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mc:AlternateContent xmlns:mc="http://schemas.openxmlformats.org/markup-compatibility/2006">
    <mc:Choice Requires="x15">
      <x15ac:absPath xmlns:x15ac="http://schemas.microsoft.com/office/spreadsheetml/2010/11/ac" url="D:\Downloads\"/>
    </mc:Choice>
  </mc:AlternateContent>
  <xr:revisionPtr revIDLastSave="0" documentId="13_ncr:1_{895C84DB-DDED-4DCC-ABD2-DAB5CC9906BF}" xr6:coauthVersionLast="47" xr6:coauthVersionMax="47" xr10:uidLastSave="{00000000-0000-0000-0000-000000000000}"/>
  <bookViews>
    <workbookView xWindow="-110" yWindow="-110" windowWidth="19420" windowHeight="11020" xr2:uid="{00000000-000D-0000-FFFF-FFFF00000000}"/>
  </bookViews>
  <sheets>
    <sheet name="DASHBOARD" sheetId="1" r:id="rId1"/>
    <sheet name="Data Produk" sheetId="2" r:id="rId2"/>
    <sheet name="Data Transaksi" sheetId="3" r:id="rId3"/>
    <sheet name="Pivot" sheetId="4" r:id="rId4"/>
  </sheets>
  <definedNames>
    <definedName name="_xlchart.v1.0" hidden="1">Pivot!$E$43:$E$46</definedName>
    <definedName name="_xlchart.v1.1" hidden="1">Pivot!$F$43:$F$46</definedName>
    <definedName name="_xlchart.v1.2" hidden="1">Pivot!$E$43:$E$46</definedName>
    <definedName name="_xlchart.v1.3" hidden="1">Pivot!$F$43:$F$46</definedName>
    <definedName name="Slicer_Bulan">#N/A</definedName>
    <definedName name="Slicer_JENIS_PENJUALAN">#N/A</definedName>
    <definedName name="Slicer_METODE_PEMBAYARAN">#N/A</definedName>
    <definedName name="Slicer_Tahun">#N/A</definedName>
  </definedNames>
  <calcPr calcId="191029"/>
  <pivotCaches>
    <pivotCache cacheId="3" r:id="rId5"/>
    <pivotCache cacheId="1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2" roundtripDataChecksum="Z7AaIlXbYc4xFjZk4MXhzBQgLvsa2qcCOdNtdWDF5Do="/>
    </ext>
  </extLst>
</workbook>
</file>

<file path=xl/calcChain.xml><?xml version="1.0" encoding="utf-8"?>
<calcChain xmlns="http://schemas.openxmlformats.org/spreadsheetml/2006/main">
  <c r="P24" i="4" l="1"/>
  <c r="P23" i="4"/>
  <c r="I29" i="4"/>
  <c r="J29" i="4"/>
  <c r="I30" i="4"/>
  <c r="J30" i="4"/>
  <c r="J28" i="4"/>
  <c r="I28" i="4"/>
  <c r="F44" i="4"/>
  <c r="F45" i="4"/>
  <c r="F46" i="4"/>
  <c r="E44" i="4"/>
  <c r="E45" i="4"/>
  <c r="E46" i="4"/>
  <c r="F43" i="4"/>
  <c r="E43" i="4"/>
  <c r="F24" i="4"/>
  <c r="E24" i="4"/>
  <c r="N9" i="4"/>
  <c r="O9" i="4" s="1"/>
  <c r="N10" i="4"/>
  <c r="O10" i="4" s="1"/>
  <c r="N11" i="4"/>
  <c r="O11" i="4" s="1"/>
  <c r="N12" i="4"/>
  <c r="O12" i="4" s="1"/>
  <c r="N13" i="4"/>
  <c r="O13" i="4" s="1"/>
  <c r="N14" i="4"/>
  <c r="O14" i="4" s="1"/>
  <c r="N15" i="4"/>
  <c r="O15" i="4" s="1"/>
  <c r="N16" i="4"/>
  <c r="O16" i="4" s="1"/>
  <c r="N17" i="4"/>
  <c r="O17" i="4" s="1"/>
  <c r="N18" i="4"/>
  <c r="O18" i="4" s="1"/>
  <c r="N19" i="4"/>
  <c r="O19" i="4" s="1"/>
  <c r="N8" i="4"/>
  <c r="O8" i="4" s="1"/>
  <c r="M9" i="4"/>
  <c r="M10" i="4"/>
  <c r="M11" i="4"/>
  <c r="M12" i="4"/>
  <c r="M13" i="4"/>
  <c r="M14" i="4"/>
  <c r="M15" i="4"/>
  <c r="M16" i="4"/>
  <c r="M17" i="4"/>
  <c r="M18" i="4"/>
  <c r="M19" i="4"/>
  <c r="M8" i="4"/>
  <c r="F11" i="4"/>
  <c r="F12" i="4" s="1"/>
  <c r="F10" i="4"/>
  <c r="R731" i="3"/>
  <c r="P731" i="3"/>
  <c r="O731" i="3"/>
  <c r="N731" i="3"/>
  <c r="K731" i="3"/>
  <c r="M731" i="3" s="1"/>
  <c r="J731" i="3"/>
  <c r="L731" i="3" s="1"/>
  <c r="I731" i="3"/>
  <c r="H731" i="3"/>
  <c r="G731" i="3"/>
  <c r="R730" i="3"/>
  <c r="P730" i="3"/>
  <c r="O730" i="3"/>
  <c r="N730" i="3"/>
  <c r="K730" i="3"/>
  <c r="M730" i="3" s="1"/>
  <c r="J730" i="3"/>
  <c r="L730" i="3" s="1"/>
  <c r="I730" i="3"/>
  <c r="H730" i="3"/>
  <c r="G730" i="3"/>
  <c r="R729" i="3"/>
  <c r="P729" i="3"/>
  <c r="O729" i="3"/>
  <c r="N729" i="3"/>
  <c r="K729" i="3"/>
  <c r="M729" i="3" s="1"/>
  <c r="J729" i="3"/>
  <c r="L729" i="3" s="1"/>
  <c r="I729" i="3"/>
  <c r="H729" i="3"/>
  <c r="G729" i="3"/>
  <c r="R728" i="3"/>
  <c r="P728" i="3"/>
  <c r="O728" i="3"/>
  <c r="N728" i="3"/>
  <c r="M728" i="3"/>
  <c r="K728" i="3"/>
  <c r="J728" i="3"/>
  <c r="L728" i="3" s="1"/>
  <c r="I728" i="3"/>
  <c r="H728" i="3"/>
  <c r="G728" i="3"/>
  <c r="R727" i="3"/>
  <c r="P727" i="3"/>
  <c r="O727" i="3"/>
  <c r="N727" i="3"/>
  <c r="M727" i="3"/>
  <c r="L727" i="3"/>
  <c r="K727" i="3"/>
  <c r="J727" i="3"/>
  <c r="I727" i="3"/>
  <c r="H727" i="3"/>
  <c r="G727" i="3"/>
  <c r="R726" i="3"/>
  <c r="P726" i="3"/>
  <c r="O726" i="3"/>
  <c r="N726" i="3"/>
  <c r="L726" i="3"/>
  <c r="K726" i="3"/>
  <c r="M726" i="3" s="1"/>
  <c r="J726" i="3"/>
  <c r="I726" i="3"/>
  <c r="H726" i="3"/>
  <c r="G726" i="3"/>
  <c r="R725" i="3"/>
  <c r="P725" i="3"/>
  <c r="O725" i="3"/>
  <c r="N725" i="3"/>
  <c r="K725" i="3"/>
  <c r="M725" i="3" s="1"/>
  <c r="J725" i="3"/>
  <c r="L725" i="3" s="1"/>
  <c r="I725" i="3"/>
  <c r="H725" i="3"/>
  <c r="G725" i="3"/>
  <c r="R724" i="3"/>
  <c r="P724" i="3"/>
  <c r="O724" i="3"/>
  <c r="N724" i="3"/>
  <c r="M724" i="3"/>
  <c r="K724" i="3"/>
  <c r="J724" i="3"/>
  <c r="L724" i="3" s="1"/>
  <c r="I724" i="3"/>
  <c r="H724" i="3"/>
  <c r="G724" i="3"/>
  <c r="R723" i="3"/>
  <c r="P723" i="3"/>
  <c r="O723" i="3"/>
  <c r="N723" i="3"/>
  <c r="M723" i="3"/>
  <c r="L723" i="3"/>
  <c r="K723" i="3"/>
  <c r="J723" i="3"/>
  <c r="I723" i="3"/>
  <c r="H723" i="3"/>
  <c r="G723" i="3"/>
  <c r="R722" i="3"/>
  <c r="P722" i="3"/>
  <c r="O722" i="3"/>
  <c r="N722" i="3"/>
  <c r="L722" i="3"/>
  <c r="K722" i="3"/>
  <c r="M722" i="3" s="1"/>
  <c r="J722" i="3"/>
  <c r="I722" i="3"/>
  <c r="H722" i="3"/>
  <c r="G722" i="3"/>
  <c r="R721" i="3"/>
  <c r="P721" i="3"/>
  <c r="O721" i="3"/>
  <c r="N721" i="3"/>
  <c r="K721" i="3"/>
  <c r="M721" i="3" s="1"/>
  <c r="J721" i="3"/>
  <c r="L721" i="3" s="1"/>
  <c r="I721" i="3"/>
  <c r="H721" i="3"/>
  <c r="G721" i="3"/>
  <c r="R720" i="3"/>
  <c r="P720" i="3"/>
  <c r="O720" i="3"/>
  <c r="N720" i="3"/>
  <c r="K720" i="3"/>
  <c r="M720" i="3" s="1"/>
  <c r="J720" i="3"/>
  <c r="L720" i="3" s="1"/>
  <c r="I720" i="3"/>
  <c r="H720" i="3"/>
  <c r="G720" i="3"/>
  <c r="R719" i="3"/>
  <c r="P719" i="3"/>
  <c r="O719" i="3"/>
  <c r="N719" i="3"/>
  <c r="K719" i="3"/>
  <c r="M719" i="3" s="1"/>
  <c r="J719" i="3"/>
  <c r="L719" i="3" s="1"/>
  <c r="I719" i="3"/>
  <c r="H719" i="3"/>
  <c r="G719" i="3"/>
  <c r="R718" i="3"/>
  <c r="P718" i="3"/>
  <c r="O718" i="3"/>
  <c r="N718" i="3"/>
  <c r="K718" i="3"/>
  <c r="M718" i="3" s="1"/>
  <c r="J718" i="3"/>
  <c r="L718" i="3" s="1"/>
  <c r="I718" i="3"/>
  <c r="H718" i="3"/>
  <c r="G718" i="3"/>
  <c r="R717" i="3"/>
  <c r="P717" i="3"/>
  <c r="O717" i="3"/>
  <c r="N717" i="3"/>
  <c r="K717" i="3"/>
  <c r="M717" i="3" s="1"/>
  <c r="J717" i="3"/>
  <c r="L717" i="3" s="1"/>
  <c r="I717" i="3"/>
  <c r="H717" i="3"/>
  <c r="G717" i="3"/>
  <c r="R716" i="3"/>
  <c r="P716" i="3"/>
  <c r="O716" i="3"/>
  <c r="N716" i="3"/>
  <c r="K716" i="3"/>
  <c r="M716" i="3" s="1"/>
  <c r="J716" i="3"/>
  <c r="L716" i="3" s="1"/>
  <c r="I716" i="3"/>
  <c r="H716" i="3"/>
  <c r="G716" i="3"/>
  <c r="R715" i="3"/>
  <c r="P715" i="3"/>
  <c r="O715" i="3"/>
  <c r="N715" i="3"/>
  <c r="K715" i="3"/>
  <c r="M715" i="3" s="1"/>
  <c r="J715" i="3"/>
  <c r="L715" i="3" s="1"/>
  <c r="I715" i="3"/>
  <c r="H715" i="3"/>
  <c r="G715" i="3"/>
  <c r="R714" i="3"/>
  <c r="P714" i="3"/>
  <c r="O714" i="3"/>
  <c r="N714" i="3"/>
  <c r="K714" i="3"/>
  <c r="M714" i="3" s="1"/>
  <c r="J714" i="3"/>
  <c r="L714" i="3" s="1"/>
  <c r="I714" i="3"/>
  <c r="H714" i="3"/>
  <c r="G714" i="3"/>
  <c r="R713" i="3"/>
  <c r="P713" i="3"/>
  <c r="O713" i="3"/>
  <c r="N713" i="3"/>
  <c r="K713" i="3"/>
  <c r="M713" i="3" s="1"/>
  <c r="J713" i="3"/>
  <c r="L713" i="3" s="1"/>
  <c r="I713" i="3"/>
  <c r="H713" i="3"/>
  <c r="G713" i="3"/>
  <c r="R712" i="3"/>
  <c r="P712" i="3"/>
  <c r="O712" i="3"/>
  <c r="N712" i="3"/>
  <c r="M712" i="3"/>
  <c r="K712" i="3"/>
  <c r="J712" i="3"/>
  <c r="L712" i="3" s="1"/>
  <c r="I712" i="3"/>
  <c r="H712" i="3"/>
  <c r="G712" i="3"/>
  <c r="R711" i="3"/>
  <c r="P711" i="3"/>
  <c r="O711" i="3"/>
  <c r="N711" i="3"/>
  <c r="M711" i="3"/>
  <c r="L711" i="3"/>
  <c r="K711" i="3"/>
  <c r="J711" i="3"/>
  <c r="I711" i="3"/>
  <c r="H711" i="3"/>
  <c r="G711" i="3"/>
  <c r="R710" i="3"/>
  <c r="P710" i="3"/>
  <c r="O710" i="3"/>
  <c r="N710" i="3"/>
  <c r="K710" i="3"/>
  <c r="M710" i="3" s="1"/>
  <c r="J710" i="3"/>
  <c r="L710" i="3" s="1"/>
  <c r="I710" i="3"/>
  <c r="H710" i="3"/>
  <c r="G710" i="3"/>
  <c r="R709" i="3"/>
  <c r="P709" i="3"/>
  <c r="O709" i="3"/>
  <c r="N709" i="3"/>
  <c r="K709" i="3"/>
  <c r="M709" i="3" s="1"/>
  <c r="J709" i="3"/>
  <c r="L709" i="3" s="1"/>
  <c r="I709" i="3"/>
  <c r="H709" i="3"/>
  <c r="G709" i="3"/>
  <c r="R708" i="3"/>
  <c r="P708" i="3"/>
  <c r="O708" i="3"/>
  <c r="N708" i="3"/>
  <c r="M708" i="3"/>
  <c r="K708" i="3"/>
  <c r="J708" i="3"/>
  <c r="L708" i="3" s="1"/>
  <c r="I708" i="3"/>
  <c r="H708" i="3"/>
  <c r="G708" i="3"/>
  <c r="R707" i="3"/>
  <c r="P707" i="3"/>
  <c r="O707" i="3"/>
  <c r="N707" i="3"/>
  <c r="M707" i="3"/>
  <c r="L707" i="3"/>
  <c r="K707" i="3"/>
  <c r="J707" i="3"/>
  <c r="I707" i="3"/>
  <c r="H707" i="3"/>
  <c r="G707" i="3"/>
  <c r="R706" i="3"/>
  <c r="P706" i="3"/>
  <c r="O706" i="3"/>
  <c r="N706" i="3"/>
  <c r="L706" i="3"/>
  <c r="K706" i="3"/>
  <c r="M706" i="3" s="1"/>
  <c r="J706" i="3"/>
  <c r="I706" i="3"/>
  <c r="H706" i="3"/>
  <c r="G706" i="3"/>
  <c r="R705" i="3"/>
  <c r="P705" i="3"/>
  <c r="O705" i="3"/>
  <c r="N705" i="3"/>
  <c r="K705" i="3"/>
  <c r="M705" i="3" s="1"/>
  <c r="J705" i="3"/>
  <c r="L705" i="3" s="1"/>
  <c r="I705" i="3"/>
  <c r="H705" i="3"/>
  <c r="G705" i="3"/>
  <c r="R704" i="3"/>
  <c r="P704" i="3"/>
  <c r="O704" i="3"/>
  <c r="N704" i="3"/>
  <c r="M704" i="3"/>
  <c r="K704" i="3"/>
  <c r="J704" i="3"/>
  <c r="L704" i="3" s="1"/>
  <c r="I704" i="3"/>
  <c r="H704" i="3"/>
  <c r="G704" i="3"/>
  <c r="R703" i="3"/>
  <c r="P703" i="3"/>
  <c r="O703" i="3"/>
  <c r="N703" i="3"/>
  <c r="M703" i="3"/>
  <c r="L703" i="3"/>
  <c r="K703" i="3"/>
  <c r="J703" i="3"/>
  <c r="I703" i="3"/>
  <c r="H703" i="3"/>
  <c r="G703" i="3"/>
  <c r="R702" i="3"/>
  <c r="P702" i="3"/>
  <c r="O702" i="3"/>
  <c r="N702" i="3"/>
  <c r="L702" i="3"/>
  <c r="K702" i="3"/>
  <c r="M702" i="3" s="1"/>
  <c r="J702" i="3"/>
  <c r="I702" i="3"/>
  <c r="H702" i="3"/>
  <c r="G702" i="3"/>
  <c r="R701" i="3"/>
  <c r="P701" i="3"/>
  <c r="O701" i="3"/>
  <c r="N701" i="3"/>
  <c r="K701" i="3"/>
  <c r="M701" i="3" s="1"/>
  <c r="J701" i="3"/>
  <c r="L701" i="3" s="1"/>
  <c r="I701" i="3"/>
  <c r="H701" i="3"/>
  <c r="G701" i="3"/>
  <c r="R700" i="3"/>
  <c r="P700" i="3"/>
  <c r="O700" i="3"/>
  <c r="N700" i="3"/>
  <c r="M700" i="3"/>
  <c r="K700" i="3"/>
  <c r="J700" i="3"/>
  <c r="L700" i="3" s="1"/>
  <c r="I700" i="3"/>
  <c r="H700" i="3"/>
  <c r="G700" i="3"/>
  <c r="R699" i="3"/>
  <c r="P699" i="3"/>
  <c r="O699" i="3"/>
  <c r="N699" i="3"/>
  <c r="M699" i="3"/>
  <c r="L699" i="3"/>
  <c r="K699" i="3"/>
  <c r="J699" i="3"/>
  <c r="I699" i="3"/>
  <c r="H699" i="3"/>
  <c r="G699" i="3"/>
  <c r="R698" i="3"/>
  <c r="P698" i="3"/>
  <c r="O698" i="3"/>
  <c r="N698" i="3"/>
  <c r="L698" i="3"/>
  <c r="K698" i="3"/>
  <c r="M698" i="3" s="1"/>
  <c r="J698" i="3"/>
  <c r="I698" i="3"/>
  <c r="H698" i="3"/>
  <c r="G698" i="3"/>
  <c r="R697" i="3"/>
  <c r="P697" i="3"/>
  <c r="O697" i="3"/>
  <c r="N697" i="3"/>
  <c r="K697" i="3"/>
  <c r="M697" i="3" s="1"/>
  <c r="J697" i="3"/>
  <c r="L697" i="3" s="1"/>
  <c r="I697" i="3"/>
  <c r="H697" i="3"/>
  <c r="G697" i="3"/>
  <c r="R696" i="3"/>
  <c r="P696" i="3"/>
  <c r="O696" i="3"/>
  <c r="N696" i="3"/>
  <c r="M696" i="3"/>
  <c r="K696" i="3"/>
  <c r="J696" i="3"/>
  <c r="L696" i="3" s="1"/>
  <c r="I696" i="3"/>
  <c r="H696" i="3"/>
  <c r="G696" i="3"/>
  <c r="R695" i="3"/>
  <c r="P695" i="3"/>
  <c r="O695" i="3"/>
  <c r="N695" i="3"/>
  <c r="M695" i="3"/>
  <c r="L695" i="3"/>
  <c r="K695" i="3"/>
  <c r="J695" i="3"/>
  <c r="I695" i="3"/>
  <c r="H695" i="3"/>
  <c r="G695" i="3"/>
  <c r="R694" i="3"/>
  <c r="P694" i="3"/>
  <c r="O694" i="3"/>
  <c r="N694" i="3"/>
  <c r="L694" i="3"/>
  <c r="K694" i="3"/>
  <c r="M694" i="3" s="1"/>
  <c r="J694" i="3"/>
  <c r="I694" i="3"/>
  <c r="H694" i="3"/>
  <c r="G694" i="3"/>
  <c r="R693" i="3"/>
  <c r="P693" i="3"/>
  <c r="O693" i="3"/>
  <c r="N693" i="3"/>
  <c r="K693" i="3"/>
  <c r="M693" i="3" s="1"/>
  <c r="J693" i="3"/>
  <c r="L693" i="3" s="1"/>
  <c r="I693" i="3"/>
  <c r="H693" i="3"/>
  <c r="G693" i="3"/>
  <c r="R692" i="3"/>
  <c r="P692" i="3"/>
  <c r="O692" i="3"/>
  <c r="N692" i="3"/>
  <c r="M692" i="3"/>
  <c r="K692" i="3"/>
  <c r="J692" i="3"/>
  <c r="L692" i="3" s="1"/>
  <c r="I692" i="3"/>
  <c r="H692" i="3"/>
  <c r="G692" i="3"/>
  <c r="R691" i="3"/>
  <c r="P691" i="3"/>
  <c r="O691" i="3"/>
  <c r="N691" i="3"/>
  <c r="M691" i="3"/>
  <c r="L691" i="3"/>
  <c r="K691" i="3"/>
  <c r="J691" i="3"/>
  <c r="I691" i="3"/>
  <c r="H691" i="3"/>
  <c r="G691" i="3"/>
  <c r="R690" i="3"/>
  <c r="P690" i="3"/>
  <c r="O690" i="3"/>
  <c r="N690" i="3"/>
  <c r="L690" i="3"/>
  <c r="K690" i="3"/>
  <c r="M690" i="3" s="1"/>
  <c r="J690" i="3"/>
  <c r="I690" i="3"/>
  <c r="H690" i="3"/>
  <c r="G690" i="3"/>
  <c r="R689" i="3"/>
  <c r="P689" i="3"/>
  <c r="O689" i="3"/>
  <c r="N689" i="3"/>
  <c r="K689" i="3"/>
  <c r="M689" i="3" s="1"/>
  <c r="J689" i="3"/>
  <c r="L689" i="3" s="1"/>
  <c r="I689" i="3"/>
  <c r="H689" i="3"/>
  <c r="G689" i="3"/>
  <c r="R688" i="3"/>
  <c r="P688" i="3"/>
  <c r="O688" i="3"/>
  <c r="N688" i="3"/>
  <c r="M688" i="3"/>
  <c r="K688" i="3"/>
  <c r="J688" i="3"/>
  <c r="L688" i="3" s="1"/>
  <c r="I688" i="3"/>
  <c r="H688" i="3"/>
  <c r="G688" i="3"/>
  <c r="R687" i="3"/>
  <c r="P687" i="3"/>
  <c r="O687" i="3"/>
  <c r="N687" i="3"/>
  <c r="M687" i="3"/>
  <c r="L687" i="3"/>
  <c r="K687" i="3"/>
  <c r="J687" i="3"/>
  <c r="I687" i="3"/>
  <c r="H687" i="3"/>
  <c r="G687" i="3"/>
  <c r="R686" i="3"/>
  <c r="P686" i="3"/>
  <c r="O686" i="3"/>
  <c r="N686" i="3"/>
  <c r="L686" i="3"/>
  <c r="K686" i="3"/>
  <c r="M686" i="3" s="1"/>
  <c r="J686" i="3"/>
  <c r="I686" i="3"/>
  <c r="H686" i="3"/>
  <c r="G686" i="3"/>
  <c r="R685" i="3"/>
  <c r="P685" i="3"/>
  <c r="O685" i="3"/>
  <c r="N685" i="3"/>
  <c r="K685" i="3"/>
  <c r="M685" i="3" s="1"/>
  <c r="J685" i="3"/>
  <c r="L685" i="3" s="1"/>
  <c r="I685" i="3"/>
  <c r="H685" i="3"/>
  <c r="G685" i="3"/>
  <c r="R684" i="3"/>
  <c r="P684" i="3"/>
  <c r="O684" i="3"/>
  <c r="N684" i="3"/>
  <c r="M684" i="3"/>
  <c r="K684" i="3"/>
  <c r="J684" i="3"/>
  <c r="L684" i="3" s="1"/>
  <c r="I684" i="3"/>
  <c r="H684" i="3"/>
  <c r="G684" i="3"/>
  <c r="R683" i="3"/>
  <c r="P683" i="3"/>
  <c r="O683" i="3"/>
  <c r="N683" i="3"/>
  <c r="M683" i="3"/>
  <c r="L683" i="3"/>
  <c r="K683" i="3"/>
  <c r="J683" i="3"/>
  <c r="I683" i="3"/>
  <c r="H683" i="3"/>
  <c r="G683" i="3"/>
  <c r="R682" i="3"/>
  <c r="P682" i="3"/>
  <c r="O682" i="3"/>
  <c r="N682" i="3"/>
  <c r="L682" i="3"/>
  <c r="K682" i="3"/>
  <c r="M682" i="3" s="1"/>
  <c r="J682" i="3"/>
  <c r="I682" i="3"/>
  <c r="H682" i="3"/>
  <c r="G682" i="3"/>
  <c r="R681" i="3"/>
  <c r="P681" i="3"/>
  <c r="O681" i="3"/>
  <c r="N681" i="3"/>
  <c r="K681" i="3"/>
  <c r="M681" i="3" s="1"/>
  <c r="J681" i="3"/>
  <c r="L681" i="3" s="1"/>
  <c r="I681" i="3"/>
  <c r="H681" i="3"/>
  <c r="G681" i="3"/>
  <c r="R680" i="3"/>
  <c r="P680" i="3"/>
  <c r="O680" i="3"/>
  <c r="N680" i="3"/>
  <c r="M680" i="3"/>
  <c r="K680" i="3"/>
  <c r="J680" i="3"/>
  <c r="L680" i="3" s="1"/>
  <c r="I680" i="3"/>
  <c r="H680" i="3"/>
  <c r="G680" i="3"/>
  <c r="R679" i="3"/>
  <c r="P679" i="3"/>
  <c r="O679" i="3"/>
  <c r="N679" i="3"/>
  <c r="M679" i="3"/>
  <c r="K679" i="3"/>
  <c r="J679" i="3"/>
  <c r="L679" i="3" s="1"/>
  <c r="I679" i="3"/>
  <c r="H679" i="3"/>
  <c r="G679" i="3"/>
  <c r="R678" i="3"/>
  <c r="P678" i="3"/>
  <c r="O678" i="3"/>
  <c r="N678" i="3"/>
  <c r="K678" i="3"/>
  <c r="M678" i="3" s="1"/>
  <c r="J678" i="3"/>
  <c r="L678" i="3" s="1"/>
  <c r="I678" i="3"/>
  <c r="H678" i="3"/>
  <c r="G678" i="3"/>
  <c r="R677" i="3"/>
  <c r="P677" i="3"/>
  <c r="O677" i="3"/>
  <c r="N677" i="3"/>
  <c r="K677" i="3"/>
  <c r="M677" i="3" s="1"/>
  <c r="J677" i="3"/>
  <c r="L677" i="3" s="1"/>
  <c r="I677" i="3"/>
  <c r="H677" i="3"/>
  <c r="G677" i="3"/>
  <c r="R676" i="3"/>
  <c r="P676" i="3"/>
  <c r="O676" i="3"/>
  <c r="N676" i="3"/>
  <c r="M676" i="3"/>
  <c r="K676" i="3"/>
  <c r="J676" i="3"/>
  <c r="L676" i="3" s="1"/>
  <c r="I676" i="3"/>
  <c r="H676" i="3"/>
  <c r="G676" i="3"/>
  <c r="R675" i="3"/>
  <c r="P675" i="3"/>
  <c r="O675" i="3"/>
  <c r="N675" i="3"/>
  <c r="M675" i="3"/>
  <c r="K675" i="3"/>
  <c r="J675" i="3"/>
  <c r="L675" i="3" s="1"/>
  <c r="I675" i="3"/>
  <c r="H675" i="3"/>
  <c r="G675" i="3"/>
  <c r="R674" i="3"/>
  <c r="P674" i="3"/>
  <c r="O674" i="3"/>
  <c r="N674" i="3"/>
  <c r="L674" i="3"/>
  <c r="K674" i="3"/>
  <c r="M674" i="3" s="1"/>
  <c r="J674" i="3"/>
  <c r="I674" i="3"/>
  <c r="H674" i="3"/>
  <c r="G674" i="3"/>
  <c r="R673" i="3"/>
  <c r="P673" i="3"/>
  <c r="O673" i="3"/>
  <c r="N673" i="3"/>
  <c r="K673" i="3"/>
  <c r="M673" i="3" s="1"/>
  <c r="J673" i="3"/>
  <c r="L673" i="3" s="1"/>
  <c r="I673" i="3"/>
  <c r="H673" i="3"/>
  <c r="G673" i="3"/>
  <c r="R672" i="3"/>
  <c r="P672" i="3"/>
  <c r="O672" i="3"/>
  <c r="N672" i="3"/>
  <c r="M672" i="3"/>
  <c r="K672" i="3"/>
  <c r="J672" i="3"/>
  <c r="L672" i="3" s="1"/>
  <c r="I672" i="3"/>
  <c r="H672" i="3"/>
  <c r="G672" i="3"/>
  <c r="R671" i="3"/>
  <c r="P671" i="3"/>
  <c r="O671" i="3"/>
  <c r="N671" i="3"/>
  <c r="K671" i="3"/>
  <c r="M671" i="3" s="1"/>
  <c r="J671" i="3"/>
  <c r="L671" i="3" s="1"/>
  <c r="I671" i="3"/>
  <c r="H671" i="3"/>
  <c r="G671" i="3"/>
  <c r="R670" i="3"/>
  <c r="P670" i="3"/>
  <c r="O670" i="3"/>
  <c r="N670" i="3"/>
  <c r="K670" i="3"/>
  <c r="M670" i="3" s="1"/>
  <c r="J670" i="3"/>
  <c r="L670" i="3" s="1"/>
  <c r="I670" i="3"/>
  <c r="H670" i="3"/>
  <c r="G670" i="3"/>
  <c r="R669" i="3"/>
  <c r="P669" i="3"/>
  <c r="O669" i="3"/>
  <c r="N669" i="3"/>
  <c r="K669" i="3"/>
  <c r="M669" i="3" s="1"/>
  <c r="J669" i="3"/>
  <c r="L669" i="3" s="1"/>
  <c r="I669" i="3"/>
  <c r="H669" i="3"/>
  <c r="G669" i="3"/>
  <c r="R668" i="3"/>
  <c r="P668" i="3"/>
  <c r="O668" i="3"/>
  <c r="N668" i="3"/>
  <c r="M668" i="3"/>
  <c r="K668" i="3"/>
  <c r="J668" i="3"/>
  <c r="L668" i="3" s="1"/>
  <c r="I668" i="3"/>
  <c r="H668" i="3"/>
  <c r="G668" i="3"/>
  <c r="R667" i="3"/>
  <c r="P667" i="3"/>
  <c r="O667" i="3"/>
  <c r="N667" i="3"/>
  <c r="K667" i="3"/>
  <c r="M667" i="3" s="1"/>
  <c r="J667" i="3"/>
  <c r="L667" i="3" s="1"/>
  <c r="I667" i="3"/>
  <c r="H667" i="3"/>
  <c r="G667" i="3"/>
  <c r="R666" i="3"/>
  <c r="P666" i="3"/>
  <c r="O666" i="3"/>
  <c r="N666" i="3"/>
  <c r="K666" i="3"/>
  <c r="M666" i="3" s="1"/>
  <c r="J666" i="3"/>
  <c r="L666" i="3" s="1"/>
  <c r="I666" i="3"/>
  <c r="H666" i="3"/>
  <c r="G666" i="3"/>
  <c r="R665" i="3"/>
  <c r="P665" i="3"/>
  <c r="O665" i="3"/>
  <c r="N665" i="3"/>
  <c r="K665" i="3"/>
  <c r="M665" i="3" s="1"/>
  <c r="J665" i="3"/>
  <c r="L665" i="3" s="1"/>
  <c r="I665" i="3"/>
  <c r="H665" i="3"/>
  <c r="G665" i="3"/>
  <c r="R664" i="3"/>
  <c r="P664" i="3"/>
  <c r="O664" i="3"/>
  <c r="N664" i="3"/>
  <c r="K664" i="3"/>
  <c r="M664" i="3" s="1"/>
  <c r="J664" i="3"/>
  <c r="L664" i="3" s="1"/>
  <c r="I664" i="3"/>
  <c r="H664" i="3"/>
  <c r="G664" i="3"/>
  <c r="R663" i="3"/>
  <c r="P663" i="3"/>
  <c r="O663" i="3"/>
  <c r="N663" i="3"/>
  <c r="M663" i="3"/>
  <c r="K663" i="3"/>
  <c r="J663" i="3"/>
  <c r="L663" i="3" s="1"/>
  <c r="I663" i="3"/>
  <c r="H663" i="3"/>
  <c r="G663" i="3"/>
  <c r="R662" i="3"/>
  <c r="P662" i="3"/>
  <c r="O662" i="3"/>
  <c r="N662" i="3"/>
  <c r="K662" i="3"/>
  <c r="M662" i="3" s="1"/>
  <c r="J662" i="3"/>
  <c r="L662" i="3" s="1"/>
  <c r="I662" i="3"/>
  <c r="H662" i="3"/>
  <c r="G662" i="3"/>
  <c r="R661" i="3"/>
  <c r="P661" i="3"/>
  <c r="O661" i="3"/>
  <c r="N661" i="3"/>
  <c r="K661" i="3"/>
  <c r="M661" i="3" s="1"/>
  <c r="J661" i="3"/>
  <c r="L661" i="3" s="1"/>
  <c r="I661" i="3"/>
  <c r="H661" i="3"/>
  <c r="G661" i="3"/>
  <c r="R660" i="3"/>
  <c r="P660" i="3"/>
  <c r="O660" i="3"/>
  <c r="N660" i="3"/>
  <c r="K660" i="3"/>
  <c r="M660" i="3" s="1"/>
  <c r="J660" i="3"/>
  <c r="L660" i="3" s="1"/>
  <c r="I660" i="3"/>
  <c r="H660" i="3"/>
  <c r="G660" i="3"/>
  <c r="R659" i="3"/>
  <c r="P659" i="3"/>
  <c r="O659" i="3"/>
  <c r="N659" i="3"/>
  <c r="M659" i="3"/>
  <c r="K659" i="3"/>
  <c r="J659" i="3"/>
  <c r="L659" i="3" s="1"/>
  <c r="I659" i="3"/>
  <c r="H659" i="3"/>
  <c r="G659" i="3"/>
  <c r="R658" i="3"/>
  <c r="P658" i="3"/>
  <c r="O658" i="3"/>
  <c r="N658" i="3"/>
  <c r="K658" i="3"/>
  <c r="M658" i="3" s="1"/>
  <c r="J658" i="3"/>
  <c r="L658" i="3" s="1"/>
  <c r="I658" i="3"/>
  <c r="H658" i="3"/>
  <c r="G658" i="3"/>
  <c r="R657" i="3"/>
  <c r="P657" i="3"/>
  <c r="O657" i="3"/>
  <c r="N657" i="3"/>
  <c r="K657" i="3"/>
  <c r="M657" i="3" s="1"/>
  <c r="J657" i="3"/>
  <c r="L657" i="3" s="1"/>
  <c r="I657" i="3"/>
  <c r="H657" i="3"/>
  <c r="G657" i="3"/>
  <c r="R656" i="3"/>
  <c r="P656" i="3"/>
  <c r="O656" i="3"/>
  <c r="N656" i="3"/>
  <c r="K656" i="3"/>
  <c r="M656" i="3" s="1"/>
  <c r="J656" i="3"/>
  <c r="L656" i="3" s="1"/>
  <c r="I656" i="3"/>
  <c r="H656" i="3"/>
  <c r="G656" i="3"/>
  <c r="R655" i="3"/>
  <c r="P655" i="3"/>
  <c r="O655" i="3"/>
  <c r="N655" i="3"/>
  <c r="K655" i="3"/>
  <c r="M655" i="3" s="1"/>
  <c r="J655" i="3"/>
  <c r="L655" i="3" s="1"/>
  <c r="I655" i="3"/>
  <c r="H655" i="3"/>
  <c r="G655" i="3"/>
  <c r="R654" i="3"/>
  <c r="P654" i="3"/>
  <c r="O654" i="3"/>
  <c r="N654" i="3"/>
  <c r="K654" i="3"/>
  <c r="M654" i="3" s="1"/>
  <c r="J654" i="3"/>
  <c r="L654" i="3" s="1"/>
  <c r="I654" i="3"/>
  <c r="H654" i="3"/>
  <c r="G654" i="3"/>
  <c r="R653" i="3"/>
  <c r="P653" i="3"/>
  <c r="O653" i="3"/>
  <c r="N653" i="3"/>
  <c r="K653" i="3"/>
  <c r="M653" i="3" s="1"/>
  <c r="J653" i="3"/>
  <c r="L653" i="3" s="1"/>
  <c r="I653" i="3"/>
  <c r="H653" i="3"/>
  <c r="G653" i="3"/>
  <c r="R652" i="3"/>
  <c r="P652" i="3"/>
  <c r="O652" i="3"/>
  <c r="N652" i="3"/>
  <c r="K652" i="3"/>
  <c r="M652" i="3" s="1"/>
  <c r="J652" i="3"/>
  <c r="L652" i="3" s="1"/>
  <c r="I652" i="3"/>
  <c r="H652" i="3"/>
  <c r="G652" i="3"/>
  <c r="R651" i="3"/>
  <c r="P651" i="3"/>
  <c r="O651" i="3"/>
  <c r="N651" i="3"/>
  <c r="K651" i="3"/>
  <c r="M651" i="3" s="1"/>
  <c r="J651" i="3"/>
  <c r="L651" i="3" s="1"/>
  <c r="I651" i="3"/>
  <c r="H651" i="3"/>
  <c r="G651" i="3"/>
  <c r="R650" i="3"/>
  <c r="P650" i="3"/>
  <c r="O650" i="3"/>
  <c r="N650" i="3"/>
  <c r="K650" i="3"/>
  <c r="M650" i="3" s="1"/>
  <c r="J650" i="3"/>
  <c r="L650" i="3" s="1"/>
  <c r="I650" i="3"/>
  <c r="H650" i="3"/>
  <c r="G650" i="3"/>
  <c r="R649" i="3"/>
  <c r="P649" i="3"/>
  <c r="O649" i="3"/>
  <c r="N649" i="3"/>
  <c r="K649" i="3"/>
  <c r="M649" i="3" s="1"/>
  <c r="J649" i="3"/>
  <c r="L649" i="3" s="1"/>
  <c r="I649" i="3"/>
  <c r="H649" i="3"/>
  <c r="G649" i="3"/>
  <c r="R648" i="3"/>
  <c r="P648" i="3"/>
  <c r="O648" i="3"/>
  <c r="N648" i="3"/>
  <c r="M648" i="3"/>
  <c r="K648" i="3"/>
  <c r="J648" i="3"/>
  <c r="L648" i="3" s="1"/>
  <c r="I648" i="3"/>
  <c r="H648" i="3"/>
  <c r="G648" i="3"/>
  <c r="R647" i="3"/>
  <c r="P647" i="3"/>
  <c r="O647" i="3"/>
  <c r="N647" i="3"/>
  <c r="K647" i="3"/>
  <c r="M647" i="3" s="1"/>
  <c r="J647" i="3"/>
  <c r="L647" i="3" s="1"/>
  <c r="I647" i="3"/>
  <c r="H647" i="3"/>
  <c r="G647" i="3"/>
  <c r="R646" i="3"/>
  <c r="P646" i="3"/>
  <c r="O646" i="3"/>
  <c r="N646" i="3"/>
  <c r="K646" i="3"/>
  <c r="M646" i="3" s="1"/>
  <c r="J646" i="3"/>
  <c r="L646" i="3" s="1"/>
  <c r="I646" i="3"/>
  <c r="H646" i="3"/>
  <c r="G646" i="3"/>
  <c r="R645" i="3"/>
  <c r="P645" i="3"/>
  <c r="O645" i="3"/>
  <c r="N645" i="3"/>
  <c r="K645" i="3"/>
  <c r="M645" i="3" s="1"/>
  <c r="J645" i="3"/>
  <c r="L645" i="3" s="1"/>
  <c r="I645" i="3"/>
  <c r="H645" i="3"/>
  <c r="G645" i="3"/>
  <c r="R644" i="3"/>
  <c r="P644" i="3"/>
  <c r="O644" i="3"/>
  <c r="N644" i="3"/>
  <c r="M644" i="3"/>
  <c r="K644" i="3"/>
  <c r="J644" i="3"/>
  <c r="L644" i="3" s="1"/>
  <c r="I644" i="3"/>
  <c r="H644" i="3"/>
  <c r="G644" i="3"/>
  <c r="R643" i="3"/>
  <c r="P643" i="3"/>
  <c r="O643" i="3"/>
  <c r="N643" i="3"/>
  <c r="M643" i="3"/>
  <c r="K643" i="3"/>
  <c r="J643" i="3"/>
  <c r="L643" i="3" s="1"/>
  <c r="I643" i="3"/>
  <c r="H643" i="3"/>
  <c r="G643" i="3"/>
  <c r="R642" i="3"/>
  <c r="P642" i="3"/>
  <c r="O642" i="3"/>
  <c r="N642" i="3"/>
  <c r="K642" i="3"/>
  <c r="M642" i="3" s="1"/>
  <c r="J642" i="3"/>
  <c r="L642" i="3" s="1"/>
  <c r="I642" i="3"/>
  <c r="H642" i="3"/>
  <c r="G642" i="3"/>
  <c r="R641" i="3"/>
  <c r="P641" i="3"/>
  <c r="O641" i="3"/>
  <c r="N641" i="3"/>
  <c r="K641" i="3"/>
  <c r="M641" i="3" s="1"/>
  <c r="J641" i="3"/>
  <c r="L641" i="3" s="1"/>
  <c r="I641" i="3"/>
  <c r="H641" i="3"/>
  <c r="G641" i="3"/>
  <c r="R640" i="3"/>
  <c r="P640" i="3"/>
  <c r="O640" i="3"/>
  <c r="N640" i="3"/>
  <c r="M640" i="3"/>
  <c r="K640" i="3"/>
  <c r="J640" i="3"/>
  <c r="L640" i="3" s="1"/>
  <c r="I640" i="3"/>
  <c r="H640" i="3"/>
  <c r="G640" i="3"/>
  <c r="R639" i="3"/>
  <c r="P639" i="3"/>
  <c r="O639" i="3"/>
  <c r="N639" i="3"/>
  <c r="K639" i="3"/>
  <c r="M639" i="3" s="1"/>
  <c r="J639" i="3"/>
  <c r="L639" i="3" s="1"/>
  <c r="I639" i="3"/>
  <c r="H639" i="3"/>
  <c r="G639" i="3"/>
  <c r="R638" i="3"/>
  <c r="P638" i="3"/>
  <c r="O638" i="3"/>
  <c r="N638" i="3"/>
  <c r="K638" i="3"/>
  <c r="M638" i="3" s="1"/>
  <c r="J638" i="3"/>
  <c r="L638" i="3" s="1"/>
  <c r="I638" i="3"/>
  <c r="H638" i="3"/>
  <c r="G638" i="3"/>
  <c r="R637" i="3"/>
  <c r="P637" i="3"/>
  <c r="O637" i="3"/>
  <c r="N637" i="3"/>
  <c r="K637" i="3"/>
  <c r="M637" i="3" s="1"/>
  <c r="J637" i="3"/>
  <c r="L637" i="3" s="1"/>
  <c r="I637" i="3"/>
  <c r="H637" i="3"/>
  <c r="G637" i="3"/>
  <c r="R636" i="3"/>
  <c r="P636" i="3"/>
  <c r="O636" i="3"/>
  <c r="N636" i="3"/>
  <c r="M636" i="3"/>
  <c r="K636" i="3"/>
  <c r="J636" i="3"/>
  <c r="L636" i="3" s="1"/>
  <c r="I636" i="3"/>
  <c r="H636" i="3"/>
  <c r="G636" i="3"/>
  <c r="R635" i="3"/>
  <c r="P635" i="3"/>
  <c r="O635" i="3"/>
  <c r="N635" i="3"/>
  <c r="L635" i="3"/>
  <c r="K635" i="3"/>
  <c r="M635" i="3" s="1"/>
  <c r="J635" i="3"/>
  <c r="I635" i="3"/>
  <c r="H635" i="3"/>
  <c r="G635" i="3"/>
  <c r="R634" i="3"/>
  <c r="P634" i="3"/>
  <c r="O634" i="3"/>
  <c r="N634" i="3"/>
  <c r="K634" i="3"/>
  <c r="M634" i="3" s="1"/>
  <c r="J634" i="3"/>
  <c r="L634" i="3" s="1"/>
  <c r="I634" i="3"/>
  <c r="H634" i="3"/>
  <c r="G634" i="3"/>
  <c r="R633" i="3"/>
  <c r="P633" i="3"/>
  <c r="O633" i="3"/>
  <c r="N633" i="3"/>
  <c r="K633" i="3"/>
  <c r="M633" i="3" s="1"/>
  <c r="J633" i="3"/>
  <c r="L633" i="3" s="1"/>
  <c r="I633" i="3"/>
  <c r="H633" i="3"/>
  <c r="G633" i="3"/>
  <c r="R632" i="3"/>
  <c r="P632" i="3"/>
  <c r="O632" i="3"/>
  <c r="N632" i="3"/>
  <c r="M632" i="3"/>
  <c r="K632" i="3"/>
  <c r="J632" i="3"/>
  <c r="L632" i="3" s="1"/>
  <c r="I632" i="3"/>
  <c r="H632" i="3"/>
  <c r="G632" i="3"/>
  <c r="R631" i="3"/>
  <c r="P631" i="3"/>
  <c r="O631" i="3"/>
  <c r="N631" i="3"/>
  <c r="M631" i="3"/>
  <c r="L631" i="3"/>
  <c r="K631" i="3"/>
  <c r="J631" i="3"/>
  <c r="I631" i="3"/>
  <c r="H631" i="3"/>
  <c r="G631" i="3"/>
  <c r="R630" i="3"/>
  <c r="P630" i="3"/>
  <c r="O630" i="3"/>
  <c r="N630" i="3"/>
  <c r="L630" i="3"/>
  <c r="K630" i="3"/>
  <c r="M630" i="3" s="1"/>
  <c r="J630" i="3"/>
  <c r="I630" i="3"/>
  <c r="H630" i="3"/>
  <c r="G630" i="3"/>
  <c r="R629" i="3"/>
  <c r="P629" i="3"/>
  <c r="O629" i="3"/>
  <c r="N629" i="3"/>
  <c r="K629" i="3"/>
  <c r="M629" i="3" s="1"/>
  <c r="J629" i="3"/>
  <c r="L629" i="3" s="1"/>
  <c r="I629" i="3"/>
  <c r="H629" i="3"/>
  <c r="G629" i="3"/>
  <c r="R628" i="3"/>
  <c r="P628" i="3"/>
  <c r="O628" i="3"/>
  <c r="N628" i="3"/>
  <c r="M628" i="3"/>
  <c r="K628" i="3"/>
  <c r="J628" i="3"/>
  <c r="L628" i="3" s="1"/>
  <c r="I628" i="3"/>
  <c r="H628" i="3"/>
  <c r="G628" i="3"/>
  <c r="R627" i="3"/>
  <c r="P627" i="3"/>
  <c r="O627" i="3"/>
  <c r="N627" i="3"/>
  <c r="M627" i="3"/>
  <c r="L627" i="3"/>
  <c r="K627" i="3"/>
  <c r="J627" i="3"/>
  <c r="I627" i="3"/>
  <c r="H627" i="3"/>
  <c r="G627" i="3"/>
  <c r="R626" i="3"/>
  <c r="P626" i="3"/>
  <c r="O626" i="3"/>
  <c r="N626" i="3"/>
  <c r="K626" i="3"/>
  <c r="M626" i="3" s="1"/>
  <c r="J626" i="3"/>
  <c r="L626" i="3" s="1"/>
  <c r="I626" i="3"/>
  <c r="H626" i="3"/>
  <c r="G626" i="3"/>
  <c r="R625" i="3"/>
  <c r="P625" i="3"/>
  <c r="O625" i="3"/>
  <c r="N625" i="3"/>
  <c r="K625" i="3"/>
  <c r="M625" i="3" s="1"/>
  <c r="J625" i="3"/>
  <c r="L625" i="3" s="1"/>
  <c r="I625" i="3"/>
  <c r="H625" i="3"/>
  <c r="G625" i="3"/>
  <c r="R624" i="3"/>
  <c r="P624" i="3"/>
  <c r="O624" i="3"/>
  <c r="N624" i="3"/>
  <c r="M624" i="3"/>
  <c r="K624" i="3"/>
  <c r="J624" i="3"/>
  <c r="L624" i="3" s="1"/>
  <c r="I624" i="3"/>
  <c r="H624" i="3"/>
  <c r="G624" i="3"/>
  <c r="R623" i="3"/>
  <c r="P623" i="3"/>
  <c r="O623" i="3"/>
  <c r="N623" i="3"/>
  <c r="M623" i="3"/>
  <c r="L623" i="3"/>
  <c r="K623" i="3"/>
  <c r="J623" i="3"/>
  <c r="I623" i="3"/>
  <c r="H623" i="3"/>
  <c r="G623" i="3"/>
  <c r="R622" i="3"/>
  <c r="P622" i="3"/>
  <c r="O622" i="3"/>
  <c r="N622" i="3"/>
  <c r="L622" i="3"/>
  <c r="K622" i="3"/>
  <c r="M622" i="3" s="1"/>
  <c r="J622" i="3"/>
  <c r="I622" i="3"/>
  <c r="H622" i="3"/>
  <c r="G622" i="3"/>
  <c r="R621" i="3"/>
  <c r="P621" i="3"/>
  <c r="O621" i="3"/>
  <c r="N621" i="3"/>
  <c r="K621" i="3"/>
  <c r="M621" i="3" s="1"/>
  <c r="J621" i="3"/>
  <c r="L621" i="3" s="1"/>
  <c r="I621" i="3"/>
  <c r="H621" i="3"/>
  <c r="G621" i="3"/>
  <c r="R620" i="3"/>
  <c r="P620" i="3"/>
  <c r="O620" i="3"/>
  <c r="N620" i="3"/>
  <c r="M620" i="3"/>
  <c r="K620" i="3"/>
  <c r="J620" i="3"/>
  <c r="L620" i="3" s="1"/>
  <c r="I620" i="3"/>
  <c r="H620" i="3"/>
  <c r="G620" i="3"/>
  <c r="R619" i="3"/>
  <c r="P619" i="3"/>
  <c r="O619" i="3"/>
  <c r="N619" i="3"/>
  <c r="M619" i="3"/>
  <c r="L619" i="3"/>
  <c r="K619" i="3"/>
  <c r="J619" i="3"/>
  <c r="I619" i="3"/>
  <c r="H619" i="3"/>
  <c r="G619" i="3"/>
  <c r="R618" i="3"/>
  <c r="P618" i="3"/>
  <c r="O618" i="3"/>
  <c r="N618" i="3"/>
  <c r="K618" i="3"/>
  <c r="M618" i="3" s="1"/>
  <c r="J618" i="3"/>
  <c r="L618" i="3" s="1"/>
  <c r="I618" i="3"/>
  <c r="H618" i="3"/>
  <c r="G618" i="3"/>
  <c r="R617" i="3"/>
  <c r="P617" i="3"/>
  <c r="O617" i="3"/>
  <c r="N617" i="3"/>
  <c r="K617" i="3"/>
  <c r="M617" i="3" s="1"/>
  <c r="J617" i="3"/>
  <c r="L617" i="3" s="1"/>
  <c r="I617" i="3"/>
  <c r="H617" i="3"/>
  <c r="G617" i="3"/>
  <c r="R616" i="3"/>
  <c r="P616" i="3"/>
  <c r="O616" i="3"/>
  <c r="N616" i="3"/>
  <c r="M616" i="3"/>
  <c r="K616" i="3"/>
  <c r="J616" i="3"/>
  <c r="L616" i="3" s="1"/>
  <c r="I616" i="3"/>
  <c r="H616" i="3"/>
  <c r="G616" i="3"/>
  <c r="R615" i="3"/>
  <c r="P615" i="3"/>
  <c r="O615" i="3"/>
  <c r="N615" i="3"/>
  <c r="L615" i="3"/>
  <c r="K615" i="3"/>
  <c r="M615" i="3" s="1"/>
  <c r="J615" i="3"/>
  <c r="I615" i="3"/>
  <c r="H615" i="3"/>
  <c r="G615" i="3"/>
  <c r="R614" i="3"/>
  <c r="P614" i="3"/>
  <c r="O614" i="3"/>
  <c r="N614" i="3"/>
  <c r="K614" i="3"/>
  <c r="M614" i="3" s="1"/>
  <c r="J614" i="3"/>
  <c r="L614" i="3" s="1"/>
  <c r="I614" i="3"/>
  <c r="H614" i="3"/>
  <c r="G614" i="3"/>
  <c r="R613" i="3"/>
  <c r="P613" i="3"/>
  <c r="O613" i="3"/>
  <c r="N613" i="3"/>
  <c r="K613" i="3"/>
  <c r="M613" i="3" s="1"/>
  <c r="J613" i="3"/>
  <c r="L613" i="3" s="1"/>
  <c r="I613" i="3"/>
  <c r="H613" i="3"/>
  <c r="G613" i="3"/>
  <c r="R612" i="3"/>
  <c r="P612" i="3"/>
  <c r="O612" i="3"/>
  <c r="N612" i="3"/>
  <c r="M612" i="3"/>
  <c r="K612" i="3"/>
  <c r="J612" i="3"/>
  <c r="L612" i="3" s="1"/>
  <c r="I612" i="3"/>
  <c r="H612" i="3"/>
  <c r="G612" i="3"/>
  <c r="R611" i="3"/>
  <c r="P611" i="3"/>
  <c r="O611" i="3"/>
  <c r="N611" i="3"/>
  <c r="M611" i="3"/>
  <c r="L611" i="3"/>
  <c r="K611" i="3"/>
  <c r="J611" i="3"/>
  <c r="I611" i="3"/>
  <c r="H611" i="3"/>
  <c r="G611" i="3"/>
  <c r="R610" i="3"/>
  <c r="P610" i="3"/>
  <c r="O610" i="3"/>
  <c r="N610" i="3"/>
  <c r="L610" i="3"/>
  <c r="K610" i="3"/>
  <c r="M610" i="3" s="1"/>
  <c r="J610" i="3"/>
  <c r="I610" i="3"/>
  <c r="H610" i="3"/>
  <c r="G610" i="3"/>
  <c r="R609" i="3"/>
  <c r="P609" i="3"/>
  <c r="O609" i="3"/>
  <c r="N609" i="3"/>
  <c r="K609" i="3"/>
  <c r="M609" i="3" s="1"/>
  <c r="J609" i="3"/>
  <c r="L609" i="3" s="1"/>
  <c r="I609" i="3"/>
  <c r="H609" i="3"/>
  <c r="G609" i="3"/>
  <c r="R608" i="3"/>
  <c r="P608" i="3"/>
  <c r="O608" i="3"/>
  <c r="N608" i="3"/>
  <c r="M608" i="3"/>
  <c r="K608" i="3"/>
  <c r="J608" i="3"/>
  <c r="L608" i="3" s="1"/>
  <c r="I608" i="3"/>
  <c r="H608" i="3"/>
  <c r="G608" i="3"/>
  <c r="R607" i="3"/>
  <c r="P607" i="3"/>
  <c r="O607" i="3"/>
  <c r="N607" i="3"/>
  <c r="M607" i="3"/>
  <c r="L607" i="3"/>
  <c r="K607" i="3"/>
  <c r="J607" i="3"/>
  <c r="I607" i="3"/>
  <c r="H607" i="3"/>
  <c r="G607" i="3"/>
  <c r="R606" i="3"/>
  <c r="P606" i="3"/>
  <c r="O606" i="3"/>
  <c r="N606" i="3"/>
  <c r="L606" i="3"/>
  <c r="K606" i="3"/>
  <c r="M606" i="3" s="1"/>
  <c r="J606" i="3"/>
  <c r="I606" i="3"/>
  <c r="H606" i="3"/>
  <c r="G606" i="3"/>
  <c r="R605" i="3"/>
  <c r="P605" i="3"/>
  <c r="O605" i="3"/>
  <c r="N605" i="3"/>
  <c r="K605" i="3"/>
  <c r="M605" i="3" s="1"/>
  <c r="J605" i="3"/>
  <c r="L605" i="3" s="1"/>
  <c r="I605" i="3"/>
  <c r="H605" i="3"/>
  <c r="G605" i="3"/>
  <c r="R604" i="3"/>
  <c r="P604" i="3"/>
  <c r="O604" i="3"/>
  <c r="N604" i="3"/>
  <c r="M604" i="3"/>
  <c r="K604" i="3"/>
  <c r="J604" i="3"/>
  <c r="L604" i="3" s="1"/>
  <c r="I604" i="3"/>
  <c r="H604" i="3"/>
  <c r="G604" i="3"/>
  <c r="R603" i="3"/>
  <c r="P603" i="3"/>
  <c r="O603" i="3"/>
  <c r="N603" i="3"/>
  <c r="M603" i="3"/>
  <c r="L603" i="3"/>
  <c r="K603" i="3"/>
  <c r="J603" i="3"/>
  <c r="I603" i="3"/>
  <c r="H603" i="3"/>
  <c r="G603" i="3"/>
  <c r="R602" i="3"/>
  <c r="P602" i="3"/>
  <c r="O602" i="3"/>
  <c r="N602" i="3"/>
  <c r="L602" i="3"/>
  <c r="K602" i="3"/>
  <c r="M602" i="3" s="1"/>
  <c r="J602" i="3"/>
  <c r="I602" i="3"/>
  <c r="H602" i="3"/>
  <c r="G602" i="3"/>
  <c r="R601" i="3"/>
  <c r="P601" i="3"/>
  <c r="O601" i="3"/>
  <c r="N601" i="3"/>
  <c r="K601" i="3"/>
  <c r="M601" i="3" s="1"/>
  <c r="J601" i="3"/>
  <c r="L601" i="3" s="1"/>
  <c r="I601" i="3"/>
  <c r="H601" i="3"/>
  <c r="G601" i="3"/>
  <c r="R600" i="3"/>
  <c r="P600" i="3"/>
  <c r="O600" i="3"/>
  <c r="N600" i="3"/>
  <c r="M600" i="3"/>
  <c r="K600" i="3"/>
  <c r="J600" i="3"/>
  <c r="L600" i="3" s="1"/>
  <c r="I600" i="3"/>
  <c r="H600" i="3"/>
  <c r="G600" i="3"/>
  <c r="R599" i="3"/>
  <c r="P599" i="3"/>
  <c r="O599" i="3"/>
  <c r="N599" i="3"/>
  <c r="M599" i="3"/>
  <c r="L599" i="3"/>
  <c r="K599" i="3"/>
  <c r="J599" i="3"/>
  <c r="I599" i="3"/>
  <c r="H599" i="3"/>
  <c r="G599" i="3"/>
  <c r="R598" i="3"/>
  <c r="P598" i="3"/>
  <c r="O598" i="3"/>
  <c r="N598" i="3"/>
  <c r="L598" i="3"/>
  <c r="K598" i="3"/>
  <c r="M598" i="3" s="1"/>
  <c r="J598" i="3"/>
  <c r="I598" i="3"/>
  <c r="H598" i="3"/>
  <c r="G598" i="3"/>
  <c r="R597" i="3"/>
  <c r="P597" i="3"/>
  <c r="O597" i="3"/>
  <c r="N597" i="3"/>
  <c r="K597" i="3"/>
  <c r="M597" i="3" s="1"/>
  <c r="J597" i="3"/>
  <c r="L597" i="3" s="1"/>
  <c r="I597" i="3"/>
  <c r="H597" i="3"/>
  <c r="G597" i="3"/>
  <c r="R596" i="3"/>
  <c r="P596" i="3"/>
  <c r="O596" i="3"/>
  <c r="N596" i="3"/>
  <c r="M596" i="3"/>
  <c r="K596" i="3"/>
  <c r="J596" i="3"/>
  <c r="L596" i="3" s="1"/>
  <c r="I596" i="3"/>
  <c r="H596" i="3"/>
  <c r="G596" i="3"/>
  <c r="R595" i="3"/>
  <c r="P595" i="3"/>
  <c r="O595" i="3"/>
  <c r="N595" i="3"/>
  <c r="M595" i="3"/>
  <c r="L595" i="3"/>
  <c r="K595" i="3"/>
  <c r="J595" i="3"/>
  <c r="I595" i="3"/>
  <c r="H595" i="3"/>
  <c r="G595" i="3"/>
  <c r="R594" i="3"/>
  <c r="P594" i="3"/>
  <c r="O594" i="3"/>
  <c r="N594" i="3"/>
  <c r="L594" i="3"/>
  <c r="K594" i="3"/>
  <c r="M594" i="3" s="1"/>
  <c r="J594" i="3"/>
  <c r="I594" i="3"/>
  <c r="H594" i="3"/>
  <c r="G594" i="3"/>
  <c r="R593" i="3"/>
  <c r="P593" i="3"/>
  <c r="O593" i="3"/>
  <c r="N593" i="3"/>
  <c r="K593" i="3"/>
  <c r="M593" i="3" s="1"/>
  <c r="J593" i="3"/>
  <c r="L593" i="3" s="1"/>
  <c r="I593" i="3"/>
  <c r="H593" i="3"/>
  <c r="G593" i="3"/>
  <c r="R592" i="3"/>
  <c r="P592" i="3"/>
  <c r="O592" i="3"/>
  <c r="N592" i="3"/>
  <c r="M592" i="3"/>
  <c r="K592" i="3"/>
  <c r="J592" i="3"/>
  <c r="L592" i="3" s="1"/>
  <c r="I592" i="3"/>
  <c r="H592" i="3"/>
  <c r="G592" i="3"/>
  <c r="R591" i="3"/>
  <c r="P591" i="3"/>
  <c r="O591" i="3"/>
  <c r="N591" i="3"/>
  <c r="M591" i="3"/>
  <c r="L591" i="3"/>
  <c r="K591" i="3"/>
  <c r="J591" i="3"/>
  <c r="I591" i="3"/>
  <c r="H591" i="3"/>
  <c r="G591" i="3"/>
  <c r="R590" i="3"/>
  <c r="P590" i="3"/>
  <c r="O590" i="3"/>
  <c r="N590" i="3"/>
  <c r="L590" i="3"/>
  <c r="K590" i="3"/>
  <c r="M590" i="3" s="1"/>
  <c r="J590" i="3"/>
  <c r="I590" i="3"/>
  <c r="H590" i="3"/>
  <c r="G590" i="3"/>
  <c r="R589" i="3"/>
  <c r="P589" i="3"/>
  <c r="O589" i="3"/>
  <c r="N589" i="3"/>
  <c r="K589" i="3"/>
  <c r="M589" i="3" s="1"/>
  <c r="J589" i="3"/>
  <c r="L589" i="3" s="1"/>
  <c r="I589" i="3"/>
  <c r="H589" i="3"/>
  <c r="G589" i="3"/>
  <c r="R588" i="3"/>
  <c r="P588" i="3"/>
  <c r="O588" i="3"/>
  <c r="N588" i="3"/>
  <c r="M588" i="3"/>
  <c r="K588" i="3"/>
  <c r="J588" i="3"/>
  <c r="L588" i="3" s="1"/>
  <c r="I588" i="3"/>
  <c r="H588" i="3"/>
  <c r="G588" i="3"/>
  <c r="R587" i="3"/>
  <c r="P587" i="3"/>
  <c r="O587" i="3"/>
  <c r="N587" i="3"/>
  <c r="M587" i="3"/>
  <c r="K587" i="3"/>
  <c r="J587" i="3"/>
  <c r="L587" i="3" s="1"/>
  <c r="I587" i="3"/>
  <c r="H587" i="3"/>
  <c r="G587" i="3"/>
  <c r="R586" i="3"/>
  <c r="P586" i="3"/>
  <c r="O586" i="3"/>
  <c r="N586" i="3"/>
  <c r="L586" i="3"/>
  <c r="K586" i="3"/>
  <c r="M586" i="3" s="1"/>
  <c r="J586" i="3"/>
  <c r="I586" i="3"/>
  <c r="H586" i="3"/>
  <c r="G586" i="3"/>
  <c r="R585" i="3"/>
  <c r="P585" i="3"/>
  <c r="O585" i="3"/>
  <c r="N585" i="3"/>
  <c r="K585" i="3"/>
  <c r="M585" i="3" s="1"/>
  <c r="J585" i="3"/>
  <c r="L585" i="3" s="1"/>
  <c r="I585" i="3"/>
  <c r="H585" i="3"/>
  <c r="G585" i="3"/>
  <c r="R584" i="3"/>
  <c r="P584" i="3"/>
  <c r="O584" i="3"/>
  <c r="N584" i="3"/>
  <c r="K584" i="3"/>
  <c r="M584" i="3" s="1"/>
  <c r="J584" i="3"/>
  <c r="L584" i="3" s="1"/>
  <c r="I584" i="3"/>
  <c r="H584" i="3"/>
  <c r="G584" i="3"/>
  <c r="R583" i="3"/>
  <c r="P583" i="3"/>
  <c r="O583" i="3"/>
  <c r="N583" i="3"/>
  <c r="M583" i="3"/>
  <c r="K583" i="3"/>
  <c r="J583" i="3"/>
  <c r="L583" i="3" s="1"/>
  <c r="I583" i="3"/>
  <c r="H583" i="3"/>
  <c r="G583" i="3"/>
  <c r="R582" i="3"/>
  <c r="P582" i="3"/>
  <c r="O582" i="3"/>
  <c r="N582" i="3"/>
  <c r="L582" i="3"/>
  <c r="K582" i="3"/>
  <c r="M582" i="3" s="1"/>
  <c r="J582" i="3"/>
  <c r="I582" i="3"/>
  <c r="H582" i="3"/>
  <c r="G582" i="3"/>
  <c r="R581" i="3"/>
  <c r="P581" i="3"/>
  <c r="O581" i="3"/>
  <c r="N581" i="3"/>
  <c r="K581" i="3"/>
  <c r="M581" i="3" s="1"/>
  <c r="J581" i="3"/>
  <c r="L581" i="3" s="1"/>
  <c r="I581" i="3"/>
  <c r="H581" i="3"/>
  <c r="G581" i="3"/>
  <c r="R580" i="3"/>
  <c r="P580" i="3"/>
  <c r="O580" i="3"/>
  <c r="N580" i="3"/>
  <c r="K580" i="3"/>
  <c r="M580" i="3" s="1"/>
  <c r="J580" i="3"/>
  <c r="L580" i="3" s="1"/>
  <c r="I580" i="3"/>
  <c r="H580" i="3"/>
  <c r="G580" i="3"/>
  <c r="R579" i="3"/>
  <c r="P579" i="3"/>
  <c r="O579" i="3"/>
  <c r="N579" i="3"/>
  <c r="M579" i="3"/>
  <c r="K579" i="3"/>
  <c r="J579" i="3"/>
  <c r="L579" i="3" s="1"/>
  <c r="I579" i="3"/>
  <c r="H579" i="3"/>
  <c r="G579" i="3"/>
  <c r="R578" i="3"/>
  <c r="P578" i="3"/>
  <c r="O578" i="3"/>
  <c r="N578" i="3"/>
  <c r="L578" i="3"/>
  <c r="K578" i="3"/>
  <c r="M578" i="3" s="1"/>
  <c r="J578" i="3"/>
  <c r="I578" i="3"/>
  <c r="H578" i="3"/>
  <c r="G578" i="3"/>
  <c r="R577" i="3"/>
  <c r="P577" i="3"/>
  <c r="O577" i="3"/>
  <c r="N577" i="3"/>
  <c r="K577" i="3"/>
  <c r="M577" i="3" s="1"/>
  <c r="J577" i="3"/>
  <c r="L577" i="3" s="1"/>
  <c r="I577" i="3"/>
  <c r="H577" i="3"/>
  <c r="G577" i="3"/>
  <c r="R576" i="3"/>
  <c r="P576" i="3"/>
  <c r="O576" i="3"/>
  <c r="N576" i="3"/>
  <c r="K576" i="3"/>
  <c r="M576" i="3" s="1"/>
  <c r="J576" i="3"/>
  <c r="L576" i="3" s="1"/>
  <c r="I576" i="3"/>
  <c r="H576" i="3"/>
  <c r="G576" i="3"/>
  <c r="R575" i="3"/>
  <c r="P575" i="3"/>
  <c r="O575" i="3"/>
  <c r="N575" i="3"/>
  <c r="M575" i="3"/>
  <c r="K575" i="3"/>
  <c r="J575" i="3"/>
  <c r="L575" i="3" s="1"/>
  <c r="I575" i="3"/>
  <c r="H575" i="3"/>
  <c r="G575" i="3"/>
  <c r="R574" i="3"/>
  <c r="P574" i="3"/>
  <c r="O574" i="3"/>
  <c r="N574" i="3"/>
  <c r="M574" i="3"/>
  <c r="L574" i="3"/>
  <c r="K574" i="3"/>
  <c r="J574" i="3"/>
  <c r="I574" i="3"/>
  <c r="H574" i="3"/>
  <c r="G574" i="3"/>
  <c r="R573" i="3"/>
  <c r="P573" i="3"/>
  <c r="O573" i="3"/>
  <c r="N573" i="3"/>
  <c r="K573" i="3"/>
  <c r="M573" i="3" s="1"/>
  <c r="J573" i="3"/>
  <c r="L573" i="3" s="1"/>
  <c r="I573" i="3"/>
  <c r="H573" i="3"/>
  <c r="G573" i="3"/>
  <c r="R572" i="3"/>
  <c r="P572" i="3"/>
  <c r="O572" i="3"/>
  <c r="N572" i="3"/>
  <c r="K572" i="3"/>
  <c r="M572" i="3" s="1"/>
  <c r="J572" i="3"/>
  <c r="L572" i="3" s="1"/>
  <c r="I572" i="3"/>
  <c r="H572" i="3"/>
  <c r="G572" i="3"/>
  <c r="R571" i="3"/>
  <c r="P571" i="3"/>
  <c r="O571" i="3"/>
  <c r="N571" i="3"/>
  <c r="M571" i="3"/>
  <c r="K571" i="3"/>
  <c r="J571" i="3"/>
  <c r="L571" i="3" s="1"/>
  <c r="I571" i="3"/>
  <c r="H571" i="3"/>
  <c r="G571" i="3"/>
  <c r="R570" i="3"/>
  <c r="P570" i="3"/>
  <c r="O570" i="3"/>
  <c r="N570" i="3"/>
  <c r="M570" i="3"/>
  <c r="L570" i="3"/>
  <c r="K570" i="3"/>
  <c r="J570" i="3"/>
  <c r="I570" i="3"/>
  <c r="H570" i="3"/>
  <c r="G570" i="3"/>
  <c r="R569" i="3"/>
  <c r="P569" i="3"/>
  <c r="O569" i="3"/>
  <c r="N569" i="3"/>
  <c r="L569" i="3"/>
  <c r="K569" i="3"/>
  <c r="M569" i="3" s="1"/>
  <c r="J569" i="3"/>
  <c r="I569" i="3"/>
  <c r="H569" i="3"/>
  <c r="G569" i="3"/>
  <c r="R568" i="3"/>
  <c r="P568" i="3"/>
  <c r="O568" i="3"/>
  <c r="N568" i="3"/>
  <c r="K568" i="3"/>
  <c r="M568" i="3" s="1"/>
  <c r="J568" i="3"/>
  <c r="L568" i="3" s="1"/>
  <c r="I568" i="3"/>
  <c r="H568" i="3"/>
  <c r="G568" i="3"/>
  <c r="R567" i="3"/>
  <c r="P567" i="3"/>
  <c r="O567" i="3"/>
  <c r="N567" i="3"/>
  <c r="M567" i="3"/>
  <c r="K567" i="3"/>
  <c r="J567" i="3"/>
  <c r="L567" i="3" s="1"/>
  <c r="I567" i="3"/>
  <c r="H567" i="3"/>
  <c r="G567" i="3"/>
  <c r="R566" i="3"/>
  <c r="P566" i="3"/>
  <c r="O566" i="3"/>
  <c r="N566" i="3"/>
  <c r="L566" i="3"/>
  <c r="K566" i="3"/>
  <c r="M566" i="3" s="1"/>
  <c r="J566" i="3"/>
  <c r="I566" i="3"/>
  <c r="H566" i="3"/>
  <c r="G566" i="3"/>
  <c r="R565" i="3"/>
  <c r="P565" i="3"/>
  <c r="O565" i="3"/>
  <c r="N565" i="3"/>
  <c r="K565" i="3"/>
  <c r="M565" i="3" s="1"/>
  <c r="J565" i="3"/>
  <c r="L565" i="3" s="1"/>
  <c r="I565" i="3"/>
  <c r="H565" i="3"/>
  <c r="G565" i="3"/>
  <c r="R564" i="3"/>
  <c r="P564" i="3"/>
  <c r="O564" i="3"/>
  <c r="N564" i="3"/>
  <c r="K564" i="3"/>
  <c r="M564" i="3" s="1"/>
  <c r="J564" i="3"/>
  <c r="L564" i="3" s="1"/>
  <c r="I564" i="3"/>
  <c r="H564" i="3"/>
  <c r="G564" i="3"/>
  <c r="R563" i="3"/>
  <c r="P563" i="3"/>
  <c r="O563" i="3"/>
  <c r="N563" i="3"/>
  <c r="M563" i="3"/>
  <c r="K563" i="3"/>
  <c r="J563" i="3"/>
  <c r="L563" i="3" s="1"/>
  <c r="I563" i="3"/>
  <c r="H563" i="3"/>
  <c r="G563" i="3"/>
  <c r="R562" i="3"/>
  <c r="P562" i="3"/>
  <c r="O562" i="3"/>
  <c r="N562" i="3"/>
  <c r="L562" i="3"/>
  <c r="K562" i="3"/>
  <c r="M562" i="3" s="1"/>
  <c r="J562" i="3"/>
  <c r="I562" i="3"/>
  <c r="H562" i="3"/>
  <c r="G562" i="3"/>
  <c r="R561" i="3"/>
  <c r="P561" i="3"/>
  <c r="O561" i="3"/>
  <c r="N561" i="3"/>
  <c r="K561" i="3"/>
  <c r="M561" i="3" s="1"/>
  <c r="J561" i="3"/>
  <c r="L561" i="3" s="1"/>
  <c r="I561" i="3"/>
  <c r="H561" i="3"/>
  <c r="G561" i="3"/>
  <c r="R560" i="3"/>
  <c r="P560" i="3"/>
  <c r="O560" i="3"/>
  <c r="N560" i="3"/>
  <c r="M560" i="3"/>
  <c r="K560" i="3"/>
  <c r="J560" i="3"/>
  <c r="L560" i="3" s="1"/>
  <c r="I560" i="3"/>
  <c r="H560" i="3"/>
  <c r="G560" i="3"/>
  <c r="R559" i="3"/>
  <c r="P559" i="3"/>
  <c r="O559" i="3"/>
  <c r="N559" i="3"/>
  <c r="M559" i="3"/>
  <c r="L559" i="3"/>
  <c r="K559" i="3"/>
  <c r="J559" i="3"/>
  <c r="I559" i="3"/>
  <c r="H559" i="3"/>
  <c r="G559" i="3"/>
  <c r="R558" i="3"/>
  <c r="P558" i="3"/>
  <c r="O558" i="3"/>
  <c r="N558" i="3"/>
  <c r="L558" i="3"/>
  <c r="K558" i="3"/>
  <c r="M558" i="3" s="1"/>
  <c r="J558" i="3"/>
  <c r="I558" i="3"/>
  <c r="H558" i="3"/>
  <c r="G558" i="3"/>
  <c r="R557" i="3"/>
  <c r="P557" i="3"/>
  <c r="O557" i="3"/>
  <c r="N557" i="3"/>
  <c r="K557" i="3"/>
  <c r="M557" i="3" s="1"/>
  <c r="J557" i="3"/>
  <c r="L557" i="3" s="1"/>
  <c r="I557" i="3"/>
  <c r="H557" i="3"/>
  <c r="G557" i="3"/>
  <c r="R556" i="3"/>
  <c r="P556" i="3"/>
  <c r="O556" i="3"/>
  <c r="N556" i="3"/>
  <c r="M556" i="3"/>
  <c r="K556" i="3"/>
  <c r="J556" i="3"/>
  <c r="L556" i="3" s="1"/>
  <c r="I556" i="3"/>
  <c r="H556" i="3"/>
  <c r="G556" i="3"/>
  <c r="R555" i="3"/>
  <c r="P555" i="3"/>
  <c r="O555" i="3"/>
  <c r="N555" i="3"/>
  <c r="M555" i="3"/>
  <c r="K555" i="3"/>
  <c r="J555" i="3"/>
  <c r="L555" i="3" s="1"/>
  <c r="I555" i="3"/>
  <c r="H555" i="3"/>
  <c r="G555" i="3"/>
  <c r="R554" i="3"/>
  <c r="P554" i="3"/>
  <c r="O554" i="3"/>
  <c r="N554" i="3"/>
  <c r="L554" i="3"/>
  <c r="K554" i="3"/>
  <c r="M554" i="3" s="1"/>
  <c r="J554" i="3"/>
  <c r="I554" i="3"/>
  <c r="H554" i="3"/>
  <c r="G554" i="3"/>
  <c r="R553" i="3"/>
  <c r="P553" i="3"/>
  <c r="O553" i="3"/>
  <c r="N553" i="3"/>
  <c r="K553" i="3"/>
  <c r="M553" i="3" s="1"/>
  <c r="J553" i="3"/>
  <c r="L553" i="3" s="1"/>
  <c r="I553" i="3"/>
  <c r="H553" i="3"/>
  <c r="G553" i="3"/>
  <c r="R552" i="3"/>
  <c r="P552" i="3"/>
  <c r="O552" i="3"/>
  <c r="N552" i="3"/>
  <c r="M552" i="3"/>
  <c r="K552" i="3"/>
  <c r="J552" i="3"/>
  <c r="L552" i="3" s="1"/>
  <c r="I552" i="3"/>
  <c r="H552" i="3"/>
  <c r="G552" i="3"/>
  <c r="R551" i="3"/>
  <c r="P551" i="3"/>
  <c r="O551" i="3"/>
  <c r="N551" i="3"/>
  <c r="M551" i="3"/>
  <c r="L551" i="3"/>
  <c r="K551" i="3"/>
  <c r="J551" i="3"/>
  <c r="I551" i="3"/>
  <c r="H551" i="3"/>
  <c r="G551" i="3"/>
  <c r="R550" i="3"/>
  <c r="P550" i="3"/>
  <c r="O550" i="3"/>
  <c r="N550" i="3"/>
  <c r="L550" i="3"/>
  <c r="K550" i="3"/>
  <c r="M550" i="3" s="1"/>
  <c r="J550" i="3"/>
  <c r="I550" i="3"/>
  <c r="H550" i="3"/>
  <c r="G550" i="3"/>
  <c r="R549" i="3"/>
  <c r="P549" i="3"/>
  <c r="O549" i="3"/>
  <c r="N549" i="3"/>
  <c r="K549" i="3"/>
  <c r="M549" i="3" s="1"/>
  <c r="J549" i="3"/>
  <c r="L549" i="3" s="1"/>
  <c r="I549" i="3"/>
  <c r="H549" i="3"/>
  <c r="G549" i="3"/>
  <c r="R548" i="3"/>
  <c r="P548" i="3"/>
  <c r="O548" i="3"/>
  <c r="N548" i="3"/>
  <c r="M548" i="3"/>
  <c r="K548" i="3"/>
  <c r="J548" i="3"/>
  <c r="L548" i="3" s="1"/>
  <c r="I548" i="3"/>
  <c r="H548" i="3"/>
  <c r="G548" i="3"/>
  <c r="R547" i="3"/>
  <c r="P547" i="3"/>
  <c r="O547" i="3"/>
  <c r="N547" i="3"/>
  <c r="M547" i="3"/>
  <c r="L547" i="3"/>
  <c r="K547" i="3"/>
  <c r="J547" i="3"/>
  <c r="I547" i="3"/>
  <c r="H547" i="3"/>
  <c r="G547" i="3"/>
  <c r="R546" i="3"/>
  <c r="P546" i="3"/>
  <c r="O546" i="3"/>
  <c r="N546" i="3"/>
  <c r="L546" i="3"/>
  <c r="K546" i="3"/>
  <c r="M546" i="3" s="1"/>
  <c r="J546" i="3"/>
  <c r="I546" i="3"/>
  <c r="H546" i="3"/>
  <c r="G546" i="3"/>
  <c r="R545" i="3"/>
  <c r="P545" i="3"/>
  <c r="O545" i="3"/>
  <c r="N545" i="3"/>
  <c r="K545" i="3"/>
  <c r="M545" i="3" s="1"/>
  <c r="J545" i="3"/>
  <c r="L545" i="3" s="1"/>
  <c r="I545" i="3"/>
  <c r="H545" i="3"/>
  <c r="G545" i="3"/>
  <c r="R544" i="3"/>
  <c r="P544" i="3"/>
  <c r="O544" i="3"/>
  <c r="N544" i="3"/>
  <c r="M544" i="3"/>
  <c r="K544" i="3"/>
  <c r="J544" i="3"/>
  <c r="L544" i="3" s="1"/>
  <c r="I544" i="3"/>
  <c r="H544" i="3"/>
  <c r="G544" i="3"/>
  <c r="R543" i="3"/>
  <c r="P543" i="3"/>
  <c r="O543" i="3"/>
  <c r="N543" i="3"/>
  <c r="M543" i="3"/>
  <c r="L543" i="3"/>
  <c r="K543" i="3"/>
  <c r="J543" i="3"/>
  <c r="I543" i="3"/>
  <c r="H543" i="3"/>
  <c r="G543" i="3"/>
  <c r="R542" i="3"/>
  <c r="P542" i="3"/>
  <c r="O542" i="3"/>
  <c r="N542" i="3"/>
  <c r="L542" i="3"/>
  <c r="K542" i="3"/>
  <c r="M542" i="3" s="1"/>
  <c r="J542" i="3"/>
  <c r="I542" i="3"/>
  <c r="H542" i="3"/>
  <c r="G542" i="3"/>
  <c r="R541" i="3"/>
  <c r="P541" i="3"/>
  <c r="O541" i="3"/>
  <c r="N541" i="3"/>
  <c r="K541" i="3"/>
  <c r="M541" i="3" s="1"/>
  <c r="J541" i="3"/>
  <c r="L541" i="3" s="1"/>
  <c r="I541" i="3"/>
  <c r="H541" i="3"/>
  <c r="G541" i="3"/>
  <c r="R540" i="3"/>
  <c r="P540" i="3"/>
  <c r="O540" i="3"/>
  <c r="N540" i="3"/>
  <c r="M540" i="3"/>
  <c r="K540" i="3"/>
  <c r="J540" i="3"/>
  <c r="L540" i="3" s="1"/>
  <c r="I540" i="3"/>
  <c r="H540" i="3"/>
  <c r="G540" i="3"/>
  <c r="R539" i="3"/>
  <c r="P539" i="3"/>
  <c r="O539" i="3"/>
  <c r="N539" i="3"/>
  <c r="M539" i="3"/>
  <c r="L539" i="3"/>
  <c r="K539" i="3"/>
  <c r="J539" i="3"/>
  <c r="I539" i="3"/>
  <c r="H539" i="3"/>
  <c r="G539" i="3"/>
  <c r="R538" i="3"/>
  <c r="P538" i="3"/>
  <c r="O538" i="3"/>
  <c r="N538" i="3"/>
  <c r="L538" i="3"/>
  <c r="K538" i="3"/>
  <c r="M538" i="3" s="1"/>
  <c r="J538" i="3"/>
  <c r="I538" i="3"/>
  <c r="H538" i="3"/>
  <c r="G538" i="3"/>
  <c r="R537" i="3"/>
  <c r="P537" i="3"/>
  <c r="O537" i="3"/>
  <c r="N537" i="3"/>
  <c r="K537" i="3"/>
  <c r="M537" i="3" s="1"/>
  <c r="J537" i="3"/>
  <c r="L537" i="3" s="1"/>
  <c r="I537" i="3"/>
  <c r="H537" i="3"/>
  <c r="G537" i="3"/>
  <c r="R536" i="3"/>
  <c r="P536" i="3"/>
  <c r="O536" i="3"/>
  <c r="N536" i="3"/>
  <c r="M536" i="3"/>
  <c r="K536" i="3"/>
  <c r="J536" i="3"/>
  <c r="L536" i="3" s="1"/>
  <c r="I536" i="3"/>
  <c r="H536" i="3"/>
  <c r="G536" i="3"/>
  <c r="R535" i="3"/>
  <c r="P535" i="3"/>
  <c r="O535" i="3"/>
  <c r="N535" i="3"/>
  <c r="M535" i="3"/>
  <c r="L535" i="3"/>
  <c r="K535" i="3"/>
  <c r="J535" i="3"/>
  <c r="I535" i="3"/>
  <c r="H535" i="3"/>
  <c r="G535" i="3"/>
  <c r="R534" i="3"/>
  <c r="P534" i="3"/>
  <c r="O534" i="3"/>
  <c r="N534" i="3"/>
  <c r="L534" i="3"/>
  <c r="K534" i="3"/>
  <c r="M534" i="3" s="1"/>
  <c r="J534" i="3"/>
  <c r="I534" i="3"/>
  <c r="H534" i="3"/>
  <c r="G534" i="3"/>
  <c r="R533" i="3"/>
  <c r="P533" i="3"/>
  <c r="O533" i="3"/>
  <c r="N533" i="3"/>
  <c r="K533" i="3"/>
  <c r="M533" i="3" s="1"/>
  <c r="J533" i="3"/>
  <c r="L533" i="3" s="1"/>
  <c r="I533" i="3"/>
  <c r="H533" i="3"/>
  <c r="G533" i="3"/>
  <c r="R532" i="3"/>
  <c r="P532" i="3"/>
  <c r="O532" i="3"/>
  <c r="N532" i="3"/>
  <c r="M532" i="3"/>
  <c r="K532" i="3"/>
  <c r="J532" i="3"/>
  <c r="L532" i="3" s="1"/>
  <c r="I532" i="3"/>
  <c r="H532" i="3"/>
  <c r="G532" i="3"/>
  <c r="R531" i="3"/>
  <c r="P531" i="3"/>
  <c r="O531" i="3"/>
  <c r="N531" i="3"/>
  <c r="M531" i="3"/>
  <c r="L531" i="3"/>
  <c r="K531" i="3"/>
  <c r="J531" i="3"/>
  <c r="I531" i="3"/>
  <c r="H531" i="3"/>
  <c r="G531" i="3"/>
  <c r="R530" i="3"/>
  <c r="P530" i="3"/>
  <c r="O530" i="3"/>
  <c r="N530" i="3"/>
  <c r="L530" i="3"/>
  <c r="K530" i="3"/>
  <c r="M530" i="3" s="1"/>
  <c r="J530" i="3"/>
  <c r="I530" i="3"/>
  <c r="H530" i="3"/>
  <c r="G530" i="3"/>
  <c r="R529" i="3"/>
  <c r="P529" i="3"/>
  <c r="O529" i="3"/>
  <c r="N529" i="3"/>
  <c r="K529" i="3"/>
  <c r="M529" i="3" s="1"/>
  <c r="J529" i="3"/>
  <c r="L529" i="3" s="1"/>
  <c r="I529" i="3"/>
  <c r="H529" i="3"/>
  <c r="G529" i="3"/>
  <c r="R528" i="3"/>
  <c r="P528" i="3"/>
  <c r="O528" i="3"/>
  <c r="N528" i="3"/>
  <c r="M528" i="3"/>
  <c r="K528" i="3"/>
  <c r="J528" i="3"/>
  <c r="L528" i="3" s="1"/>
  <c r="I528" i="3"/>
  <c r="H528" i="3"/>
  <c r="G528" i="3"/>
  <c r="R527" i="3"/>
  <c r="P527" i="3"/>
  <c r="O527" i="3"/>
  <c r="N527" i="3"/>
  <c r="M527" i="3"/>
  <c r="L527" i="3"/>
  <c r="K527" i="3"/>
  <c r="J527" i="3"/>
  <c r="I527" i="3"/>
  <c r="H527" i="3"/>
  <c r="G527" i="3"/>
  <c r="R526" i="3"/>
  <c r="P526" i="3"/>
  <c r="O526" i="3"/>
  <c r="N526" i="3"/>
  <c r="L526" i="3"/>
  <c r="K526" i="3"/>
  <c r="M526" i="3" s="1"/>
  <c r="J526" i="3"/>
  <c r="I526" i="3"/>
  <c r="H526" i="3"/>
  <c r="G526" i="3"/>
  <c r="R525" i="3"/>
  <c r="P525" i="3"/>
  <c r="O525" i="3"/>
  <c r="N525" i="3"/>
  <c r="K525" i="3"/>
  <c r="M525" i="3" s="1"/>
  <c r="J525" i="3"/>
  <c r="L525" i="3" s="1"/>
  <c r="I525" i="3"/>
  <c r="H525" i="3"/>
  <c r="G525" i="3"/>
  <c r="R524" i="3"/>
  <c r="P524" i="3"/>
  <c r="O524" i="3"/>
  <c r="N524" i="3"/>
  <c r="M524" i="3"/>
  <c r="K524" i="3"/>
  <c r="J524" i="3"/>
  <c r="L524" i="3" s="1"/>
  <c r="I524" i="3"/>
  <c r="H524" i="3"/>
  <c r="G524" i="3"/>
  <c r="R523" i="3"/>
  <c r="P523" i="3"/>
  <c r="O523" i="3"/>
  <c r="N523" i="3"/>
  <c r="M523" i="3"/>
  <c r="L523" i="3"/>
  <c r="K523" i="3"/>
  <c r="J523" i="3"/>
  <c r="I523" i="3"/>
  <c r="H523" i="3"/>
  <c r="G523" i="3"/>
  <c r="R522" i="3"/>
  <c r="P522" i="3"/>
  <c r="O522" i="3"/>
  <c r="N522" i="3"/>
  <c r="L522" i="3"/>
  <c r="K522" i="3"/>
  <c r="M522" i="3" s="1"/>
  <c r="J522" i="3"/>
  <c r="I522" i="3"/>
  <c r="H522" i="3"/>
  <c r="G522" i="3"/>
  <c r="R521" i="3"/>
  <c r="P521" i="3"/>
  <c r="O521" i="3"/>
  <c r="N521" i="3"/>
  <c r="K521" i="3"/>
  <c r="M521" i="3" s="1"/>
  <c r="J521" i="3"/>
  <c r="L521" i="3" s="1"/>
  <c r="I521" i="3"/>
  <c r="H521" i="3"/>
  <c r="G521" i="3"/>
  <c r="R520" i="3"/>
  <c r="P520" i="3"/>
  <c r="O520" i="3"/>
  <c r="N520" i="3"/>
  <c r="M520" i="3"/>
  <c r="K520" i="3"/>
  <c r="J520" i="3"/>
  <c r="L520" i="3" s="1"/>
  <c r="I520" i="3"/>
  <c r="H520" i="3"/>
  <c r="G520" i="3"/>
  <c r="R519" i="3"/>
  <c r="P519" i="3"/>
  <c r="O519" i="3"/>
  <c r="N519" i="3"/>
  <c r="M519" i="3"/>
  <c r="L519" i="3"/>
  <c r="K519" i="3"/>
  <c r="J519" i="3"/>
  <c r="I519" i="3"/>
  <c r="H519" i="3"/>
  <c r="G519" i="3"/>
  <c r="R518" i="3"/>
  <c r="P518" i="3"/>
  <c r="O518" i="3"/>
  <c r="N518" i="3"/>
  <c r="L518" i="3"/>
  <c r="K518" i="3"/>
  <c r="M518" i="3" s="1"/>
  <c r="J518" i="3"/>
  <c r="I518" i="3"/>
  <c r="H518" i="3"/>
  <c r="G518" i="3"/>
  <c r="R517" i="3"/>
  <c r="P517" i="3"/>
  <c r="O517" i="3"/>
  <c r="N517" i="3"/>
  <c r="K517" i="3"/>
  <c r="M517" i="3" s="1"/>
  <c r="J517" i="3"/>
  <c r="L517" i="3" s="1"/>
  <c r="I517" i="3"/>
  <c r="H517" i="3"/>
  <c r="G517" i="3"/>
  <c r="R516" i="3"/>
  <c r="P516" i="3"/>
  <c r="O516" i="3"/>
  <c r="N516" i="3"/>
  <c r="M516" i="3"/>
  <c r="K516" i="3"/>
  <c r="J516" i="3"/>
  <c r="L516" i="3" s="1"/>
  <c r="I516" i="3"/>
  <c r="H516" i="3"/>
  <c r="G516" i="3"/>
  <c r="R515" i="3"/>
  <c r="P515" i="3"/>
  <c r="O515" i="3"/>
  <c r="N515" i="3"/>
  <c r="M515" i="3"/>
  <c r="L515" i="3"/>
  <c r="K515" i="3"/>
  <c r="J515" i="3"/>
  <c r="I515" i="3"/>
  <c r="H515" i="3"/>
  <c r="G515" i="3"/>
  <c r="R514" i="3"/>
  <c r="P514" i="3"/>
  <c r="O514" i="3"/>
  <c r="N514" i="3"/>
  <c r="L514" i="3"/>
  <c r="K514" i="3"/>
  <c r="M514" i="3" s="1"/>
  <c r="J514" i="3"/>
  <c r="I514" i="3"/>
  <c r="H514" i="3"/>
  <c r="G514" i="3"/>
  <c r="R513" i="3"/>
  <c r="P513" i="3"/>
  <c r="O513" i="3"/>
  <c r="N513" i="3"/>
  <c r="K513" i="3"/>
  <c r="M513" i="3" s="1"/>
  <c r="J513" i="3"/>
  <c r="L513" i="3" s="1"/>
  <c r="I513" i="3"/>
  <c r="H513" i="3"/>
  <c r="G513" i="3"/>
  <c r="R512" i="3"/>
  <c r="P512" i="3"/>
  <c r="O512" i="3"/>
  <c r="N512" i="3"/>
  <c r="M512" i="3"/>
  <c r="K512" i="3"/>
  <c r="J512" i="3"/>
  <c r="L512" i="3" s="1"/>
  <c r="I512" i="3"/>
  <c r="H512" i="3"/>
  <c r="G512" i="3"/>
  <c r="R511" i="3"/>
  <c r="P511" i="3"/>
  <c r="O511" i="3"/>
  <c r="N511" i="3"/>
  <c r="M511" i="3"/>
  <c r="L511" i="3"/>
  <c r="K511" i="3"/>
  <c r="J511" i="3"/>
  <c r="I511" i="3"/>
  <c r="H511" i="3"/>
  <c r="G511" i="3"/>
  <c r="R510" i="3"/>
  <c r="P510" i="3"/>
  <c r="O510" i="3"/>
  <c r="N510" i="3"/>
  <c r="L510" i="3"/>
  <c r="K510" i="3"/>
  <c r="M510" i="3" s="1"/>
  <c r="J510" i="3"/>
  <c r="I510" i="3"/>
  <c r="H510" i="3"/>
  <c r="G510" i="3"/>
  <c r="R509" i="3"/>
  <c r="P509" i="3"/>
  <c r="O509" i="3"/>
  <c r="N509" i="3"/>
  <c r="K509" i="3"/>
  <c r="M509" i="3" s="1"/>
  <c r="J509" i="3"/>
  <c r="L509" i="3" s="1"/>
  <c r="I509" i="3"/>
  <c r="H509" i="3"/>
  <c r="G509" i="3"/>
  <c r="R508" i="3"/>
  <c r="P508" i="3"/>
  <c r="O508" i="3"/>
  <c r="N508" i="3"/>
  <c r="M508" i="3"/>
  <c r="K508" i="3"/>
  <c r="J508" i="3"/>
  <c r="L508" i="3" s="1"/>
  <c r="I508" i="3"/>
  <c r="H508" i="3"/>
  <c r="G508" i="3"/>
  <c r="R507" i="3"/>
  <c r="P507" i="3"/>
  <c r="O507" i="3"/>
  <c r="N507" i="3"/>
  <c r="M507" i="3"/>
  <c r="L507" i="3"/>
  <c r="K507" i="3"/>
  <c r="J507" i="3"/>
  <c r="I507" i="3"/>
  <c r="H507" i="3"/>
  <c r="G507" i="3"/>
  <c r="R506" i="3"/>
  <c r="P506" i="3"/>
  <c r="O506" i="3"/>
  <c r="N506" i="3"/>
  <c r="L506" i="3"/>
  <c r="K506" i="3"/>
  <c r="M506" i="3" s="1"/>
  <c r="J506" i="3"/>
  <c r="I506" i="3"/>
  <c r="H506" i="3"/>
  <c r="G506" i="3"/>
  <c r="R505" i="3"/>
  <c r="P505" i="3"/>
  <c r="O505" i="3"/>
  <c r="N505" i="3"/>
  <c r="K505" i="3"/>
  <c r="M505" i="3" s="1"/>
  <c r="J505" i="3"/>
  <c r="L505" i="3" s="1"/>
  <c r="I505" i="3"/>
  <c r="H505" i="3"/>
  <c r="G505" i="3"/>
  <c r="R504" i="3"/>
  <c r="P504" i="3"/>
  <c r="O504" i="3"/>
  <c r="N504" i="3"/>
  <c r="M504" i="3"/>
  <c r="K504" i="3"/>
  <c r="J504" i="3"/>
  <c r="L504" i="3" s="1"/>
  <c r="I504" i="3"/>
  <c r="H504" i="3"/>
  <c r="G504" i="3"/>
  <c r="R503" i="3"/>
  <c r="P503" i="3"/>
  <c r="O503" i="3"/>
  <c r="N503" i="3"/>
  <c r="M503" i="3"/>
  <c r="L503" i="3"/>
  <c r="K503" i="3"/>
  <c r="J503" i="3"/>
  <c r="I503" i="3"/>
  <c r="H503" i="3"/>
  <c r="G503" i="3"/>
  <c r="R502" i="3"/>
  <c r="P502" i="3"/>
  <c r="O502" i="3"/>
  <c r="N502" i="3"/>
  <c r="L502" i="3"/>
  <c r="K502" i="3"/>
  <c r="M502" i="3" s="1"/>
  <c r="J502" i="3"/>
  <c r="I502" i="3"/>
  <c r="H502" i="3"/>
  <c r="G502" i="3"/>
  <c r="R501" i="3"/>
  <c r="P501" i="3"/>
  <c r="O501" i="3"/>
  <c r="N501" i="3"/>
  <c r="K501" i="3"/>
  <c r="M501" i="3" s="1"/>
  <c r="J501" i="3"/>
  <c r="L501" i="3" s="1"/>
  <c r="I501" i="3"/>
  <c r="H501" i="3"/>
  <c r="G501" i="3"/>
  <c r="R500" i="3"/>
  <c r="P500" i="3"/>
  <c r="O500" i="3"/>
  <c r="N500" i="3"/>
  <c r="M500" i="3"/>
  <c r="K500" i="3"/>
  <c r="J500" i="3"/>
  <c r="L500" i="3" s="1"/>
  <c r="I500" i="3"/>
  <c r="H500" i="3"/>
  <c r="G500" i="3"/>
  <c r="R499" i="3"/>
  <c r="P499" i="3"/>
  <c r="O499" i="3"/>
  <c r="N499" i="3"/>
  <c r="M499" i="3"/>
  <c r="L499" i="3"/>
  <c r="K499" i="3"/>
  <c r="J499" i="3"/>
  <c r="I499" i="3"/>
  <c r="H499" i="3"/>
  <c r="G499" i="3"/>
  <c r="R498" i="3"/>
  <c r="P498" i="3"/>
  <c r="O498" i="3"/>
  <c r="N498" i="3"/>
  <c r="L498" i="3"/>
  <c r="K498" i="3"/>
  <c r="M498" i="3" s="1"/>
  <c r="J498" i="3"/>
  <c r="I498" i="3"/>
  <c r="H498" i="3"/>
  <c r="G498" i="3"/>
  <c r="R497" i="3"/>
  <c r="P497" i="3"/>
  <c r="O497" i="3"/>
  <c r="N497" i="3"/>
  <c r="K497" i="3"/>
  <c r="M497" i="3" s="1"/>
  <c r="J497" i="3"/>
  <c r="L497" i="3" s="1"/>
  <c r="I497" i="3"/>
  <c r="H497" i="3"/>
  <c r="G497" i="3"/>
  <c r="R496" i="3"/>
  <c r="P496" i="3"/>
  <c r="O496" i="3"/>
  <c r="N496" i="3"/>
  <c r="M496" i="3"/>
  <c r="K496" i="3"/>
  <c r="J496" i="3"/>
  <c r="L496" i="3" s="1"/>
  <c r="I496" i="3"/>
  <c r="H496" i="3"/>
  <c r="G496" i="3"/>
  <c r="R495" i="3"/>
  <c r="P495" i="3"/>
  <c r="O495" i="3"/>
  <c r="N495" i="3"/>
  <c r="M495" i="3"/>
  <c r="L495" i="3"/>
  <c r="K495" i="3"/>
  <c r="J495" i="3"/>
  <c r="I495" i="3"/>
  <c r="H495" i="3"/>
  <c r="G495" i="3"/>
  <c r="R494" i="3"/>
  <c r="P494" i="3"/>
  <c r="O494" i="3"/>
  <c r="N494" i="3"/>
  <c r="L494" i="3"/>
  <c r="K494" i="3"/>
  <c r="M494" i="3" s="1"/>
  <c r="J494" i="3"/>
  <c r="I494" i="3"/>
  <c r="H494" i="3"/>
  <c r="G494" i="3"/>
  <c r="R493" i="3"/>
  <c r="P493" i="3"/>
  <c r="O493" i="3"/>
  <c r="N493" i="3"/>
  <c r="K493" i="3"/>
  <c r="M493" i="3" s="1"/>
  <c r="J493" i="3"/>
  <c r="L493" i="3" s="1"/>
  <c r="I493" i="3"/>
  <c r="H493" i="3"/>
  <c r="G493" i="3"/>
  <c r="R492" i="3"/>
  <c r="P492" i="3"/>
  <c r="O492" i="3"/>
  <c r="N492" i="3"/>
  <c r="M492" i="3"/>
  <c r="K492" i="3"/>
  <c r="J492" i="3"/>
  <c r="L492" i="3" s="1"/>
  <c r="I492" i="3"/>
  <c r="H492" i="3"/>
  <c r="G492" i="3"/>
  <c r="R491" i="3"/>
  <c r="P491" i="3"/>
  <c r="O491" i="3"/>
  <c r="N491" i="3"/>
  <c r="M491" i="3"/>
  <c r="L491" i="3"/>
  <c r="K491" i="3"/>
  <c r="J491" i="3"/>
  <c r="I491" i="3"/>
  <c r="H491" i="3"/>
  <c r="G491" i="3"/>
  <c r="R490" i="3"/>
  <c r="P490" i="3"/>
  <c r="O490" i="3"/>
  <c r="N490" i="3"/>
  <c r="L490" i="3"/>
  <c r="K490" i="3"/>
  <c r="M490" i="3" s="1"/>
  <c r="J490" i="3"/>
  <c r="I490" i="3"/>
  <c r="H490" i="3"/>
  <c r="G490" i="3"/>
  <c r="R489" i="3"/>
  <c r="P489" i="3"/>
  <c r="O489" i="3"/>
  <c r="N489" i="3"/>
  <c r="K489" i="3"/>
  <c r="M489" i="3" s="1"/>
  <c r="J489" i="3"/>
  <c r="L489" i="3" s="1"/>
  <c r="I489" i="3"/>
  <c r="H489" i="3"/>
  <c r="G489" i="3"/>
  <c r="R488" i="3"/>
  <c r="P488" i="3"/>
  <c r="O488" i="3"/>
  <c r="N488" i="3"/>
  <c r="M488" i="3"/>
  <c r="K488" i="3"/>
  <c r="J488" i="3"/>
  <c r="L488" i="3" s="1"/>
  <c r="I488" i="3"/>
  <c r="H488" i="3"/>
  <c r="G488" i="3"/>
  <c r="R487" i="3"/>
  <c r="P487" i="3"/>
  <c r="O487" i="3"/>
  <c r="N487" i="3"/>
  <c r="M487" i="3"/>
  <c r="L487" i="3"/>
  <c r="K487" i="3"/>
  <c r="J487" i="3"/>
  <c r="I487" i="3"/>
  <c r="H487" i="3"/>
  <c r="G487" i="3"/>
  <c r="R486" i="3"/>
  <c r="P486" i="3"/>
  <c r="O486" i="3"/>
  <c r="N486" i="3"/>
  <c r="L486" i="3"/>
  <c r="K486" i="3"/>
  <c r="M486" i="3" s="1"/>
  <c r="J486" i="3"/>
  <c r="I486" i="3"/>
  <c r="H486" i="3"/>
  <c r="G486" i="3"/>
  <c r="R485" i="3"/>
  <c r="P485" i="3"/>
  <c r="O485" i="3"/>
  <c r="N485" i="3"/>
  <c r="K485" i="3"/>
  <c r="M485" i="3" s="1"/>
  <c r="J485" i="3"/>
  <c r="L485" i="3" s="1"/>
  <c r="I485" i="3"/>
  <c r="H485" i="3"/>
  <c r="G485" i="3"/>
  <c r="R484" i="3"/>
  <c r="P484" i="3"/>
  <c r="O484" i="3"/>
  <c r="N484" i="3"/>
  <c r="M484" i="3"/>
  <c r="K484" i="3"/>
  <c r="J484" i="3"/>
  <c r="L484" i="3" s="1"/>
  <c r="I484" i="3"/>
  <c r="H484" i="3"/>
  <c r="G484" i="3"/>
  <c r="R483" i="3"/>
  <c r="P483" i="3"/>
  <c r="O483" i="3"/>
  <c r="N483" i="3"/>
  <c r="M483" i="3"/>
  <c r="L483" i="3"/>
  <c r="K483" i="3"/>
  <c r="J483" i="3"/>
  <c r="I483" i="3"/>
  <c r="H483" i="3"/>
  <c r="G483" i="3"/>
  <c r="R482" i="3"/>
  <c r="P482" i="3"/>
  <c r="O482" i="3"/>
  <c r="N482" i="3"/>
  <c r="L482" i="3"/>
  <c r="K482" i="3"/>
  <c r="M482" i="3" s="1"/>
  <c r="J482" i="3"/>
  <c r="I482" i="3"/>
  <c r="H482" i="3"/>
  <c r="G482" i="3"/>
  <c r="R481" i="3"/>
  <c r="P481" i="3"/>
  <c r="O481" i="3"/>
  <c r="N481" i="3"/>
  <c r="K481" i="3"/>
  <c r="M481" i="3" s="1"/>
  <c r="J481" i="3"/>
  <c r="L481" i="3" s="1"/>
  <c r="I481" i="3"/>
  <c r="H481" i="3"/>
  <c r="G481" i="3"/>
  <c r="R480" i="3"/>
  <c r="P480" i="3"/>
  <c r="O480" i="3"/>
  <c r="N480" i="3"/>
  <c r="M480" i="3"/>
  <c r="K480" i="3"/>
  <c r="J480" i="3"/>
  <c r="L480" i="3" s="1"/>
  <c r="I480" i="3"/>
  <c r="H480" i="3"/>
  <c r="G480" i="3"/>
  <c r="R479" i="3"/>
  <c r="P479" i="3"/>
  <c r="O479" i="3"/>
  <c r="N479" i="3"/>
  <c r="M479" i="3"/>
  <c r="L479" i="3"/>
  <c r="K479" i="3"/>
  <c r="J479" i="3"/>
  <c r="I479" i="3"/>
  <c r="H479" i="3"/>
  <c r="G479" i="3"/>
  <c r="R478" i="3"/>
  <c r="P478" i="3"/>
  <c r="O478" i="3"/>
  <c r="N478" i="3"/>
  <c r="L478" i="3"/>
  <c r="K478" i="3"/>
  <c r="M478" i="3" s="1"/>
  <c r="J478" i="3"/>
  <c r="I478" i="3"/>
  <c r="H478" i="3"/>
  <c r="G478" i="3"/>
  <c r="R477" i="3"/>
  <c r="P477" i="3"/>
  <c r="O477" i="3"/>
  <c r="N477" i="3"/>
  <c r="K477" i="3"/>
  <c r="M477" i="3" s="1"/>
  <c r="J477" i="3"/>
  <c r="L477" i="3" s="1"/>
  <c r="I477" i="3"/>
  <c r="H477" i="3"/>
  <c r="G477" i="3"/>
  <c r="R476" i="3"/>
  <c r="P476" i="3"/>
  <c r="O476" i="3"/>
  <c r="N476" i="3"/>
  <c r="M476" i="3"/>
  <c r="K476" i="3"/>
  <c r="J476" i="3"/>
  <c r="L476" i="3" s="1"/>
  <c r="I476" i="3"/>
  <c r="H476" i="3"/>
  <c r="G476" i="3"/>
  <c r="R475" i="3"/>
  <c r="P475" i="3"/>
  <c r="O475" i="3"/>
  <c r="N475" i="3"/>
  <c r="M475" i="3"/>
  <c r="L475" i="3"/>
  <c r="K475" i="3"/>
  <c r="J475" i="3"/>
  <c r="I475" i="3"/>
  <c r="H475" i="3"/>
  <c r="G475" i="3"/>
  <c r="R474" i="3"/>
  <c r="P474" i="3"/>
  <c r="O474" i="3"/>
  <c r="N474" i="3"/>
  <c r="L474" i="3"/>
  <c r="K474" i="3"/>
  <c r="M474" i="3" s="1"/>
  <c r="J474" i="3"/>
  <c r="I474" i="3"/>
  <c r="H474" i="3"/>
  <c r="G474" i="3"/>
  <c r="R473" i="3"/>
  <c r="P473" i="3"/>
  <c r="O473" i="3"/>
  <c r="N473" i="3"/>
  <c r="K473" i="3"/>
  <c r="M473" i="3" s="1"/>
  <c r="J473" i="3"/>
  <c r="L473" i="3" s="1"/>
  <c r="I473" i="3"/>
  <c r="H473" i="3"/>
  <c r="G473" i="3"/>
  <c r="R472" i="3"/>
  <c r="P472" i="3"/>
  <c r="O472" i="3"/>
  <c r="N472" i="3"/>
  <c r="M472" i="3"/>
  <c r="K472" i="3"/>
  <c r="J472" i="3"/>
  <c r="L472" i="3" s="1"/>
  <c r="I472" i="3"/>
  <c r="H472" i="3"/>
  <c r="G472" i="3"/>
  <c r="R471" i="3"/>
  <c r="P471" i="3"/>
  <c r="O471" i="3"/>
  <c r="N471" i="3"/>
  <c r="M471" i="3"/>
  <c r="L471" i="3"/>
  <c r="K471" i="3"/>
  <c r="J471" i="3"/>
  <c r="I471" i="3"/>
  <c r="H471" i="3"/>
  <c r="G471" i="3"/>
  <c r="R470" i="3"/>
  <c r="P470" i="3"/>
  <c r="O470" i="3"/>
  <c r="N470" i="3"/>
  <c r="L470" i="3"/>
  <c r="K470" i="3"/>
  <c r="M470" i="3" s="1"/>
  <c r="J470" i="3"/>
  <c r="I470" i="3"/>
  <c r="H470" i="3"/>
  <c r="G470" i="3"/>
  <c r="R469" i="3"/>
  <c r="P469" i="3"/>
  <c r="O469" i="3"/>
  <c r="N469" i="3"/>
  <c r="K469" i="3"/>
  <c r="M469" i="3" s="1"/>
  <c r="J469" i="3"/>
  <c r="L469" i="3" s="1"/>
  <c r="I469" i="3"/>
  <c r="H469" i="3"/>
  <c r="G469" i="3"/>
  <c r="R468" i="3"/>
  <c r="P468" i="3"/>
  <c r="O468" i="3"/>
  <c r="N468" i="3"/>
  <c r="M468" i="3"/>
  <c r="K468" i="3"/>
  <c r="J468" i="3"/>
  <c r="L468" i="3" s="1"/>
  <c r="I468" i="3"/>
  <c r="H468" i="3"/>
  <c r="G468" i="3"/>
  <c r="R467" i="3"/>
  <c r="P467" i="3"/>
  <c r="O467" i="3"/>
  <c r="N467" i="3"/>
  <c r="M467" i="3"/>
  <c r="L467" i="3"/>
  <c r="K467" i="3"/>
  <c r="J467" i="3"/>
  <c r="I467" i="3"/>
  <c r="H467" i="3"/>
  <c r="G467" i="3"/>
  <c r="R466" i="3"/>
  <c r="P466" i="3"/>
  <c r="O466" i="3"/>
  <c r="N466" i="3"/>
  <c r="L466" i="3"/>
  <c r="K466" i="3"/>
  <c r="M466" i="3" s="1"/>
  <c r="J466" i="3"/>
  <c r="I466" i="3"/>
  <c r="H466" i="3"/>
  <c r="G466" i="3"/>
  <c r="R465" i="3"/>
  <c r="P465" i="3"/>
  <c r="O465" i="3"/>
  <c r="N465" i="3"/>
  <c r="K465" i="3"/>
  <c r="M465" i="3" s="1"/>
  <c r="J465" i="3"/>
  <c r="L465" i="3" s="1"/>
  <c r="I465" i="3"/>
  <c r="H465" i="3"/>
  <c r="G465" i="3"/>
  <c r="R464" i="3"/>
  <c r="P464" i="3"/>
  <c r="O464" i="3"/>
  <c r="N464" i="3"/>
  <c r="M464" i="3"/>
  <c r="K464" i="3"/>
  <c r="J464" i="3"/>
  <c r="L464" i="3" s="1"/>
  <c r="I464" i="3"/>
  <c r="H464" i="3"/>
  <c r="G464" i="3"/>
  <c r="R463" i="3"/>
  <c r="P463" i="3"/>
  <c r="O463" i="3"/>
  <c r="N463" i="3"/>
  <c r="M463" i="3"/>
  <c r="L463" i="3"/>
  <c r="K463" i="3"/>
  <c r="J463" i="3"/>
  <c r="I463" i="3"/>
  <c r="H463" i="3"/>
  <c r="G463" i="3"/>
  <c r="R462" i="3"/>
  <c r="P462" i="3"/>
  <c r="O462" i="3"/>
  <c r="N462" i="3"/>
  <c r="L462" i="3"/>
  <c r="K462" i="3"/>
  <c r="M462" i="3" s="1"/>
  <c r="J462" i="3"/>
  <c r="I462" i="3"/>
  <c r="H462" i="3"/>
  <c r="G462" i="3"/>
  <c r="R461" i="3"/>
  <c r="P461" i="3"/>
  <c r="O461" i="3"/>
  <c r="N461" i="3"/>
  <c r="K461" i="3"/>
  <c r="M461" i="3" s="1"/>
  <c r="J461" i="3"/>
  <c r="L461" i="3" s="1"/>
  <c r="I461" i="3"/>
  <c r="H461" i="3"/>
  <c r="G461" i="3"/>
  <c r="R460" i="3"/>
  <c r="P460" i="3"/>
  <c r="O460" i="3"/>
  <c r="N460" i="3"/>
  <c r="M460" i="3"/>
  <c r="K460" i="3"/>
  <c r="J460" i="3"/>
  <c r="L460" i="3" s="1"/>
  <c r="I460" i="3"/>
  <c r="H460" i="3"/>
  <c r="G460" i="3"/>
  <c r="R459" i="3"/>
  <c r="P459" i="3"/>
  <c r="O459" i="3"/>
  <c r="N459" i="3"/>
  <c r="M459" i="3"/>
  <c r="L459" i="3"/>
  <c r="K459" i="3"/>
  <c r="J459" i="3"/>
  <c r="I459" i="3"/>
  <c r="H459" i="3"/>
  <c r="G459" i="3"/>
  <c r="R458" i="3"/>
  <c r="P458" i="3"/>
  <c r="O458" i="3"/>
  <c r="N458" i="3"/>
  <c r="L458" i="3"/>
  <c r="K458" i="3"/>
  <c r="M458" i="3" s="1"/>
  <c r="J458" i="3"/>
  <c r="I458" i="3"/>
  <c r="H458" i="3"/>
  <c r="G458" i="3"/>
  <c r="R457" i="3"/>
  <c r="P457" i="3"/>
  <c r="O457" i="3"/>
  <c r="N457" i="3"/>
  <c r="K457" i="3"/>
  <c r="M457" i="3" s="1"/>
  <c r="J457" i="3"/>
  <c r="L457" i="3" s="1"/>
  <c r="I457" i="3"/>
  <c r="H457" i="3"/>
  <c r="G457" i="3"/>
  <c r="R456" i="3"/>
  <c r="P456" i="3"/>
  <c r="O456" i="3"/>
  <c r="N456" i="3"/>
  <c r="M456" i="3"/>
  <c r="K456" i="3"/>
  <c r="J456" i="3"/>
  <c r="L456" i="3" s="1"/>
  <c r="I456" i="3"/>
  <c r="H456" i="3"/>
  <c r="G456" i="3"/>
  <c r="R455" i="3"/>
  <c r="P455" i="3"/>
  <c r="O455" i="3"/>
  <c r="N455" i="3"/>
  <c r="M455" i="3"/>
  <c r="L455" i="3"/>
  <c r="K455" i="3"/>
  <c r="J455" i="3"/>
  <c r="I455" i="3"/>
  <c r="H455" i="3"/>
  <c r="G455" i="3"/>
  <c r="R454" i="3"/>
  <c r="P454" i="3"/>
  <c r="O454" i="3"/>
  <c r="N454" i="3"/>
  <c r="L454" i="3"/>
  <c r="K454" i="3"/>
  <c r="M454" i="3" s="1"/>
  <c r="J454" i="3"/>
  <c r="I454" i="3"/>
  <c r="H454" i="3"/>
  <c r="G454" i="3"/>
  <c r="R453" i="3"/>
  <c r="P453" i="3"/>
  <c r="O453" i="3"/>
  <c r="N453" i="3"/>
  <c r="K453" i="3"/>
  <c r="M453" i="3" s="1"/>
  <c r="J453" i="3"/>
  <c r="L453" i="3" s="1"/>
  <c r="I453" i="3"/>
  <c r="H453" i="3"/>
  <c r="G453" i="3"/>
  <c r="R452" i="3"/>
  <c r="P452" i="3"/>
  <c r="O452" i="3"/>
  <c r="N452" i="3"/>
  <c r="M452" i="3"/>
  <c r="K452" i="3"/>
  <c r="J452" i="3"/>
  <c r="L452" i="3" s="1"/>
  <c r="I452" i="3"/>
  <c r="H452" i="3"/>
  <c r="G452" i="3"/>
  <c r="R451" i="3"/>
  <c r="P451" i="3"/>
  <c r="O451" i="3"/>
  <c r="N451" i="3"/>
  <c r="M451" i="3"/>
  <c r="L451" i="3"/>
  <c r="K451" i="3"/>
  <c r="J451" i="3"/>
  <c r="I451" i="3"/>
  <c r="H451" i="3"/>
  <c r="G451" i="3"/>
  <c r="R450" i="3"/>
  <c r="P450" i="3"/>
  <c r="O450" i="3"/>
  <c r="N450" i="3"/>
  <c r="L450" i="3"/>
  <c r="K450" i="3"/>
  <c r="M450" i="3" s="1"/>
  <c r="J450" i="3"/>
  <c r="I450" i="3"/>
  <c r="H450" i="3"/>
  <c r="G450" i="3"/>
  <c r="R449" i="3"/>
  <c r="P449" i="3"/>
  <c r="O449" i="3"/>
  <c r="N449" i="3"/>
  <c r="K449" i="3"/>
  <c r="M449" i="3" s="1"/>
  <c r="J449" i="3"/>
  <c r="L449" i="3" s="1"/>
  <c r="I449" i="3"/>
  <c r="H449" i="3"/>
  <c r="G449" i="3"/>
  <c r="R448" i="3"/>
  <c r="P448" i="3"/>
  <c r="O448" i="3"/>
  <c r="N448" i="3"/>
  <c r="M448" i="3"/>
  <c r="K448" i="3"/>
  <c r="J448" i="3"/>
  <c r="L448" i="3" s="1"/>
  <c r="I448" i="3"/>
  <c r="H448" i="3"/>
  <c r="G448" i="3"/>
  <c r="R447" i="3"/>
  <c r="P447" i="3"/>
  <c r="O447" i="3"/>
  <c r="N447" i="3"/>
  <c r="M447" i="3"/>
  <c r="L447" i="3"/>
  <c r="K447" i="3"/>
  <c r="J447" i="3"/>
  <c r="I447" i="3"/>
  <c r="H447" i="3"/>
  <c r="G447" i="3"/>
  <c r="R446" i="3"/>
  <c r="P446" i="3"/>
  <c r="O446" i="3"/>
  <c r="N446" i="3"/>
  <c r="L446" i="3"/>
  <c r="K446" i="3"/>
  <c r="M446" i="3" s="1"/>
  <c r="J446" i="3"/>
  <c r="I446" i="3"/>
  <c r="H446" i="3"/>
  <c r="G446" i="3"/>
  <c r="R445" i="3"/>
  <c r="P445" i="3"/>
  <c r="O445" i="3"/>
  <c r="N445" i="3"/>
  <c r="K445" i="3"/>
  <c r="M445" i="3" s="1"/>
  <c r="J445" i="3"/>
  <c r="L445" i="3" s="1"/>
  <c r="I445" i="3"/>
  <c r="H445" i="3"/>
  <c r="G445" i="3"/>
  <c r="R444" i="3"/>
  <c r="P444" i="3"/>
  <c r="O444" i="3"/>
  <c r="N444" i="3"/>
  <c r="M444" i="3"/>
  <c r="K444" i="3"/>
  <c r="J444" i="3"/>
  <c r="L444" i="3" s="1"/>
  <c r="I444" i="3"/>
  <c r="H444" i="3"/>
  <c r="G444" i="3"/>
  <c r="R443" i="3"/>
  <c r="P443" i="3"/>
  <c r="O443" i="3"/>
  <c r="N443" i="3"/>
  <c r="M443" i="3"/>
  <c r="L443" i="3"/>
  <c r="K443" i="3"/>
  <c r="J443" i="3"/>
  <c r="I443" i="3"/>
  <c r="H443" i="3"/>
  <c r="G443" i="3"/>
  <c r="R442" i="3"/>
  <c r="P442" i="3"/>
  <c r="O442" i="3"/>
  <c r="N442" i="3"/>
  <c r="L442" i="3"/>
  <c r="K442" i="3"/>
  <c r="M442" i="3" s="1"/>
  <c r="J442" i="3"/>
  <c r="I442" i="3"/>
  <c r="H442" i="3"/>
  <c r="G442" i="3"/>
  <c r="R441" i="3"/>
  <c r="P441" i="3"/>
  <c r="O441" i="3"/>
  <c r="N441" i="3"/>
  <c r="K441" i="3"/>
  <c r="M441" i="3" s="1"/>
  <c r="J441" i="3"/>
  <c r="L441" i="3" s="1"/>
  <c r="I441" i="3"/>
  <c r="H441" i="3"/>
  <c r="G441" i="3"/>
  <c r="R440" i="3"/>
  <c r="P440" i="3"/>
  <c r="O440" i="3"/>
  <c r="N440" i="3"/>
  <c r="M440" i="3"/>
  <c r="K440" i="3"/>
  <c r="J440" i="3"/>
  <c r="L440" i="3" s="1"/>
  <c r="I440" i="3"/>
  <c r="H440" i="3"/>
  <c r="G440" i="3"/>
  <c r="R439" i="3"/>
  <c r="P439" i="3"/>
  <c r="O439" i="3"/>
  <c r="N439" i="3"/>
  <c r="M439" i="3"/>
  <c r="L439" i="3"/>
  <c r="K439" i="3"/>
  <c r="J439" i="3"/>
  <c r="I439" i="3"/>
  <c r="H439" i="3"/>
  <c r="G439" i="3"/>
  <c r="R438" i="3"/>
  <c r="P438" i="3"/>
  <c r="O438" i="3"/>
  <c r="N438" i="3"/>
  <c r="L438" i="3"/>
  <c r="K438" i="3"/>
  <c r="M438" i="3" s="1"/>
  <c r="J438" i="3"/>
  <c r="I438" i="3"/>
  <c r="H438" i="3"/>
  <c r="G438" i="3"/>
  <c r="R437" i="3"/>
  <c r="P437" i="3"/>
  <c r="O437" i="3"/>
  <c r="N437" i="3"/>
  <c r="K437" i="3"/>
  <c r="M437" i="3" s="1"/>
  <c r="J437" i="3"/>
  <c r="L437" i="3" s="1"/>
  <c r="I437" i="3"/>
  <c r="H437" i="3"/>
  <c r="G437" i="3"/>
  <c r="R436" i="3"/>
  <c r="P436" i="3"/>
  <c r="O436" i="3"/>
  <c r="N436" i="3"/>
  <c r="M436" i="3"/>
  <c r="K436" i="3"/>
  <c r="J436" i="3"/>
  <c r="L436" i="3" s="1"/>
  <c r="I436" i="3"/>
  <c r="H436" i="3"/>
  <c r="G436" i="3"/>
  <c r="R435" i="3"/>
  <c r="P435" i="3"/>
  <c r="O435" i="3"/>
  <c r="N435" i="3"/>
  <c r="M435" i="3"/>
  <c r="L435" i="3"/>
  <c r="K435" i="3"/>
  <c r="J435" i="3"/>
  <c r="I435" i="3"/>
  <c r="H435" i="3"/>
  <c r="G435" i="3"/>
  <c r="R434" i="3"/>
  <c r="P434" i="3"/>
  <c r="O434" i="3"/>
  <c r="N434" i="3"/>
  <c r="L434" i="3"/>
  <c r="K434" i="3"/>
  <c r="M434" i="3" s="1"/>
  <c r="J434" i="3"/>
  <c r="I434" i="3"/>
  <c r="H434" i="3"/>
  <c r="G434" i="3"/>
  <c r="R433" i="3"/>
  <c r="P433" i="3"/>
  <c r="O433" i="3"/>
  <c r="N433" i="3"/>
  <c r="K433" i="3"/>
  <c r="M433" i="3" s="1"/>
  <c r="J433" i="3"/>
  <c r="L433" i="3" s="1"/>
  <c r="I433" i="3"/>
  <c r="H433" i="3"/>
  <c r="G433" i="3"/>
  <c r="R432" i="3"/>
  <c r="P432" i="3"/>
  <c r="O432" i="3"/>
  <c r="N432" i="3"/>
  <c r="M432" i="3"/>
  <c r="K432" i="3"/>
  <c r="J432" i="3"/>
  <c r="L432" i="3" s="1"/>
  <c r="I432" i="3"/>
  <c r="H432" i="3"/>
  <c r="G432" i="3"/>
  <c r="R431" i="3"/>
  <c r="P431" i="3"/>
  <c r="O431" i="3"/>
  <c r="N431" i="3"/>
  <c r="M431" i="3"/>
  <c r="L431" i="3"/>
  <c r="K431" i="3"/>
  <c r="J431" i="3"/>
  <c r="I431" i="3"/>
  <c r="H431" i="3"/>
  <c r="G431" i="3"/>
  <c r="R430" i="3"/>
  <c r="P430" i="3"/>
  <c r="O430" i="3"/>
  <c r="N430" i="3"/>
  <c r="L430" i="3"/>
  <c r="K430" i="3"/>
  <c r="M430" i="3" s="1"/>
  <c r="J430" i="3"/>
  <c r="I430" i="3"/>
  <c r="H430" i="3"/>
  <c r="G430" i="3"/>
  <c r="R429" i="3"/>
  <c r="P429" i="3"/>
  <c r="O429" i="3"/>
  <c r="N429" i="3"/>
  <c r="K429" i="3"/>
  <c r="M429" i="3" s="1"/>
  <c r="J429" i="3"/>
  <c r="L429" i="3" s="1"/>
  <c r="I429" i="3"/>
  <c r="H429" i="3"/>
  <c r="G429" i="3"/>
  <c r="R428" i="3"/>
  <c r="P428" i="3"/>
  <c r="O428" i="3"/>
  <c r="N428" i="3"/>
  <c r="M428" i="3"/>
  <c r="K428" i="3"/>
  <c r="J428" i="3"/>
  <c r="L428" i="3" s="1"/>
  <c r="I428" i="3"/>
  <c r="H428" i="3"/>
  <c r="G428" i="3"/>
  <c r="R427" i="3"/>
  <c r="P427" i="3"/>
  <c r="O427" i="3"/>
  <c r="N427" i="3"/>
  <c r="M427" i="3"/>
  <c r="L427" i="3"/>
  <c r="K427" i="3"/>
  <c r="J427" i="3"/>
  <c r="I427" i="3"/>
  <c r="H427" i="3"/>
  <c r="G427" i="3"/>
  <c r="R426" i="3"/>
  <c r="P426" i="3"/>
  <c r="O426" i="3"/>
  <c r="N426" i="3"/>
  <c r="L426" i="3"/>
  <c r="K426" i="3"/>
  <c r="M426" i="3" s="1"/>
  <c r="J426" i="3"/>
  <c r="I426" i="3"/>
  <c r="H426" i="3"/>
  <c r="G426" i="3"/>
  <c r="R425" i="3"/>
  <c r="P425" i="3"/>
  <c r="O425" i="3"/>
  <c r="N425" i="3"/>
  <c r="K425" i="3"/>
  <c r="M425" i="3" s="1"/>
  <c r="J425" i="3"/>
  <c r="L425" i="3" s="1"/>
  <c r="I425" i="3"/>
  <c r="H425" i="3"/>
  <c r="G425" i="3"/>
  <c r="R424" i="3"/>
  <c r="P424" i="3"/>
  <c r="O424" i="3"/>
  <c r="N424" i="3"/>
  <c r="M424" i="3"/>
  <c r="K424" i="3"/>
  <c r="J424" i="3"/>
  <c r="L424" i="3" s="1"/>
  <c r="I424" i="3"/>
  <c r="H424" i="3"/>
  <c r="G424" i="3"/>
  <c r="R423" i="3"/>
  <c r="P423" i="3"/>
  <c r="O423" i="3"/>
  <c r="N423" i="3"/>
  <c r="M423" i="3"/>
  <c r="L423" i="3"/>
  <c r="K423" i="3"/>
  <c r="J423" i="3"/>
  <c r="I423" i="3"/>
  <c r="H423" i="3"/>
  <c r="G423" i="3"/>
  <c r="R422" i="3"/>
  <c r="P422" i="3"/>
  <c r="O422" i="3"/>
  <c r="N422" i="3"/>
  <c r="L422" i="3"/>
  <c r="K422" i="3"/>
  <c r="M422" i="3" s="1"/>
  <c r="J422" i="3"/>
  <c r="I422" i="3"/>
  <c r="H422" i="3"/>
  <c r="G422" i="3"/>
  <c r="R421" i="3"/>
  <c r="P421" i="3"/>
  <c r="O421" i="3"/>
  <c r="N421" i="3"/>
  <c r="K421" i="3"/>
  <c r="M421" i="3" s="1"/>
  <c r="J421" i="3"/>
  <c r="L421" i="3" s="1"/>
  <c r="I421" i="3"/>
  <c r="H421" i="3"/>
  <c r="G421" i="3"/>
  <c r="R420" i="3"/>
  <c r="P420" i="3"/>
  <c r="O420" i="3"/>
  <c r="N420" i="3"/>
  <c r="M420" i="3"/>
  <c r="K420" i="3"/>
  <c r="J420" i="3"/>
  <c r="L420" i="3" s="1"/>
  <c r="I420" i="3"/>
  <c r="H420" i="3"/>
  <c r="G420" i="3"/>
  <c r="R419" i="3"/>
  <c r="P419" i="3"/>
  <c r="O419" i="3"/>
  <c r="N419" i="3"/>
  <c r="M419" i="3"/>
  <c r="L419" i="3"/>
  <c r="K419" i="3"/>
  <c r="J419" i="3"/>
  <c r="I419" i="3"/>
  <c r="H419" i="3"/>
  <c r="G419" i="3"/>
  <c r="R418" i="3"/>
  <c r="P418" i="3"/>
  <c r="O418" i="3"/>
  <c r="N418" i="3"/>
  <c r="L418" i="3"/>
  <c r="K418" i="3"/>
  <c r="M418" i="3" s="1"/>
  <c r="J418" i="3"/>
  <c r="I418" i="3"/>
  <c r="H418" i="3"/>
  <c r="G418" i="3"/>
  <c r="R417" i="3"/>
  <c r="P417" i="3"/>
  <c r="O417" i="3"/>
  <c r="N417" i="3"/>
  <c r="K417" i="3"/>
  <c r="M417" i="3" s="1"/>
  <c r="J417" i="3"/>
  <c r="L417" i="3" s="1"/>
  <c r="I417" i="3"/>
  <c r="H417" i="3"/>
  <c r="G417" i="3"/>
  <c r="R416" i="3"/>
  <c r="P416" i="3"/>
  <c r="O416" i="3"/>
  <c r="N416" i="3"/>
  <c r="M416" i="3"/>
  <c r="K416" i="3"/>
  <c r="J416" i="3"/>
  <c r="L416" i="3" s="1"/>
  <c r="I416" i="3"/>
  <c r="H416" i="3"/>
  <c r="G416" i="3"/>
  <c r="R415" i="3"/>
  <c r="P415" i="3"/>
  <c r="O415" i="3"/>
  <c r="N415" i="3"/>
  <c r="M415" i="3"/>
  <c r="L415" i="3"/>
  <c r="K415" i="3"/>
  <c r="J415" i="3"/>
  <c r="I415" i="3"/>
  <c r="H415" i="3"/>
  <c r="G415" i="3"/>
  <c r="R414" i="3"/>
  <c r="P414" i="3"/>
  <c r="O414" i="3"/>
  <c r="N414" i="3"/>
  <c r="L414" i="3"/>
  <c r="K414" i="3"/>
  <c r="M414" i="3" s="1"/>
  <c r="J414" i="3"/>
  <c r="I414" i="3"/>
  <c r="H414" i="3"/>
  <c r="G414" i="3"/>
  <c r="R413" i="3"/>
  <c r="P413" i="3"/>
  <c r="O413" i="3"/>
  <c r="N413" i="3"/>
  <c r="K413" i="3"/>
  <c r="M413" i="3" s="1"/>
  <c r="J413" i="3"/>
  <c r="L413" i="3" s="1"/>
  <c r="I413" i="3"/>
  <c r="H413" i="3"/>
  <c r="G413" i="3"/>
  <c r="R412" i="3"/>
  <c r="P412" i="3"/>
  <c r="O412" i="3"/>
  <c r="N412" i="3"/>
  <c r="M412" i="3"/>
  <c r="K412" i="3"/>
  <c r="J412" i="3"/>
  <c r="L412" i="3" s="1"/>
  <c r="I412" i="3"/>
  <c r="H412" i="3"/>
  <c r="G412" i="3"/>
  <c r="R411" i="3"/>
  <c r="P411" i="3"/>
  <c r="O411" i="3"/>
  <c r="N411" i="3"/>
  <c r="M411" i="3"/>
  <c r="L411" i="3"/>
  <c r="K411" i="3"/>
  <c r="J411" i="3"/>
  <c r="I411" i="3"/>
  <c r="H411" i="3"/>
  <c r="G411" i="3"/>
  <c r="R410" i="3"/>
  <c r="P410" i="3"/>
  <c r="O410" i="3"/>
  <c r="N410" i="3"/>
  <c r="L410" i="3"/>
  <c r="K410" i="3"/>
  <c r="M410" i="3" s="1"/>
  <c r="J410" i="3"/>
  <c r="I410" i="3"/>
  <c r="H410" i="3"/>
  <c r="G410" i="3"/>
  <c r="R409" i="3"/>
  <c r="P409" i="3"/>
  <c r="O409" i="3"/>
  <c r="N409" i="3"/>
  <c r="K409" i="3"/>
  <c r="M409" i="3" s="1"/>
  <c r="J409" i="3"/>
  <c r="L409" i="3" s="1"/>
  <c r="I409" i="3"/>
  <c r="H409" i="3"/>
  <c r="G409" i="3"/>
  <c r="R408" i="3"/>
  <c r="P408" i="3"/>
  <c r="O408" i="3"/>
  <c r="N408" i="3"/>
  <c r="M408" i="3"/>
  <c r="K408" i="3"/>
  <c r="J408" i="3"/>
  <c r="L408" i="3" s="1"/>
  <c r="I408" i="3"/>
  <c r="H408" i="3"/>
  <c r="G408" i="3"/>
  <c r="R407" i="3"/>
  <c r="P407" i="3"/>
  <c r="O407" i="3"/>
  <c r="N407" i="3"/>
  <c r="M407" i="3"/>
  <c r="L407" i="3"/>
  <c r="K407" i="3"/>
  <c r="J407" i="3"/>
  <c r="I407" i="3"/>
  <c r="H407" i="3"/>
  <c r="G407" i="3"/>
  <c r="R406" i="3"/>
  <c r="P406" i="3"/>
  <c r="O406" i="3"/>
  <c r="N406" i="3"/>
  <c r="L406" i="3"/>
  <c r="K406" i="3"/>
  <c r="M406" i="3" s="1"/>
  <c r="J406" i="3"/>
  <c r="I406" i="3"/>
  <c r="H406" i="3"/>
  <c r="G406" i="3"/>
  <c r="R405" i="3"/>
  <c r="P405" i="3"/>
  <c r="O405" i="3"/>
  <c r="N405" i="3"/>
  <c r="K405" i="3"/>
  <c r="M405" i="3" s="1"/>
  <c r="J405" i="3"/>
  <c r="L405" i="3" s="1"/>
  <c r="I405" i="3"/>
  <c r="H405" i="3"/>
  <c r="G405" i="3"/>
  <c r="R404" i="3"/>
  <c r="P404" i="3"/>
  <c r="O404" i="3"/>
  <c r="N404" i="3"/>
  <c r="M404" i="3"/>
  <c r="K404" i="3"/>
  <c r="J404" i="3"/>
  <c r="L404" i="3" s="1"/>
  <c r="I404" i="3"/>
  <c r="H404" i="3"/>
  <c r="G404" i="3"/>
  <c r="R403" i="3"/>
  <c r="P403" i="3"/>
  <c r="O403" i="3"/>
  <c r="N403" i="3"/>
  <c r="M403" i="3"/>
  <c r="L403" i="3"/>
  <c r="K403" i="3"/>
  <c r="J403" i="3"/>
  <c r="I403" i="3"/>
  <c r="H403" i="3"/>
  <c r="G403" i="3"/>
  <c r="R402" i="3"/>
  <c r="P402" i="3"/>
  <c r="O402" i="3"/>
  <c r="N402" i="3"/>
  <c r="L402" i="3"/>
  <c r="K402" i="3"/>
  <c r="M402" i="3" s="1"/>
  <c r="J402" i="3"/>
  <c r="I402" i="3"/>
  <c r="H402" i="3"/>
  <c r="G402" i="3"/>
  <c r="R401" i="3"/>
  <c r="P401" i="3"/>
  <c r="O401" i="3"/>
  <c r="N401" i="3"/>
  <c r="K401" i="3"/>
  <c r="M401" i="3" s="1"/>
  <c r="J401" i="3"/>
  <c r="L401" i="3" s="1"/>
  <c r="I401" i="3"/>
  <c r="H401" i="3"/>
  <c r="G401" i="3"/>
  <c r="R400" i="3"/>
  <c r="P400" i="3"/>
  <c r="O400" i="3"/>
  <c r="N400" i="3"/>
  <c r="M400" i="3"/>
  <c r="K400" i="3"/>
  <c r="J400" i="3"/>
  <c r="L400" i="3" s="1"/>
  <c r="I400" i="3"/>
  <c r="H400" i="3"/>
  <c r="G400" i="3"/>
  <c r="R399" i="3"/>
  <c r="P399" i="3"/>
  <c r="O399" i="3"/>
  <c r="N399" i="3"/>
  <c r="M399" i="3"/>
  <c r="L399" i="3"/>
  <c r="K399" i="3"/>
  <c r="J399" i="3"/>
  <c r="I399" i="3"/>
  <c r="H399" i="3"/>
  <c r="G399" i="3"/>
  <c r="R398" i="3"/>
  <c r="P398" i="3"/>
  <c r="O398" i="3"/>
  <c r="N398" i="3"/>
  <c r="L398" i="3"/>
  <c r="K398" i="3"/>
  <c r="M398" i="3" s="1"/>
  <c r="J398" i="3"/>
  <c r="I398" i="3"/>
  <c r="H398" i="3"/>
  <c r="G398" i="3"/>
  <c r="R397" i="3"/>
  <c r="P397" i="3"/>
  <c r="O397" i="3"/>
  <c r="N397" i="3"/>
  <c r="K397" i="3"/>
  <c r="M397" i="3" s="1"/>
  <c r="J397" i="3"/>
  <c r="L397" i="3" s="1"/>
  <c r="I397" i="3"/>
  <c r="H397" i="3"/>
  <c r="G397" i="3"/>
  <c r="R396" i="3"/>
  <c r="P396" i="3"/>
  <c r="O396" i="3"/>
  <c r="N396" i="3"/>
  <c r="M396" i="3"/>
  <c r="K396" i="3"/>
  <c r="J396" i="3"/>
  <c r="L396" i="3" s="1"/>
  <c r="I396" i="3"/>
  <c r="H396" i="3"/>
  <c r="G396" i="3"/>
  <c r="R395" i="3"/>
  <c r="P395" i="3"/>
  <c r="O395" i="3"/>
  <c r="N395" i="3"/>
  <c r="M395" i="3"/>
  <c r="L395" i="3"/>
  <c r="K395" i="3"/>
  <c r="J395" i="3"/>
  <c r="I395" i="3"/>
  <c r="H395" i="3"/>
  <c r="G395" i="3"/>
  <c r="R394" i="3"/>
  <c r="P394" i="3"/>
  <c r="O394" i="3"/>
  <c r="N394" i="3"/>
  <c r="L394" i="3"/>
  <c r="K394" i="3"/>
  <c r="M394" i="3" s="1"/>
  <c r="J394" i="3"/>
  <c r="I394" i="3"/>
  <c r="H394" i="3"/>
  <c r="G394" i="3"/>
  <c r="R393" i="3"/>
  <c r="P393" i="3"/>
  <c r="O393" i="3"/>
  <c r="N393" i="3"/>
  <c r="K393" i="3"/>
  <c r="M393" i="3" s="1"/>
  <c r="J393" i="3"/>
  <c r="L393" i="3" s="1"/>
  <c r="I393" i="3"/>
  <c r="H393" i="3"/>
  <c r="G393" i="3"/>
  <c r="R392" i="3"/>
  <c r="P392" i="3"/>
  <c r="O392" i="3"/>
  <c r="N392" i="3"/>
  <c r="M392" i="3"/>
  <c r="K392" i="3"/>
  <c r="J392" i="3"/>
  <c r="L392" i="3" s="1"/>
  <c r="I392" i="3"/>
  <c r="H392" i="3"/>
  <c r="G392" i="3"/>
  <c r="R391" i="3"/>
  <c r="P391" i="3"/>
  <c r="O391" i="3"/>
  <c r="N391" i="3"/>
  <c r="M391" i="3"/>
  <c r="L391" i="3"/>
  <c r="K391" i="3"/>
  <c r="J391" i="3"/>
  <c r="I391" i="3"/>
  <c r="H391" i="3"/>
  <c r="G391" i="3"/>
  <c r="R390" i="3"/>
  <c r="P390" i="3"/>
  <c r="O390" i="3"/>
  <c r="N390" i="3"/>
  <c r="L390" i="3"/>
  <c r="K390" i="3"/>
  <c r="M390" i="3" s="1"/>
  <c r="J390" i="3"/>
  <c r="I390" i="3"/>
  <c r="H390" i="3"/>
  <c r="G390" i="3"/>
  <c r="R389" i="3"/>
  <c r="P389" i="3"/>
  <c r="O389" i="3"/>
  <c r="N389" i="3"/>
  <c r="M389" i="3"/>
  <c r="K389" i="3"/>
  <c r="J389" i="3"/>
  <c r="L389" i="3" s="1"/>
  <c r="I389" i="3"/>
  <c r="H389" i="3"/>
  <c r="G389" i="3"/>
  <c r="R388" i="3"/>
  <c r="P388" i="3"/>
  <c r="O388" i="3"/>
  <c r="N388" i="3"/>
  <c r="M388" i="3"/>
  <c r="L388" i="3"/>
  <c r="K388" i="3"/>
  <c r="J388" i="3"/>
  <c r="I388" i="3"/>
  <c r="H388" i="3"/>
  <c r="G388" i="3"/>
  <c r="R387" i="3"/>
  <c r="P387" i="3"/>
  <c r="O387" i="3"/>
  <c r="N387" i="3"/>
  <c r="L387" i="3"/>
  <c r="K387" i="3"/>
  <c r="M387" i="3" s="1"/>
  <c r="J387" i="3"/>
  <c r="I387" i="3"/>
  <c r="H387" i="3"/>
  <c r="G387" i="3"/>
  <c r="R386" i="3"/>
  <c r="P386" i="3"/>
  <c r="O386" i="3"/>
  <c r="N386" i="3"/>
  <c r="K386" i="3"/>
  <c r="M386" i="3" s="1"/>
  <c r="J386" i="3"/>
  <c r="L386" i="3" s="1"/>
  <c r="I386" i="3"/>
  <c r="H386" i="3"/>
  <c r="G386" i="3"/>
  <c r="R385" i="3"/>
  <c r="P385" i="3"/>
  <c r="O385" i="3"/>
  <c r="N385" i="3"/>
  <c r="M385" i="3"/>
  <c r="K385" i="3"/>
  <c r="J385" i="3"/>
  <c r="L385" i="3" s="1"/>
  <c r="I385" i="3"/>
  <c r="H385" i="3"/>
  <c r="G385" i="3"/>
  <c r="R384" i="3"/>
  <c r="P384" i="3"/>
  <c r="O384" i="3"/>
  <c r="N384" i="3"/>
  <c r="M384" i="3"/>
  <c r="L384" i="3"/>
  <c r="K384" i="3"/>
  <c r="J384" i="3"/>
  <c r="I384" i="3"/>
  <c r="H384" i="3"/>
  <c r="G384" i="3"/>
  <c r="R383" i="3"/>
  <c r="P383" i="3"/>
  <c r="O383" i="3"/>
  <c r="N383" i="3"/>
  <c r="L383" i="3"/>
  <c r="K383" i="3"/>
  <c r="M383" i="3" s="1"/>
  <c r="J383" i="3"/>
  <c r="I383" i="3"/>
  <c r="H383" i="3"/>
  <c r="G383" i="3"/>
  <c r="R382" i="3"/>
  <c r="P382" i="3"/>
  <c r="O382" i="3"/>
  <c r="N382" i="3"/>
  <c r="K382" i="3"/>
  <c r="M382" i="3" s="1"/>
  <c r="J382" i="3"/>
  <c r="L382" i="3" s="1"/>
  <c r="I382" i="3"/>
  <c r="H382" i="3"/>
  <c r="G382" i="3"/>
  <c r="R381" i="3"/>
  <c r="P381" i="3"/>
  <c r="O381" i="3"/>
  <c r="N381" i="3"/>
  <c r="M381" i="3"/>
  <c r="K381" i="3"/>
  <c r="J381" i="3"/>
  <c r="L381" i="3" s="1"/>
  <c r="I381" i="3"/>
  <c r="H381" i="3"/>
  <c r="G381" i="3"/>
  <c r="R380" i="3"/>
  <c r="P380" i="3"/>
  <c r="O380" i="3"/>
  <c r="N380" i="3"/>
  <c r="M380" i="3"/>
  <c r="L380" i="3"/>
  <c r="K380" i="3"/>
  <c r="J380" i="3"/>
  <c r="I380" i="3"/>
  <c r="H380" i="3"/>
  <c r="G380" i="3"/>
  <c r="R379" i="3"/>
  <c r="P379" i="3"/>
  <c r="O379" i="3"/>
  <c r="N379" i="3"/>
  <c r="L379" i="3"/>
  <c r="K379" i="3"/>
  <c r="M379" i="3" s="1"/>
  <c r="J379" i="3"/>
  <c r="I379" i="3"/>
  <c r="H379" i="3"/>
  <c r="G379" i="3"/>
  <c r="R378" i="3"/>
  <c r="P378" i="3"/>
  <c r="O378" i="3"/>
  <c r="N378" i="3"/>
  <c r="K378" i="3"/>
  <c r="M378" i="3" s="1"/>
  <c r="J378" i="3"/>
  <c r="L378" i="3" s="1"/>
  <c r="I378" i="3"/>
  <c r="H378" i="3"/>
  <c r="G378" i="3"/>
  <c r="R377" i="3"/>
  <c r="P377" i="3"/>
  <c r="O377" i="3"/>
  <c r="N377" i="3"/>
  <c r="M377" i="3"/>
  <c r="K377" i="3"/>
  <c r="J377" i="3"/>
  <c r="L377" i="3" s="1"/>
  <c r="I377" i="3"/>
  <c r="H377" i="3"/>
  <c r="G377" i="3"/>
  <c r="R376" i="3"/>
  <c r="P376" i="3"/>
  <c r="O376" i="3"/>
  <c r="N376" i="3"/>
  <c r="M376" i="3"/>
  <c r="L376" i="3"/>
  <c r="K376" i="3"/>
  <c r="J376" i="3"/>
  <c r="I376" i="3"/>
  <c r="H376" i="3"/>
  <c r="G376" i="3"/>
  <c r="R375" i="3"/>
  <c r="P375" i="3"/>
  <c r="O375" i="3"/>
  <c r="N375" i="3"/>
  <c r="L375" i="3"/>
  <c r="K375" i="3"/>
  <c r="M375" i="3" s="1"/>
  <c r="J375" i="3"/>
  <c r="I375" i="3"/>
  <c r="H375" i="3"/>
  <c r="G375" i="3"/>
  <c r="R374" i="3"/>
  <c r="P374" i="3"/>
  <c r="O374" i="3"/>
  <c r="N374" i="3"/>
  <c r="K374" i="3"/>
  <c r="M374" i="3" s="1"/>
  <c r="J374" i="3"/>
  <c r="L374" i="3" s="1"/>
  <c r="I374" i="3"/>
  <c r="H374" i="3"/>
  <c r="G374" i="3"/>
  <c r="R373" i="3"/>
  <c r="P373" i="3"/>
  <c r="O373" i="3"/>
  <c r="N373" i="3"/>
  <c r="M373" i="3"/>
  <c r="K373" i="3"/>
  <c r="J373" i="3"/>
  <c r="L373" i="3" s="1"/>
  <c r="I373" i="3"/>
  <c r="H373" i="3"/>
  <c r="G373" i="3"/>
  <c r="R372" i="3"/>
  <c r="P372" i="3"/>
  <c r="O372" i="3"/>
  <c r="N372" i="3"/>
  <c r="M372" i="3"/>
  <c r="L372" i="3"/>
  <c r="K372" i="3"/>
  <c r="J372" i="3"/>
  <c r="I372" i="3"/>
  <c r="H372" i="3"/>
  <c r="G372" i="3"/>
  <c r="R371" i="3"/>
  <c r="P371" i="3"/>
  <c r="O371" i="3"/>
  <c r="N371" i="3"/>
  <c r="L371" i="3"/>
  <c r="K371" i="3"/>
  <c r="M371" i="3" s="1"/>
  <c r="J371" i="3"/>
  <c r="I371" i="3"/>
  <c r="H371" i="3"/>
  <c r="G371" i="3"/>
  <c r="R370" i="3"/>
  <c r="P370" i="3"/>
  <c r="O370" i="3"/>
  <c r="N370" i="3"/>
  <c r="K370" i="3"/>
  <c r="M370" i="3" s="1"/>
  <c r="J370" i="3"/>
  <c r="L370" i="3" s="1"/>
  <c r="I370" i="3"/>
  <c r="H370" i="3"/>
  <c r="G370" i="3"/>
  <c r="R369" i="3"/>
  <c r="P369" i="3"/>
  <c r="O369" i="3"/>
  <c r="N369" i="3"/>
  <c r="M369" i="3"/>
  <c r="K369" i="3"/>
  <c r="J369" i="3"/>
  <c r="L369" i="3" s="1"/>
  <c r="I369" i="3"/>
  <c r="H369" i="3"/>
  <c r="G369" i="3"/>
  <c r="R368" i="3"/>
  <c r="P368" i="3"/>
  <c r="O368" i="3"/>
  <c r="N368" i="3"/>
  <c r="M368" i="3"/>
  <c r="L368" i="3"/>
  <c r="K368" i="3"/>
  <c r="J368" i="3"/>
  <c r="I368" i="3"/>
  <c r="H368" i="3"/>
  <c r="G368" i="3"/>
  <c r="R367" i="3"/>
  <c r="P367" i="3"/>
  <c r="O367" i="3"/>
  <c r="N367" i="3"/>
  <c r="L367" i="3"/>
  <c r="K367" i="3"/>
  <c r="M367" i="3" s="1"/>
  <c r="J367" i="3"/>
  <c r="I367" i="3"/>
  <c r="H367" i="3"/>
  <c r="G367" i="3"/>
  <c r="P366" i="3"/>
  <c r="O366" i="3"/>
  <c r="N366" i="3"/>
  <c r="M366" i="3"/>
  <c r="K366" i="3"/>
  <c r="J366" i="3"/>
  <c r="L366" i="3" s="1"/>
  <c r="I366" i="3"/>
  <c r="H366" i="3"/>
  <c r="G366" i="3"/>
  <c r="P365" i="3"/>
  <c r="O365" i="3"/>
  <c r="N365" i="3"/>
  <c r="L365" i="3"/>
  <c r="K365" i="3"/>
  <c r="M365" i="3" s="1"/>
  <c r="J365" i="3"/>
  <c r="I365" i="3"/>
  <c r="H365" i="3"/>
  <c r="G365" i="3"/>
  <c r="P364" i="3"/>
  <c r="O364" i="3"/>
  <c r="N364" i="3"/>
  <c r="M364" i="3"/>
  <c r="K364" i="3"/>
  <c r="J364" i="3"/>
  <c r="L364" i="3" s="1"/>
  <c r="I364" i="3"/>
  <c r="H364" i="3"/>
  <c r="G364" i="3"/>
  <c r="P363" i="3"/>
  <c r="O363" i="3"/>
  <c r="N363" i="3"/>
  <c r="L363" i="3"/>
  <c r="K363" i="3"/>
  <c r="M363" i="3" s="1"/>
  <c r="J363" i="3"/>
  <c r="I363" i="3"/>
  <c r="H363" i="3"/>
  <c r="G363" i="3"/>
  <c r="P362" i="3"/>
  <c r="O362" i="3"/>
  <c r="N362" i="3"/>
  <c r="M362" i="3"/>
  <c r="K362" i="3"/>
  <c r="J362" i="3"/>
  <c r="L362" i="3" s="1"/>
  <c r="I362" i="3"/>
  <c r="H362" i="3"/>
  <c r="G362" i="3"/>
  <c r="P361" i="3"/>
  <c r="O361" i="3"/>
  <c r="N361" i="3"/>
  <c r="L361" i="3"/>
  <c r="K361" i="3"/>
  <c r="M361" i="3" s="1"/>
  <c r="J361" i="3"/>
  <c r="I361" i="3"/>
  <c r="H361" i="3"/>
  <c r="G361" i="3"/>
  <c r="P360" i="3"/>
  <c r="O360" i="3"/>
  <c r="N360" i="3"/>
  <c r="M360" i="3"/>
  <c r="K360" i="3"/>
  <c r="J360" i="3"/>
  <c r="L360" i="3" s="1"/>
  <c r="I360" i="3"/>
  <c r="H360" i="3"/>
  <c r="G360" i="3"/>
  <c r="P359" i="3"/>
  <c r="O359" i="3"/>
  <c r="N359" i="3"/>
  <c r="L359" i="3"/>
  <c r="K359" i="3"/>
  <c r="M359" i="3" s="1"/>
  <c r="J359" i="3"/>
  <c r="I359" i="3"/>
  <c r="H359" i="3"/>
  <c r="G359" i="3"/>
  <c r="P358" i="3"/>
  <c r="O358" i="3"/>
  <c r="N358" i="3"/>
  <c r="M358" i="3"/>
  <c r="K358" i="3"/>
  <c r="J358" i="3"/>
  <c r="L358" i="3" s="1"/>
  <c r="I358" i="3"/>
  <c r="H358" i="3"/>
  <c r="G358" i="3"/>
  <c r="P357" i="3"/>
  <c r="O357" i="3"/>
  <c r="N357" i="3"/>
  <c r="L357" i="3"/>
  <c r="K357" i="3"/>
  <c r="M357" i="3" s="1"/>
  <c r="J357" i="3"/>
  <c r="I357" i="3"/>
  <c r="H357" i="3"/>
  <c r="G357" i="3"/>
  <c r="P356" i="3"/>
  <c r="O356" i="3"/>
  <c r="N356" i="3"/>
  <c r="M356" i="3"/>
  <c r="K356" i="3"/>
  <c r="J356" i="3"/>
  <c r="L356" i="3" s="1"/>
  <c r="I356" i="3"/>
  <c r="H356" i="3"/>
  <c r="G356" i="3"/>
  <c r="P355" i="3"/>
  <c r="O355" i="3"/>
  <c r="N355" i="3"/>
  <c r="L355" i="3"/>
  <c r="K355" i="3"/>
  <c r="M355" i="3" s="1"/>
  <c r="J355" i="3"/>
  <c r="I355" i="3"/>
  <c r="H355" i="3"/>
  <c r="G355" i="3"/>
  <c r="P354" i="3"/>
  <c r="O354" i="3"/>
  <c r="N354" i="3"/>
  <c r="M354" i="3"/>
  <c r="K354" i="3"/>
  <c r="J354" i="3"/>
  <c r="L354" i="3" s="1"/>
  <c r="I354" i="3"/>
  <c r="H354" i="3"/>
  <c r="G354" i="3"/>
  <c r="P353" i="3"/>
  <c r="O353" i="3"/>
  <c r="N353" i="3"/>
  <c r="L353" i="3"/>
  <c r="K353" i="3"/>
  <c r="M353" i="3" s="1"/>
  <c r="J353" i="3"/>
  <c r="I353" i="3"/>
  <c r="H353" i="3"/>
  <c r="G353" i="3"/>
  <c r="P352" i="3"/>
  <c r="O352" i="3"/>
  <c r="N352" i="3"/>
  <c r="M352" i="3"/>
  <c r="K352" i="3"/>
  <c r="J352" i="3"/>
  <c r="L352" i="3" s="1"/>
  <c r="I352" i="3"/>
  <c r="H352" i="3"/>
  <c r="G352" i="3"/>
  <c r="P351" i="3"/>
  <c r="O351" i="3"/>
  <c r="N351" i="3"/>
  <c r="L351" i="3"/>
  <c r="K351" i="3"/>
  <c r="M351" i="3" s="1"/>
  <c r="J351" i="3"/>
  <c r="I351" i="3"/>
  <c r="H351" i="3"/>
  <c r="G351" i="3"/>
  <c r="P350" i="3"/>
  <c r="O350" i="3"/>
  <c r="N350" i="3"/>
  <c r="M350" i="3"/>
  <c r="K350" i="3"/>
  <c r="J350" i="3"/>
  <c r="L350" i="3" s="1"/>
  <c r="I350" i="3"/>
  <c r="H350" i="3"/>
  <c r="G350" i="3"/>
  <c r="P349" i="3"/>
  <c r="O349" i="3"/>
  <c r="N349" i="3"/>
  <c r="L349" i="3"/>
  <c r="K349" i="3"/>
  <c r="M349" i="3" s="1"/>
  <c r="J349" i="3"/>
  <c r="I349" i="3"/>
  <c r="H349" i="3"/>
  <c r="G349" i="3"/>
  <c r="P348" i="3"/>
  <c r="O348" i="3"/>
  <c r="N348" i="3"/>
  <c r="M348" i="3"/>
  <c r="K348" i="3"/>
  <c r="J348" i="3"/>
  <c r="L348" i="3" s="1"/>
  <c r="I348" i="3"/>
  <c r="H348" i="3"/>
  <c r="G348" i="3"/>
  <c r="P347" i="3"/>
  <c r="O347" i="3"/>
  <c r="N347" i="3"/>
  <c r="L347" i="3"/>
  <c r="K347" i="3"/>
  <c r="M347" i="3" s="1"/>
  <c r="J347" i="3"/>
  <c r="I347" i="3"/>
  <c r="H347" i="3"/>
  <c r="G347" i="3"/>
  <c r="P346" i="3"/>
  <c r="O346" i="3"/>
  <c r="N346" i="3"/>
  <c r="M346" i="3"/>
  <c r="K346" i="3"/>
  <c r="J346" i="3"/>
  <c r="L346" i="3" s="1"/>
  <c r="I346" i="3"/>
  <c r="H346" i="3"/>
  <c r="G346" i="3"/>
  <c r="P345" i="3"/>
  <c r="O345" i="3"/>
  <c r="N345" i="3"/>
  <c r="L345" i="3"/>
  <c r="K345" i="3"/>
  <c r="M345" i="3" s="1"/>
  <c r="J345" i="3"/>
  <c r="I345" i="3"/>
  <c r="H345" i="3"/>
  <c r="G345" i="3"/>
  <c r="P344" i="3"/>
  <c r="O344" i="3"/>
  <c r="N344" i="3"/>
  <c r="M344" i="3"/>
  <c r="K344" i="3"/>
  <c r="J344" i="3"/>
  <c r="L344" i="3" s="1"/>
  <c r="I344" i="3"/>
  <c r="H344" i="3"/>
  <c r="G344" i="3"/>
  <c r="P343" i="3"/>
  <c r="O343" i="3"/>
  <c r="N343" i="3"/>
  <c r="L343" i="3"/>
  <c r="K343" i="3"/>
  <c r="M343" i="3" s="1"/>
  <c r="J343" i="3"/>
  <c r="I343" i="3"/>
  <c r="H343" i="3"/>
  <c r="G343" i="3"/>
  <c r="P342" i="3"/>
  <c r="O342" i="3"/>
  <c r="N342" i="3"/>
  <c r="M342" i="3"/>
  <c r="K342" i="3"/>
  <c r="J342" i="3"/>
  <c r="L342" i="3" s="1"/>
  <c r="I342" i="3"/>
  <c r="H342" i="3"/>
  <c r="G342" i="3"/>
  <c r="P341" i="3"/>
  <c r="O341" i="3"/>
  <c r="N341" i="3"/>
  <c r="L341" i="3"/>
  <c r="K341" i="3"/>
  <c r="M341" i="3" s="1"/>
  <c r="J341" i="3"/>
  <c r="I341" i="3"/>
  <c r="H341" i="3"/>
  <c r="G341" i="3"/>
  <c r="P340" i="3"/>
  <c r="O340" i="3"/>
  <c r="N340" i="3"/>
  <c r="M340" i="3"/>
  <c r="K340" i="3"/>
  <c r="J340" i="3"/>
  <c r="L340" i="3" s="1"/>
  <c r="I340" i="3"/>
  <c r="H340" i="3"/>
  <c r="G340" i="3"/>
  <c r="P339" i="3"/>
  <c r="O339" i="3"/>
  <c r="N339" i="3"/>
  <c r="L339" i="3"/>
  <c r="K339" i="3"/>
  <c r="M339" i="3" s="1"/>
  <c r="J339" i="3"/>
  <c r="I339" i="3"/>
  <c r="H339" i="3"/>
  <c r="G339" i="3"/>
  <c r="P338" i="3"/>
  <c r="O338" i="3"/>
  <c r="N338" i="3"/>
  <c r="M338" i="3"/>
  <c r="K338" i="3"/>
  <c r="J338" i="3"/>
  <c r="L338" i="3" s="1"/>
  <c r="I338" i="3"/>
  <c r="H338" i="3"/>
  <c r="G338" i="3"/>
  <c r="P337" i="3"/>
  <c r="O337" i="3"/>
  <c r="N337" i="3"/>
  <c r="L337" i="3"/>
  <c r="K337" i="3"/>
  <c r="M337" i="3" s="1"/>
  <c r="J337" i="3"/>
  <c r="I337" i="3"/>
  <c r="H337" i="3"/>
  <c r="G337" i="3"/>
  <c r="P336" i="3"/>
  <c r="O336" i="3"/>
  <c r="N336" i="3"/>
  <c r="M336" i="3"/>
  <c r="K336" i="3"/>
  <c r="J336" i="3"/>
  <c r="L336" i="3" s="1"/>
  <c r="I336" i="3"/>
  <c r="H336" i="3"/>
  <c r="G336" i="3"/>
  <c r="P335" i="3"/>
  <c r="O335" i="3"/>
  <c r="N335" i="3"/>
  <c r="L335" i="3"/>
  <c r="K335" i="3"/>
  <c r="M335" i="3" s="1"/>
  <c r="J335" i="3"/>
  <c r="I335" i="3"/>
  <c r="H335" i="3"/>
  <c r="G335" i="3"/>
  <c r="P334" i="3"/>
  <c r="O334" i="3"/>
  <c r="N334" i="3"/>
  <c r="M334" i="3"/>
  <c r="K334" i="3"/>
  <c r="J334" i="3"/>
  <c r="L334" i="3" s="1"/>
  <c r="I334" i="3"/>
  <c r="H334" i="3"/>
  <c r="G334" i="3"/>
  <c r="P333" i="3"/>
  <c r="O333" i="3"/>
  <c r="N333" i="3"/>
  <c r="L333" i="3"/>
  <c r="K333" i="3"/>
  <c r="M333" i="3" s="1"/>
  <c r="J333" i="3"/>
  <c r="I333" i="3"/>
  <c r="H333" i="3"/>
  <c r="G333" i="3"/>
  <c r="P332" i="3"/>
  <c r="O332" i="3"/>
  <c r="N332" i="3"/>
  <c r="M332" i="3"/>
  <c r="K332" i="3"/>
  <c r="J332" i="3"/>
  <c r="L332" i="3" s="1"/>
  <c r="I332" i="3"/>
  <c r="H332" i="3"/>
  <c r="G332" i="3"/>
  <c r="P331" i="3"/>
  <c r="O331" i="3"/>
  <c r="N331" i="3"/>
  <c r="L331" i="3"/>
  <c r="K331" i="3"/>
  <c r="M331" i="3" s="1"/>
  <c r="J331" i="3"/>
  <c r="I331" i="3"/>
  <c r="H331" i="3"/>
  <c r="G331" i="3"/>
  <c r="P330" i="3"/>
  <c r="O330" i="3"/>
  <c r="N330" i="3"/>
  <c r="M330" i="3"/>
  <c r="K330" i="3"/>
  <c r="J330" i="3"/>
  <c r="L330" i="3" s="1"/>
  <c r="I330" i="3"/>
  <c r="H330" i="3"/>
  <c r="G330" i="3"/>
  <c r="P329" i="3"/>
  <c r="O329" i="3"/>
  <c r="N329" i="3"/>
  <c r="L329" i="3"/>
  <c r="K329" i="3"/>
  <c r="M329" i="3" s="1"/>
  <c r="J329" i="3"/>
  <c r="I329" i="3"/>
  <c r="H329" i="3"/>
  <c r="G329" i="3"/>
  <c r="P328" i="3"/>
  <c r="O328" i="3"/>
  <c r="N328" i="3"/>
  <c r="M328" i="3"/>
  <c r="K328" i="3"/>
  <c r="J328" i="3"/>
  <c r="L328" i="3" s="1"/>
  <c r="I328" i="3"/>
  <c r="H328" i="3"/>
  <c r="G328" i="3"/>
  <c r="P327" i="3"/>
  <c r="O327" i="3"/>
  <c r="N327" i="3"/>
  <c r="L327" i="3"/>
  <c r="K327" i="3"/>
  <c r="M327" i="3" s="1"/>
  <c r="J327" i="3"/>
  <c r="I327" i="3"/>
  <c r="H327" i="3"/>
  <c r="G327" i="3"/>
  <c r="P326" i="3"/>
  <c r="O326" i="3"/>
  <c r="N326" i="3"/>
  <c r="M326" i="3"/>
  <c r="K326" i="3"/>
  <c r="J326" i="3"/>
  <c r="L326" i="3" s="1"/>
  <c r="I326" i="3"/>
  <c r="H326" i="3"/>
  <c r="G326" i="3"/>
  <c r="P325" i="3"/>
  <c r="O325" i="3"/>
  <c r="N325" i="3"/>
  <c r="L325" i="3"/>
  <c r="K325" i="3"/>
  <c r="M325" i="3" s="1"/>
  <c r="J325" i="3"/>
  <c r="I325" i="3"/>
  <c r="H325" i="3"/>
  <c r="G325" i="3"/>
  <c r="P324" i="3"/>
  <c r="O324" i="3"/>
  <c r="N324" i="3"/>
  <c r="M324" i="3"/>
  <c r="K324" i="3"/>
  <c r="J324" i="3"/>
  <c r="L324" i="3" s="1"/>
  <c r="I324" i="3"/>
  <c r="H324" i="3"/>
  <c r="G324" i="3"/>
  <c r="P323" i="3"/>
  <c r="O323" i="3"/>
  <c r="N323" i="3"/>
  <c r="L323" i="3"/>
  <c r="K323" i="3"/>
  <c r="M323" i="3" s="1"/>
  <c r="J323" i="3"/>
  <c r="I323" i="3"/>
  <c r="H323" i="3"/>
  <c r="G323" i="3"/>
  <c r="P322" i="3"/>
  <c r="O322" i="3"/>
  <c r="N322" i="3"/>
  <c r="M322" i="3"/>
  <c r="K322" i="3"/>
  <c r="J322" i="3"/>
  <c r="L322" i="3" s="1"/>
  <c r="I322" i="3"/>
  <c r="H322" i="3"/>
  <c r="G322" i="3"/>
  <c r="P321" i="3"/>
  <c r="O321" i="3"/>
  <c r="N321" i="3"/>
  <c r="L321" i="3"/>
  <c r="K321" i="3"/>
  <c r="M321" i="3" s="1"/>
  <c r="J321" i="3"/>
  <c r="I321" i="3"/>
  <c r="H321" i="3"/>
  <c r="G321" i="3"/>
  <c r="P320" i="3"/>
  <c r="O320" i="3"/>
  <c r="N320" i="3"/>
  <c r="M320" i="3"/>
  <c r="K320" i="3"/>
  <c r="J320" i="3"/>
  <c r="L320" i="3" s="1"/>
  <c r="I320" i="3"/>
  <c r="H320" i="3"/>
  <c r="G320" i="3"/>
  <c r="P319" i="3"/>
  <c r="O319" i="3"/>
  <c r="N319" i="3"/>
  <c r="L319" i="3"/>
  <c r="K319" i="3"/>
  <c r="M319" i="3" s="1"/>
  <c r="J319" i="3"/>
  <c r="I319" i="3"/>
  <c r="H319" i="3"/>
  <c r="G319" i="3"/>
  <c r="P318" i="3"/>
  <c r="O318" i="3"/>
  <c r="N318" i="3"/>
  <c r="M318" i="3"/>
  <c r="K318" i="3"/>
  <c r="J318" i="3"/>
  <c r="L318" i="3" s="1"/>
  <c r="I318" i="3"/>
  <c r="H318" i="3"/>
  <c r="G318" i="3"/>
  <c r="P317" i="3"/>
  <c r="O317" i="3"/>
  <c r="N317" i="3"/>
  <c r="L317" i="3"/>
  <c r="K317" i="3"/>
  <c r="M317" i="3" s="1"/>
  <c r="J317" i="3"/>
  <c r="I317" i="3"/>
  <c r="H317" i="3"/>
  <c r="G317" i="3"/>
  <c r="P316" i="3"/>
  <c r="O316" i="3"/>
  <c r="N316" i="3"/>
  <c r="M316" i="3"/>
  <c r="K316" i="3"/>
  <c r="J316" i="3"/>
  <c r="L316" i="3" s="1"/>
  <c r="I316" i="3"/>
  <c r="H316" i="3"/>
  <c r="G316" i="3"/>
  <c r="P315" i="3"/>
  <c r="O315" i="3"/>
  <c r="N315" i="3"/>
  <c r="L315" i="3"/>
  <c r="K315" i="3"/>
  <c r="M315" i="3" s="1"/>
  <c r="J315" i="3"/>
  <c r="I315" i="3"/>
  <c r="H315" i="3"/>
  <c r="G315" i="3"/>
  <c r="P314" i="3"/>
  <c r="O314" i="3"/>
  <c r="N314" i="3"/>
  <c r="M314" i="3"/>
  <c r="K314" i="3"/>
  <c r="J314" i="3"/>
  <c r="L314" i="3" s="1"/>
  <c r="I314" i="3"/>
  <c r="H314" i="3"/>
  <c r="G314" i="3"/>
  <c r="P313" i="3"/>
  <c r="O313" i="3"/>
  <c r="N313" i="3"/>
  <c r="L313" i="3"/>
  <c r="K313" i="3"/>
  <c r="M313" i="3" s="1"/>
  <c r="J313" i="3"/>
  <c r="I313" i="3"/>
  <c r="H313" i="3"/>
  <c r="G313" i="3"/>
  <c r="P312" i="3"/>
  <c r="O312" i="3"/>
  <c r="N312" i="3"/>
  <c r="M312" i="3"/>
  <c r="K312" i="3"/>
  <c r="J312" i="3"/>
  <c r="L312" i="3" s="1"/>
  <c r="I312" i="3"/>
  <c r="H312" i="3"/>
  <c r="G312" i="3"/>
  <c r="P311" i="3"/>
  <c r="O311" i="3"/>
  <c r="N311" i="3"/>
  <c r="L311" i="3"/>
  <c r="K311" i="3"/>
  <c r="M311" i="3" s="1"/>
  <c r="J311" i="3"/>
  <c r="I311" i="3"/>
  <c r="H311" i="3"/>
  <c r="G311" i="3"/>
  <c r="P310" i="3"/>
  <c r="O310" i="3"/>
  <c r="N310" i="3"/>
  <c r="M310" i="3"/>
  <c r="K310" i="3"/>
  <c r="J310" i="3"/>
  <c r="L310" i="3" s="1"/>
  <c r="I310" i="3"/>
  <c r="H310" i="3"/>
  <c r="G310" i="3"/>
  <c r="P309" i="3"/>
  <c r="O309" i="3"/>
  <c r="N309" i="3"/>
  <c r="L309" i="3"/>
  <c r="K309" i="3"/>
  <c r="M309" i="3" s="1"/>
  <c r="J309" i="3"/>
  <c r="I309" i="3"/>
  <c r="H309" i="3"/>
  <c r="G309" i="3"/>
  <c r="P308" i="3"/>
  <c r="O308" i="3"/>
  <c r="N308" i="3"/>
  <c r="M308" i="3"/>
  <c r="K308" i="3"/>
  <c r="J308" i="3"/>
  <c r="L308" i="3" s="1"/>
  <c r="I308" i="3"/>
  <c r="H308" i="3"/>
  <c r="G308" i="3"/>
  <c r="P307" i="3"/>
  <c r="O307" i="3"/>
  <c r="N307" i="3"/>
  <c r="L307" i="3"/>
  <c r="K307" i="3"/>
  <c r="M307" i="3" s="1"/>
  <c r="J307" i="3"/>
  <c r="I307" i="3"/>
  <c r="H307" i="3"/>
  <c r="G307" i="3"/>
  <c r="P306" i="3"/>
  <c r="O306" i="3"/>
  <c r="N306" i="3"/>
  <c r="M306" i="3"/>
  <c r="K306" i="3"/>
  <c r="J306" i="3"/>
  <c r="L306" i="3" s="1"/>
  <c r="I306" i="3"/>
  <c r="H306" i="3"/>
  <c r="G306" i="3"/>
  <c r="R305" i="3"/>
  <c r="P305" i="3"/>
  <c r="O305" i="3"/>
  <c r="N305" i="3"/>
  <c r="M305" i="3"/>
  <c r="L305" i="3"/>
  <c r="K305" i="3"/>
  <c r="J305" i="3"/>
  <c r="I305" i="3"/>
  <c r="H305" i="3"/>
  <c r="G305" i="3"/>
  <c r="R304" i="3"/>
  <c r="P304" i="3"/>
  <c r="O304" i="3"/>
  <c r="N304" i="3"/>
  <c r="L304" i="3"/>
  <c r="K304" i="3"/>
  <c r="M304" i="3" s="1"/>
  <c r="J304" i="3"/>
  <c r="I304" i="3"/>
  <c r="H304" i="3"/>
  <c r="G304" i="3"/>
  <c r="R303" i="3"/>
  <c r="P303" i="3"/>
  <c r="O303" i="3"/>
  <c r="N303" i="3"/>
  <c r="K303" i="3"/>
  <c r="M303" i="3" s="1"/>
  <c r="J303" i="3"/>
  <c r="L303" i="3" s="1"/>
  <c r="I303" i="3"/>
  <c r="H303" i="3"/>
  <c r="G303" i="3"/>
  <c r="R302" i="3"/>
  <c r="P302" i="3"/>
  <c r="O302" i="3"/>
  <c r="N302" i="3"/>
  <c r="M302" i="3"/>
  <c r="K302" i="3"/>
  <c r="J302" i="3"/>
  <c r="L302" i="3" s="1"/>
  <c r="I302" i="3"/>
  <c r="H302" i="3"/>
  <c r="G302" i="3"/>
  <c r="R301" i="3"/>
  <c r="P301" i="3"/>
  <c r="O301" i="3"/>
  <c r="N301" i="3"/>
  <c r="M301" i="3"/>
  <c r="L301" i="3"/>
  <c r="K301" i="3"/>
  <c r="J301" i="3"/>
  <c r="I301" i="3"/>
  <c r="H301" i="3"/>
  <c r="G301" i="3"/>
  <c r="R300" i="3"/>
  <c r="P300" i="3"/>
  <c r="O300" i="3"/>
  <c r="N300" i="3"/>
  <c r="L300" i="3"/>
  <c r="K300" i="3"/>
  <c r="M300" i="3" s="1"/>
  <c r="J300" i="3"/>
  <c r="I300" i="3"/>
  <c r="H300" i="3"/>
  <c r="G300" i="3"/>
  <c r="R299" i="3"/>
  <c r="P299" i="3"/>
  <c r="O299" i="3"/>
  <c r="N299" i="3"/>
  <c r="K299" i="3"/>
  <c r="M299" i="3" s="1"/>
  <c r="J299" i="3"/>
  <c r="L299" i="3" s="1"/>
  <c r="I299" i="3"/>
  <c r="H299" i="3"/>
  <c r="G299" i="3"/>
  <c r="R298" i="3"/>
  <c r="P298" i="3"/>
  <c r="O298" i="3"/>
  <c r="N298" i="3"/>
  <c r="M298" i="3"/>
  <c r="K298" i="3"/>
  <c r="J298" i="3"/>
  <c r="L298" i="3" s="1"/>
  <c r="I298" i="3"/>
  <c r="H298" i="3"/>
  <c r="G298" i="3"/>
  <c r="R297" i="3"/>
  <c r="P297" i="3"/>
  <c r="O297" i="3"/>
  <c r="N297" i="3"/>
  <c r="M297" i="3"/>
  <c r="L297" i="3"/>
  <c r="K297" i="3"/>
  <c r="J297" i="3"/>
  <c r="I297" i="3"/>
  <c r="H297" i="3"/>
  <c r="G297" i="3"/>
  <c r="R296" i="3"/>
  <c r="P296" i="3"/>
  <c r="O296" i="3"/>
  <c r="N296" i="3"/>
  <c r="L296" i="3"/>
  <c r="K296" i="3"/>
  <c r="M296" i="3" s="1"/>
  <c r="J296" i="3"/>
  <c r="I296" i="3"/>
  <c r="H296" i="3"/>
  <c r="G296" i="3"/>
  <c r="R295" i="3"/>
  <c r="P295" i="3"/>
  <c r="O295" i="3"/>
  <c r="N295" i="3"/>
  <c r="K295" i="3"/>
  <c r="M295" i="3" s="1"/>
  <c r="J295" i="3"/>
  <c r="L295" i="3" s="1"/>
  <c r="I295" i="3"/>
  <c r="H295" i="3"/>
  <c r="G295" i="3"/>
  <c r="R294" i="3"/>
  <c r="P294" i="3"/>
  <c r="O294" i="3"/>
  <c r="N294" i="3"/>
  <c r="M294" i="3"/>
  <c r="K294" i="3"/>
  <c r="J294" i="3"/>
  <c r="L294" i="3" s="1"/>
  <c r="I294" i="3"/>
  <c r="H294" i="3"/>
  <c r="G294" i="3"/>
  <c r="R293" i="3"/>
  <c r="P293" i="3"/>
  <c r="O293" i="3"/>
  <c r="N293" i="3"/>
  <c r="M293" i="3"/>
  <c r="L293" i="3"/>
  <c r="K293" i="3"/>
  <c r="J293" i="3"/>
  <c r="I293" i="3"/>
  <c r="H293" i="3"/>
  <c r="G293" i="3"/>
  <c r="R292" i="3"/>
  <c r="P292" i="3"/>
  <c r="O292" i="3"/>
  <c r="N292" i="3"/>
  <c r="L292" i="3"/>
  <c r="K292" i="3"/>
  <c r="M292" i="3" s="1"/>
  <c r="J292" i="3"/>
  <c r="I292" i="3"/>
  <c r="H292" i="3"/>
  <c r="G292" i="3"/>
  <c r="R291" i="3"/>
  <c r="P291" i="3"/>
  <c r="O291" i="3"/>
  <c r="N291" i="3"/>
  <c r="K291" i="3"/>
  <c r="M291" i="3" s="1"/>
  <c r="J291" i="3"/>
  <c r="L291" i="3" s="1"/>
  <c r="I291" i="3"/>
  <c r="H291" i="3"/>
  <c r="G291" i="3"/>
  <c r="R290" i="3"/>
  <c r="P290" i="3"/>
  <c r="O290" i="3"/>
  <c r="N290" i="3"/>
  <c r="M290" i="3"/>
  <c r="K290" i="3"/>
  <c r="J290" i="3"/>
  <c r="L290" i="3" s="1"/>
  <c r="I290" i="3"/>
  <c r="H290" i="3"/>
  <c r="G290" i="3"/>
  <c r="R289" i="3"/>
  <c r="P289" i="3"/>
  <c r="O289" i="3"/>
  <c r="N289" i="3"/>
  <c r="M289" i="3"/>
  <c r="L289" i="3"/>
  <c r="K289" i="3"/>
  <c r="J289" i="3"/>
  <c r="I289" i="3"/>
  <c r="H289" i="3"/>
  <c r="G289" i="3"/>
  <c r="R288" i="3"/>
  <c r="P288" i="3"/>
  <c r="O288" i="3"/>
  <c r="N288" i="3"/>
  <c r="L288" i="3"/>
  <c r="K288" i="3"/>
  <c r="M288" i="3" s="1"/>
  <c r="J288" i="3"/>
  <c r="I288" i="3"/>
  <c r="H288" i="3"/>
  <c r="G288" i="3"/>
  <c r="R287" i="3"/>
  <c r="P287" i="3"/>
  <c r="O287" i="3"/>
  <c r="N287" i="3"/>
  <c r="K287" i="3"/>
  <c r="M287" i="3" s="1"/>
  <c r="J287" i="3"/>
  <c r="L287" i="3" s="1"/>
  <c r="I287" i="3"/>
  <c r="H287" i="3"/>
  <c r="G287" i="3"/>
  <c r="R286" i="3"/>
  <c r="P286" i="3"/>
  <c r="O286" i="3"/>
  <c r="N286" i="3"/>
  <c r="M286" i="3"/>
  <c r="K286" i="3"/>
  <c r="J286" i="3"/>
  <c r="L286" i="3" s="1"/>
  <c r="I286" i="3"/>
  <c r="H286" i="3"/>
  <c r="G286" i="3"/>
  <c r="R285" i="3"/>
  <c r="P285" i="3"/>
  <c r="O285" i="3"/>
  <c r="N285" i="3"/>
  <c r="M285" i="3"/>
  <c r="L285" i="3"/>
  <c r="K285" i="3"/>
  <c r="J285" i="3"/>
  <c r="I285" i="3"/>
  <c r="H285" i="3"/>
  <c r="G285" i="3"/>
  <c r="R284" i="3"/>
  <c r="P284" i="3"/>
  <c r="O284" i="3"/>
  <c r="N284" i="3"/>
  <c r="L284" i="3"/>
  <c r="K284" i="3"/>
  <c r="M284" i="3" s="1"/>
  <c r="J284" i="3"/>
  <c r="I284" i="3"/>
  <c r="H284" i="3"/>
  <c r="G284" i="3"/>
  <c r="R283" i="3"/>
  <c r="P283" i="3"/>
  <c r="O283" i="3"/>
  <c r="N283" i="3"/>
  <c r="K283" i="3"/>
  <c r="M283" i="3" s="1"/>
  <c r="J283" i="3"/>
  <c r="L283" i="3" s="1"/>
  <c r="I283" i="3"/>
  <c r="H283" i="3"/>
  <c r="G283" i="3"/>
  <c r="R282" i="3"/>
  <c r="P282" i="3"/>
  <c r="O282" i="3"/>
  <c r="N282" i="3"/>
  <c r="M282" i="3"/>
  <c r="K282" i="3"/>
  <c r="J282" i="3"/>
  <c r="L282" i="3" s="1"/>
  <c r="I282" i="3"/>
  <c r="H282" i="3"/>
  <c r="G282" i="3"/>
  <c r="R281" i="3"/>
  <c r="P281" i="3"/>
  <c r="O281" i="3"/>
  <c r="N281" i="3"/>
  <c r="M281" i="3"/>
  <c r="L281" i="3"/>
  <c r="K281" i="3"/>
  <c r="J281" i="3"/>
  <c r="I281" i="3"/>
  <c r="H281" i="3"/>
  <c r="G281" i="3"/>
  <c r="R280" i="3"/>
  <c r="P280" i="3"/>
  <c r="O280" i="3"/>
  <c r="N280" i="3"/>
  <c r="L280" i="3"/>
  <c r="K280" i="3"/>
  <c r="M280" i="3" s="1"/>
  <c r="J280" i="3"/>
  <c r="I280" i="3"/>
  <c r="H280" i="3"/>
  <c r="G280" i="3"/>
  <c r="R279" i="3"/>
  <c r="P279" i="3"/>
  <c r="O279" i="3"/>
  <c r="N279" i="3"/>
  <c r="K279" i="3"/>
  <c r="M279" i="3" s="1"/>
  <c r="J279" i="3"/>
  <c r="L279" i="3" s="1"/>
  <c r="I279" i="3"/>
  <c r="H279" i="3"/>
  <c r="G279" i="3"/>
  <c r="R278" i="3"/>
  <c r="P278" i="3"/>
  <c r="O278" i="3"/>
  <c r="N278" i="3"/>
  <c r="M278" i="3"/>
  <c r="K278" i="3"/>
  <c r="J278" i="3"/>
  <c r="L278" i="3" s="1"/>
  <c r="I278" i="3"/>
  <c r="H278" i="3"/>
  <c r="G278" i="3"/>
  <c r="R277" i="3"/>
  <c r="P277" i="3"/>
  <c r="O277" i="3"/>
  <c r="N277" i="3"/>
  <c r="M277" i="3"/>
  <c r="L277" i="3"/>
  <c r="K277" i="3"/>
  <c r="J277" i="3"/>
  <c r="I277" i="3"/>
  <c r="H277" i="3"/>
  <c r="G277" i="3"/>
  <c r="R276" i="3"/>
  <c r="P276" i="3"/>
  <c r="O276" i="3"/>
  <c r="N276" i="3"/>
  <c r="L276" i="3"/>
  <c r="K276" i="3"/>
  <c r="M276" i="3" s="1"/>
  <c r="J276" i="3"/>
  <c r="I276" i="3"/>
  <c r="H276" i="3"/>
  <c r="G276" i="3"/>
  <c r="R275" i="3"/>
  <c r="P275" i="3"/>
  <c r="O275" i="3"/>
  <c r="N275" i="3"/>
  <c r="K275" i="3"/>
  <c r="M275" i="3" s="1"/>
  <c r="J275" i="3"/>
  <c r="L275" i="3" s="1"/>
  <c r="I275" i="3"/>
  <c r="H275" i="3"/>
  <c r="G275" i="3"/>
  <c r="R274" i="3"/>
  <c r="P274" i="3"/>
  <c r="O274" i="3"/>
  <c r="N274" i="3"/>
  <c r="M274" i="3"/>
  <c r="K274" i="3"/>
  <c r="J274" i="3"/>
  <c r="L274" i="3" s="1"/>
  <c r="I274" i="3"/>
  <c r="H274" i="3"/>
  <c r="G274" i="3"/>
  <c r="R273" i="3"/>
  <c r="P273" i="3"/>
  <c r="O273" i="3"/>
  <c r="N273" i="3"/>
  <c r="M273" i="3"/>
  <c r="L273" i="3"/>
  <c r="K273" i="3"/>
  <c r="J273" i="3"/>
  <c r="I273" i="3"/>
  <c r="H273" i="3"/>
  <c r="G273" i="3"/>
  <c r="R272" i="3"/>
  <c r="P272" i="3"/>
  <c r="O272" i="3"/>
  <c r="N272" i="3"/>
  <c r="L272" i="3"/>
  <c r="K272" i="3"/>
  <c r="M272" i="3" s="1"/>
  <c r="J272" i="3"/>
  <c r="I272" i="3"/>
  <c r="H272" i="3"/>
  <c r="G272" i="3"/>
  <c r="R271" i="3"/>
  <c r="P271" i="3"/>
  <c r="O271" i="3"/>
  <c r="N271" i="3"/>
  <c r="K271" i="3"/>
  <c r="M271" i="3" s="1"/>
  <c r="J271" i="3"/>
  <c r="L271" i="3" s="1"/>
  <c r="I271" i="3"/>
  <c r="H271" i="3"/>
  <c r="G271" i="3"/>
  <c r="R270" i="3"/>
  <c r="P270" i="3"/>
  <c r="O270" i="3"/>
  <c r="N270" i="3"/>
  <c r="M270" i="3"/>
  <c r="K270" i="3"/>
  <c r="J270" i="3"/>
  <c r="L270" i="3" s="1"/>
  <c r="I270" i="3"/>
  <c r="H270" i="3"/>
  <c r="G270" i="3"/>
  <c r="R269" i="3"/>
  <c r="P269" i="3"/>
  <c r="O269" i="3"/>
  <c r="N269" i="3"/>
  <c r="M269" i="3"/>
  <c r="L269" i="3"/>
  <c r="K269" i="3"/>
  <c r="J269" i="3"/>
  <c r="I269" i="3"/>
  <c r="H269" i="3"/>
  <c r="G269" i="3"/>
  <c r="R268" i="3"/>
  <c r="P268" i="3"/>
  <c r="O268" i="3"/>
  <c r="N268" i="3"/>
  <c r="L268" i="3"/>
  <c r="K268" i="3"/>
  <c r="M268" i="3" s="1"/>
  <c r="J268" i="3"/>
  <c r="I268" i="3"/>
  <c r="H268" i="3"/>
  <c r="G268" i="3"/>
  <c r="R267" i="3"/>
  <c r="P267" i="3"/>
  <c r="O267" i="3"/>
  <c r="N267" i="3"/>
  <c r="K267" i="3"/>
  <c r="M267" i="3" s="1"/>
  <c r="J267" i="3"/>
  <c r="L267" i="3" s="1"/>
  <c r="I267" i="3"/>
  <c r="H267" i="3"/>
  <c r="G267" i="3"/>
  <c r="R266" i="3"/>
  <c r="P266" i="3"/>
  <c r="O266" i="3"/>
  <c r="N266" i="3"/>
  <c r="M266" i="3"/>
  <c r="K266" i="3"/>
  <c r="J266" i="3"/>
  <c r="L266" i="3" s="1"/>
  <c r="I266" i="3"/>
  <c r="H266" i="3"/>
  <c r="G266" i="3"/>
  <c r="R265" i="3"/>
  <c r="P265" i="3"/>
  <c r="O265" i="3"/>
  <c r="N265" i="3"/>
  <c r="M265" i="3"/>
  <c r="L265" i="3"/>
  <c r="K265" i="3"/>
  <c r="J265" i="3"/>
  <c r="I265" i="3"/>
  <c r="H265" i="3"/>
  <c r="G265" i="3"/>
  <c r="R264" i="3"/>
  <c r="P264" i="3"/>
  <c r="O264" i="3"/>
  <c r="N264" i="3"/>
  <c r="L264" i="3"/>
  <c r="K264" i="3"/>
  <c r="M264" i="3" s="1"/>
  <c r="J264" i="3"/>
  <c r="I264" i="3"/>
  <c r="H264" i="3"/>
  <c r="G264" i="3"/>
  <c r="R263" i="3"/>
  <c r="P263" i="3"/>
  <c r="O263" i="3"/>
  <c r="N263" i="3"/>
  <c r="K263" i="3"/>
  <c r="M263" i="3" s="1"/>
  <c r="J263" i="3"/>
  <c r="L263" i="3" s="1"/>
  <c r="I263" i="3"/>
  <c r="H263" i="3"/>
  <c r="G263" i="3"/>
  <c r="R262" i="3"/>
  <c r="P262" i="3"/>
  <c r="O262" i="3"/>
  <c r="N262" i="3"/>
  <c r="M262" i="3"/>
  <c r="K262" i="3"/>
  <c r="J262" i="3"/>
  <c r="L262" i="3" s="1"/>
  <c r="I262" i="3"/>
  <c r="H262" i="3"/>
  <c r="G262" i="3"/>
  <c r="R261" i="3"/>
  <c r="P261" i="3"/>
  <c r="O261" i="3"/>
  <c r="N261" i="3"/>
  <c r="M261" i="3"/>
  <c r="L261" i="3"/>
  <c r="K261" i="3"/>
  <c r="J261" i="3"/>
  <c r="I261" i="3"/>
  <c r="H261" i="3"/>
  <c r="G261" i="3"/>
  <c r="R260" i="3"/>
  <c r="P260" i="3"/>
  <c r="O260" i="3"/>
  <c r="N260" i="3"/>
  <c r="L260" i="3"/>
  <c r="K260" i="3"/>
  <c r="M260" i="3" s="1"/>
  <c r="J260" i="3"/>
  <c r="I260" i="3"/>
  <c r="H260" i="3"/>
  <c r="G260" i="3"/>
  <c r="R259" i="3"/>
  <c r="P259" i="3"/>
  <c r="O259" i="3"/>
  <c r="N259" i="3"/>
  <c r="K259" i="3"/>
  <c r="M259" i="3" s="1"/>
  <c r="J259" i="3"/>
  <c r="L259" i="3" s="1"/>
  <c r="I259" i="3"/>
  <c r="H259" i="3"/>
  <c r="G259" i="3"/>
  <c r="R258" i="3"/>
  <c r="P258" i="3"/>
  <c r="O258" i="3"/>
  <c r="N258" i="3"/>
  <c r="M258" i="3"/>
  <c r="K258" i="3"/>
  <c r="J258" i="3"/>
  <c r="L258" i="3" s="1"/>
  <c r="I258" i="3"/>
  <c r="H258" i="3"/>
  <c r="G258" i="3"/>
  <c r="R257" i="3"/>
  <c r="P257" i="3"/>
  <c r="O257" i="3"/>
  <c r="N257" i="3"/>
  <c r="M257" i="3"/>
  <c r="L257" i="3"/>
  <c r="K257" i="3"/>
  <c r="J257" i="3"/>
  <c r="I257" i="3"/>
  <c r="H257" i="3"/>
  <c r="G257" i="3"/>
  <c r="R256" i="3"/>
  <c r="P256" i="3"/>
  <c r="O256" i="3"/>
  <c r="N256" i="3"/>
  <c r="L256" i="3"/>
  <c r="K256" i="3"/>
  <c r="M256" i="3" s="1"/>
  <c r="J256" i="3"/>
  <c r="I256" i="3"/>
  <c r="H256" i="3"/>
  <c r="G256" i="3"/>
  <c r="R255" i="3"/>
  <c r="P255" i="3"/>
  <c r="O255" i="3"/>
  <c r="N255" i="3"/>
  <c r="K255" i="3"/>
  <c r="M255" i="3" s="1"/>
  <c r="J255" i="3"/>
  <c r="L255" i="3" s="1"/>
  <c r="I255" i="3"/>
  <c r="H255" i="3"/>
  <c r="G255" i="3"/>
  <c r="R254" i="3"/>
  <c r="P254" i="3"/>
  <c r="O254" i="3"/>
  <c r="N254" i="3"/>
  <c r="M254" i="3"/>
  <c r="K254" i="3"/>
  <c r="J254" i="3"/>
  <c r="L254" i="3" s="1"/>
  <c r="I254" i="3"/>
  <c r="H254" i="3"/>
  <c r="G254" i="3"/>
  <c r="R253" i="3"/>
  <c r="P253" i="3"/>
  <c r="O253" i="3"/>
  <c r="N253" i="3"/>
  <c r="M253" i="3"/>
  <c r="L253" i="3"/>
  <c r="K253" i="3"/>
  <c r="J253" i="3"/>
  <c r="I253" i="3"/>
  <c r="H253" i="3"/>
  <c r="G253" i="3"/>
  <c r="R252" i="3"/>
  <c r="P252" i="3"/>
  <c r="O252" i="3"/>
  <c r="N252" i="3"/>
  <c r="L252" i="3"/>
  <c r="K252" i="3"/>
  <c r="M252" i="3" s="1"/>
  <c r="J252" i="3"/>
  <c r="I252" i="3"/>
  <c r="H252" i="3"/>
  <c r="G252" i="3"/>
  <c r="R251" i="3"/>
  <c r="P251" i="3"/>
  <c r="O251" i="3"/>
  <c r="N251" i="3"/>
  <c r="K251" i="3"/>
  <c r="M251" i="3" s="1"/>
  <c r="J251" i="3"/>
  <c r="L251" i="3" s="1"/>
  <c r="I251" i="3"/>
  <c r="H251" i="3"/>
  <c r="G251" i="3"/>
  <c r="R250" i="3"/>
  <c r="P250" i="3"/>
  <c r="O250" i="3"/>
  <c r="N250" i="3"/>
  <c r="M250" i="3"/>
  <c r="K250" i="3"/>
  <c r="J250" i="3"/>
  <c r="L250" i="3" s="1"/>
  <c r="I250" i="3"/>
  <c r="H250" i="3"/>
  <c r="G250" i="3"/>
  <c r="R249" i="3"/>
  <c r="P249" i="3"/>
  <c r="O249" i="3"/>
  <c r="N249" i="3"/>
  <c r="M249" i="3"/>
  <c r="L249" i="3"/>
  <c r="K249" i="3"/>
  <c r="J249" i="3"/>
  <c r="I249" i="3"/>
  <c r="H249" i="3"/>
  <c r="G249" i="3"/>
  <c r="R248" i="3"/>
  <c r="P248" i="3"/>
  <c r="O248" i="3"/>
  <c r="N248" i="3"/>
  <c r="L248" i="3"/>
  <c r="K248" i="3"/>
  <c r="M248" i="3" s="1"/>
  <c r="J248" i="3"/>
  <c r="I248" i="3"/>
  <c r="H248" i="3"/>
  <c r="G248" i="3"/>
  <c r="R247" i="3"/>
  <c r="P247" i="3"/>
  <c r="O247" i="3"/>
  <c r="N247" i="3"/>
  <c r="K247" i="3"/>
  <c r="M247" i="3" s="1"/>
  <c r="J247" i="3"/>
  <c r="L247" i="3" s="1"/>
  <c r="I247" i="3"/>
  <c r="H247" i="3"/>
  <c r="G247" i="3"/>
  <c r="R246" i="3"/>
  <c r="P246" i="3"/>
  <c r="O246" i="3"/>
  <c r="N246" i="3"/>
  <c r="M246" i="3"/>
  <c r="K246" i="3"/>
  <c r="J246" i="3"/>
  <c r="L246" i="3" s="1"/>
  <c r="I246" i="3"/>
  <c r="H246" i="3"/>
  <c r="G246" i="3"/>
  <c r="R245" i="3"/>
  <c r="P245" i="3"/>
  <c r="O245" i="3"/>
  <c r="N245" i="3"/>
  <c r="M245" i="3"/>
  <c r="L245" i="3"/>
  <c r="K245" i="3"/>
  <c r="J245" i="3"/>
  <c r="I245" i="3"/>
  <c r="H245" i="3"/>
  <c r="G245" i="3"/>
  <c r="R244" i="3"/>
  <c r="P244" i="3"/>
  <c r="O244" i="3"/>
  <c r="N244" i="3"/>
  <c r="L244" i="3"/>
  <c r="K244" i="3"/>
  <c r="M244" i="3" s="1"/>
  <c r="J244" i="3"/>
  <c r="I244" i="3"/>
  <c r="H244" i="3"/>
  <c r="G244" i="3"/>
  <c r="R243" i="3"/>
  <c r="P243" i="3"/>
  <c r="O243" i="3"/>
  <c r="N243" i="3"/>
  <c r="K243" i="3"/>
  <c r="M243" i="3" s="1"/>
  <c r="J243" i="3"/>
  <c r="L243" i="3" s="1"/>
  <c r="I243" i="3"/>
  <c r="H243" i="3"/>
  <c r="G243" i="3"/>
  <c r="R242" i="3"/>
  <c r="P242" i="3"/>
  <c r="O242" i="3"/>
  <c r="N242" i="3"/>
  <c r="M242" i="3"/>
  <c r="K242" i="3"/>
  <c r="J242" i="3"/>
  <c r="L242" i="3" s="1"/>
  <c r="I242" i="3"/>
  <c r="H242" i="3"/>
  <c r="G242" i="3"/>
  <c r="R241" i="3"/>
  <c r="P241" i="3"/>
  <c r="O241" i="3"/>
  <c r="N241" i="3"/>
  <c r="M241" i="3"/>
  <c r="L241" i="3"/>
  <c r="K241" i="3"/>
  <c r="J241" i="3"/>
  <c r="I241" i="3"/>
  <c r="H241" i="3"/>
  <c r="G241" i="3"/>
  <c r="R240" i="3"/>
  <c r="P240" i="3"/>
  <c r="O240" i="3"/>
  <c r="N240" i="3"/>
  <c r="L240" i="3"/>
  <c r="K240" i="3"/>
  <c r="M240" i="3" s="1"/>
  <c r="J240" i="3"/>
  <c r="I240" i="3"/>
  <c r="H240" i="3"/>
  <c r="G240" i="3"/>
  <c r="R239" i="3"/>
  <c r="P239" i="3"/>
  <c r="O239" i="3"/>
  <c r="N239" i="3"/>
  <c r="K239" i="3"/>
  <c r="M239" i="3" s="1"/>
  <c r="J239" i="3"/>
  <c r="L239" i="3" s="1"/>
  <c r="I239" i="3"/>
  <c r="H239" i="3"/>
  <c r="G239" i="3"/>
  <c r="R238" i="3"/>
  <c r="P238" i="3"/>
  <c r="O238" i="3"/>
  <c r="N238" i="3"/>
  <c r="M238" i="3"/>
  <c r="K238" i="3"/>
  <c r="J238" i="3"/>
  <c r="L238" i="3" s="1"/>
  <c r="I238" i="3"/>
  <c r="H238" i="3"/>
  <c r="G238" i="3"/>
  <c r="R237" i="3"/>
  <c r="P237" i="3"/>
  <c r="O237" i="3"/>
  <c r="N237" i="3"/>
  <c r="M237" i="3"/>
  <c r="L237" i="3"/>
  <c r="K237" i="3"/>
  <c r="J237" i="3"/>
  <c r="I237" i="3"/>
  <c r="H237" i="3"/>
  <c r="G237" i="3"/>
  <c r="R236" i="3"/>
  <c r="P236" i="3"/>
  <c r="O236" i="3"/>
  <c r="N236" i="3"/>
  <c r="L236" i="3"/>
  <c r="K236" i="3"/>
  <c r="M236" i="3" s="1"/>
  <c r="J236" i="3"/>
  <c r="I236" i="3"/>
  <c r="H236" i="3"/>
  <c r="G236" i="3"/>
  <c r="R235" i="3"/>
  <c r="P235" i="3"/>
  <c r="O235" i="3"/>
  <c r="N235" i="3"/>
  <c r="K235" i="3"/>
  <c r="M235" i="3" s="1"/>
  <c r="J235" i="3"/>
  <c r="L235" i="3" s="1"/>
  <c r="I235" i="3"/>
  <c r="H235" i="3"/>
  <c r="G235" i="3"/>
  <c r="R234" i="3"/>
  <c r="P234" i="3"/>
  <c r="O234" i="3"/>
  <c r="N234" i="3"/>
  <c r="M234" i="3"/>
  <c r="K234" i="3"/>
  <c r="J234" i="3"/>
  <c r="L234" i="3" s="1"/>
  <c r="I234" i="3"/>
  <c r="H234" i="3"/>
  <c r="G234" i="3"/>
  <c r="R233" i="3"/>
  <c r="P233" i="3"/>
  <c r="O233" i="3"/>
  <c r="N233" i="3"/>
  <c r="M233" i="3"/>
  <c r="L233" i="3"/>
  <c r="K233" i="3"/>
  <c r="J233" i="3"/>
  <c r="I233" i="3"/>
  <c r="H233" i="3"/>
  <c r="G233" i="3"/>
  <c r="R232" i="3"/>
  <c r="P232" i="3"/>
  <c r="O232" i="3"/>
  <c r="N232" i="3"/>
  <c r="L232" i="3"/>
  <c r="K232" i="3"/>
  <c r="M232" i="3" s="1"/>
  <c r="J232" i="3"/>
  <c r="I232" i="3"/>
  <c r="H232" i="3"/>
  <c r="G232" i="3"/>
  <c r="R231" i="3"/>
  <c r="P231" i="3"/>
  <c r="O231" i="3"/>
  <c r="N231" i="3"/>
  <c r="K231" i="3"/>
  <c r="M231" i="3" s="1"/>
  <c r="J231" i="3"/>
  <c r="L231" i="3" s="1"/>
  <c r="I231" i="3"/>
  <c r="H231" i="3"/>
  <c r="G231" i="3"/>
  <c r="R230" i="3"/>
  <c r="P230" i="3"/>
  <c r="O230" i="3"/>
  <c r="N230" i="3"/>
  <c r="M230" i="3"/>
  <c r="K230" i="3"/>
  <c r="J230" i="3"/>
  <c r="L230" i="3" s="1"/>
  <c r="I230" i="3"/>
  <c r="H230" i="3"/>
  <c r="G230" i="3"/>
  <c r="R229" i="3"/>
  <c r="P229" i="3"/>
  <c r="O229" i="3"/>
  <c r="N229" i="3"/>
  <c r="M229" i="3"/>
  <c r="L229" i="3"/>
  <c r="K229" i="3"/>
  <c r="J229" i="3"/>
  <c r="I229" i="3"/>
  <c r="H229" i="3"/>
  <c r="G229" i="3"/>
  <c r="R228" i="3"/>
  <c r="P228" i="3"/>
  <c r="O228" i="3"/>
  <c r="N228" i="3"/>
  <c r="L228" i="3"/>
  <c r="K228" i="3"/>
  <c r="M228" i="3" s="1"/>
  <c r="J228" i="3"/>
  <c r="I228" i="3"/>
  <c r="H228" i="3"/>
  <c r="G228" i="3"/>
  <c r="R227" i="3"/>
  <c r="P227" i="3"/>
  <c r="O227" i="3"/>
  <c r="N227" i="3"/>
  <c r="K227" i="3"/>
  <c r="M227" i="3" s="1"/>
  <c r="J227" i="3"/>
  <c r="L227" i="3" s="1"/>
  <c r="I227" i="3"/>
  <c r="H227" i="3"/>
  <c r="G227" i="3"/>
  <c r="R226" i="3"/>
  <c r="P226" i="3"/>
  <c r="O226" i="3"/>
  <c r="N226" i="3"/>
  <c r="M226" i="3"/>
  <c r="K226" i="3"/>
  <c r="J226" i="3"/>
  <c r="L226" i="3" s="1"/>
  <c r="I226" i="3"/>
  <c r="H226" i="3"/>
  <c r="G226" i="3"/>
  <c r="R225" i="3"/>
  <c r="P225" i="3"/>
  <c r="O225" i="3"/>
  <c r="N225" i="3"/>
  <c r="M225" i="3"/>
  <c r="L225" i="3"/>
  <c r="K225" i="3"/>
  <c r="J225" i="3"/>
  <c r="I225" i="3"/>
  <c r="H225" i="3"/>
  <c r="G225" i="3"/>
  <c r="R224" i="3"/>
  <c r="P224" i="3"/>
  <c r="O224" i="3"/>
  <c r="N224" i="3"/>
  <c r="L224" i="3"/>
  <c r="K224" i="3"/>
  <c r="M224" i="3" s="1"/>
  <c r="J224" i="3"/>
  <c r="I224" i="3"/>
  <c r="H224" i="3"/>
  <c r="G224" i="3"/>
  <c r="R223" i="3"/>
  <c r="P223" i="3"/>
  <c r="O223" i="3"/>
  <c r="N223" i="3"/>
  <c r="K223" i="3"/>
  <c r="M223" i="3" s="1"/>
  <c r="J223" i="3"/>
  <c r="L223" i="3" s="1"/>
  <c r="I223" i="3"/>
  <c r="H223" i="3"/>
  <c r="G223" i="3"/>
  <c r="R222" i="3"/>
  <c r="P222" i="3"/>
  <c r="O222" i="3"/>
  <c r="N222" i="3"/>
  <c r="M222" i="3"/>
  <c r="K222" i="3"/>
  <c r="J222" i="3"/>
  <c r="L222" i="3" s="1"/>
  <c r="I222" i="3"/>
  <c r="H222" i="3"/>
  <c r="G222" i="3"/>
  <c r="R221" i="3"/>
  <c r="P221" i="3"/>
  <c r="O221" i="3"/>
  <c r="N221" i="3"/>
  <c r="M221" i="3"/>
  <c r="L221" i="3"/>
  <c r="K221" i="3"/>
  <c r="J221" i="3"/>
  <c r="I221" i="3"/>
  <c r="H221" i="3"/>
  <c r="G221" i="3"/>
  <c r="R220" i="3"/>
  <c r="P220" i="3"/>
  <c r="O220" i="3"/>
  <c r="N220" i="3"/>
  <c r="L220" i="3"/>
  <c r="K220" i="3"/>
  <c r="M220" i="3" s="1"/>
  <c r="J220" i="3"/>
  <c r="I220" i="3"/>
  <c r="H220" i="3"/>
  <c r="G220" i="3"/>
  <c r="R219" i="3"/>
  <c r="P219" i="3"/>
  <c r="O219" i="3"/>
  <c r="N219" i="3"/>
  <c r="K219" i="3"/>
  <c r="M219" i="3" s="1"/>
  <c r="J219" i="3"/>
  <c r="L219" i="3" s="1"/>
  <c r="I219" i="3"/>
  <c r="H219" i="3"/>
  <c r="G219" i="3"/>
  <c r="R218" i="3"/>
  <c r="P218" i="3"/>
  <c r="O218" i="3"/>
  <c r="N218" i="3"/>
  <c r="M218" i="3"/>
  <c r="K218" i="3"/>
  <c r="J218" i="3"/>
  <c r="L218" i="3" s="1"/>
  <c r="I218" i="3"/>
  <c r="H218" i="3"/>
  <c r="G218" i="3"/>
  <c r="R217" i="3"/>
  <c r="P217" i="3"/>
  <c r="O217" i="3"/>
  <c r="N217" i="3"/>
  <c r="M217" i="3"/>
  <c r="L217" i="3"/>
  <c r="K217" i="3"/>
  <c r="J217" i="3"/>
  <c r="I217" i="3"/>
  <c r="H217" i="3"/>
  <c r="G217" i="3"/>
  <c r="R216" i="3"/>
  <c r="P216" i="3"/>
  <c r="O216" i="3"/>
  <c r="N216" i="3"/>
  <c r="L216" i="3"/>
  <c r="K216" i="3"/>
  <c r="M216" i="3" s="1"/>
  <c r="J216" i="3"/>
  <c r="I216" i="3"/>
  <c r="H216" i="3"/>
  <c r="G216" i="3"/>
  <c r="R215" i="3"/>
  <c r="P215" i="3"/>
  <c r="O215" i="3"/>
  <c r="N215" i="3"/>
  <c r="K215" i="3"/>
  <c r="M215" i="3" s="1"/>
  <c r="J215" i="3"/>
  <c r="L215" i="3" s="1"/>
  <c r="I215" i="3"/>
  <c r="H215" i="3"/>
  <c r="G215" i="3"/>
  <c r="R214" i="3"/>
  <c r="P214" i="3"/>
  <c r="O214" i="3"/>
  <c r="N214" i="3"/>
  <c r="M214" i="3"/>
  <c r="K214" i="3"/>
  <c r="J214" i="3"/>
  <c r="L214" i="3" s="1"/>
  <c r="I214" i="3"/>
  <c r="H214" i="3"/>
  <c r="G214" i="3"/>
  <c r="R213" i="3"/>
  <c r="P213" i="3"/>
  <c r="O213" i="3"/>
  <c r="N213" i="3"/>
  <c r="M213" i="3"/>
  <c r="L213" i="3"/>
  <c r="K213" i="3"/>
  <c r="J213" i="3"/>
  <c r="I213" i="3"/>
  <c r="H213" i="3"/>
  <c r="G213" i="3"/>
  <c r="R212" i="3"/>
  <c r="P212" i="3"/>
  <c r="O212" i="3"/>
  <c r="N212" i="3"/>
  <c r="L212" i="3"/>
  <c r="K212" i="3"/>
  <c r="M212" i="3" s="1"/>
  <c r="J212" i="3"/>
  <c r="I212" i="3"/>
  <c r="H212" i="3"/>
  <c r="G212" i="3"/>
  <c r="R211" i="3"/>
  <c r="P211" i="3"/>
  <c r="O211" i="3"/>
  <c r="N211" i="3"/>
  <c r="K211" i="3"/>
  <c r="M211" i="3" s="1"/>
  <c r="J211" i="3"/>
  <c r="L211" i="3" s="1"/>
  <c r="I211" i="3"/>
  <c r="H211" i="3"/>
  <c r="G211" i="3"/>
  <c r="R210" i="3"/>
  <c r="P210" i="3"/>
  <c r="O210" i="3"/>
  <c r="N210" i="3"/>
  <c r="M210" i="3"/>
  <c r="K210" i="3"/>
  <c r="J210" i="3"/>
  <c r="L210" i="3" s="1"/>
  <c r="I210" i="3"/>
  <c r="H210" i="3"/>
  <c r="G210" i="3"/>
  <c r="R209" i="3"/>
  <c r="P209" i="3"/>
  <c r="O209" i="3"/>
  <c r="N209" i="3"/>
  <c r="M209" i="3"/>
  <c r="L209" i="3"/>
  <c r="K209" i="3"/>
  <c r="J209" i="3"/>
  <c r="I209" i="3"/>
  <c r="H209" i="3"/>
  <c r="G209" i="3"/>
  <c r="R208" i="3"/>
  <c r="P208" i="3"/>
  <c r="O208" i="3"/>
  <c r="N208" i="3"/>
  <c r="L208" i="3"/>
  <c r="K208" i="3"/>
  <c r="M208" i="3" s="1"/>
  <c r="J208" i="3"/>
  <c r="I208" i="3"/>
  <c r="H208" i="3"/>
  <c r="G208" i="3"/>
  <c r="R207" i="3"/>
  <c r="P207" i="3"/>
  <c r="O207" i="3"/>
  <c r="N207" i="3"/>
  <c r="K207" i="3"/>
  <c r="M207" i="3" s="1"/>
  <c r="J207" i="3"/>
  <c r="L207" i="3" s="1"/>
  <c r="I207" i="3"/>
  <c r="H207" i="3"/>
  <c r="G207" i="3"/>
  <c r="R206" i="3"/>
  <c r="P206" i="3"/>
  <c r="O206" i="3"/>
  <c r="N206" i="3"/>
  <c r="M206" i="3"/>
  <c r="K206" i="3"/>
  <c r="J206" i="3"/>
  <c r="L206" i="3" s="1"/>
  <c r="I206" i="3"/>
  <c r="H206" i="3"/>
  <c r="G206" i="3"/>
  <c r="R205" i="3"/>
  <c r="P205" i="3"/>
  <c r="O205" i="3"/>
  <c r="N205" i="3"/>
  <c r="M205" i="3"/>
  <c r="L205" i="3"/>
  <c r="K205" i="3"/>
  <c r="J205" i="3"/>
  <c r="I205" i="3"/>
  <c r="H205" i="3"/>
  <c r="G205" i="3"/>
  <c r="R204" i="3"/>
  <c r="P204" i="3"/>
  <c r="O204" i="3"/>
  <c r="N204" i="3"/>
  <c r="L204" i="3"/>
  <c r="K204" i="3"/>
  <c r="M204" i="3" s="1"/>
  <c r="J204" i="3"/>
  <c r="I204" i="3"/>
  <c r="H204" i="3"/>
  <c r="G204" i="3"/>
  <c r="R203" i="3"/>
  <c r="P203" i="3"/>
  <c r="O203" i="3"/>
  <c r="N203" i="3"/>
  <c r="K203" i="3"/>
  <c r="M203" i="3" s="1"/>
  <c r="J203" i="3"/>
  <c r="L203" i="3" s="1"/>
  <c r="I203" i="3"/>
  <c r="H203" i="3"/>
  <c r="G203" i="3"/>
  <c r="R202" i="3"/>
  <c r="P202" i="3"/>
  <c r="O202" i="3"/>
  <c r="N202" i="3"/>
  <c r="M202" i="3"/>
  <c r="K202" i="3"/>
  <c r="J202" i="3"/>
  <c r="L202" i="3" s="1"/>
  <c r="I202" i="3"/>
  <c r="H202" i="3"/>
  <c r="G202" i="3"/>
  <c r="R201" i="3"/>
  <c r="P201" i="3"/>
  <c r="O201" i="3"/>
  <c r="N201" i="3"/>
  <c r="M201" i="3"/>
  <c r="L201" i="3"/>
  <c r="K201" i="3"/>
  <c r="J201" i="3"/>
  <c r="I201" i="3"/>
  <c r="H201" i="3"/>
  <c r="G201" i="3"/>
  <c r="R200" i="3"/>
  <c r="P200" i="3"/>
  <c r="O200" i="3"/>
  <c r="N200" i="3"/>
  <c r="L200" i="3"/>
  <c r="K200" i="3"/>
  <c r="M200" i="3" s="1"/>
  <c r="J200" i="3"/>
  <c r="I200" i="3"/>
  <c r="H200" i="3"/>
  <c r="G200" i="3"/>
  <c r="R199" i="3"/>
  <c r="P199" i="3"/>
  <c r="O199" i="3"/>
  <c r="N199" i="3"/>
  <c r="K199" i="3"/>
  <c r="M199" i="3" s="1"/>
  <c r="J199" i="3"/>
  <c r="L199" i="3" s="1"/>
  <c r="I199" i="3"/>
  <c r="H199" i="3"/>
  <c r="G199" i="3"/>
  <c r="R198" i="3"/>
  <c r="P198" i="3"/>
  <c r="O198" i="3"/>
  <c r="N198" i="3"/>
  <c r="M198" i="3"/>
  <c r="K198" i="3"/>
  <c r="J198" i="3"/>
  <c r="L198" i="3" s="1"/>
  <c r="I198" i="3"/>
  <c r="H198" i="3"/>
  <c r="G198" i="3"/>
  <c r="R197" i="3"/>
  <c r="P197" i="3"/>
  <c r="O197" i="3"/>
  <c r="N197" i="3"/>
  <c r="M197" i="3"/>
  <c r="L197" i="3"/>
  <c r="K197" i="3"/>
  <c r="J197" i="3"/>
  <c r="I197" i="3"/>
  <c r="H197" i="3"/>
  <c r="G197" i="3"/>
  <c r="R196" i="3"/>
  <c r="P196" i="3"/>
  <c r="O196" i="3"/>
  <c r="N196" i="3"/>
  <c r="L196" i="3"/>
  <c r="K196" i="3"/>
  <c r="M196" i="3" s="1"/>
  <c r="J196" i="3"/>
  <c r="I196" i="3"/>
  <c r="H196" i="3"/>
  <c r="G196" i="3"/>
  <c r="R195" i="3"/>
  <c r="P195" i="3"/>
  <c r="O195" i="3"/>
  <c r="N195" i="3"/>
  <c r="K195" i="3"/>
  <c r="M195" i="3" s="1"/>
  <c r="J195" i="3"/>
  <c r="L195" i="3" s="1"/>
  <c r="I195" i="3"/>
  <c r="H195" i="3"/>
  <c r="G195" i="3"/>
  <c r="R194" i="3"/>
  <c r="P194" i="3"/>
  <c r="O194" i="3"/>
  <c r="N194" i="3"/>
  <c r="M194" i="3"/>
  <c r="K194" i="3"/>
  <c r="J194" i="3"/>
  <c r="L194" i="3" s="1"/>
  <c r="I194" i="3"/>
  <c r="H194" i="3"/>
  <c r="G194" i="3"/>
  <c r="R193" i="3"/>
  <c r="P193" i="3"/>
  <c r="O193" i="3"/>
  <c r="N193" i="3"/>
  <c r="M193" i="3"/>
  <c r="L193" i="3"/>
  <c r="K193" i="3"/>
  <c r="J193" i="3"/>
  <c r="I193" i="3"/>
  <c r="H193" i="3"/>
  <c r="G193" i="3"/>
  <c r="R192" i="3"/>
  <c r="P192" i="3"/>
  <c r="O192" i="3"/>
  <c r="N192" i="3"/>
  <c r="L192" i="3"/>
  <c r="K192" i="3"/>
  <c r="M192" i="3" s="1"/>
  <c r="J192" i="3"/>
  <c r="I192" i="3"/>
  <c r="H192" i="3"/>
  <c r="G192" i="3"/>
  <c r="R191" i="3"/>
  <c r="P191" i="3"/>
  <c r="O191" i="3"/>
  <c r="N191" i="3"/>
  <c r="K191" i="3"/>
  <c r="M191" i="3" s="1"/>
  <c r="J191" i="3"/>
  <c r="L191" i="3" s="1"/>
  <c r="I191" i="3"/>
  <c r="H191" i="3"/>
  <c r="G191" i="3"/>
  <c r="R190" i="3"/>
  <c r="P190" i="3"/>
  <c r="O190" i="3"/>
  <c r="N190" i="3"/>
  <c r="M190" i="3"/>
  <c r="K190" i="3"/>
  <c r="J190" i="3"/>
  <c r="L190" i="3" s="1"/>
  <c r="I190" i="3"/>
  <c r="H190" i="3"/>
  <c r="G190" i="3"/>
  <c r="R189" i="3"/>
  <c r="P189" i="3"/>
  <c r="O189" i="3"/>
  <c r="N189" i="3"/>
  <c r="M189" i="3"/>
  <c r="L189" i="3"/>
  <c r="K189" i="3"/>
  <c r="J189" i="3"/>
  <c r="I189" i="3"/>
  <c r="H189" i="3"/>
  <c r="G189" i="3"/>
  <c r="R188" i="3"/>
  <c r="P188" i="3"/>
  <c r="O188" i="3"/>
  <c r="N188" i="3"/>
  <c r="L188" i="3"/>
  <c r="K188" i="3"/>
  <c r="M188" i="3" s="1"/>
  <c r="J188" i="3"/>
  <c r="I188" i="3"/>
  <c r="H188" i="3"/>
  <c r="G188" i="3"/>
  <c r="R187" i="3"/>
  <c r="P187" i="3"/>
  <c r="O187" i="3"/>
  <c r="N187" i="3"/>
  <c r="K187" i="3"/>
  <c r="M187" i="3" s="1"/>
  <c r="J187" i="3"/>
  <c r="L187" i="3" s="1"/>
  <c r="I187" i="3"/>
  <c r="H187" i="3"/>
  <c r="G187" i="3"/>
  <c r="R186" i="3"/>
  <c r="P186" i="3"/>
  <c r="O186" i="3"/>
  <c r="N186" i="3"/>
  <c r="M186" i="3"/>
  <c r="K186" i="3"/>
  <c r="J186" i="3"/>
  <c r="L186" i="3" s="1"/>
  <c r="I186" i="3"/>
  <c r="H186" i="3"/>
  <c r="G186" i="3"/>
  <c r="R185" i="3"/>
  <c r="P185" i="3"/>
  <c r="O185" i="3"/>
  <c r="N185" i="3"/>
  <c r="M185" i="3"/>
  <c r="L185" i="3"/>
  <c r="K185" i="3"/>
  <c r="J185" i="3"/>
  <c r="I185" i="3"/>
  <c r="H185" i="3"/>
  <c r="G185" i="3"/>
  <c r="R184" i="3"/>
  <c r="P184" i="3"/>
  <c r="O184" i="3"/>
  <c r="N184" i="3"/>
  <c r="L184" i="3"/>
  <c r="K184" i="3"/>
  <c r="M184" i="3" s="1"/>
  <c r="J184" i="3"/>
  <c r="I184" i="3"/>
  <c r="H184" i="3"/>
  <c r="G184" i="3"/>
  <c r="R183" i="3"/>
  <c r="P183" i="3"/>
  <c r="O183" i="3"/>
  <c r="N183" i="3"/>
  <c r="K183" i="3"/>
  <c r="M183" i="3" s="1"/>
  <c r="J183" i="3"/>
  <c r="L183" i="3" s="1"/>
  <c r="I183" i="3"/>
  <c r="H183" i="3"/>
  <c r="G183" i="3"/>
  <c r="R182" i="3"/>
  <c r="P182" i="3"/>
  <c r="O182" i="3"/>
  <c r="N182" i="3"/>
  <c r="M182" i="3"/>
  <c r="K182" i="3"/>
  <c r="J182" i="3"/>
  <c r="L182" i="3" s="1"/>
  <c r="I182" i="3"/>
  <c r="H182" i="3"/>
  <c r="G182" i="3"/>
  <c r="R181" i="3"/>
  <c r="P181" i="3"/>
  <c r="O181" i="3"/>
  <c r="N181" i="3"/>
  <c r="M181" i="3"/>
  <c r="L181" i="3"/>
  <c r="K181" i="3"/>
  <c r="J181" i="3"/>
  <c r="I181" i="3"/>
  <c r="H181" i="3"/>
  <c r="G181" i="3"/>
  <c r="R180" i="3"/>
  <c r="P180" i="3"/>
  <c r="O180" i="3"/>
  <c r="N180" i="3"/>
  <c r="L180" i="3"/>
  <c r="K180" i="3"/>
  <c r="M180" i="3" s="1"/>
  <c r="J180" i="3"/>
  <c r="I180" i="3"/>
  <c r="H180" i="3"/>
  <c r="G180" i="3"/>
  <c r="R179" i="3"/>
  <c r="P179" i="3"/>
  <c r="O179" i="3"/>
  <c r="N179" i="3"/>
  <c r="K179" i="3"/>
  <c r="M179" i="3" s="1"/>
  <c r="J179" i="3"/>
  <c r="L179" i="3" s="1"/>
  <c r="I179" i="3"/>
  <c r="H179" i="3"/>
  <c r="G179" i="3"/>
  <c r="R178" i="3"/>
  <c r="P178" i="3"/>
  <c r="O178" i="3"/>
  <c r="N178" i="3"/>
  <c r="M178" i="3"/>
  <c r="K178" i="3"/>
  <c r="J178" i="3"/>
  <c r="L178" i="3" s="1"/>
  <c r="I178" i="3"/>
  <c r="H178" i="3"/>
  <c r="G178" i="3"/>
  <c r="R177" i="3"/>
  <c r="P177" i="3"/>
  <c r="O177" i="3"/>
  <c r="N177" i="3"/>
  <c r="M177" i="3"/>
  <c r="L177" i="3"/>
  <c r="K177" i="3"/>
  <c r="J177" i="3"/>
  <c r="I177" i="3"/>
  <c r="H177" i="3"/>
  <c r="G177" i="3"/>
  <c r="R176" i="3"/>
  <c r="P176" i="3"/>
  <c r="O176" i="3"/>
  <c r="N176" i="3"/>
  <c r="L176" i="3"/>
  <c r="K176" i="3"/>
  <c r="M176" i="3" s="1"/>
  <c r="J176" i="3"/>
  <c r="I176" i="3"/>
  <c r="H176" i="3"/>
  <c r="G176" i="3"/>
  <c r="R175" i="3"/>
  <c r="P175" i="3"/>
  <c r="O175" i="3"/>
  <c r="N175" i="3"/>
  <c r="K175" i="3"/>
  <c r="M175" i="3" s="1"/>
  <c r="J175" i="3"/>
  <c r="L175" i="3" s="1"/>
  <c r="I175" i="3"/>
  <c r="H175" i="3"/>
  <c r="G175" i="3"/>
  <c r="R174" i="3"/>
  <c r="P174" i="3"/>
  <c r="O174" i="3"/>
  <c r="N174" i="3"/>
  <c r="M174" i="3"/>
  <c r="K174" i="3"/>
  <c r="J174" i="3"/>
  <c r="L174" i="3" s="1"/>
  <c r="I174" i="3"/>
  <c r="H174" i="3"/>
  <c r="G174" i="3"/>
  <c r="R173" i="3"/>
  <c r="P173" i="3"/>
  <c r="O173" i="3"/>
  <c r="N173" i="3"/>
  <c r="M173" i="3"/>
  <c r="L173" i="3"/>
  <c r="K173" i="3"/>
  <c r="J173" i="3"/>
  <c r="I173" i="3"/>
  <c r="H173" i="3"/>
  <c r="G173" i="3"/>
  <c r="R172" i="3"/>
  <c r="P172" i="3"/>
  <c r="O172" i="3"/>
  <c r="N172" i="3"/>
  <c r="L172" i="3"/>
  <c r="K172" i="3"/>
  <c r="M172" i="3" s="1"/>
  <c r="J172" i="3"/>
  <c r="I172" i="3"/>
  <c r="H172" i="3"/>
  <c r="G172" i="3"/>
  <c r="R171" i="3"/>
  <c r="P171" i="3"/>
  <c r="O171" i="3"/>
  <c r="N171" i="3"/>
  <c r="K171" i="3"/>
  <c r="M171" i="3" s="1"/>
  <c r="J171" i="3"/>
  <c r="L171" i="3" s="1"/>
  <c r="I171" i="3"/>
  <c r="H171" i="3"/>
  <c r="G171" i="3"/>
  <c r="R170" i="3"/>
  <c r="P170" i="3"/>
  <c r="O170" i="3"/>
  <c r="N170" i="3"/>
  <c r="M170" i="3"/>
  <c r="K170" i="3"/>
  <c r="J170" i="3"/>
  <c r="L170" i="3" s="1"/>
  <c r="I170" i="3"/>
  <c r="H170" i="3"/>
  <c r="G170" i="3"/>
  <c r="R169" i="3"/>
  <c r="P169" i="3"/>
  <c r="O169" i="3"/>
  <c r="N169" i="3"/>
  <c r="M169" i="3"/>
  <c r="L169" i="3"/>
  <c r="K169" i="3"/>
  <c r="J169" i="3"/>
  <c r="I169" i="3"/>
  <c r="H169" i="3"/>
  <c r="G169" i="3"/>
  <c r="R168" i="3"/>
  <c r="P168" i="3"/>
  <c r="O168" i="3"/>
  <c r="N168" i="3"/>
  <c r="L168" i="3"/>
  <c r="K168" i="3"/>
  <c r="M168" i="3" s="1"/>
  <c r="J168" i="3"/>
  <c r="I168" i="3"/>
  <c r="H168" i="3"/>
  <c r="G168" i="3"/>
  <c r="R167" i="3"/>
  <c r="P167" i="3"/>
  <c r="O167" i="3"/>
  <c r="N167" i="3"/>
  <c r="K167" i="3"/>
  <c r="M167" i="3" s="1"/>
  <c r="J167" i="3"/>
  <c r="L167" i="3" s="1"/>
  <c r="I167" i="3"/>
  <c r="H167" i="3"/>
  <c r="G167" i="3"/>
  <c r="R166" i="3"/>
  <c r="P166" i="3"/>
  <c r="O166" i="3"/>
  <c r="N166" i="3"/>
  <c r="M166" i="3"/>
  <c r="K166" i="3"/>
  <c r="J166" i="3"/>
  <c r="L166" i="3" s="1"/>
  <c r="I166" i="3"/>
  <c r="H166" i="3"/>
  <c r="G166" i="3"/>
  <c r="R165" i="3"/>
  <c r="P165" i="3"/>
  <c r="O165" i="3"/>
  <c r="N165" i="3"/>
  <c r="M165" i="3"/>
  <c r="L165" i="3"/>
  <c r="K165" i="3"/>
  <c r="J165" i="3"/>
  <c r="I165" i="3"/>
  <c r="H165" i="3"/>
  <c r="G165" i="3"/>
  <c r="R164" i="3"/>
  <c r="P164" i="3"/>
  <c r="O164" i="3"/>
  <c r="N164" i="3"/>
  <c r="L164" i="3"/>
  <c r="K164" i="3"/>
  <c r="M164" i="3" s="1"/>
  <c r="J164" i="3"/>
  <c r="I164" i="3"/>
  <c r="H164" i="3"/>
  <c r="G164" i="3"/>
  <c r="R163" i="3"/>
  <c r="P163" i="3"/>
  <c r="O163" i="3"/>
  <c r="N163" i="3"/>
  <c r="K163" i="3"/>
  <c r="M163" i="3" s="1"/>
  <c r="J163" i="3"/>
  <c r="L163" i="3" s="1"/>
  <c r="I163" i="3"/>
  <c r="H163" i="3"/>
  <c r="G163" i="3"/>
  <c r="R162" i="3"/>
  <c r="P162" i="3"/>
  <c r="O162" i="3"/>
  <c r="N162" i="3"/>
  <c r="M162" i="3"/>
  <c r="K162" i="3"/>
  <c r="J162" i="3"/>
  <c r="L162" i="3" s="1"/>
  <c r="I162" i="3"/>
  <c r="H162" i="3"/>
  <c r="G162" i="3"/>
  <c r="R161" i="3"/>
  <c r="P161" i="3"/>
  <c r="O161" i="3"/>
  <c r="N161" i="3"/>
  <c r="M161" i="3"/>
  <c r="L161" i="3"/>
  <c r="K161" i="3"/>
  <c r="J161" i="3"/>
  <c r="I161" i="3"/>
  <c r="H161" i="3"/>
  <c r="G161" i="3"/>
  <c r="R160" i="3"/>
  <c r="P160" i="3"/>
  <c r="O160" i="3"/>
  <c r="N160" i="3"/>
  <c r="L160" i="3"/>
  <c r="K160" i="3"/>
  <c r="M160" i="3" s="1"/>
  <c r="J160" i="3"/>
  <c r="I160" i="3"/>
  <c r="H160" i="3"/>
  <c r="G160" i="3"/>
  <c r="R159" i="3"/>
  <c r="P159" i="3"/>
  <c r="O159" i="3"/>
  <c r="N159" i="3"/>
  <c r="K159" i="3"/>
  <c r="M159" i="3" s="1"/>
  <c r="J159" i="3"/>
  <c r="L159" i="3" s="1"/>
  <c r="I159" i="3"/>
  <c r="H159" i="3"/>
  <c r="G159" i="3"/>
  <c r="R158" i="3"/>
  <c r="P158" i="3"/>
  <c r="O158" i="3"/>
  <c r="N158" i="3"/>
  <c r="M158" i="3"/>
  <c r="K158" i="3"/>
  <c r="J158" i="3"/>
  <c r="L158" i="3" s="1"/>
  <c r="I158" i="3"/>
  <c r="H158" i="3"/>
  <c r="G158" i="3"/>
  <c r="R157" i="3"/>
  <c r="P157" i="3"/>
  <c r="O157" i="3"/>
  <c r="N157" i="3"/>
  <c r="M157" i="3"/>
  <c r="L157" i="3"/>
  <c r="K157" i="3"/>
  <c r="J157" i="3"/>
  <c r="I157" i="3"/>
  <c r="H157" i="3"/>
  <c r="G157" i="3"/>
  <c r="R156" i="3"/>
  <c r="P156" i="3"/>
  <c r="O156" i="3"/>
  <c r="N156" i="3"/>
  <c r="L156" i="3"/>
  <c r="K156" i="3"/>
  <c r="M156" i="3" s="1"/>
  <c r="J156" i="3"/>
  <c r="I156" i="3"/>
  <c r="H156" i="3"/>
  <c r="G156" i="3"/>
  <c r="R155" i="3"/>
  <c r="P155" i="3"/>
  <c r="O155" i="3"/>
  <c r="N155" i="3"/>
  <c r="K155" i="3"/>
  <c r="M155" i="3" s="1"/>
  <c r="J155" i="3"/>
  <c r="L155" i="3" s="1"/>
  <c r="I155" i="3"/>
  <c r="H155" i="3"/>
  <c r="G155" i="3"/>
  <c r="R154" i="3"/>
  <c r="P154" i="3"/>
  <c r="O154" i="3"/>
  <c r="N154" i="3"/>
  <c r="M154" i="3"/>
  <c r="K154" i="3"/>
  <c r="J154" i="3"/>
  <c r="L154" i="3" s="1"/>
  <c r="I154" i="3"/>
  <c r="H154" i="3"/>
  <c r="G154" i="3"/>
  <c r="R153" i="3"/>
  <c r="P153" i="3"/>
  <c r="O153" i="3"/>
  <c r="N153" i="3"/>
  <c r="M153" i="3"/>
  <c r="L153" i="3"/>
  <c r="K153" i="3"/>
  <c r="J153" i="3"/>
  <c r="I153" i="3"/>
  <c r="H153" i="3"/>
  <c r="G153" i="3"/>
  <c r="R152" i="3"/>
  <c r="P152" i="3"/>
  <c r="O152" i="3"/>
  <c r="N152" i="3"/>
  <c r="L152" i="3"/>
  <c r="K152" i="3"/>
  <c r="M152" i="3" s="1"/>
  <c r="J152" i="3"/>
  <c r="I152" i="3"/>
  <c r="H152" i="3"/>
  <c r="G152" i="3"/>
  <c r="R151" i="3"/>
  <c r="P151" i="3"/>
  <c r="O151" i="3"/>
  <c r="N151" i="3"/>
  <c r="K151" i="3"/>
  <c r="M151" i="3" s="1"/>
  <c r="J151" i="3"/>
  <c r="L151" i="3" s="1"/>
  <c r="I151" i="3"/>
  <c r="H151" i="3"/>
  <c r="G151" i="3"/>
  <c r="R150" i="3"/>
  <c r="P150" i="3"/>
  <c r="O150" i="3"/>
  <c r="N150" i="3"/>
  <c r="M150" i="3"/>
  <c r="K150" i="3"/>
  <c r="J150" i="3"/>
  <c r="L150" i="3" s="1"/>
  <c r="I150" i="3"/>
  <c r="H150" i="3"/>
  <c r="G150" i="3"/>
  <c r="R149" i="3"/>
  <c r="P149" i="3"/>
  <c r="O149" i="3"/>
  <c r="N149" i="3"/>
  <c r="M149" i="3"/>
  <c r="L149" i="3"/>
  <c r="K149" i="3"/>
  <c r="J149" i="3"/>
  <c r="I149" i="3"/>
  <c r="H149" i="3"/>
  <c r="G149" i="3"/>
  <c r="R148" i="3"/>
  <c r="P148" i="3"/>
  <c r="O148" i="3"/>
  <c r="N148" i="3"/>
  <c r="L148" i="3"/>
  <c r="K148" i="3"/>
  <c r="M148" i="3" s="1"/>
  <c r="J148" i="3"/>
  <c r="I148" i="3"/>
  <c r="H148" i="3"/>
  <c r="G148" i="3"/>
  <c r="R147" i="3"/>
  <c r="P147" i="3"/>
  <c r="O147" i="3"/>
  <c r="N147" i="3"/>
  <c r="K147" i="3"/>
  <c r="M147" i="3" s="1"/>
  <c r="J147" i="3"/>
  <c r="L147" i="3" s="1"/>
  <c r="I147" i="3"/>
  <c r="H147" i="3"/>
  <c r="G147" i="3"/>
  <c r="R146" i="3"/>
  <c r="P146" i="3"/>
  <c r="O146" i="3"/>
  <c r="N146" i="3"/>
  <c r="M146" i="3"/>
  <c r="K146" i="3"/>
  <c r="J146" i="3"/>
  <c r="L146" i="3" s="1"/>
  <c r="I146" i="3"/>
  <c r="H146" i="3"/>
  <c r="G146" i="3"/>
  <c r="R145" i="3"/>
  <c r="P145" i="3"/>
  <c r="O145" i="3"/>
  <c r="N145" i="3"/>
  <c r="M145" i="3"/>
  <c r="L145" i="3"/>
  <c r="K145" i="3"/>
  <c r="J145" i="3"/>
  <c r="I145" i="3"/>
  <c r="H145" i="3"/>
  <c r="G145" i="3"/>
  <c r="R144" i="3"/>
  <c r="P144" i="3"/>
  <c r="O144" i="3"/>
  <c r="N144" i="3"/>
  <c r="L144" i="3"/>
  <c r="K144" i="3"/>
  <c r="M144" i="3" s="1"/>
  <c r="J144" i="3"/>
  <c r="I144" i="3"/>
  <c r="H144" i="3"/>
  <c r="G144" i="3"/>
  <c r="R143" i="3"/>
  <c r="P143" i="3"/>
  <c r="O143" i="3"/>
  <c r="N143" i="3"/>
  <c r="K143" i="3"/>
  <c r="M143" i="3" s="1"/>
  <c r="J143" i="3"/>
  <c r="L143" i="3" s="1"/>
  <c r="I143" i="3"/>
  <c r="H143" i="3"/>
  <c r="G143" i="3"/>
  <c r="R142" i="3"/>
  <c r="P142" i="3"/>
  <c r="O142" i="3"/>
  <c r="N142" i="3"/>
  <c r="M142" i="3"/>
  <c r="K142" i="3"/>
  <c r="J142" i="3"/>
  <c r="L142" i="3" s="1"/>
  <c r="I142" i="3"/>
  <c r="H142" i="3"/>
  <c r="G142" i="3"/>
  <c r="R141" i="3"/>
  <c r="P141" i="3"/>
  <c r="O141" i="3"/>
  <c r="N141" i="3"/>
  <c r="M141" i="3"/>
  <c r="L141" i="3"/>
  <c r="K141" i="3"/>
  <c r="J141" i="3"/>
  <c r="I141" i="3"/>
  <c r="H141" i="3"/>
  <c r="G141" i="3"/>
  <c r="R140" i="3"/>
  <c r="P140" i="3"/>
  <c r="O140" i="3"/>
  <c r="N140" i="3"/>
  <c r="L140" i="3"/>
  <c r="K140" i="3"/>
  <c r="M140" i="3" s="1"/>
  <c r="J140" i="3"/>
  <c r="I140" i="3"/>
  <c r="H140" i="3"/>
  <c r="G140" i="3"/>
  <c r="R139" i="3"/>
  <c r="P139" i="3"/>
  <c r="O139" i="3"/>
  <c r="N139" i="3"/>
  <c r="K139" i="3"/>
  <c r="M139" i="3" s="1"/>
  <c r="J139" i="3"/>
  <c r="L139" i="3" s="1"/>
  <c r="I139" i="3"/>
  <c r="H139" i="3"/>
  <c r="G139" i="3"/>
  <c r="R138" i="3"/>
  <c r="P138" i="3"/>
  <c r="O138" i="3"/>
  <c r="N138" i="3"/>
  <c r="M138" i="3"/>
  <c r="K138" i="3"/>
  <c r="J138" i="3"/>
  <c r="L138" i="3" s="1"/>
  <c r="I138" i="3"/>
  <c r="H138" i="3"/>
  <c r="G138" i="3"/>
  <c r="R137" i="3"/>
  <c r="P137" i="3"/>
  <c r="O137" i="3"/>
  <c r="N137" i="3"/>
  <c r="M137" i="3"/>
  <c r="L137" i="3"/>
  <c r="K137" i="3"/>
  <c r="J137" i="3"/>
  <c r="I137" i="3"/>
  <c r="H137" i="3"/>
  <c r="G137" i="3"/>
  <c r="R136" i="3"/>
  <c r="P136" i="3"/>
  <c r="O136" i="3"/>
  <c r="N136" i="3"/>
  <c r="L136" i="3"/>
  <c r="K136" i="3"/>
  <c r="M136" i="3" s="1"/>
  <c r="J136" i="3"/>
  <c r="I136" i="3"/>
  <c r="H136" i="3"/>
  <c r="G136" i="3"/>
  <c r="R135" i="3"/>
  <c r="P135" i="3"/>
  <c r="O135" i="3"/>
  <c r="N135" i="3"/>
  <c r="K135" i="3"/>
  <c r="M135" i="3" s="1"/>
  <c r="J135" i="3"/>
  <c r="L135" i="3" s="1"/>
  <c r="I135" i="3"/>
  <c r="H135" i="3"/>
  <c r="G135" i="3"/>
  <c r="R134" i="3"/>
  <c r="P134" i="3"/>
  <c r="O134" i="3"/>
  <c r="N134" i="3"/>
  <c r="M134" i="3"/>
  <c r="K134" i="3"/>
  <c r="J134" i="3"/>
  <c r="L134" i="3" s="1"/>
  <c r="I134" i="3"/>
  <c r="H134" i="3"/>
  <c r="G134" i="3"/>
  <c r="R133" i="3"/>
  <c r="P133" i="3"/>
  <c r="O133" i="3"/>
  <c r="N133" i="3"/>
  <c r="M133" i="3"/>
  <c r="L133" i="3"/>
  <c r="K133" i="3"/>
  <c r="J133" i="3"/>
  <c r="I133" i="3"/>
  <c r="H133" i="3"/>
  <c r="G133" i="3"/>
  <c r="R132" i="3"/>
  <c r="P132" i="3"/>
  <c r="O132" i="3"/>
  <c r="N132" i="3"/>
  <c r="L132" i="3"/>
  <c r="K132" i="3"/>
  <c r="M132" i="3" s="1"/>
  <c r="J132" i="3"/>
  <c r="I132" i="3"/>
  <c r="H132" i="3"/>
  <c r="G132" i="3"/>
  <c r="R131" i="3"/>
  <c r="P131" i="3"/>
  <c r="O131" i="3"/>
  <c r="N131" i="3"/>
  <c r="K131" i="3"/>
  <c r="M131" i="3" s="1"/>
  <c r="J131" i="3"/>
  <c r="L131" i="3" s="1"/>
  <c r="I131" i="3"/>
  <c r="H131" i="3"/>
  <c r="G131" i="3"/>
  <c r="R130" i="3"/>
  <c r="P130" i="3"/>
  <c r="O130" i="3"/>
  <c r="N130" i="3"/>
  <c r="M130" i="3"/>
  <c r="K130" i="3"/>
  <c r="J130" i="3"/>
  <c r="L130" i="3" s="1"/>
  <c r="I130" i="3"/>
  <c r="H130" i="3"/>
  <c r="G130" i="3"/>
  <c r="R129" i="3"/>
  <c r="P129" i="3"/>
  <c r="O129" i="3"/>
  <c r="N129" i="3"/>
  <c r="M129" i="3"/>
  <c r="L129" i="3"/>
  <c r="K129" i="3"/>
  <c r="J129" i="3"/>
  <c r="I129" i="3"/>
  <c r="H129" i="3"/>
  <c r="G129" i="3"/>
  <c r="R128" i="3"/>
  <c r="P128" i="3"/>
  <c r="O128" i="3"/>
  <c r="N128" i="3"/>
  <c r="L128" i="3"/>
  <c r="K128" i="3"/>
  <c r="M128" i="3" s="1"/>
  <c r="J128" i="3"/>
  <c r="I128" i="3"/>
  <c r="H128" i="3"/>
  <c r="G128" i="3"/>
  <c r="R127" i="3"/>
  <c r="P127" i="3"/>
  <c r="O127" i="3"/>
  <c r="N127" i="3"/>
  <c r="K127" i="3"/>
  <c r="M127" i="3" s="1"/>
  <c r="J127" i="3"/>
  <c r="L127" i="3" s="1"/>
  <c r="I127" i="3"/>
  <c r="H127" i="3"/>
  <c r="G127" i="3"/>
  <c r="R126" i="3"/>
  <c r="P126" i="3"/>
  <c r="O126" i="3"/>
  <c r="N126" i="3"/>
  <c r="M126" i="3"/>
  <c r="K126" i="3"/>
  <c r="J126" i="3"/>
  <c r="L126" i="3" s="1"/>
  <c r="I126" i="3"/>
  <c r="H126" i="3"/>
  <c r="G126" i="3"/>
  <c r="R125" i="3"/>
  <c r="P125" i="3"/>
  <c r="O125" i="3"/>
  <c r="N125" i="3"/>
  <c r="M125" i="3"/>
  <c r="L125" i="3"/>
  <c r="K125" i="3"/>
  <c r="J125" i="3"/>
  <c r="I125" i="3"/>
  <c r="H125" i="3"/>
  <c r="G125" i="3"/>
  <c r="R124" i="3"/>
  <c r="P124" i="3"/>
  <c r="O124" i="3"/>
  <c r="N124" i="3"/>
  <c r="L124" i="3"/>
  <c r="K124" i="3"/>
  <c r="M124" i="3" s="1"/>
  <c r="J124" i="3"/>
  <c r="I124" i="3"/>
  <c r="H124" i="3"/>
  <c r="G124" i="3"/>
  <c r="R123" i="3"/>
  <c r="P123" i="3"/>
  <c r="O123" i="3"/>
  <c r="N123" i="3"/>
  <c r="K123" i="3"/>
  <c r="M123" i="3" s="1"/>
  <c r="J123" i="3"/>
  <c r="L123" i="3" s="1"/>
  <c r="I123" i="3"/>
  <c r="H123" i="3"/>
  <c r="G123" i="3"/>
  <c r="R122" i="3"/>
  <c r="P122" i="3"/>
  <c r="O122" i="3"/>
  <c r="N122" i="3"/>
  <c r="M122" i="3"/>
  <c r="K122" i="3"/>
  <c r="J122" i="3"/>
  <c r="L122" i="3" s="1"/>
  <c r="I122" i="3"/>
  <c r="H122" i="3"/>
  <c r="G122" i="3"/>
  <c r="R121" i="3"/>
  <c r="P121" i="3"/>
  <c r="O121" i="3"/>
  <c r="N121" i="3"/>
  <c r="M121" i="3"/>
  <c r="L121" i="3"/>
  <c r="K121" i="3"/>
  <c r="J121" i="3"/>
  <c r="I121" i="3"/>
  <c r="H121" i="3"/>
  <c r="G121" i="3"/>
  <c r="R120" i="3"/>
  <c r="P120" i="3"/>
  <c r="O120" i="3"/>
  <c r="N120" i="3"/>
  <c r="L120" i="3"/>
  <c r="K120" i="3"/>
  <c r="M120" i="3" s="1"/>
  <c r="J120" i="3"/>
  <c r="I120" i="3"/>
  <c r="H120" i="3"/>
  <c r="G120" i="3"/>
  <c r="R119" i="3"/>
  <c r="P119" i="3"/>
  <c r="O119" i="3"/>
  <c r="N119" i="3"/>
  <c r="K119" i="3"/>
  <c r="M119" i="3" s="1"/>
  <c r="J119" i="3"/>
  <c r="L119" i="3" s="1"/>
  <c r="I119" i="3"/>
  <c r="H119" i="3"/>
  <c r="G119" i="3"/>
  <c r="R118" i="3"/>
  <c r="P118" i="3"/>
  <c r="O118" i="3"/>
  <c r="N118" i="3"/>
  <c r="M118" i="3"/>
  <c r="K118" i="3"/>
  <c r="J118" i="3"/>
  <c r="L118" i="3" s="1"/>
  <c r="I118" i="3"/>
  <c r="H118" i="3"/>
  <c r="G118" i="3"/>
  <c r="R117" i="3"/>
  <c r="P117" i="3"/>
  <c r="O117" i="3"/>
  <c r="N117" i="3"/>
  <c r="M117" i="3"/>
  <c r="L117" i="3"/>
  <c r="K117" i="3"/>
  <c r="J117" i="3"/>
  <c r="I117" i="3"/>
  <c r="H117" i="3"/>
  <c r="G117" i="3"/>
  <c r="R116" i="3"/>
  <c r="P116" i="3"/>
  <c r="O116" i="3"/>
  <c r="N116" i="3"/>
  <c r="L116" i="3"/>
  <c r="K116" i="3"/>
  <c r="M116" i="3" s="1"/>
  <c r="J116" i="3"/>
  <c r="I116" i="3"/>
  <c r="H116" i="3"/>
  <c r="G116" i="3"/>
  <c r="R115" i="3"/>
  <c r="P115" i="3"/>
  <c r="O115" i="3"/>
  <c r="N115" i="3"/>
  <c r="K115" i="3"/>
  <c r="M115" i="3" s="1"/>
  <c r="J115" i="3"/>
  <c r="L115" i="3" s="1"/>
  <c r="I115" i="3"/>
  <c r="H115" i="3"/>
  <c r="G115" i="3"/>
  <c r="R114" i="3"/>
  <c r="P114" i="3"/>
  <c r="O114" i="3"/>
  <c r="N114" i="3"/>
  <c r="M114" i="3"/>
  <c r="K114" i="3"/>
  <c r="J114" i="3"/>
  <c r="L114" i="3" s="1"/>
  <c r="I114" i="3"/>
  <c r="H114" i="3"/>
  <c r="G114" i="3"/>
  <c r="R113" i="3"/>
  <c r="P113" i="3"/>
  <c r="O113" i="3"/>
  <c r="N113" i="3"/>
  <c r="M113" i="3"/>
  <c r="L113" i="3"/>
  <c r="K113" i="3"/>
  <c r="J113" i="3"/>
  <c r="I113" i="3"/>
  <c r="H113" i="3"/>
  <c r="G113" i="3"/>
  <c r="R112" i="3"/>
  <c r="P112" i="3"/>
  <c r="O112" i="3"/>
  <c r="N112" i="3"/>
  <c r="L112" i="3"/>
  <c r="K112" i="3"/>
  <c r="M112" i="3" s="1"/>
  <c r="J112" i="3"/>
  <c r="I112" i="3"/>
  <c r="H112" i="3"/>
  <c r="G112" i="3"/>
  <c r="R111" i="3"/>
  <c r="P111" i="3"/>
  <c r="O111" i="3"/>
  <c r="N111" i="3"/>
  <c r="K111" i="3"/>
  <c r="M111" i="3" s="1"/>
  <c r="J111" i="3"/>
  <c r="L111" i="3" s="1"/>
  <c r="I111" i="3"/>
  <c r="H111" i="3"/>
  <c r="G111" i="3"/>
  <c r="R110" i="3"/>
  <c r="P110" i="3"/>
  <c r="O110" i="3"/>
  <c r="N110" i="3"/>
  <c r="M110" i="3"/>
  <c r="K110" i="3"/>
  <c r="J110" i="3"/>
  <c r="L110" i="3" s="1"/>
  <c r="I110" i="3"/>
  <c r="H110" i="3"/>
  <c r="G110" i="3"/>
  <c r="R109" i="3"/>
  <c r="P109" i="3"/>
  <c r="O109" i="3"/>
  <c r="N109" i="3"/>
  <c r="M109" i="3"/>
  <c r="L109" i="3"/>
  <c r="K109" i="3"/>
  <c r="J109" i="3"/>
  <c r="I109" i="3"/>
  <c r="H109" i="3"/>
  <c r="G109" i="3"/>
  <c r="R108" i="3"/>
  <c r="P108" i="3"/>
  <c r="O108" i="3"/>
  <c r="N108" i="3"/>
  <c r="L108" i="3"/>
  <c r="K108" i="3"/>
  <c r="M108" i="3" s="1"/>
  <c r="J108" i="3"/>
  <c r="I108" i="3"/>
  <c r="H108" i="3"/>
  <c r="G108" i="3"/>
  <c r="R107" i="3"/>
  <c r="P107" i="3"/>
  <c r="O107" i="3"/>
  <c r="N107" i="3"/>
  <c r="K107" i="3"/>
  <c r="M107" i="3" s="1"/>
  <c r="J107" i="3"/>
  <c r="L107" i="3" s="1"/>
  <c r="I107" i="3"/>
  <c r="H107" i="3"/>
  <c r="G107" i="3"/>
  <c r="R106" i="3"/>
  <c r="P106" i="3"/>
  <c r="O106" i="3"/>
  <c r="N106" i="3"/>
  <c r="M106" i="3"/>
  <c r="K106" i="3"/>
  <c r="J106" i="3"/>
  <c r="L106" i="3" s="1"/>
  <c r="I106" i="3"/>
  <c r="H106" i="3"/>
  <c r="G106" i="3"/>
  <c r="R105" i="3"/>
  <c r="P105" i="3"/>
  <c r="O105" i="3"/>
  <c r="N105" i="3"/>
  <c r="M105" i="3"/>
  <c r="L105" i="3"/>
  <c r="K105" i="3"/>
  <c r="J105" i="3"/>
  <c r="I105" i="3"/>
  <c r="H105" i="3"/>
  <c r="G105" i="3"/>
  <c r="R104" i="3"/>
  <c r="P104" i="3"/>
  <c r="O104" i="3"/>
  <c r="N104" i="3"/>
  <c r="L104" i="3"/>
  <c r="K104" i="3"/>
  <c r="M104" i="3" s="1"/>
  <c r="J104" i="3"/>
  <c r="I104" i="3"/>
  <c r="H104" i="3"/>
  <c r="G104" i="3"/>
  <c r="R103" i="3"/>
  <c r="P103" i="3"/>
  <c r="O103" i="3"/>
  <c r="N103" i="3"/>
  <c r="K103" i="3"/>
  <c r="M103" i="3" s="1"/>
  <c r="J103" i="3"/>
  <c r="L103" i="3" s="1"/>
  <c r="I103" i="3"/>
  <c r="H103" i="3"/>
  <c r="G103" i="3"/>
  <c r="R102" i="3"/>
  <c r="P102" i="3"/>
  <c r="O102" i="3"/>
  <c r="N102" i="3"/>
  <c r="M102" i="3"/>
  <c r="K102" i="3"/>
  <c r="J102" i="3"/>
  <c r="L102" i="3" s="1"/>
  <c r="I102" i="3"/>
  <c r="H102" i="3"/>
  <c r="G102" i="3"/>
  <c r="R101" i="3"/>
  <c r="P101" i="3"/>
  <c r="O101" i="3"/>
  <c r="N101" i="3"/>
  <c r="M101" i="3"/>
  <c r="L101" i="3"/>
  <c r="K101" i="3"/>
  <c r="J101" i="3"/>
  <c r="I101" i="3"/>
  <c r="H101" i="3"/>
  <c r="G101" i="3"/>
  <c r="R100" i="3"/>
  <c r="P100" i="3"/>
  <c r="O100" i="3"/>
  <c r="N100" i="3"/>
  <c r="L100" i="3"/>
  <c r="K100" i="3"/>
  <c r="M100" i="3" s="1"/>
  <c r="J100" i="3"/>
  <c r="I100" i="3"/>
  <c r="H100" i="3"/>
  <c r="G100" i="3"/>
  <c r="R99" i="3"/>
  <c r="P99" i="3"/>
  <c r="O99" i="3"/>
  <c r="N99" i="3"/>
  <c r="K99" i="3"/>
  <c r="M99" i="3" s="1"/>
  <c r="J99" i="3"/>
  <c r="L99" i="3" s="1"/>
  <c r="I99" i="3"/>
  <c r="H99" i="3"/>
  <c r="G99" i="3"/>
  <c r="R98" i="3"/>
  <c r="P98" i="3"/>
  <c r="O98" i="3"/>
  <c r="N98" i="3"/>
  <c r="M98" i="3"/>
  <c r="K98" i="3"/>
  <c r="J98" i="3"/>
  <c r="L98" i="3" s="1"/>
  <c r="I98" i="3"/>
  <c r="H98" i="3"/>
  <c r="G98" i="3"/>
  <c r="R97" i="3"/>
  <c r="P97" i="3"/>
  <c r="O97" i="3"/>
  <c r="N97" i="3"/>
  <c r="M97" i="3"/>
  <c r="L97" i="3"/>
  <c r="K97" i="3"/>
  <c r="J97" i="3"/>
  <c r="I97" i="3"/>
  <c r="H97" i="3"/>
  <c r="G97" i="3"/>
  <c r="R96" i="3"/>
  <c r="P96" i="3"/>
  <c r="O96" i="3"/>
  <c r="N96" i="3"/>
  <c r="L96" i="3"/>
  <c r="K96" i="3"/>
  <c r="M96" i="3" s="1"/>
  <c r="J96" i="3"/>
  <c r="I96" i="3"/>
  <c r="H96" i="3"/>
  <c r="G96" i="3"/>
  <c r="R95" i="3"/>
  <c r="P95" i="3"/>
  <c r="O95" i="3"/>
  <c r="N95" i="3"/>
  <c r="L95" i="3"/>
  <c r="K95" i="3"/>
  <c r="M95" i="3" s="1"/>
  <c r="J95" i="3"/>
  <c r="I95" i="3"/>
  <c r="H95" i="3"/>
  <c r="G95" i="3"/>
  <c r="R94" i="3"/>
  <c r="P94" i="3"/>
  <c r="O94" i="3"/>
  <c r="N94" i="3"/>
  <c r="K94" i="3"/>
  <c r="M94" i="3" s="1"/>
  <c r="J94" i="3"/>
  <c r="L94" i="3" s="1"/>
  <c r="I94" i="3"/>
  <c r="H94" i="3"/>
  <c r="G94" i="3"/>
  <c r="R93" i="3"/>
  <c r="P93" i="3"/>
  <c r="O93" i="3"/>
  <c r="N93" i="3"/>
  <c r="M93" i="3"/>
  <c r="K93" i="3"/>
  <c r="J93" i="3"/>
  <c r="L93" i="3" s="1"/>
  <c r="I93" i="3"/>
  <c r="H93" i="3"/>
  <c r="G93" i="3"/>
  <c r="R92" i="3"/>
  <c r="P92" i="3"/>
  <c r="O92" i="3"/>
  <c r="N92" i="3"/>
  <c r="M92" i="3"/>
  <c r="L92" i="3"/>
  <c r="K92" i="3"/>
  <c r="J92" i="3"/>
  <c r="I92" i="3"/>
  <c r="H92" i="3"/>
  <c r="G92" i="3"/>
  <c r="R91" i="3"/>
  <c r="P91" i="3"/>
  <c r="O91" i="3"/>
  <c r="N91" i="3"/>
  <c r="K91" i="3"/>
  <c r="M91" i="3" s="1"/>
  <c r="J91" i="3"/>
  <c r="L91" i="3" s="1"/>
  <c r="I91" i="3"/>
  <c r="H91" i="3"/>
  <c r="G91" i="3"/>
  <c r="R90" i="3"/>
  <c r="P90" i="3"/>
  <c r="O90" i="3"/>
  <c r="N90" i="3"/>
  <c r="M90" i="3"/>
  <c r="K90" i="3"/>
  <c r="J90" i="3"/>
  <c r="L90" i="3" s="1"/>
  <c r="I90" i="3"/>
  <c r="H90" i="3"/>
  <c r="G90" i="3"/>
  <c r="R89" i="3"/>
  <c r="P89" i="3"/>
  <c r="O89" i="3"/>
  <c r="N89" i="3"/>
  <c r="M89" i="3"/>
  <c r="L89" i="3"/>
  <c r="K89" i="3"/>
  <c r="J89" i="3"/>
  <c r="I89" i="3"/>
  <c r="H89" i="3"/>
  <c r="G89" i="3"/>
  <c r="R88" i="3"/>
  <c r="P88" i="3"/>
  <c r="O88" i="3"/>
  <c r="N88" i="3"/>
  <c r="L88" i="3"/>
  <c r="K88" i="3"/>
  <c r="M88" i="3" s="1"/>
  <c r="J88" i="3"/>
  <c r="I88" i="3"/>
  <c r="H88" i="3"/>
  <c r="G88" i="3"/>
  <c r="R87" i="3"/>
  <c r="P87" i="3"/>
  <c r="O87" i="3"/>
  <c r="N87" i="3"/>
  <c r="L87" i="3"/>
  <c r="K87" i="3"/>
  <c r="M87" i="3" s="1"/>
  <c r="J87" i="3"/>
  <c r="I87" i="3"/>
  <c r="H87" i="3"/>
  <c r="G87" i="3"/>
  <c r="R86" i="3"/>
  <c r="P86" i="3"/>
  <c r="O86" i="3"/>
  <c r="N86" i="3"/>
  <c r="K86" i="3"/>
  <c r="M86" i="3" s="1"/>
  <c r="J86" i="3"/>
  <c r="L86" i="3" s="1"/>
  <c r="I86" i="3"/>
  <c r="H86" i="3"/>
  <c r="G86" i="3"/>
  <c r="R85" i="3"/>
  <c r="P85" i="3"/>
  <c r="O85" i="3"/>
  <c r="N85" i="3"/>
  <c r="M85" i="3"/>
  <c r="K85" i="3"/>
  <c r="J85" i="3"/>
  <c r="L85" i="3" s="1"/>
  <c r="I85" i="3"/>
  <c r="H85" i="3"/>
  <c r="G85" i="3"/>
  <c r="R84" i="3"/>
  <c r="P84" i="3"/>
  <c r="O84" i="3"/>
  <c r="N84" i="3"/>
  <c r="M84" i="3"/>
  <c r="L84" i="3"/>
  <c r="K84" i="3"/>
  <c r="J84" i="3"/>
  <c r="I84" i="3"/>
  <c r="H84" i="3"/>
  <c r="G84" i="3"/>
  <c r="R83" i="3"/>
  <c r="P83" i="3"/>
  <c r="O83" i="3"/>
  <c r="N83" i="3"/>
  <c r="K83" i="3"/>
  <c r="M83" i="3" s="1"/>
  <c r="J83" i="3"/>
  <c r="L83" i="3" s="1"/>
  <c r="I83" i="3"/>
  <c r="H83" i="3"/>
  <c r="G83" i="3"/>
  <c r="R82" i="3"/>
  <c r="P82" i="3"/>
  <c r="O82" i="3"/>
  <c r="N82" i="3"/>
  <c r="M82" i="3"/>
  <c r="K82" i="3"/>
  <c r="J82" i="3"/>
  <c r="L82" i="3" s="1"/>
  <c r="I82" i="3"/>
  <c r="H82" i="3"/>
  <c r="G82" i="3"/>
  <c r="R81" i="3"/>
  <c r="P81" i="3"/>
  <c r="O81" i="3"/>
  <c r="N81" i="3"/>
  <c r="M81" i="3"/>
  <c r="L81" i="3"/>
  <c r="K81" i="3"/>
  <c r="J81" i="3"/>
  <c r="I81" i="3"/>
  <c r="H81" i="3"/>
  <c r="G81" i="3"/>
  <c r="R80" i="3"/>
  <c r="P80" i="3"/>
  <c r="O80" i="3"/>
  <c r="N80" i="3"/>
  <c r="L80" i="3"/>
  <c r="K80" i="3"/>
  <c r="M80" i="3" s="1"/>
  <c r="J80" i="3"/>
  <c r="I80" i="3"/>
  <c r="H80" i="3"/>
  <c r="G80" i="3"/>
  <c r="R79" i="3"/>
  <c r="P79" i="3"/>
  <c r="O79" i="3"/>
  <c r="N79" i="3"/>
  <c r="L79" i="3"/>
  <c r="K79" i="3"/>
  <c r="M79" i="3" s="1"/>
  <c r="J79" i="3"/>
  <c r="I79" i="3"/>
  <c r="H79" i="3"/>
  <c r="G79" i="3"/>
  <c r="R78" i="3"/>
  <c r="P78" i="3"/>
  <c r="O78" i="3"/>
  <c r="N78" i="3"/>
  <c r="K78" i="3"/>
  <c r="M78" i="3" s="1"/>
  <c r="J78" i="3"/>
  <c r="L78" i="3" s="1"/>
  <c r="I78" i="3"/>
  <c r="H78" i="3"/>
  <c r="G78" i="3"/>
  <c r="R77" i="3"/>
  <c r="P77" i="3"/>
  <c r="O77" i="3"/>
  <c r="N77" i="3"/>
  <c r="M77" i="3"/>
  <c r="K77" i="3"/>
  <c r="J77" i="3"/>
  <c r="L77" i="3" s="1"/>
  <c r="I77" i="3"/>
  <c r="H77" i="3"/>
  <c r="G77" i="3"/>
  <c r="R76" i="3"/>
  <c r="P76" i="3"/>
  <c r="O76" i="3"/>
  <c r="N76" i="3"/>
  <c r="M76" i="3"/>
  <c r="L76" i="3"/>
  <c r="K76" i="3"/>
  <c r="J76" i="3"/>
  <c r="I76" i="3"/>
  <c r="H76" i="3"/>
  <c r="G76" i="3"/>
  <c r="R75" i="3"/>
  <c r="P75" i="3"/>
  <c r="O75" i="3"/>
  <c r="N75" i="3"/>
  <c r="K75" i="3"/>
  <c r="M75" i="3" s="1"/>
  <c r="J75" i="3"/>
  <c r="L75" i="3" s="1"/>
  <c r="I75" i="3"/>
  <c r="H75" i="3"/>
  <c r="G75" i="3"/>
  <c r="R74" i="3"/>
  <c r="P74" i="3"/>
  <c r="O74" i="3"/>
  <c r="N74" i="3"/>
  <c r="M74" i="3"/>
  <c r="K74" i="3"/>
  <c r="J74" i="3"/>
  <c r="L74" i="3" s="1"/>
  <c r="I74" i="3"/>
  <c r="H74" i="3"/>
  <c r="G74" i="3"/>
  <c r="R73" i="3"/>
  <c r="P73" i="3"/>
  <c r="O73" i="3"/>
  <c r="N73" i="3"/>
  <c r="M73" i="3"/>
  <c r="L73" i="3"/>
  <c r="K73" i="3"/>
  <c r="J73" i="3"/>
  <c r="I73" i="3"/>
  <c r="H73" i="3"/>
  <c r="G73" i="3"/>
  <c r="R72" i="3"/>
  <c r="P72" i="3"/>
  <c r="O72" i="3"/>
  <c r="N72" i="3"/>
  <c r="L72" i="3"/>
  <c r="K72" i="3"/>
  <c r="M72" i="3" s="1"/>
  <c r="J72" i="3"/>
  <c r="I72" i="3"/>
  <c r="H72" i="3"/>
  <c r="G72" i="3"/>
  <c r="R71" i="3"/>
  <c r="P71" i="3"/>
  <c r="O71" i="3"/>
  <c r="N71" i="3"/>
  <c r="L71" i="3"/>
  <c r="K71" i="3"/>
  <c r="M71" i="3" s="1"/>
  <c r="J71" i="3"/>
  <c r="I71" i="3"/>
  <c r="H71" i="3"/>
  <c r="G71" i="3"/>
  <c r="R70" i="3"/>
  <c r="P70" i="3"/>
  <c r="O70" i="3"/>
  <c r="N70" i="3"/>
  <c r="K70" i="3"/>
  <c r="M70" i="3" s="1"/>
  <c r="J70" i="3"/>
  <c r="L70" i="3" s="1"/>
  <c r="I70" i="3"/>
  <c r="H70" i="3"/>
  <c r="G70" i="3"/>
  <c r="R69" i="3"/>
  <c r="P69" i="3"/>
  <c r="O69" i="3"/>
  <c r="N69" i="3"/>
  <c r="M69" i="3"/>
  <c r="K69" i="3"/>
  <c r="J69" i="3"/>
  <c r="L69" i="3" s="1"/>
  <c r="I69" i="3"/>
  <c r="H69" i="3"/>
  <c r="G69" i="3"/>
  <c r="R68" i="3"/>
  <c r="P68" i="3"/>
  <c r="O68" i="3"/>
  <c r="N68" i="3"/>
  <c r="M68" i="3"/>
  <c r="L68" i="3"/>
  <c r="K68" i="3"/>
  <c r="J68" i="3"/>
  <c r="I68" i="3"/>
  <c r="H68" i="3"/>
  <c r="G68" i="3"/>
  <c r="R67" i="3"/>
  <c r="P67" i="3"/>
  <c r="O67" i="3"/>
  <c r="N67" i="3"/>
  <c r="K67" i="3"/>
  <c r="M67" i="3" s="1"/>
  <c r="J67" i="3"/>
  <c r="L67" i="3" s="1"/>
  <c r="I67" i="3"/>
  <c r="H67" i="3"/>
  <c r="G67" i="3"/>
  <c r="R66" i="3"/>
  <c r="P66" i="3"/>
  <c r="O66" i="3"/>
  <c r="N66" i="3"/>
  <c r="M66" i="3"/>
  <c r="K66" i="3"/>
  <c r="J66" i="3"/>
  <c r="L66" i="3" s="1"/>
  <c r="I66" i="3"/>
  <c r="H66" i="3"/>
  <c r="G66" i="3"/>
  <c r="R65" i="3"/>
  <c r="P65" i="3"/>
  <c r="O65" i="3"/>
  <c r="N65" i="3"/>
  <c r="M65" i="3"/>
  <c r="L65" i="3"/>
  <c r="K65" i="3"/>
  <c r="J65" i="3"/>
  <c r="I65" i="3"/>
  <c r="H65" i="3"/>
  <c r="G65" i="3"/>
  <c r="R64" i="3"/>
  <c r="P64" i="3"/>
  <c r="O64" i="3"/>
  <c r="N64" i="3"/>
  <c r="L64" i="3"/>
  <c r="K64" i="3"/>
  <c r="M64" i="3" s="1"/>
  <c r="J64" i="3"/>
  <c r="I64" i="3"/>
  <c r="H64" i="3"/>
  <c r="G64" i="3"/>
  <c r="R63" i="3"/>
  <c r="P63" i="3"/>
  <c r="O63" i="3"/>
  <c r="N63" i="3"/>
  <c r="L63" i="3"/>
  <c r="K63" i="3"/>
  <c r="M63" i="3" s="1"/>
  <c r="J63" i="3"/>
  <c r="I63" i="3"/>
  <c r="H63" i="3"/>
  <c r="G63" i="3"/>
  <c r="R62" i="3"/>
  <c r="P62" i="3"/>
  <c r="O62" i="3"/>
  <c r="N62" i="3"/>
  <c r="K62" i="3"/>
  <c r="M62" i="3" s="1"/>
  <c r="J62" i="3"/>
  <c r="L62" i="3" s="1"/>
  <c r="I62" i="3"/>
  <c r="H62" i="3"/>
  <c r="G62" i="3"/>
  <c r="R61" i="3"/>
  <c r="P61" i="3"/>
  <c r="O61" i="3"/>
  <c r="N61" i="3"/>
  <c r="M61" i="3"/>
  <c r="K61" i="3"/>
  <c r="J61" i="3"/>
  <c r="L61" i="3" s="1"/>
  <c r="I61" i="3"/>
  <c r="H61" i="3"/>
  <c r="G61" i="3"/>
  <c r="R60" i="3"/>
  <c r="P60" i="3"/>
  <c r="O60" i="3"/>
  <c r="N60" i="3"/>
  <c r="M60" i="3"/>
  <c r="L60" i="3"/>
  <c r="K60" i="3"/>
  <c r="J60" i="3"/>
  <c r="I60" i="3"/>
  <c r="H60" i="3"/>
  <c r="G60" i="3"/>
  <c r="R59" i="3"/>
  <c r="P59" i="3"/>
  <c r="O59" i="3"/>
  <c r="N59" i="3"/>
  <c r="K59" i="3"/>
  <c r="M59" i="3" s="1"/>
  <c r="J59" i="3"/>
  <c r="L59" i="3" s="1"/>
  <c r="I59" i="3"/>
  <c r="H59" i="3"/>
  <c r="G59" i="3"/>
  <c r="R58" i="3"/>
  <c r="P58" i="3"/>
  <c r="O58" i="3"/>
  <c r="N58" i="3"/>
  <c r="M58" i="3"/>
  <c r="K58" i="3"/>
  <c r="J58" i="3"/>
  <c r="L58" i="3" s="1"/>
  <c r="I58" i="3"/>
  <c r="H58" i="3"/>
  <c r="G58" i="3"/>
  <c r="R57" i="3"/>
  <c r="P57" i="3"/>
  <c r="O57" i="3"/>
  <c r="N57" i="3"/>
  <c r="M57" i="3"/>
  <c r="L57" i="3"/>
  <c r="K57" i="3"/>
  <c r="J57" i="3"/>
  <c r="I57" i="3"/>
  <c r="H57" i="3"/>
  <c r="G57" i="3"/>
  <c r="R56" i="3"/>
  <c r="P56" i="3"/>
  <c r="O56" i="3"/>
  <c r="N56" i="3"/>
  <c r="L56" i="3"/>
  <c r="K56" i="3"/>
  <c r="M56" i="3" s="1"/>
  <c r="J56" i="3"/>
  <c r="I56" i="3"/>
  <c r="H56" i="3"/>
  <c r="G56" i="3"/>
  <c r="R55" i="3"/>
  <c r="P55" i="3"/>
  <c r="O55" i="3"/>
  <c r="N55" i="3"/>
  <c r="L55" i="3"/>
  <c r="K55" i="3"/>
  <c r="M55" i="3" s="1"/>
  <c r="J55" i="3"/>
  <c r="I55" i="3"/>
  <c r="H55" i="3"/>
  <c r="G55" i="3"/>
  <c r="R54" i="3"/>
  <c r="P54" i="3"/>
  <c r="O54" i="3"/>
  <c r="N54" i="3"/>
  <c r="K54" i="3"/>
  <c r="M54" i="3" s="1"/>
  <c r="J54" i="3"/>
  <c r="L54" i="3" s="1"/>
  <c r="I54" i="3"/>
  <c r="H54" i="3"/>
  <c r="G54" i="3"/>
  <c r="R53" i="3"/>
  <c r="P53" i="3"/>
  <c r="O53" i="3"/>
  <c r="N53" i="3"/>
  <c r="M53" i="3"/>
  <c r="K53" i="3"/>
  <c r="J53" i="3"/>
  <c r="L53" i="3" s="1"/>
  <c r="I53" i="3"/>
  <c r="H53" i="3"/>
  <c r="G53" i="3"/>
  <c r="R52" i="3"/>
  <c r="P52" i="3"/>
  <c r="O52" i="3"/>
  <c r="N52" i="3"/>
  <c r="M52" i="3"/>
  <c r="L52" i="3"/>
  <c r="K52" i="3"/>
  <c r="J52" i="3"/>
  <c r="I52" i="3"/>
  <c r="H52" i="3"/>
  <c r="G52" i="3"/>
  <c r="R51" i="3"/>
  <c r="P51" i="3"/>
  <c r="O51" i="3"/>
  <c r="N51" i="3"/>
  <c r="K51" i="3"/>
  <c r="M51" i="3" s="1"/>
  <c r="J51" i="3"/>
  <c r="L51" i="3" s="1"/>
  <c r="I51" i="3"/>
  <c r="H51" i="3"/>
  <c r="G51" i="3"/>
  <c r="R50" i="3"/>
  <c r="P50" i="3"/>
  <c r="O50" i="3"/>
  <c r="N50" i="3"/>
  <c r="M50" i="3"/>
  <c r="K50" i="3"/>
  <c r="J50" i="3"/>
  <c r="L50" i="3" s="1"/>
  <c r="I50" i="3"/>
  <c r="H50" i="3"/>
  <c r="G50" i="3"/>
  <c r="R49" i="3"/>
  <c r="P49" i="3"/>
  <c r="O49" i="3"/>
  <c r="N49" i="3"/>
  <c r="M49" i="3"/>
  <c r="L49" i="3"/>
  <c r="K49" i="3"/>
  <c r="J49" i="3"/>
  <c r="I49" i="3"/>
  <c r="H49" i="3"/>
  <c r="G49" i="3"/>
  <c r="R48" i="3"/>
  <c r="P48" i="3"/>
  <c r="O48" i="3"/>
  <c r="N48" i="3"/>
  <c r="L48" i="3"/>
  <c r="K48" i="3"/>
  <c r="M48" i="3" s="1"/>
  <c r="J48" i="3"/>
  <c r="I48" i="3"/>
  <c r="H48" i="3"/>
  <c r="G48" i="3"/>
  <c r="R47" i="3"/>
  <c r="P47" i="3"/>
  <c r="O47" i="3"/>
  <c r="N47" i="3"/>
  <c r="L47" i="3"/>
  <c r="K47" i="3"/>
  <c r="M47" i="3" s="1"/>
  <c r="J47" i="3"/>
  <c r="I47" i="3"/>
  <c r="H47" i="3"/>
  <c r="G47" i="3"/>
  <c r="R46" i="3"/>
  <c r="P46" i="3"/>
  <c r="O46" i="3"/>
  <c r="N46" i="3"/>
  <c r="L46" i="3"/>
  <c r="K46" i="3"/>
  <c r="M46" i="3" s="1"/>
  <c r="J46" i="3"/>
  <c r="I46" i="3"/>
  <c r="H46" i="3"/>
  <c r="G46" i="3"/>
  <c r="R45" i="3"/>
  <c r="P45" i="3"/>
  <c r="O45" i="3"/>
  <c r="N45" i="3"/>
  <c r="K45" i="3"/>
  <c r="M45" i="3" s="1"/>
  <c r="J45" i="3"/>
  <c r="L45" i="3" s="1"/>
  <c r="I45" i="3"/>
  <c r="H45" i="3"/>
  <c r="G45" i="3"/>
  <c r="R44" i="3"/>
  <c r="P44" i="3"/>
  <c r="O44" i="3"/>
  <c r="N44" i="3"/>
  <c r="M44" i="3"/>
  <c r="K44" i="3"/>
  <c r="J44" i="3"/>
  <c r="L44" i="3" s="1"/>
  <c r="I44" i="3"/>
  <c r="H44" i="3"/>
  <c r="G44" i="3"/>
  <c r="R43" i="3"/>
  <c r="P43" i="3"/>
  <c r="O43" i="3"/>
  <c r="N43" i="3"/>
  <c r="M43" i="3"/>
  <c r="L43" i="3"/>
  <c r="K43" i="3"/>
  <c r="J43" i="3"/>
  <c r="I43" i="3"/>
  <c r="H43" i="3"/>
  <c r="G43" i="3"/>
  <c r="R42" i="3"/>
  <c r="P42" i="3"/>
  <c r="O42" i="3"/>
  <c r="N42" i="3"/>
  <c r="L42" i="3"/>
  <c r="K42" i="3"/>
  <c r="M42" i="3" s="1"/>
  <c r="J42" i="3"/>
  <c r="I42" i="3"/>
  <c r="H42" i="3"/>
  <c r="G42" i="3"/>
  <c r="R41" i="3"/>
  <c r="P41" i="3"/>
  <c r="O41" i="3"/>
  <c r="N41" i="3"/>
  <c r="K41" i="3"/>
  <c r="M41" i="3" s="1"/>
  <c r="J41" i="3"/>
  <c r="L41" i="3" s="1"/>
  <c r="I41" i="3"/>
  <c r="H41" i="3"/>
  <c r="G41" i="3"/>
  <c r="R40" i="3"/>
  <c r="P40" i="3"/>
  <c r="O40" i="3"/>
  <c r="N40" i="3"/>
  <c r="M40" i="3"/>
  <c r="K40" i="3"/>
  <c r="J40" i="3"/>
  <c r="L40" i="3" s="1"/>
  <c r="I40" i="3"/>
  <c r="H40" i="3"/>
  <c r="G40" i="3"/>
  <c r="R39" i="3"/>
  <c r="P39" i="3"/>
  <c r="O39" i="3"/>
  <c r="N39" i="3"/>
  <c r="M39" i="3"/>
  <c r="L39" i="3"/>
  <c r="K39" i="3"/>
  <c r="J39" i="3"/>
  <c r="I39" i="3"/>
  <c r="H39" i="3"/>
  <c r="G39" i="3"/>
  <c r="R38" i="3"/>
  <c r="P38" i="3"/>
  <c r="O38" i="3"/>
  <c r="N38" i="3"/>
  <c r="L38" i="3"/>
  <c r="K38" i="3"/>
  <c r="M38" i="3" s="1"/>
  <c r="J38" i="3"/>
  <c r="I38" i="3"/>
  <c r="H38" i="3"/>
  <c r="G38" i="3"/>
  <c r="R37" i="3"/>
  <c r="P37" i="3"/>
  <c r="O37" i="3"/>
  <c r="N37" i="3"/>
  <c r="K37" i="3"/>
  <c r="M37" i="3" s="1"/>
  <c r="J37" i="3"/>
  <c r="L37" i="3" s="1"/>
  <c r="I37" i="3"/>
  <c r="H37" i="3"/>
  <c r="G37" i="3"/>
  <c r="R36" i="3"/>
  <c r="P36" i="3"/>
  <c r="O36" i="3"/>
  <c r="N36" i="3"/>
  <c r="M36" i="3"/>
  <c r="K36" i="3"/>
  <c r="J36" i="3"/>
  <c r="L36" i="3" s="1"/>
  <c r="I36" i="3"/>
  <c r="H36" i="3"/>
  <c r="G36" i="3"/>
  <c r="R35" i="3"/>
  <c r="P35" i="3"/>
  <c r="O35" i="3"/>
  <c r="N35" i="3"/>
  <c r="M35" i="3"/>
  <c r="L35" i="3"/>
  <c r="K35" i="3"/>
  <c r="J35" i="3"/>
  <c r="I35" i="3"/>
  <c r="H35" i="3"/>
  <c r="G35" i="3"/>
  <c r="R34" i="3"/>
  <c r="P34" i="3"/>
  <c r="O34" i="3"/>
  <c r="N34" i="3"/>
  <c r="L34" i="3"/>
  <c r="K34" i="3"/>
  <c r="M34" i="3" s="1"/>
  <c r="J34" i="3"/>
  <c r="I34" i="3"/>
  <c r="H34" i="3"/>
  <c r="G34" i="3"/>
  <c r="R33" i="3"/>
  <c r="P33" i="3"/>
  <c r="O33" i="3"/>
  <c r="N33" i="3"/>
  <c r="K33" i="3"/>
  <c r="M33" i="3" s="1"/>
  <c r="J33" i="3"/>
  <c r="L33" i="3" s="1"/>
  <c r="I33" i="3"/>
  <c r="H33" i="3"/>
  <c r="G33" i="3"/>
  <c r="R32" i="3"/>
  <c r="P32" i="3"/>
  <c r="O32" i="3"/>
  <c r="N32" i="3"/>
  <c r="M32" i="3"/>
  <c r="K32" i="3"/>
  <c r="J32" i="3"/>
  <c r="L32" i="3" s="1"/>
  <c r="I32" i="3"/>
  <c r="H32" i="3"/>
  <c r="G32" i="3"/>
  <c r="R31" i="3"/>
  <c r="P31" i="3"/>
  <c r="O31" i="3"/>
  <c r="N31" i="3"/>
  <c r="M31" i="3"/>
  <c r="L31" i="3"/>
  <c r="K31" i="3"/>
  <c r="J31" i="3"/>
  <c r="I31" i="3"/>
  <c r="H31" i="3"/>
  <c r="G31" i="3"/>
  <c r="R30" i="3"/>
  <c r="P30" i="3"/>
  <c r="O30" i="3"/>
  <c r="N30" i="3"/>
  <c r="L30" i="3"/>
  <c r="K30" i="3"/>
  <c r="M30" i="3" s="1"/>
  <c r="J30" i="3"/>
  <c r="I30" i="3"/>
  <c r="H30" i="3"/>
  <c r="G30" i="3"/>
  <c r="R29" i="3"/>
  <c r="P29" i="3"/>
  <c r="O29" i="3"/>
  <c r="N29" i="3"/>
  <c r="K29" i="3"/>
  <c r="M29" i="3" s="1"/>
  <c r="J29" i="3"/>
  <c r="L29" i="3" s="1"/>
  <c r="I29" i="3"/>
  <c r="H29" i="3"/>
  <c r="G29" i="3"/>
  <c r="R28" i="3"/>
  <c r="P28" i="3"/>
  <c r="O28" i="3"/>
  <c r="N28" i="3"/>
  <c r="M28" i="3"/>
  <c r="K28" i="3"/>
  <c r="J28" i="3"/>
  <c r="L28" i="3" s="1"/>
  <c r="I28" i="3"/>
  <c r="H28" i="3"/>
  <c r="G28" i="3"/>
  <c r="R27" i="3"/>
  <c r="P27" i="3"/>
  <c r="O27" i="3"/>
  <c r="N27" i="3"/>
  <c r="M27" i="3"/>
  <c r="L27" i="3"/>
  <c r="K27" i="3"/>
  <c r="J27" i="3"/>
  <c r="I27" i="3"/>
  <c r="H27" i="3"/>
  <c r="G27" i="3"/>
  <c r="R26" i="3"/>
  <c r="P26" i="3"/>
  <c r="O26" i="3"/>
  <c r="N26" i="3"/>
  <c r="L26" i="3"/>
  <c r="K26" i="3"/>
  <c r="M26" i="3" s="1"/>
  <c r="J26" i="3"/>
  <c r="I26" i="3"/>
  <c r="H26" i="3"/>
  <c r="G26" i="3"/>
  <c r="R25" i="3"/>
  <c r="P25" i="3"/>
  <c r="O25" i="3"/>
  <c r="N25" i="3"/>
  <c r="K25" i="3"/>
  <c r="M25" i="3" s="1"/>
  <c r="J25" i="3"/>
  <c r="L25" i="3" s="1"/>
  <c r="I25" i="3"/>
  <c r="H25" i="3"/>
  <c r="G25" i="3"/>
  <c r="R24" i="3"/>
  <c r="P24" i="3"/>
  <c r="O24" i="3"/>
  <c r="N24" i="3"/>
  <c r="M24" i="3"/>
  <c r="K24" i="3"/>
  <c r="J24" i="3"/>
  <c r="L24" i="3" s="1"/>
  <c r="I24" i="3"/>
  <c r="H24" i="3"/>
  <c r="G24" i="3"/>
  <c r="R23" i="3"/>
  <c r="P23" i="3"/>
  <c r="O23" i="3"/>
  <c r="N23" i="3"/>
  <c r="M23" i="3"/>
  <c r="L23" i="3"/>
  <c r="K23" i="3"/>
  <c r="J23" i="3"/>
  <c r="I23" i="3"/>
  <c r="H23" i="3"/>
  <c r="G23" i="3"/>
  <c r="R22" i="3"/>
  <c r="P22" i="3"/>
  <c r="O22" i="3"/>
  <c r="N22" i="3"/>
  <c r="L22" i="3"/>
  <c r="K22" i="3"/>
  <c r="M22" i="3" s="1"/>
  <c r="J22" i="3"/>
  <c r="I22" i="3"/>
  <c r="H22" i="3"/>
  <c r="G22" i="3"/>
  <c r="R21" i="3"/>
  <c r="P21" i="3"/>
  <c r="O21" i="3"/>
  <c r="N21" i="3"/>
  <c r="K21" i="3"/>
  <c r="M21" i="3" s="1"/>
  <c r="J21" i="3"/>
  <c r="L21" i="3" s="1"/>
  <c r="I21" i="3"/>
  <c r="H21" i="3"/>
  <c r="G21" i="3"/>
  <c r="R20" i="3"/>
  <c r="P20" i="3"/>
  <c r="O20" i="3"/>
  <c r="N20" i="3"/>
  <c r="M20" i="3"/>
  <c r="K20" i="3"/>
  <c r="J20" i="3"/>
  <c r="L20" i="3" s="1"/>
  <c r="I20" i="3"/>
  <c r="H20" i="3"/>
  <c r="G20" i="3"/>
  <c r="R19" i="3"/>
  <c r="P19" i="3"/>
  <c r="O19" i="3"/>
  <c r="N19" i="3"/>
  <c r="M19" i="3"/>
  <c r="L19" i="3"/>
  <c r="K19" i="3"/>
  <c r="J19" i="3"/>
  <c r="I19" i="3"/>
  <c r="H19" i="3"/>
  <c r="G19" i="3"/>
  <c r="R18" i="3"/>
  <c r="P18" i="3"/>
  <c r="O18" i="3"/>
  <c r="N18" i="3"/>
  <c r="L18" i="3"/>
  <c r="K18" i="3"/>
  <c r="M18" i="3" s="1"/>
  <c r="J18" i="3"/>
  <c r="I18" i="3"/>
  <c r="H18" i="3"/>
  <c r="G18" i="3"/>
  <c r="R17" i="3"/>
  <c r="P17" i="3"/>
  <c r="O17" i="3"/>
  <c r="N17" i="3"/>
  <c r="K17" i="3"/>
  <c r="M17" i="3" s="1"/>
  <c r="J17" i="3"/>
  <c r="L17" i="3" s="1"/>
  <c r="I17" i="3"/>
  <c r="H17" i="3"/>
  <c r="G17" i="3"/>
  <c r="R16" i="3"/>
  <c r="P16" i="3"/>
  <c r="O16" i="3"/>
  <c r="N16" i="3"/>
  <c r="M16" i="3"/>
  <c r="K16" i="3"/>
  <c r="J16" i="3"/>
  <c r="L16" i="3" s="1"/>
  <c r="I16" i="3"/>
  <c r="H16" i="3"/>
  <c r="G16" i="3"/>
  <c r="R15" i="3"/>
  <c r="P15" i="3"/>
  <c r="O15" i="3"/>
  <c r="N15" i="3"/>
  <c r="M15" i="3"/>
  <c r="L15" i="3"/>
  <c r="K15" i="3"/>
  <c r="J15" i="3"/>
  <c r="I15" i="3"/>
  <c r="H15" i="3"/>
  <c r="G15" i="3"/>
  <c r="R14" i="3"/>
  <c r="P14" i="3"/>
  <c r="O14" i="3"/>
  <c r="N14" i="3"/>
  <c r="L14" i="3"/>
  <c r="K14" i="3"/>
  <c r="M14" i="3" s="1"/>
  <c r="J14" i="3"/>
  <c r="I14" i="3"/>
  <c r="H14" i="3"/>
  <c r="G14" i="3"/>
  <c r="R13" i="3"/>
  <c r="P13" i="3"/>
  <c r="O13" i="3"/>
  <c r="N13" i="3"/>
  <c r="K13" i="3"/>
  <c r="M13" i="3" s="1"/>
  <c r="J13" i="3"/>
  <c r="L13" i="3" s="1"/>
  <c r="I13" i="3"/>
  <c r="H13" i="3"/>
  <c r="G13" i="3"/>
  <c r="R12" i="3"/>
  <c r="P12" i="3"/>
  <c r="O12" i="3"/>
  <c r="N12" i="3"/>
  <c r="M12" i="3"/>
  <c r="K12" i="3"/>
  <c r="J12" i="3"/>
  <c r="L12" i="3" s="1"/>
  <c r="I12" i="3"/>
  <c r="H12" i="3"/>
  <c r="G12" i="3"/>
  <c r="R11" i="3"/>
  <c r="P11" i="3"/>
  <c r="O11" i="3"/>
  <c r="N11" i="3"/>
  <c r="M11" i="3"/>
  <c r="L11" i="3"/>
  <c r="K11" i="3"/>
  <c r="J11" i="3"/>
  <c r="I11" i="3"/>
  <c r="H11" i="3"/>
  <c r="G11" i="3"/>
  <c r="R10" i="3"/>
  <c r="P10" i="3"/>
  <c r="O10" i="3"/>
  <c r="N10" i="3"/>
  <c r="L10" i="3"/>
  <c r="K10" i="3"/>
  <c r="M10" i="3" s="1"/>
  <c r="J10" i="3"/>
  <c r="I10" i="3"/>
  <c r="H10" i="3"/>
  <c r="G10" i="3"/>
  <c r="R9" i="3"/>
  <c r="P9" i="3"/>
  <c r="O9" i="3"/>
  <c r="N9" i="3"/>
  <c r="K9" i="3"/>
  <c r="M9" i="3" s="1"/>
  <c r="J9" i="3"/>
  <c r="L9" i="3" s="1"/>
  <c r="I9" i="3"/>
  <c r="H9" i="3"/>
  <c r="G9" i="3"/>
  <c r="R8" i="3"/>
  <c r="P8" i="3"/>
  <c r="O8" i="3"/>
  <c r="N8" i="3"/>
  <c r="M8" i="3"/>
  <c r="K8" i="3"/>
  <c r="J8" i="3"/>
  <c r="L8" i="3" s="1"/>
  <c r="I8" i="3"/>
  <c r="H8" i="3"/>
  <c r="G8" i="3"/>
  <c r="R7" i="3"/>
  <c r="P7" i="3"/>
  <c r="O7" i="3"/>
  <c r="N7" i="3"/>
  <c r="M7" i="3"/>
  <c r="L7" i="3"/>
  <c r="K7" i="3"/>
  <c r="J7" i="3"/>
  <c r="I7" i="3"/>
  <c r="H7" i="3"/>
  <c r="G7" i="3"/>
  <c r="R6" i="3"/>
  <c r="P6" i="3"/>
  <c r="O6" i="3"/>
  <c r="N6" i="3"/>
  <c r="L6" i="3"/>
  <c r="K6" i="3"/>
  <c r="M6" i="3" s="1"/>
  <c r="J6" i="3"/>
  <c r="I6" i="3"/>
  <c r="H6" i="3"/>
  <c r="G6" i="3"/>
  <c r="R5" i="3"/>
  <c r="P5" i="3"/>
  <c r="O5" i="3"/>
  <c r="N5" i="3"/>
  <c r="K5" i="3"/>
  <c r="M5" i="3" s="1"/>
  <c r="J5" i="3"/>
  <c r="L5" i="3" s="1"/>
  <c r="I5" i="3"/>
  <c r="H5" i="3"/>
  <c r="G5" i="3"/>
  <c r="R4" i="3"/>
  <c r="P4" i="3"/>
  <c r="O4" i="3"/>
  <c r="N4" i="3"/>
  <c r="M4" i="3"/>
  <c r="K4" i="3"/>
  <c r="J4" i="3"/>
  <c r="L4" i="3" s="1"/>
  <c r="I4" i="3"/>
  <c r="H4" i="3"/>
  <c r="G4" i="3"/>
  <c r="R3" i="3"/>
  <c r="P3" i="3"/>
  <c r="O3" i="3"/>
  <c r="N3" i="3"/>
  <c r="M3" i="3"/>
  <c r="L3" i="3"/>
  <c r="K3" i="3"/>
  <c r="J3" i="3"/>
  <c r="I3" i="3"/>
  <c r="H3" i="3"/>
  <c r="G3" i="3"/>
  <c r="R2" i="3"/>
  <c r="P2" i="3"/>
  <c r="O2" i="3"/>
  <c r="N2" i="3"/>
  <c r="L2" i="3"/>
  <c r="K2" i="3"/>
  <c r="M2" i="3" s="1"/>
  <c r="J2" i="3"/>
  <c r="I2" i="3"/>
  <c r="H2" i="3"/>
  <c r="G2" i="3"/>
  <c r="K28" i="4" l="1"/>
  <c r="F47" i="4"/>
  <c r="G44" i="4" s="1"/>
  <c r="K30" i="4"/>
  <c r="K29" i="4"/>
  <c r="G45" i="4" l="1"/>
  <c r="G46" i="4"/>
  <c r="G43" i="4"/>
</calcChain>
</file>

<file path=xl/sharedStrings.xml><?xml version="1.0" encoding="utf-8"?>
<sst xmlns="http://schemas.openxmlformats.org/spreadsheetml/2006/main" count="2442" uniqueCount="136">
  <si>
    <t>KODE</t>
  </si>
  <si>
    <t>NAMA PRODUK</t>
  </si>
  <si>
    <t>KATEGORI</t>
  </si>
  <si>
    <t>SATUAN</t>
  </si>
  <si>
    <t>HARGA BELI</t>
  </si>
  <si>
    <t>HARGA JUAL</t>
  </si>
  <si>
    <t>P0001</t>
  </si>
  <si>
    <t>Pocky</t>
  </si>
  <si>
    <t>Makanan</t>
  </si>
  <si>
    <t>Pcs</t>
  </si>
  <si>
    <t>P0002</t>
  </si>
  <si>
    <t>Lotte Chocopie</t>
  </si>
  <si>
    <t>P0003</t>
  </si>
  <si>
    <t>Oreo Wafer Sandwich</t>
  </si>
  <si>
    <t>P0004</t>
  </si>
  <si>
    <t>Nyam-nyam</t>
  </si>
  <si>
    <t>P0005</t>
  </si>
  <si>
    <t>Beng beng</t>
  </si>
  <si>
    <t>P0006</t>
  </si>
  <si>
    <t>Twister Black Vanila</t>
  </si>
  <si>
    <t>P0007</t>
  </si>
  <si>
    <t>Oishi Suki</t>
  </si>
  <si>
    <t>P0008</t>
  </si>
  <si>
    <t>Richeese Nabati</t>
  </si>
  <si>
    <t>P0009</t>
  </si>
  <si>
    <t>Fullo 8 Grm</t>
  </si>
  <si>
    <t>P0010</t>
  </si>
  <si>
    <t>Nextar</t>
  </si>
  <si>
    <t>P0011</t>
  </si>
  <si>
    <t>Rin bee</t>
  </si>
  <si>
    <t>P0012</t>
  </si>
  <si>
    <t>Nextar Gandumku</t>
  </si>
  <si>
    <t>P0013</t>
  </si>
  <si>
    <t>Buah Vita</t>
  </si>
  <si>
    <t>Minuman</t>
  </si>
  <si>
    <t>P0014</t>
  </si>
  <si>
    <t>Cimory Yogurt</t>
  </si>
  <si>
    <t>P0015</t>
  </si>
  <si>
    <t>Yoyic Bluebery</t>
  </si>
  <si>
    <t>P0016</t>
  </si>
  <si>
    <t>Teh Pucuk</t>
  </si>
  <si>
    <t>P0017</t>
  </si>
  <si>
    <t>Fruit Tea Poch</t>
  </si>
  <si>
    <t>P0018</t>
  </si>
  <si>
    <t>Susu Realgood Mini</t>
  </si>
  <si>
    <t>P0019</t>
  </si>
  <si>
    <t>Yuzu Tea</t>
  </si>
  <si>
    <t>P0020</t>
  </si>
  <si>
    <t>Golda Coffee</t>
  </si>
  <si>
    <t>P0021</t>
  </si>
  <si>
    <t>Milku Cokelat</t>
  </si>
  <si>
    <t>P0022</t>
  </si>
  <si>
    <t>Floridina Orange</t>
  </si>
  <si>
    <t>P0023</t>
  </si>
  <si>
    <t>Zen Sabun</t>
  </si>
  <si>
    <t>Perawatan Tubuh</t>
  </si>
  <si>
    <t>P0024</t>
  </si>
  <si>
    <t>Detol</t>
  </si>
  <si>
    <t>P0025</t>
  </si>
  <si>
    <t>Lifebuoy Cair 900 Ml</t>
  </si>
  <si>
    <t>P0026</t>
  </si>
  <si>
    <t>Ciptadent 190gr</t>
  </si>
  <si>
    <t>P0027</t>
  </si>
  <si>
    <t>Pepsodent 120 gr</t>
  </si>
  <si>
    <t>P0028</t>
  </si>
  <si>
    <t>Pond's Facial Foam</t>
  </si>
  <si>
    <t>P0029</t>
  </si>
  <si>
    <t>Pond's Bright Beauty</t>
  </si>
  <si>
    <t>P0030</t>
  </si>
  <si>
    <t>Pond's Men Facial</t>
  </si>
  <si>
    <t>P0031</t>
  </si>
  <si>
    <t>Buku Gambar A4</t>
  </si>
  <si>
    <t>Alat Tulis</t>
  </si>
  <si>
    <t>P0032</t>
  </si>
  <si>
    <t>Buku Tulis</t>
  </si>
  <si>
    <t>P0033</t>
  </si>
  <si>
    <t>Pencil Warna 12</t>
  </si>
  <si>
    <t>P0034</t>
  </si>
  <si>
    <t>Pencil Warna 24</t>
  </si>
  <si>
    <t>P0035</t>
  </si>
  <si>
    <t>Buku Gambar A3</t>
  </si>
  <si>
    <t>P0036</t>
  </si>
  <si>
    <t>Pulpen Gel</t>
  </si>
  <si>
    <t>P0037</t>
  </si>
  <si>
    <t>Tipe X Joyko</t>
  </si>
  <si>
    <t>P0038</t>
  </si>
  <si>
    <t>Penggaris Butterfly</t>
  </si>
  <si>
    <t>P0039</t>
  </si>
  <si>
    <t>Penggaris Flexibble</t>
  </si>
  <si>
    <t>TANGGAL</t>
  </si>
  <si>
    <t>KODE BARANG</t>
  </si>
  <si>
    <t>QTY</t>
  </si>
  <si>
    <t>JENIS PENJUALAN</t>
  </si>
  <si>
    <t>METODE PEMBAYARAN</t>
  </si>
  <si>
    <t>DISKON</t>
  </si>
  <si>
    <t>TOTAL HARGA BELI</t>
  </si>
  <si>
    <t>TOTAL HARGA JUAL</t>
  </si>
  <si>
    <t>Tgl</t>
  </si>
  <si>
    <t>Bulan</t>
  </si>
  <si>
    <t>Tahun</t>
  </si>
  <si>
    <t>Grosir</t>
  </si>
  <si>
    <t>Cash</t>
  </si>
  <si>
    <t>Online</t>
  </si>
  <si>
    <t>Kredit</t>
  </si>
  <si>
    <t>Eceran</t>
  </si>
  <si>
    <t>Total Produk Terjual</t>
  </si>
  <si>
    <t>SUM of QTY</t>
  </si>
  <si>
    <t>Total Penjualan dan Profit</t>
  </si>
  <si>
    <t>Total Penjualan</t>
  </si>
  <si>
    <t>Total Profit</t>
  </si>
  <si>
    <t>% Profit</t>
  </si>
  <si>
    <t>Sum of TOTAL HARGA BELI</t>
  </si>
  <si>
    <t>Sum of TOTAL HARGA JUAL</t>
  </si>
  <si>
    <t>Penjualan Bulanan</t>
  </si>
  <si>
    <t>Row Labels</t>
  </si>
  <si>
    <t>Jan</t>
  </si>
  <si>
    <t>Feb</t>
  </si>
  <si>
    <t>Mar</t>
  </si>
  <si>
    <t>Apr</t>
  </si>
  <si>
    <t>May</t>
  </si>
  <si>
    <t>Jun</t>
  </si>
  <si>
    <t>Jul</t>
  </si>
  <si>
    <t>Aug</t>
  </si>
  <si>
    <t>Sep</t>
  </si>
  <si>
    <t>Oct</t>
  </si>
  <si>
    <t>Nov</t>
  </si>
  <si>
    <t>Dec</t>
  </si>
  <si>
    <t>Penjualan</t>
  </si>
  <si>
    <t>Profit</t>
  </si>
  <si>
    <t>Produk Terlaris</t>
  </si>
  <si>
    <t>Sum of QTY</t>
  </si>
  <si>
    <t>Kategori Terlaris</t>
  </si>
  <si>
    <t>Total</t>
  </si>
  <si>
    <t>Jenis Penjualan</t>
  </si>
  <si>
    <t>Cara Pembayaran</t>
  </si>
  <si>
    <t>Penjualan Per Tahun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</si>
</sst>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4" formatCode="_(&quot;$&quot;* #,##0.00_);_(&quot;$&quot;* \(#,##0.00\);_(&quot;$&quot;* &quot;-&quot;??_);_(@_)"/>
    <numFmt numFmtId="43" formatCode="_(* #,##0.00_);_(* \(#,##0.00\);_(* &quot;-&quot;??_);_(@_)"/>
    <numFmt numFmtId="164" formatCode="_-* #,##0_-;\-* #,##0_-;_-* &quot;-&quot;_-;_-@"/>
    <numFmt numFmtId="165" formatCode="dd\-mm\-yyyy"/>
    <numFmt numFmtId="166" formatCode="_-[$Rp-421]* #,##0_-;\-[$Rp-421]* #,##0_-;_-[$Rp-421]* &quot;-&quot;??_-;_-@"/>
    <numFmt numFmtId="167" formatCode="&quot;Rp &quot;\ * #,##0"/>
    <numFmt numFmtId="168" formatCode="_(* #,##0_);_(* \(#,##0\);_(* &quot;-&quot;??_);_(@_)"/>
  </numFmts>
  <fonts count="7" x14ac:knownFonts="1">
    <font>
      <sz val="11"/>
      <color theme="1"/>
      <name val="Trebuchet MS"/>
      <scheme val="minor"/>
    </font>
    <font>
      <sz val="11"/>
      <color theme="1"/>
      <name val="Trebuchet MS"/>
      <family val="2"/>
      <scheme val="minor"/>
    </font>
    <font>
      <sz val="11"/>
      <color theme="1"/>
      <name val="Trebuchet MS"/>
    </font>
    <font>
      <b/>
      <sz val="11"/>
      <color theme="1"/>
      <name val="Trebuchet MS"/>
    </font>
    <font>
      <sz val="11"/>
      <color theme="1"/>
      <name val="Trebuchet MS"/>
      <scheme val="minor"/>
    </font>
    <font>
      <b/>
      <sz val="11"/>
      <color theme="1"/>
      <name val="Trebuchet MS"/>
      <family val="2"/>
      <scheme val="minor"/>
    </font>
    <font>
      <sz val="8"/>
      <color rgb="FF000000"/>
      <name val="Segoe UI"/>
      <family val="2"/>
    </font>
  </fonts>
  <fills count="5">
    <fill>
      <patternFill patternType="none"/>
    </fill>
    <fill>
      <patternFill patternType="gray125"/>
    </fill>
    <fill>
      <patternFill patternType="solid">
        <fgColor rgb="FFF2F2F2"/>
        <bgColor rgb="FFF2F2F2"/>
      </patternFill>
    </fill>
    <fill>
      <patternFill patternType="solid">
        <fgColor rgb="FFFBECD5"/>
        <bgColor rgb="FFFBECD5"/>
      </patternFill>
    </fill>
    <fill>
      <patternFill patternType="solid">
        <fgColor rgb="FFFFFF00"/>
        <bgColor indexed="64"/>
      </patternFill>
    </fill>
  </fills>
  <borders count="21">
    <border>
      <left/>
      <right/>
      <top/>
      <bottom/>
      <diagonal/>
    </border>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284E3F"/>
      </left>
      <right style="thin">
        <color rgb="FFFFFFFF"/>
      </right>
      <top style="thin">
        <color rgb="FFFFFFFF"/>
      </top>
      <bottom style="thin">
        <color rgb="FF284E3F"/>
      </bottom>
      <diagonal/>
    </border>
    <border>
      <left style="thin">
        <color rgb="FFFFFFFF"/>
      </left>
      <right style="thin">
        <color rgb="FFFFFFFF"/>
      </right>
      <top style="thin">
        <color rgb="FFFFFFFF"/>
      </top>
      <bottom style="thin">
        <color rgb="FF284E3F"/>
      </bottom>
      <diagonal/>
    </border>
    <border>
      <left style="thin">
        <color rgb="FFFFFFFF"/>
      </left>
      <right style="thin">
        <color rgb="FF284E3F"/>
      </right>
      <top style="thin">
        <color rgb="FFFFFFFF"/>
      </top>
      <bottom style="thin">
        <color rgb="FF284E3F"/>
      </bottom>
      <diagonal/>
    </border>
    <border>
      <left/>
      <right/>
      <top style="thin">
        <color rgb="FFF5C781"/>
      </top>
      <bottom/>
      <diagonal/>
    </border>
    <border>
      <left style="thin">
        <color rgb="FF284E3F"/>
      </left>
      <right style="thin">
        <color rgb="FFF6F8F9"/>
      </right>
      <top style="thin">
        <color rgb="FFF5C781"/>
      </top>
      <bottom style="thin">
        <color rgb="FFF6F8F9"/>
      </bottom>
      <diagonal/>
    </border>
    <border>
      <left style="thin">
        <color rgb="FFF6F8F9"/>
      </left>
      <right style="thin">
        <color rgb="FFF6F8F9"/>
      </right>
      <top style="thin">
        <color rgb="FFF5C781"/>
      </top>
      <bottom style="thin">
        <color rgb="FFF6F8F9"/>
      </bottom>
      <diagonal/>
    </border>
    <border>
      <left style="thin">
        <color rgb="FFF6F8F9"/>
      </left>
      <right style="thin">
        <color rgb="FF284E3F"/>
      </right>
      <top style="thin">
        <color rgb="FFF5C781"/>
      </top>
      <bottom style="thin">
        <color rgb="FFF6F8F9"/>
      </bottom>
      <diagonal/>
    </border>
    <border>
      <left style="thin">
        <color rgb="FF284E3F"/>
      </left>
      <right style="thin">
        <color rgb="FFF6F8F9"/>
      </right>
      <top style="thin">
        <color rgb="FFF5C781"/>
      </top>
      <bottom style="thin">
        <color rgb="FF284E3F"/>
      </bottom>
      <diagonal/>
    </border>
    <border>
      <left style="thin">
        <color rgb="FFF6F8F9"/>
      </left>
      <right style="thin">
        <color rgb="FFF6F8F9"/>
      </right>
      <top style="thin">
        <color rgb="FFF5C781"/>
      </top>
      <bottom style="thin">
        <color rgb="FF284E3F"/>
      </bottom>
      <diagonal/>
    </border>
    <border>
      <left style="thin">
        <color rgb="FFF6F8F9"/>
      </left>
      <right style="thin">
        <color rgb="FF284E3F"/>
      </right>
      <top style="thin">
        <color rgb="FFF5C781"/>
      </top>
      <bottom style="thin">
        <color rgb="FF284E3F"/>
      </bottom>
      <diagonal/>
    </border>
  </borders>
  <cellStyleXfs count="4">
    <xf numFmtId="0" fontId="0" fillId="0" borderId="0"/>
    <xf numFmtId="43" fontId="4" fillId="0" borderId="0" applyFont="0" applyFill="0" applyBorder="0" applyAlignment="0" applyProtection="0"/>
    <xf numFmtId="44" fontId="4" fillId="0" borderId="0" applyFont="0" applyFill="0" applyBorder="0" applyAlignment="0" applyProtection="0"/>
    <xf numFmtId="9" fontId="4" fillId="0" borderId="0" applyFont="0" applyFill="0" applyBorder="0" applyAlignment="0" applyProtection="0"/>
  </cellStyleXfs>
  <cellXfs count="56">
    <xf numFmtId="0" fontId="0" fillId="0" borderId="0" xfId="0"/>
    <xf numFmtId="0" fontId="2" fillId="2" borderId="1" xfId="0" applyFont="1" applyFill="1" applyBorder="1"/>
    <xf numFmtId="0" fontId="2" fillId="2" borderId="1" xfId="0" applyFont="1" applyFill="1" applyBorder="1" applyAlignment="1">
      <alignment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4" fillId="0" borderId="5" xfId="0" applyFont="1" applyBorder="1" applyAlignment="1">
      <alignment vertical="center"/>
    </xf>
    <xf numFmtId="0" fontId="4" fillId="0" borderId="6" xfId="0" applyFont="1" applyBorder="1" applyAlignment="1">
      <alignment vertical="center"/>
    </xf>
    <xf numFmtId="0" fontId="2" fillId="0" borderId="6" xfId="0" applyFont="1" applyBorder="1" applyAlignment="1">
      <alignment horizontal="center" vertical="center"/>
    </xf>
    <xf numFmtId="164" fontId="2" fillId="0" borderId="6" xfId="0" applyNumberFormat="1" applyFont="1" applyBorder="1" applyAlignment="1">
      <alignment vertical="center"/>
    </xf>
    <xf numFmtId="164" fontId="2" fillId="0" borderId="7" xfId="0" applyNumberFormat="1" applyFont="1" applyBorder="1" applyAlignment="1">
      <alignment vertical="center"/>
    </xf>
    <xf numFmtId="164" fontId="2" fillId="0" borderId="0" xfId="0" applyNumberFormat="1" applyFont="1"/>
    <xf numFmtId="0" fontId="4" fillId="0" borderId="8" xfId="0" applyFont="1" applyBorder="1" applyAlignment="1">
      <alignment vertical="center"/>
    </xf>
    <xf numFmtId="0" fontId="4" fillId="0" borderId="9" xfId="0" applyFont="1" applyBorder="1" applyAlignment="1">
      <alignment vertical="center"/>
    </xf>
    <xf numFmtId="0" fontId="2" fillId="0" borderId="9" xfId="0" applyFont="1" applyBorder="1" applyAlignment="1">
      <alignment horizontal="center" vertical="center"/>
    </xf>
    <xf numFmtId="164" fontId="2" fillId="0" borderId="9" xfId="0" applyNumberFormat="1" applyFont="1" applyBorder="1" applyAlignment="1">
      <alignment vertical="center"/>
    </xf>
    <xf numFmtId="164" fontId="2" fillId="0" borderId="10" xfId="0" applyNumberFormat="1" applyFont="1" applyBorder="1" applyAlignment="1">
      <alignment vertical="center"/>
    </xf>
    <xf numFmtId="0" fontId="4" fillId="0" borderId="11" xfId="0" applyFont="1" applyBorder="1" applyAlignment="1">
      <alignment vertical="center"/>
    </xf>
    <xf numFmtId="0" fontId="4" fillId="0" borderId="12" xfId="0" applyFont="1" applyBorder="1" applyAlignment="1">
      <alignment vertical="center"/>
    </xf>
    <xf numFmtId="0" fontId="2" fillId="0" borderId="12" xfId="0" applyFont="1" applyBorder="1" applyAlignment="1">
      <alignment horizontal="center" vertical="center"/>
    </xf>
    <xf numFmtId="164" fontId="2" fillId="0" borderId="12" xfId="0" applyNumberFormat="1" applyFont="1" applyBorder="1" applyAlignment="1">
      <alignment vertical="center"/>
    </xf>
    <xf numFmtId="164" fontId="2" fillId="0" borderId="13" xfId="0" applyNumberFormat="1" applyFont="1" applyBorder="1" applyAlignment="1">
      <alignment vertical="center"/>
    </xf>
    <xf numFmtId="165" fontId="2" fillId="3" borderId="14" xfId="0" applyNumberFormat="1" applyFont="1" applyFill="1" applyBorder="1" applyAlignment="1">
      <alignment vertical="center"/>
    </xf>
    <xf numFmtId="0" fontId="2" fillId="3" borderId="14" xfId="0" applyFont="1" applyFill="1" applyBorder="1" applyAlignment="1">
      <alignment vertical="center"/>
    </xf>
    <xf numFmtId="0" fontId="2" fillId="3" borderId="14" xfId="0" applyFont="1" applyFill="1" applyBorder="1" applyAlignment="1">
      <alignment horizontal="center" vertical="center"/>
    </xf>
    <xf numFmtId="164" fontId="2" fillId="3" borderId="14" xfId="0" applyNumberFormat="1" applyFont="1" applyFill="1" applyBorder="1" applyAlignment="1">
      <alignment vertical="center"/>
    </xf>
    <xf numFmtId="9" fontId="2" fillId="3" borderId="14" xfId="0" applyNumberFormat="1" applyFont="1" applyFill="1" applyBorder="1" applyAlignment="1">
      <alignment vertical="center"/>
    </xf>
    <xf numFmtId="166" fontId="2" fillId="3" borderId="14" xfId="0" applyNumberFormat="1" applyFont="1" applyFill="1" applyBorder="1" applyAlignment="1">
      <alignment vertical="center"/>
    </xf>
    <xf numFmtId="0" fontId="4" fillId="0" borderId="0" xfId="0" applyFont="1"/>
    <xf numFmtId="165" fontId="2" fillId="0" borderId="15" xfId="0" applyNumberFormat="1" applyFont="1" applyBorder="1" applyAlignment="1">
      <alignment vertical="center"/>
    </xf>
    <xf numFmtId="0" fontId="2" fillId="0" borderId="16" xfId="0" applyFont="1" applyBorder="1" applyAlignment="1">
      <alignment vertical="center"/>
    </xf>
    <xf numFmtId="0" fontId="2" fillId="0" borderId="16" xfId="0" applyFont="1" applyBorder="1" applyAlignment="1">
      <alignment horizontal="center" vertical="center"/>
    </xf>
    <xf numFmtId="164" fontId="2" fillId="0" borderId="16" xfId="0" applyNumberFormat="1" applyFont="1" applyBorder="1" applyAlignment="1">
      <alignment vertical="center"/>
    </xf>
    <xf numFmtId="9" fontId="2" fillId="0" borderId="16" xfId="0" applyNumberFormat="1" applyFont="1" applyBorder="1" applyAlignment="1">
      <alignment vertical="center"/>
    </xf>
    <xf numFmtId="166" fontId="2" fillId="0" borderId="16" xfId="0" applyNumberFormat="1" applyFont="1" applyBorder="1" applyAlignment="1">
      <alignment vertical="center"/>
    </xf>
    <xf numFmtId="0" fontId="2" fillId="0" borderId="17" xfId="0" applyFont="1" applyBorder="1" applyAlignment="1">
      <alignment horizontal="center" vertical="center"/>
    </xf>
    <xf numFmtId="165" fontId="2" fillId="0" borderId="18" xfId="0" applyNumberFormat="1" applyFont="1" applyBorder="1" applyAlignment="1">
      <alignment vertical="center"/>
    </xf>
    <xf numFmtId="0" fontId="2" fillId="0" borderId="19" xfId="0" applyFont="1" applyBorder="1" applyAlignment="1">
      <alignment vertical="center"/>
    </xf>
    <xf numFmtId="0" fontId="2" fillId="0" borderId="19" xfId="0" applyFont="1" applyBorder="1" applyAlignment="1">
      <alignment horizontal="center" vertical="center"/>
    </xf>
    <xf numFmtId="164" fontId="2" fillId="0" borderId="19" xfId="0" applyNumberFormat="1" applyFont="1" applyBorder="1" applyAlignment="1">
      <alignment vertical="center"/>
    </xf>
    <xf numFmtId="9" fontId="2" fillId="0" borderId="19" xfId="0" applyNumberFormat="1" applyFont="1" applyBorder="1" applyAlignment="1">
      <alignment vertical="center"/>
    </xf>
    <xf numFmtId="166" fontId="2" fillId="0" borderId="19" xfId="0" applyNumberFormat="1" applyFont="1" applyBorder="1" applyAlignment="1">
      <alignment vertical="center"/>
    </xf>
    <xf numFmtId="0" fontId="2" fillId="0" borderId="20" xfId="0" applyFont="1" applyBorder="1" applyAlignment="1">
      <alignment horizontal="center" vertical="center"/>
    </xf>
    <xf numFmtId="9" fontId="0" fillId="0" borderId="0" xfId="3" applyFont="1"/>
    <xf numFmtId="167" fontId="0" fillId="0" borderId="0" xfId="0" applyNumberFormat="1"/>
    <xf numFmtId="167" fontId="0" fillId="0" borderId="0" xfId="2" applyNumberFormat="1" applyFont="1"/>
    <xf numFmtId="0" fontId="1" fillId="0" borderId="0" xfId="0" applyFont="1"/>
    <xf numFmtId="0" fontId="0" fillId="0" borderId="0" xfId="0" pivotButton="1"/>
    <xf numFmtId="0" fontId="0" fillId="0" borderId="0" xfId="0" applyAlignment="1">
      <alignment horizontal="left"/>
    </xf>
    <xf numFmtId="43" fontId="0" fillId="0" borderId="0" xfId="1" applyFont="1"/>
    <xf numFmtId="0" fontId="5" fillId="0" borderId="0" xfId="0" applyFont="1"/>
    <xf numFmtId="168" fontId="0" fillId="0" borderId="0" xfId="1" applyNumberFormat="1" applyFont="1"/>
    <xf numFmtId="168" fontId="0" fillId="0" borderId="0" xfId="0" applyNumberFormat="1"/>
    <xf numFmtId="0" fontId="5" fillId="4" borderId="0" xfId="0" applyFont="1" applyFill="1"/>
    <xf numFmtId="0" fontId="0" fillId="4" borderId="0" xfId="0" applyFill="1"/>
    <xf numFmtId="0" fontId="0" fillId="0" borderId="0" xfId="0" applyNumberFormat="1"/>
  </cellXfs>
  <cellStyles count="4">
    <cellStyle name="Comma" xfId="1" builtinId="3"/>
    <cellStyle name="Currency" xfId="2" builtinId="4"/>
    <cellStyle name="Normal" xfId="0" builtinId="0"/>
    <cellStyle name="Percent" xfId="3" builtinId="5"/>
  </cellStyles>
  <dxfs count="182">
    <dxf>
      <numFmt numFmtId="168" formatCode="_(* #,##0_);_(* \(#,##0\);_(* &quot;-&quot;??_);_(@_)"/>
    </dxf>
    <dxf>
      <numFmt numFmtId="168" formatCode="_(* #,##0_);_(* \(#,##0\);_(* &quot;-&quot;??_);_(@_)"/>
    </dxf>
    <dxf>
      <numFmt numFmtId="169" formatCode="[$Rp-421]#,##0.00"/>
    </dxf>
    <dxf>
      <numFmt numFmtId="167" formatCode="&quot;Rp &quot;\ * #,##0"/>
    </dxf>
    <dxf>
      <numFmt numFmtId="167" formatCode="&quot;Rp &quot;\ * #,##0"/>
    </dxf>
    <dxf>
      <numFmt numFmtId="167" formatCode="&quot;Rp &quot;\ * #,##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9" formatCode="[$Rp-421]#,##0.00"/>
    </dxf>
    <dxf>
      <numFmt numFmtId="167" formatCode="&quot;Rp &quot;\ * #,##0"/>
    </dxf>
    <dxf>
      <numFmt numFmtId="167" formatCode="&quot;Rp &quot;\ * #,##0"/>
    </dxf>
    <dxf>
      <numFmt numFmtId="167" formatCode="&quot;Rp &quot;\ * #,##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9" formatCode="[$Rp-421]#,##0.00"/>
    </dxf>
    <dxf>
      <numFmt numFmtId="167" formatCode="&quot;Rp &quot;\ * #,##0"/>
    </dxf>
    <dxf>
      <numFmt numFmtId="167" formatCode="&quot;Rp &quot;\ * #,##0"/>
    </dxf>
    <dxf>
      <numFmt numFmtId="167" formatCode="&quot;Rp &quot;\ * #,##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9" formatCode="[$Rp-421]#,##0.00"/>
    </dxf>
    <dxf>
      <numFmt numFmtId="167" formatCode="&quot;Rp &quot;\ * #,##0"/>
    </dxf>
    <dxf>
      <numFmt numFmtId="167" formatCode="&quot;Rp &quot;\ * #,##0"/>
    </dxf>
    <dxf>
      <numFmt numFmtId="167" formatCode="&quot;Rp &quot;\ * #,##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9" formatCode="[$Rp-421]#,##0.00"/>
    </dxf>
    <dxf>
      <numFmt numFmtId="167" formatCode="&quot;Rp &quot;\ * #,##0"/>
    </dxf>
    <dxf>
      <numFmt numFmtId="167" formatCode="&quot;Rp &quot;\ * #,##0"/>
    </dxf>
    <dxf>
      <numFmt numFmtId="167" formatCode="&quot;Rp &quot;\ * #,##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9" formatCode="[$Rp-421]#,##0.00"/>
    </dxf>
    <dxf>
      <numFmt numFmtId="167" formatCode="&quot;Rp &quot;\ * #,##0"/>
    </dxf>
    <dxf>
      <numFmt numFmtId="167" formatCode="&quot;Rp &quot;\ * #,##0"/>
    </dxf>
    <dxf>
      <numFmt numFmtId="167" formatCode="&quot;Rp &quot;\ * #,##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9" formatCode="[$Rp-421]#,##0.00"/>
    </dxf>
    <dxf>
      <numFmt numFmtId="167" formatCode="&quot;Rp &quot;\ * #,##0"/>
    </dxf>
    <dxf>
      <numFmt numFmtId="167" formatCode="&quot;Rp &quot;\ * #,##0"/>
    </dxf>
    <dxf>
      <numFmt numFmtId="167" formatCode="&quot;Rp &quot;\ * #,##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9" formatCode="[$Rp-421]#,##0.00"/>
    </dxf>
    <dxf>
      <numFmt numFmtId="167" formatCode="&quot;Rp &quot;\ * #,##0"/>
    </dxf>
    <dxf>
      <numFmt numFmtId="167" formatCode="&quot;Rp &quot;\ * #,##0"/>
    </dxf>
    <dxf>
      <numFmt numFmtId="167" formatCode="&quot;Rp &quot;\ * #,##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9" formatCode="[$Rp-421]#,##0.00"/>
    </dxf>
    <dxf>
      <numFmt numFmtId="167" formatCode="&quot;Rp &quot;\ * #,##0"/>
    </dxf>
    <dxf>
      <numFmt numFmtId="167" formatCode="&quot;Rp &quot;\ * #,##0"/>
    </dxf>
    <dxf>
      <numFmt numFmtId="167" formatCode="&quot;Rp &quot;\ * #,##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9" formatCode="[$Rp-421]#,##0.00"/>
    </dxf>
    <dxf>
      <numFmt numFmtId="167" formatCode="&quot;Rp &quot;\ * #,##0"/>
    </dxf>
    <dxf>
      <numFmt numFmtId="167" formatCode="&quot;Rp &quot;\ * #,##0"/>
    </dxf>
    <dxf>
      <numFmt numFmtId="167" formatCode="&quot;Rp &quot;\ * #,##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9" formatCode="[$Rp-421]#,##0.00"/>
    </dxf>
    <dxf>
      <numFmt numFmtId="167" formatCode="&quot;Rp &quot;\ * #,##0"/>
    </dxf>
    <dxf>
      <numFmt numFmtId="167" formatCode="&quot;Rp &quot;\ * #,##0"/>
    </dxf>
    <dxf>
      <numFmt numFmtId="167" formatCode="&quot;Rp &quot;\ * #,##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9" formatCode="[$Rp-421]#,##0.00"/>
    </dxf>
    <dxf>
      <numFmt numFmtId="167" formatCode="&quot;Rp &quot;\ * #,##0"/>
    </dxf>
    <dxf>
      <numFmt numFmtId="167" formatCode="&quot;Rp &quot;\ * #,##0"/>
    </dxf>
    <dxf>
      <numFmt numFmtId="167" formatCode="&quot;Rp &quot;\ * #,##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9" formatCode="[$Rp-421]#,##0.00"/>
    </dxf>
    <dxf>
      <numFmt numFmtId="167" formatCode="&quot;Rp &quot;\ * #,##0"/>
    </dxf>
    <dxf>
      <numFmt numFmtId="167" formatCode="&quot;Rp &quot;\ * #,##0"/>
    </dxf>
    <dxf>
      <numFmt numFmtId="167" formatCode="&quot;Rp &quot;\ * #,##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9" formatCode="[$Rp-421]#,##0.00"/>
    </dxf>
    <dxf>
      <numFmt numFmtId="167" formatCode="&quot;Rp &quot;\ * #,##0"/>
    </dxf>
    <dxf>
      <numFmt numFmtId="167" formatCode="&quot;Rp &quot;\ * #,##0"/>
    </dxf>
    <dxf>
      <numFmt numFmtId="167" formatCode="&quot;Rp &quot;\ * #,##0"/>
    </dxf>
    <dxf>
      <numFmt numFmtId="168" formatCode="_(* #,##0_);_(* \(#,##0\);_(* &quot;-&quot;??_);_(@_)"/>
    </dxf>
    <dxf>
      <numFmt numFmtId="168" formatCode="_(* #,##0_);_(* \(#,##0\);_(* &quot;-&quot;??_);_(@_)"/>
    </dxf>
    <dxf>
      <numFmt numFmtId="168" formatCode="_(* #,##0_);_(* \(#,##0\);_(* &quot;-&quot;??_);_(@_)"/>
    </dxf>
    <dxf>
      <numFmt numFmtId="168" formatCode="_(* #,##0_);_(* \(#,##0\);_(* &quot;-&quot;??_);_(@_)"/>
    </dxf>
    <dxf>
      <numFmt numFmtId="169" formatCode="[$Rp-421]#,##0.00"/>
    </dxf>
    <dxf>
      <numFmt numFmtId="167" formatCode="&quot;Rp &quot;\ * #,##0"/>
    </dxf>
    <dxf>
      <numFmt numFmtId="167" formatCode="&quot;Rp &quot;\ * #,##0"/>
    </dxf>
    <dxf>
      <numFmt numFmtId="167" formatCode="&quot;Rp &quot;\ * #,##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9" formatCode="[$Rp-421]#,##0.00"/>
    </dxf>
    <dxf>
      <numFmt numFmtId="167" formatCode="&quot;Rp &quot;\ * #,##0"/>
    </dxf>
    <dxf>
      <numFmt numFmtId="167" formatCode="&quot;Rp &quot;\ * #,##0"/>
    </dxf>
    <dxf>
      <numFmt numFmtId="167" formatCode="&quot;Rp &quot;\ * #,##0"/>
    </dxf>
    <dxf>
      <numFmt numFmtId="168" formatCode="_(* #,##0_);_(* \(#,##0\);_(* &quot;-&quot;??_);_(@_)"/>
    </dxf>
    <dxf>
      <numFmt numFmtId="168" formatCode="_(* #,##0_);_(* \(#,##0\);_(* &quot;-&quot;??_);_(@_)"/>
    </dxf>
    <dxf>
      <numFmt numFmtId="168" formatCode="_(* #,##0_);_(* \(#,##0\);_(* &quot;-&quot;??_);_(@_)"/>
    </dxf>
    <dxf>
      <numFmt numFmtId="168" formatCode="_(* #,##0_);_(* \(#,##0\);_(* &quot;-&quot;??_);_(@_)"/>
    </dxf>
    <dxf>
      <numFmt numFmtId="169" formatCode="[$Rp-421]#,##0.00"/>
    </dxf>
    <dxf>
      <numFmt numFmtId="167" formatCode="&quot;Rp &quot;\ * #,##0"/>
    </dxf>
    <dxf>
      <numFmt numFmtId="167" formatCode="&quot;Rp &quot;\ * #,##0"/>
    </dxf>
    <dxf>
      <numFmt numFmtId="167" formatCode="&quot;Rp &quot;\ * #,##0"/>
    </dxf>
    <dxf>
      <numFmt numFmtId="168" formatCode="_(* #,##0_);_(* \(#,##0\);_(* &quot;-&quot;??_);_(@_)"/>
    </dxf>
    <dxf>
      <numFmt numFmtId="168" formatCode="_(* #,##0_);_(* \(#,##0\);_(* &quot;-&quot;??_);_(@_)"/>
    </dxf>
    <dxf>
      <numFmt numFmtId="168" formatCode="_(* #,##0_);_(* \(#,##0\);_(* &quot;-&quot;??_);_(@_)"/>
    </dxf>
    <dxf>
      <numFmt numFmtId="168" formatCode="_(* #,##0_);_(* \(#,##0\);_(* &quot;-&quot;??_);_(@_)"/>
    </dxf>
    <dxf>
      <numFmt numFmtId="169" formatCode="[$Rp-421]#,##0.00"/>
    </dxf>
    <dxf>
      <numFmt numFmtId="167" formatCode="&quot;Rp &quot;\ * #,##0"/>
    </dxf>
    <dxf>
      <numFmt numFmtId="167" formatCode="&quot;Rp &quot;\ * #,##0"/>
    </dxf>
    <dxf>
      <numFmt numFmtId="167" formatCode="&quot;Rp &quot;\ * #,##0"/>
    </dxf>
    <dxf>
      <numFmt numFmtId="168" formatCode="_(* #,##0_);_(* \(#,##0\);_(* &quot;-&quot;??_);_(@_)"/>
    </dxf>
    <dxf>
      <numFmt numFmtId="168" formatCode="_(* #,##0_);_(* \(#,##0\);_(* &quot;-&quot;??_);_(@_)"/>
    </dxf>
    <dxf>
      <numFmt numFmtId="168" formatCode="_(* #,##0_);_(* \(#,##0\);_(* &quot;-&quot;??_);_(@_)"/>
    </dxf>
    <dxf>
      <numFmt numFmtId="168" formatCode="_(* #,##0_);_(* \(#,##0\);_(* &quot;-&quot;??_);_(@_)"/>
    </dxf>
    <dxf>
      <numFmt numFmtId="169" formatCode="[$Rp-421]#,##0.00"/>
    </dxf>
    <dxf>
      <numFmt numFmtId="167" formatCode="&quot;Rp &quot;\ * #,##0"/>
    </dxf>
    <dxf>
      <numFmt numFmtId="167" formatCode="&quot;Rp &quot;\ * #,##0"/>
    </dxf>
    <dxf>
      <numFmt numFmtId="167" formatCode="&quot;Rp &quot;\ * #,##0"/>
    </dxf>
    <dxf>
      <numFmt numFmtId="168" formatCode="_(* #,##0_);_(* \(#,##0\);_(* &quot;-&quot;??_);_(@_)"/>
    </dxf>
    <dxf>
      <numFmt numFmtId="168" formatCode="_(* #,##0_);_(* \(#,##0\);_(* &quot;-&quot;??_);_(@_)"/>
    </dxf>
    <dxf>
      <numFmt numFmtId="168" formatCode="_(* #,##0_);_(* \(#,##0\);_(* &quot;-&quot;??_);_(@_)"/>
    </dxf>
    <dxf>
      <numFmt numFmtId="168" formatCode="_(* #,##0_);_(* \(#,##0\);_(* &quot;-&quot;??_);_(@_)"/>
    </dxf>
    <dxf>
      <numFmt numFmtId="167" formatCode="&quot;Rp &quot;\ * #,##0"/>
    </dxf>
    <dxf>
      <numFmt numFmtId="167" formatCode="&quot;Rp &quot;\ * #,##0"/>
    </dxf>
    <dxf>
      <numFmt numFmtId="169" formatCode="[$Rp-421]#,##0.00"/>
    </dxf>
    <dxf>
      <numFmt numFmtId="168" formatCode="_(* #,##0_);_(* \(#,##0\);_(* &quot;-&quot;??_);_(@_)"/>
    </dxf>
    <dxf>
      <numFmt numFmtId="167" formatCode="&quot;Rp &quot;\ * #,##0"/>
    </dxf>
    <dxf>
      <numFmt numFmtId="168" formatCode="_(* #,##0_);_(* \(#,##0\);_(* &quot;-&quot;??_);_(@_)"/>
    </dxf>
    <dxf>
      <numFmt numFmtId="168" formatCode="_(* #,##0_);_(* \(#,##0\);_(* &quot;-&quot;??_);_(@_)"/>
    </dxf>
    <dxf>
      <numFmt numFmtId="168" formatCode="_(* #,##0_);_(* \(#,##0\);_(* &quot;-&quot;??_);_(@_)"/>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2" defaultPivotStyle="PivotStyleLight16">
    <tableStyle name="Data Produk-style" pivot="0" count="3" xr9:uid="{00000000-0011-0000-FFFF-FFFF00000000}">
      <tableStyleElement type="headerRow" dxfId="181"/>
      <tableStyleElement type="firstRowStripe" dxfId="180"/>
      <tableStyleElement type="secondRowStripe" dxfId="179"/>
    </tableStyle>
    <tableStyle name="Data Transaksi-style" pivot="0" count="3" xr9:uid="{00000000-0011-0000-FFFF-FFFF01000000}">
      <tableStyleElement type="headerRow" dxfId="178"/>
      <tableStyleElement type="firstRowStripe" dxfId="177"/>
      <tableStyleElement type="secondRowStripe" dxfId="17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1"/>
          <c:order val="0"/>
          <c:spPr>
            <a:solidFill>
              <a:schemeClr val="accent2"/>
            </a:solidFill>
            <a:ln>
              <a:noFill/>
            </a:ln>
            <a:effectLst/>
          </c:spPr>
          <c:invertIfNegative val="0"/>
          <c:dLbls>
            <c:dLbl>
              <c:idx val="0"/>
              <c:tx>
                <c:rich>
                  <a:bodyPr/>
                  <a:lstStyle/>
                  <a:p>
                    <a:fld id="{7393985D-7F8F-45D6-B96D-7CA54B22E3A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BED5-466F-968E-4562303CED1E}"/>
                </c:ext>
              </c:extLst>
            </c:dLbl>
            <c:dLbl>
              <c:idx val="1"/>
              <c:tx>
                <c:rich>
                  <a:bodyPr/>
                  <a:lstStyle/>
                  <a:p>
                    <a:fld id="{2A154439-4AEA-43CE-983E-34B1BA859D2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BED5-466F-968E-4562303CED1E}"/>
                </c:ext>
              </c:extLst>
            </c:dLbl>
            <c:dLbl>
              <c:idx val="2"/>
              <c:tx>
                <c:rich>
                  <a:bodyPr/>
                  <a:lstStyle/>
                  <a:p>
                    <a:fld id="{F0198F78-A471-46A2-B0C7-88FDF0D1944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BED5-466F-968E-4562303CED1E}"/>
                </c:ext>
              </c:extLst>
            </c:dLbl>
            <c:dLbl>
              <c:idx val="3"/>
              <c:tx>
                <c:rich>
                  <a:bodyPr/>
                  <a:lstStyle/>
                  <a:p>
                    <a:fld id="{4D30E346-56E1-4B1F-88D9-F5B279676C5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BED5-466F-968E-4562303CED1E}"/>
                </c:ext>
              </c:extLst>
            </c:dLbl>
            <c:dLbl>
              <c:idx val="4"/>
              <c:tx>
                <c:rich>
                  <a:bodyPr/>
                  <a:lstStyle/>
                  <a:p>
                    <a:fld id="{6C0F7AE3-E6CE-4EDB-BEF6-70C6CB18767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BED5-466F-968E-4562303CED1E}"/>
                </c:ext>
              </c:extLst>
            </c:dLbl>
            <c:dLbl>
              <c:idx val="5"/>
              <c:tx>
                <c:rich>
                  <a:bodyPr/>
                  <a:lstStyle/>
                  <a:p>
                    <a:fld id="{4F3C2B0E-C7BC-400B-A3C7-AE96BD7BBA1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BED5-466F-968E-4562303CED1E}"/>
                </c:ext>
              </c:extLst>
            </c:dLbl>
            <c:dLbl>
              <c:idx val="6"/>
              <c:tx>
                <c:rich>
                  <a:bodyPr/>
                  <a:lstStyle/>
                  <a:p>
                    <a:fld id="{7F67B946-6F5F-4204-BFA7-4F9291B3A69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BED5-466F-968E-4562303CED1E}"/>
                </c:ext>
              </c:extLst>
            </c:dLbl>
            <c:dLbl>
              <c:idx val="7"/>
              <c:tx>
                <c:rich>
                  <a:bodyPr/>
                  <a:lstStyle/>
                  <a:p>
                    <a:fld id="{E3BACB9B-C378-41F7-9820-7204560CAC7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BED5-466F-968E-4562303CED1E}"/>
                </c:ext>
              </c:extLst>
            </c:dLbl>
            <c:dLbl>
              <c:idx val="8"/>
              <c:tx>
                <c:rich>
                  <a:bodyPr/>
                  <a:lstStyle/>
                  <a:p>
                    <a:fld id="{B23935FC-F94D-4053-825B-0AC5A08B3D6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BED5-466F-968E-4562303CED1E}"/>
                </c:ext>
              </c:extLst>
            </c:dLbl>
            <c:dLbl>
              <c:idx val="9"/>
              <c:tx>
                <c:rich>
                  <a:bodyPr/>
                  <a:lstStyle/>
                  <a:p>
                    <a:fld id="{69B40815-641F-42FA-B625-6F9F686E590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BED5-466F-968E-4562303CED1E}"/>
                </c:ext>
              </c:extLst>
            </c:dLbl>
            <c:dLbl>
              <c:idx val="10"/>
              <c:tx>
                <c:rich>
                  <a:bodyPr/>
                  <a:lstStyle/>
                  <a:p>
                    <a:fld id="{DF5E91D8-11D8-446D-AB9B-F913AD9EE18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BED5-466F-968E-4562303CED1E}"/>
                </c:ext>
              </c:extLst>
            </c:dLbl>
            <c:dLbl>
              <c:idx val="11"/>
              <c:tx>
                <c:rich>
                  <a:bodyPr/>
                  <a:lstStyle/>
                  <a:p>
                    <a:fld id="{8F3CA06B-D61A-4F7A-969F-708380BD73A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BED5-466F-968E-4562303CED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Pivot!$L$8:$L$19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Pivot!$N$8:$N$19</c:f>
              <c:numCache>
                <c:formatCode>_(* #,##0.00_);_(* \(#,##0.00\);_(* "-"??_);_(@_)</c:formatCode>
                <c:ptCount val="12"/>
                <c:pt idx="0">
                  <c:v>12353850</c:v>
                </c:pt>
                <c:pt idx="1">
                  <c:v>11097200</c:v>
                </c:pt>
                <c:pt idx="2">
                  <c:v>12281000</c:v>
                </c:pt>
                <c:pt idx="3">
                  <c:v>11379825</c:v>
                </c:pt>
                <c:pt idx="4">
                  <c:v>11164075</c:v>
                </c:pt>
                <c:pt idx="5">
                  <c:v>11951425</c:v>
                </c:pt>
                <c:pt idx="6">
                  <c:v>12597575</c:v>
                </c:pt>
                <c:pt idx="7">
                  <c:v>15209200</c:v>
                </c:pt>
                <c:pt idx="8">
                  <c:v>12535750</c:v>
                </c:pt>
                <c:pt idx="9">
                  <c:v>13889925</c:v>
                </c:pt>
                <c:pt idx="10">
                  <c:v>11413600</c:v>
                </c:pt>
                <c:pt idx="11">
                  <c:v>7677650</c:v>
                </c:pt>
              </c:numCache>
            </c:numRef>
          </c:val>
          <c:extLst>
            <c:ext xmlns:c15="http://schemas.microsoft.com/office/drawing/2012/chart" uri="{02D57815-91ED-43cb-92C2-25804820EDAC}">
              <c15:datalabelsRange>
                <c15:f>Pivot!$O$8:$O$19</c15:f>
                <c15:dlblRangeCache>
                  <c:ptCount val="12"/>
                  <c:pt idx="0">
                    <c:v>22%</c:v>
                  </c:pt>
                  <c:pt idx="1">
                    <c:v>21%</c:v>
                  </c:pt>
                  <c:pt idx="2">
                    <c:v>22%</c:v>
                  </c:pt>
                  <c:pt idx="3">
                    <c:v>15%</c:v>
                  </c:pt>
                  <c:pt idx="4">
                    <c:v>31%</c:v>
                  </c:pt>
                  <c:pt idx="5">
                    <c:v>30%</c:v>
                  </c:pt>
                  <c:pt idx="6">
                    <c:v>35%</c:v>
                  </c:pt>
                  <c:pt idx="7">
                    <c:v>37%</c:v>
                  </c:pt>
                  <c:pt idx="8">
                    <c:v>19%</c:v>
                  </c:pt>
                  <c:pt idx="9">
                    <c:v>23%</c:v>
                  </c:pt>
                  <c:pt idx="10">
                    <c:v>24%</c:v>
                  </c:pt>
                  <c:pt idx="11">
                    <c:v>19%</c:v>
                  </c:pt>
                </c15:dlblRangeCache>
              </c15:datalabelsRange>
            </c:ext>
            <c:ext xmlns:c16="http://schemas.microsoft.com/office/drawing/2014/chart" uri="{C3380CC4-5D6E-409C-BE32-E72D297353CC}">
              <c16:uniqueId val="{0000000C-BED5-466F-968E-4562303CED1E}"/>
            </c:ext>
          </c:extLst>
        </c:ser>
        <c:ser>
          <c:idx val="0"/>
          <c:order val="1"/>
          <c:spPr>
            <a:solidFill>
              <a:schemeClr val="accent1"/>
            </a:solidFill>
            <a:ln>
              <a:noFill/>
            </a:ln>
            <a:effectLst/>
          </c:spPr>
          <c:invertIfNegative val="0"/>
          <c:dLbls>
            <c:delete val="1"/>
          </c:dLbls>
          <c:cat>
            <c:strRef>
              <c:f>Pivot!$L$8:$L$19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Pivot!$M$8:$M$19</c:f>
              <c:numCache>
                <c:formatCode>_(* #,##0.00_);_(* \(#,##0.00\);_(* "-"??_);_(@_)</c:formatCode>
                <c:ptCount val="12"/>
                <c:pt idx="0">
                  <c:v>68894100</c:v>
                </c:pt>
                <c:pt idx="1">
                  <c:v>63393600</c:v>
                </c:pt>
                <c:pt idx="2">
                  <c:v>69102600</c:v>
                </c:pt>
                <c:pt idx="3">
                  <c:v>86413400</c:v>
                </c:pt>
                <c:pt idx="4">
                  <c:v>47694100</c:v>
                </c:pt>
                <c:pt idx="5">
                  <c:v>52223600</c:v>
                </c:pt>
                <c:pt idx="6">
                  <c:v>48292000</c:v>
                </c:pt>
                <c:pt idx="7">
                  <c:v>56290000</c:v>
                </c:pt>
                <c:pt idx="8">
                  <c:v>77498800</c:v>
                </c:pt>
                <c:pt idx="9">
                  <c:v>74469000</c:v>
                </c:pt>
                <c:pt idx="10">
                  <c:v>58076400</c:v>
                </c:pt>
                <c:pt idx="11">
                  <c:v>48148600</c:v>
                </c:pt>
              </c:numCache>
            </c:numRef>
          </c:val>
          <c:extLst>
            <c:ext xmlns:c16="http://schemas.microsoft.com/office/drawing/2014/chart" uri="{C3380CC4-5D6E-409C-BE32-E72D297353CC}">
              <c16:uniqueId val="{0000000D-BED5-466F-968E-4562303CED1E}"/>
            </c:ext>
          </c:extLst>
        </c:ser>
        <c:dLbls>
          <c:dLblPos val="ctr"/>
          <c:showLegendKey val="0"/>
          <c:showVal val="1"/>
          <c:showCatName val="0"/>
          <c:showSerName val="0"/>
          <c:showPercent val="0"/>
          <c:showBubbleSize val="0"/>
        </c:dLbls>
        <c:gapWidth val="75"/>
        <c:overlap val="100"/>
        <c:axId val="198502767"/>
        <c:axId val="198501103"/>
      </c:barChart>
      <c:catAx>
        <c:axId val="198502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01103"/>
        <c:crosses val="autoZero"/>
        <c:auto val="1"/>
        <c:lblAlgn val="ctr"/>
        <c:lblOffset val="100"/>
        <c:noMultiLvlLbl val="0"/>
      </c:catAx>
      <c:valAx>
        <c:axId val="198501103"/>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02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Analisa Data Penjualan Bahan.xlsx]Pivot!PenjualanTahunan</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Pivot!$U$24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Pivot!$T$25:$T$26</c:f>
              <c:strCache>
                <c:ptCount val="2"/>
                <c:pt idx="0">
                  <c:v>2021</c:v>
                </c:pt>
                <c:pt idx="1">
                  <c:v>2022</c:v>
                </c:pt>
              </c:strCache>
            </c:strRef>
          </c:cat>
          <c:val>
            <c:numRef>
              <c:f>Pivot!$U$25:$U$26</c:f>
              <c:numCache>
                <c:formatCode>_(* #,##0_);_(* \(#,##0\);_(* "-"??_);_(@_)</c:formatCode>
                <c:ptCount val="2"/>
                <c:pt idx="0">
                  <c:v>295877100</c:v>
                </c:pt>
                <c:pt idx="1">
                  <c:v>454619100</c:v>
                </c:pt>
              </c:numCache>
            </c:numRef>
          </c:val>
          <c:extLst>
            <c:ext xmlns:c16="http://schemas.microsoft.com/office/drawing/2014/chart" uri="{C3380CC4-5D6E-409C-BE32-E72D297353CC}">
              <c16:uniqueId val="{00000000-195E-40DC-A156-959CC80E72B7}"/>
            </c:ext>
          </c:extLst>
        </c:ser>
        <c:dLbls>
          <c:dLblPos val="inEnd"/>
          <c:showLegendKey val="0"/>
          <c:showVal val="1"/>
          <c:showCatName val="0"/>
          <c:showSerName val="0"/>
          <c:showPercent val="0"/>
          <c:showBubbleSize val="0"/>
        </c:dLbls>
        <c:gapWidth val="182"/>
        <c:axId val="2067999135"/>
        <c:axId val="2067998719"/>
      </c:barChart>
      <c:catAx>
        <c:axId val="2067999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998719"/>
        <c:crosses val="autoZero"/>
        <c:auto val="1"/>
        <c:lblAlgn val="ctr"/>
        <c:lblOffset val="100"/>
        <c:noMultiLvlLbl val="0"/>
      </c:catAx>
      <c:valAx>
        <c:axId val="2067998719"/>
        <c:scaling>
          <c:orientation val="minMax"/>
        </c:scaling>
        <c:delete val="1"/>
        <c:axPos val="b"/>
        <c:numFmt formatCode="_(* #,##0_);_(* \(#,##0\);_(* &quot;-&quot;??_);_(@_)" sourceLinked="1"/>
        <c:majorTickMark val="none"/>
        <c:minorTickMark val="none"/>
        <c:tickLblPos val="nextTo"/>
        <c:crossAx val="2067999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Analisa Data Penjualan Bahan.xlsx]Pivot!ProdukTerlaris</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450524934383204"/>
          <c:y val="0.15547790901137357"/>
          <c:w val="0.66260586176727909"/>
          <c:h val="0.84452209098862641"/>
        </c:manualLayout>
      </c:layout>
      <c:barChart>
        <c:barDir val="bar"/>
        <c:grouping val="clustered"/>
        <c:varyColors val="0"/>
        <c:ser>
          <c:idx val="0"/>
          <c:order val="0"/>
          <c:tx>
            <c:strRef>
              <c:f>Pivot!$C$23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Pivot!$B$24:$B$33</c:f>
              <c:strCache>
                <c:ptCount val="10"/>
                <c:pt idx="0">
                  <c:v>Yoyic Bluebery</c:v>
                </c:pt>
                <c:pt idx="1">
                  <c:v>Pocky</c:v>
                </c:pt>
                <c:pt idx="2">
                  <c:v>Golda Coffee</c:v>
                </c:pt>
                <c:pt idx="3">
                  <c:v>Nyam-nyam</c:v>
                </c:pt>
                <c:pt idx="4">
                  <c:v>Lotte Chocopie</c:v>
                </c:pt>
                <c:pt idx="5">
                  <c:v>Beng beng</c:v>
                </c:pt>
                <c:pt idx="6">
                  <c:v>Lifebuoy Cair 900 Ml</c:v>
                </c:pt>
                <c:pt idx="7">
                  <c:v>Oreo Wafer Sandwich</c:v>
                </c:pt>
                <c:pt idx="8">
                  <c:v>Tipe X Joyko</c:v>
                </c:pt>
                <c:pt idx="9">
                  <c:v>Pepsodent 120 gr</c:v>
                </c:pt>
              </c:strCache>
            </c:strRef>
          </c:cat>
          <c:val>
            <c:numRef>
              <c:f>Pivot!$C$24:$C$33</c:f>
              <c:numCache>
                <c:formatCode>_(* #,##0_);_(* \(#,##0\);_(* "-"??_);_(@_)</c:formatCode>
                <c:ptCount val="10"/>
                <c:pt idx="0">
                  <c:v>6492</c:v>
                </c:pt>
                <c:pt idx="1">
                  <c:v>4926</c:v>
                </c:pt>
                <c:pt idx="2">
                  <c:v>4691</c:v>
                </c:pt>
                <c:pt idx="3">
                  <c:v>4543</c:v>
                </c:pt>
                <c:pt idx="4">
                  <c:v>4329</c:v>
                </c:pt>
                <c:pt idx="5">
                  <c:v>4049</c:v>
                </c:pt>
                <c:pt idx="6">
                  <c:v>3831</c:v>
                </c:pt>
                <c:pt idx="7">
                  <c:v>3601</c:v>
                </c:pt>
                <c:pt idx="8">
                  <c:v>2939</c:v>
                </c:pt>
                <c:pt idx="9">
                  <c:v>2701</c:v>
                </c:pt>
              </c:numCache>
            </c:numRef>
          </c:val>
          <c:extLst>
            <c:ext xmlns:c16="http://schemas.microsoft.com/office/drawing/2014/chart" uri="{C3380CC4-5D6E-409C-BE32-E72D297353CC}">
              <c16:uniqueId val="{00000000-5DEB-4070-9543-BE414B01A4BA}"/>
            </c:ext>
          </c:extLst>
        </c:ser>
        <c:dLbls>
          <c:dLblPos val="outEnd"/>
          <c:showLegendKey val="0"/>
          <c:showVal val="1"/>
          <c:showCatName val="0"/>
          <c:showSerName val="0"/>
          <c:showPercent val="0"/>
          <c:showBubbleSize val="0"/>
        </c:dLbls>
        <c:gapWidth val="72"/>
        <c:axId val="198940799"/>
        <c:axId val="198941631"/>
      </c:barChart>
      <c:catAx>
        <c:axId val="198940799"/>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41631"/>
        <c:crosses val="autoZero"/>
        <c:auto val="1"/>
        <c:lblAlgn val="ctr"/>
        <c:lblOffset val="100"/>
        <c:noMultiLvlLbl val="0"/>
      </c:catAx>
      <c:valAx>
        <c:axId val="198941631"/>
        <c:scaling>
          <c:orientation val="minMax"/>
        </c:scaling>
        <c:delete val="1"/>
        <c:axPos val="t"/>
        <c:numFmt formatCode="_(* #,##0_);_(* \(#,##0\);_(* &quot;-&quot;??_);_(@_)" sourceLinked="1"/>
        <c:majorTickMark val="out"/>
        <c:minorTickMark val="none"/>
        <c:tickLblPos val="nextTo"/>
        <c:crossAx val="198940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15D-49B6-A74F-CA65D747FF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15D-49B6-A74F-CA65D747FFF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15D-49B6-A74F-CA65D747FFF2}"/>
              </c:ext>
            </c:extLst>
          </c:dPt>
          <c:dLbls>
            <c:dLbl>
              <c:idx val="0"/>
              <c:tx>
                <c:rich>
                  <a:bodyPr rot="0" spcFirstLastPara="1" vertOverflow="overflow" horzOverflow="overflow"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7BEBE5B7-AC79-47E0-B083-E5D1FE0D91FE}" type="CELLRANGE">
                      <a:rPr lang="en-US"/>
                      <a:pPr>
                        <a:defRPr>
                          <a:solidFill>
                            <a:schemeClr val="bg1"/>
                          </a:solidFill>
                        </a:defRPr>
                      </a:pPr>
                      <a:t>[CELLRANGE]</a:t>
                    </a:fld>
                    <a:endParaRPr lang="en-US"/>
                  </a:p>
                </c:rich>
              </c:tx>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 xmlns:c16="http://schemas.microsoft.com/office/drawing/2014/chart" uri="{C3380CC4-5D6E-409C-BE32-E72D297353CC}">
                  <c16:uniqueId val="{00000001-015D-49B6-A74F-CA65D747FFF2}"/>
                </c:ext>
              </c:extLst>
            </c:dLbl>
            <c:dLbl>
              <c:idx val="1"/>
              <c:tx>
                <c:rich>
                  <a:bodyPr/>
                  <a:lstStyle/>
                  <a:p>
                    <a:fld id="{74806D2C-4847-47EE-AD40-6C12DB77370F}" type="CELLRANGE">
                      <a:rPr lang="en-US"/>
                      <a:pPr/>
                      <a:t>[CELLRANGE]</a:t>
                    </a:fld>
                    <a:endParaRPr lang="en-US"/>
                  </a:p>
                </c:rich>
              </c:tx>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015D-49B6-A74F-CA65D747FFF2}"/>
                </c:ext>
              </c:extLst>
            </c:dLbl>
            <c:dLbl>
              <c:idx val="2"/>
              <c:tx>
                <c:rich>
                  <a:bodyPr/>
                  <a:lstStyle/>
                  <a:p>
                    <a:fld id="{EFE0DFAA-0BAD-488E-A9E1-EC85A687B0C0}" type="CELLRANGE">
                      <a:rPr lang="en-US"/>
                      <a:pPr/>
                      <a:t>[CELLRANGE]</a:t>
                    </a:fld>
                    <a:endParaRPr lang="en-US"/>
                  </a:p>
                </c:rich>
              </c:tx>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015D-49B6-A74F-CA65D747FFF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howDataLabelsRange val="1"/>
              </c:ext>
            </c:extLst>
          </c:dLbls>
          <c:cat>
            <c:strRef>
              <c:f>Pivot!$I$28:$I$30</c:f>
              <c:strCache>
                <c:ptCount val="3"/>
                <c:pt idx="0">
                  <c:v>Eceran</c:v>
                </c:pt>
                <c:pt idx="1">
                  <c:v>Grosir</c:v>
                </c:pt>
                <c:pt idx="2">
                  <c:v>Online</c:v>
                </c:pt>
              </c:strCache>
            </c:strRef>
          </c:cat>
          <c:val>
            <c:numRef>
              <c:f>Pivot!$J$28:$J$30</c:f>
              <c:numCache>
                <c:formatCode>_(* #,##0_);_(* \(#,##0\);_(* "-"??_);_(@_)</c:formatCode>
                <c:ptCount val="3"/>
                <c:pt idx="0">
                  <c:v>187167200</c:v>
                </c:pt>
                <c:pt idx="1">
                  <c:v>295559800</c:v>
                </c:pt>
                <c:pt idx="2">
                  <c:v>267769200</c:v>
                </c:pt>
              </c:numCache>
            </c:numRef>
          </c:val>
          <c:extLst>
            <c:ext xmlns:c15="http://schemas.microsoft.com/office/drawing/2012/chart" uri="{02D57815-91ED-43cb-92C2-25804820EDAC}">
              <c15:datalabelsRange>
                <c15:f>Pivot!$K$28:$K$30</c15:f>
                <c15:dlblRangeCache>
                  <c:ptCount val="3"/>
                  <c:pt idx="0">
                    <c:v>25%</c:v>
                  </c:pt>
                  <c:pt idx="1">
                    <c:v>39%</c:v>
                  </c:pt>
                  <c:pt idx="2">
                    <c:v>36%</c:v>
                  </c:pt>
                </c15:dlblRangeCache>
              </c15:datalabelsRange>
            </c:ext>
            <c:ext xmlns:c16="http://schemas.microsoft.com/office/drawing/2014/chart" uri="{C3380CC4-5D6E-409C-BE32-E72D297353CC}">
              <c16:uniqueId val="{00000006-015D-49B6-A74F-CA65D747FFF2}"/>
            </c:ext>
          </c:extLst>
        </c:ser>
        <c:ser>
          <c:idx val="1"/>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8-015D-49B6-A74F-CA65D747FF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015D-49B6-A74F-CA65D747FFF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015D-49B6-A74F-CA65D747FF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Pivot!$I$28:$I$30</c:f>
              <c:strCache>
                <c:ptCount val="3"/>
                <c:pt idx="0">
                  <c:v>Eceran</c:v>
                </c:pt>
                <c:pt idx="1">
                  <c:v>Grosir</c:v>
                </c:pt>
                <c:pt idx="2">
                  <c:v>Online</c:v>
                </c:pt>
              </c:strCache>
            </c:strRef>
          </c:cat>
          <c:val>
            <c:numRef>
              <c:f>Pivot!$K$28:$K$30</c:f>
              <c:numCache>
                <c:formatCode>0%</c:formatCode>
                <c:ptCount val="3"/>
                <c:pt idx="0">
                  <c:v>0.24939126940282977</c:v>
                </c:pt>
                <c:pt idx="1">
                  <c:v>0.39381918256215021</c:v>
                </c:pt>
                <c:pt idx="2">
                  <c:v>0.35678954803502005</c:v>
                </c:pt>
              </c:numCache>
            </c:numRef>
          </c:val>
          <c:extLst>
            <c:ext xmlns:c16="http://schemas.microsoft.com/office/drawing/2014/chart" uri="{C3380CC4-5D6E-409C-BE32-E72D297353CC}">
              <c16:uniqueId val="{0000000D-015D-49B6-A74F-CA65D747FFF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Analisa Data Penjualan Bahan.xlsx]Pivot!CaraPembayaran</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A538481A-952E-436A-A654-A722FA98676B}" type="CELLRANGE">
                  <a:rPr lang="en-US"/>
                  <a:pPr>
                    <a:defRPr sz="900" b="0" i="0" u="none" strike="noStrike" kern="1200" baseline="0">
                      <a:solidFill>
                        <a:schemeClr val="bg1"/>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
        <c:spPr>
          <a:solidFill>
            <a:schemeClr val="accent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23ABACAD-C595-4441-9084-0A488C5E517E}" type="CELLRANGE">
                  <a:rPr lang="en-US"/>
                  <a:pPr>
                    <a:defRPr sz="900" b="0" i="0" u="none" strike="noStrike" kern="1200" baseline="0">
                      <a:solidFill>
                        <a:schemeClr val="bg1"/>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4"/>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973197CE-B6FE-4F69-9845-84852987E663}" type="CELLRANGE">
                  <a:rPr lang="en-US"/>
                  <a:pPr>
                    <a:defRPr sz="900" b="0" i="0" u="none" strike="noStrike" kern="1200" baseline="0">
                      <a:solidFill>
                        <a:schemeClr val="bg1"/>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5"/>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1FCA0CD5-0FF3-4397-9C62-915C0531AE1C}" type="CELLRANGE">
                  <a:rPr lang="en-US"/>
                  <a:pPr>
                    <a:defRPr sz="900" b="0" i="0" u="none" strike="noStrike" kern="1200" baseline="0">
                      <a:solidFill>
                        <a:schemeClr val="bg1"/>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FF227593-FA2F-461D-BB9B-0BF84DE629C9}" type="CELLRANGE">
                  <a:rPr lang="en-US"/>
                  <a:pPr>
                    <a:defRPr>
                      <a:solidFill>
                        <a:schemeClr val="bg1"/>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8"/>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078672E2-4950-4836-B945-0736CA8494AA}" type="CELLRANGE">
                  <a:rPr lang="en-US"/>
                  <a:pPr>
                    <a:defRPr>
                      <a:solidFill>
                        <a:schemeClr val="bg1"/>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pieChart>
        <c:varyColors val="1"/>
        <c:ser>
          <c:idx val="0"/>
          <c:order val="0"/>
          <c:tx>
            <c:strRef>
              <c:f>Pivot!$P$23:$P$24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2B2-4E65-B479-9BDE60B1E3F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2B2-4E65-B479-9BDE60B1E3F7}"/>
              </c:ext>
            </c:extLst>
          </c:dPt>
          <c:dLbls>
            <c:dLbl>
              <c:idx val="0"/>
              <c:tx>
                <c:rich>
                  <a:bodyPr/>
                  <a:lstStyle/>
                  <a:p>
                    <a:fld id="{FF227593-FA2F-461D-BB9B-0BF84DE629C9}" type="CELLRANGE">
                      <a:rPr lang="en-US"/>
                      <a:pPr/>
                      <a:t>[CELLRANGE]</a:t>
                    </a:fld>
                    <a:endParaRPr lang="en-US"/>
                  </a:p>
                </c:rich>
              </c:tx>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52B2-4E65-B479-9BDE60B1E3F7}"/>
                </c:ext>
              </c:extLst>
            </c:dLbl>
            <c:dLbl>
              <c:idx val="1"/>
              <c:tx>
                <c:rich>
                  <a:bodyPr/>
                  <a:lstStyle/>
                  <a:p>
                    <a:fld id="{078672E2-4950-4836-B945-0736CA8494AA}" type="CELLRANGE">
                      <a:rPr lang="en-US"/>
                      <a:pPr/>
                      <a:t>[CELLRANGE]</a:t>
                    </a:fld>
                    <a:endParaRPr lang="en-US"/>
                  </a:p>
                </c:rich>
              </c:tx>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2B2-4E65-B479-9BDE60B1E3F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howDataLabelsRange val="1"/>
              </c:ext>
            </c:extLst>
          </c:dLbls>
          <c:cat>
            <c:strRef>
              <c:f>Pivot!$P$23:$P$24</c:f>
              <c:strCache>
                <c:ptCount val="2"/>
                <c:pt idx="0">
                  <c:v>Cash</c:v>
                </c:pt>
                <c:pt idx="1">
                  <c:v>Kredit</c:v>
                </c:pt>
              </c:strCache>
            </c:strRef>
          </c:cat>
          <c:val>
            <c:numRef>
              <c:f>Pivot!$P$23:$P$24</c:f>
              <c:numCache>
                <c:formatCode>_(* #,##0_);_(* \(#,##0\);_(* "-"??_);_(@_)</c:formatCode>
                <c:ptCount val="2"/>
                <c:pt idx="0">
                  <c:v>640941750</c:v>
                </c:pt>
                <c:pt idx="1">
                  <c:v>109554450</c:v>
                </c:pt>
              </c:numCache>
            </c:numRef>
          </c:val>
          <c:extLst>
            <c:ext xmlns:c15="http://schemas.microsoft.com/office/drawing/2012/chart" uri="{02D57815-91ED-43cb-92C2-25804820EDAC}">
              <c15:datalabelsRange>
                <c15:f>Pivot!$P$23:$P$24</c15:f>
                <c15:dlblRangeCache>
                  <c:ptCount val="2"/>
                  <c:pt idx="0">
                    <c:v>85%</c:v>
                  </c:pt>
                  <c:pt idx="1">
                    <c:v>15%</c:v>
                  </c:pt>
                </c15:dlblRangeCache>
              </c15:datalabelsRange>
            </c:ext>
            <c:ext xmlns:c16="http://schemas.microsoft.com/office/drawing/2014/chart" uri="{C3380CC4-5D6E-409C-BE32-E72D297353CC}">
              <c16:uniqueId val="{00000004-52B2-4E65-B479-9BDE60B1E3F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Analisa Data Penjualan Bahan.xlsx]Pivot!PenjualanTahunan</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30455781719978969"/>
                  <c:h val="0.33648962288819007"/>
                </c:manualLayout>
              </c15:layout>
            </c:ext>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8110503595846903"/>
                  <c:h val="0.33648962288819007"/>
                </c:manualLayout>
              </c15:layout>
            </c:ext>
          </c:extLst>
        </c:dLbl>
      </c:pivotFmt>
    </c:pivotFmts>
    <c:plotArea>
      <c:layout/>
      <c:barChart>
        <c:barDir val="bar"/>
        <c:grouping val="clustered"/>
        <c:varyColors val="0"/>
        <c:ser>
          <c:idx val="0"/>
          <c:order val="0"/>
          <c:tx>
            <c:strRef>
              <c:f>Pivot!$U$24</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3-F989-4BFE-9175-791B9549F501}"/>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2-F989-4BFE-9175-791B9549F501}"/>
              </c:ext>
            </c:extLst>
          </c:dPt>
          <c:dLbls>
            <c:dLbl>
              <c:idx val="0"/>
              <c:dLblPos val="inEnd"/>
              <c:showLegendKey val="0"/>
              <c:showVal val="1"/>
              <c:showCatName val="0"/>
              <c:showSerName val="0"/>
              <c:showPercent val="0"/>
              <c:showBubbleSize val="0"/>
              <c:extLst>
                <c:ext xmlns:c15="http://schemas.microsoft.com/office/drawing/2012/chart" uri="{CE6537A1-D6FC-4f65-9D91-7224C49458BB}">
                  <c15:layout>
                    <c:manualLayout>
                      <c:w val="0.28110503595846903"/>
                      <c:h val="0.33648962288819007"/>
                    </c:manualLayout>
                  </c15:layout>
                </c:ext>
                <c:ext xmlns:c16="http://schemas.microsoft.com/office/drawing/2014/chart" uri="{C3380CC4-5D6E-409C-BE32-E72D297353CC}">
                  <c16:uniqueId val="{00000003-F989-4BFE-9175-791B9549F501}"/>
                </c:ext>
              </c:extLst>
            </c:dLbl>
            <c:dLbl>
              <c:idx val="1"/>
              <c:dLblPos val="inEnd"/>
              <c:showLegendKey val="0"/>
              <c:showVal val="1"/>
              <c:showCatName val="0"/>
              <c:showSerName val="0"/>
              <c:showPercent val="0"/>
              <c:showBubbleSize val="0"/>
              <c:extLst>
                <c:ext xmlns:c15="http://schemas.microsoft.com/office/drawing/2012/chart" uri="{CE6537A1-D6FC-4f65-9D91-7224C49458BB}">
                  <c15:layout>
                    <c:manualLayout>
                      <c:w val="0.30455781719978969"/>
                      <c:h val="0.33648962288819007"/>
                    </c:manualLayout>
                  </c15:layout>
                </c:ext>
                <c:ext xmlns:c16="http://schemas.microsoft.com/office/drawing/2014/chart" uri="{C3380CC4-5D6E-409C-BE32-E72D297353CC}">
                  <c16:uniqueId val="{00000002-F989-4BFE-9175-791B9549F50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Pivot!$T$25:$T$26</c:f>
              <c:strCache>
                <c:ptCount val="2"/>
                <c:pt idx="0">
                  <c:v>2021</c:v>
                </c:pt>
                <c:pt idx="1">
                  <c:v>2022</c:v>
                </c:pt>
              </c:strCache>
            </c:strRef>
          </c:cat>
          <c:val>
            <c:numRef>
              <c:f>Pivot!$U$25:$U$26</c:f>
              <c:numCache>
                <c:formatCode>_(* #,##0_);_(* \(#,##0\);_(* "-"??_);_(@_)</c:formatCode>
                <c:ptCount val="2"/>
                <c:pt idx="0">
                  <c:v>295877100</c:v>
                </c:pt>
                <c:pt idx="1">
                  <c:v>454619100</c:v>
                </c:pt>
              </c:numCache>
            </c:numRef>
          </c:val>
          <c:extLst>
            <c:ext xmlns:c16="http://schemas.microsoft.com/office/drawing/2014/chart" uri="{C3380CC4-5D6E-409C-BE32-E72D297353CC}">
              <c16:uniqueId val="{00000000-F989-4BFE-9175-791B9549F501}"/>
            </c:ext>
          </c:extLst>
        </c:ser>
        <c:dLbls>
          <c:dLblPos val="inEnd"/>
          <c:showLegendKey val="0"/>
          <c:showVal val="1"/>
          <c:showCatName val="0"/>
          <c:showSerName val="0"/>
          <c:showPercent val="0"/>
          <c:showBubbleSize val="0"/>
        </c:dLbls>
        <c:gapWidth val="182"/>
        <c:axId val="2067999135"/>
        <c:axId val="2067998719"/>
      </c:barChart>
      <c:catAx>
        <c:axId val="2067999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998719"/>
        <c:crosses val="autoZero"/>
        <c:auto val="1"/>
        <c:lblAlgn val="ctr"/>
        <c:lblOffset val="100"/>
        <c:noMultiLvlLbl val="0"/>
      </c:catAx>
      <c:valAx>
        <c:axId val="2067998719"/>
        <c:scaling>
          <c:orientation val="minMax"/>
        </c:scaling>
        <c:delete val="1"/>
        <c:axPos val="b"/>
        <c:numFmt formatCode="_(* #,##0_);_(* \(#,##0\);_(* &quot;-&quot;??_);_(@_)" sourceLinked="1"/>
        <c:majorTickMark val="none"/>
        <c:minorTickMark val="none"/>
        <c:tickLblPos val="nextTo"/>
        <c:crossAx val="2067999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1"/>
          <c:order val="0"/>
          <c:spPr>
            <a:solidFill>
              <a:schemeClr val="accent2"/>
            </a:solidFill>
            <a:ln>
              <a:noFill/>
            </a:ln>
            <a:effectLst/>
          </c:spPr>
          <c:invertIfNegative val="0"/>
          <c:dLbls>
            <c:dLbl>
              <c:idx val="0"/>
              <c:tx>
                <c:rich>
                  <a:bodyPr/>
                  <a:lstStyle/>
                  <a:p>
                    <a:fld id="{39681F36-DDD4-4E96-BE94-B39BE2B9BA2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B5E-4777-9BA4-82C5CF8AB75B}"/>
                </c:ext>
              </c:extLst>
            </c:dLbl>
            <c:dLbl>
              <c:idx val="1"/>
              <c:tx>
                <c:rich>
                  <a:bodyPr/>
                  <a:lstStyle/>
                  <a:p>
                    <a:fld id="{8B5F0BD0-024B-4AAA-B713-C575A8D162F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B5E-4777-9BA4-82C5CF8AB75B}"/>
                </c:ext>
              </c:extLst>
            </c:dLbl>
            <c:dLbl>
              <c:idx val="2"/>
              <c:tx>
                <c:rich>
                  <a:bodyPr/>
                  <a:lstStyle/>
                  <a:p>
                    <a:fld id="{DCBF6014-53C8-4AD1-B88C-D102B9357D6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FB5E-4777-9BA4-82C5CF8AB75B}"/>
                </c:ext>
              </c:extLst>
            </c:dLbl>
            <c:dLbl>
              <c:idx val="3"/>
              <c:tx>
                <c:rich>
                  <a:bodyPr/>
                  <a:lstStyle/>
                  <a:p>
                    <a:fld id="{33F44535-272D-4DA8-A9BE-D27837E97AC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FB5E-4777-9BA4-82C5CF8AB75B}"/>
                </c:ext>
              </c:extLst>
            </c:dLbl>
            <c:dLbl>
              <c:idx val="4"/>
              <c:tx>
                <c:rich>
                  <a:bodyPr/>
                  <a:lstStyle/>
                  <a:p>
                    <a:fld id="{55BC7609-DCE4-4CE5-912C-DA49F1CE4B2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FB5E-4777-9BA4-82C5CF8AB75B}"/>
                </c:ext>
              </c:extLst>
            </c:dLbl>
            <c:dLbl>
              <c:idx val="5"/>
              <c:tx>
                <c:rich>
                  <a:bodyPr/>
                  <a:lstStyle/>
                  <a:p>
                    <a:fld id="{E8834B5C-B8A9-42AE-A7BD-466C765228B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FB5E-4777-9BA4-82C5CF8AB75B}"/>
                </c:ext>
              </c:extLst>
            </c:dLbl>
            <c:dLbl>
              <c:idx val="6"/>
              <c:tx>
                <c:rich>
                  <a:bodyPr/>
                  <a:lstStyle/>
                  <a:p>
                    <a:fld id="{29641215-4DB0-4D5B-9823-E07D79299CE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FB5E-4777-9BA4-82C5CF8AB75B}"/>
                </c:ext>
              </c:extLst>
            </c:dLbl>
            <c:dLbl>
              <c:idx val="7"/>
              <c:tx>
                <c:rich>
                  <a:bodyPr/>
                  <a:lstStyle/>
                  <a:p>
                    <a:fld id="{A88C5A2C-E028-49B3-AC78-54D7A4BF8F3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FB5E-4777-9BA4-82C5CF8AB75B}"/>
                </c:ext>
              </c:extLst>
            </c:dLbl>
            <c:dLbl>
              <c:idx val="8"/>
              <c:tx>
                <c:rich>
                  <a:bodyPr/>
                  <a:lstStyle/>
                  <a:p>
                    <a:fld id="{5F69230B-3EDF-45C5-9042-92CAC44B89D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FB5E-4777-9BA4-82C5CF8AB75B}"/>
                </c:ext>
              </c:extLst>
            </c:dLbl>
            <c:dLbl>
              <c:idx val="9"/>
              <c:tx>
                <c:rich>
                  <a:bodyPr/>
                  <a:lstStyle/>
                  <a:p>
                    <a:fld id="{E800905B-8B27-42C9-B07F-079CA24C3E1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FB5E-4777-9BA4-82C5CF8AB75B}"/>
                </c:ext>
              </c:extLst>
            </c:dLbl>
            <c:dLbl>
              <c:idx val="10"/>
              <c:tx>
                <c:rich>
                  <a:bodyPr/>
                  <a:lstStyle/>
                  <a:p>
                    <a:fld id="{64CA0122-D0FD-4195-9987-CA956E706C7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FB5E-4777-9BA4-82C5CF8AB75B}"/>
                </c:ext>
              </c:extLst>
            </c:dLbl>
            <c:dLbl>
              <c:idx val="11"/>
              <c:tx>
                <c:rich>
                  <a:bodyPr/>
                  <a:lstStyle/>
                  <a:p>
                    <a:fld id="{49819984-FFEC-401C-8267-B75F4D62AE9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FB5E-4777-9BA4-82C5CF8AB75B}"/>
                </c:ext>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Pivot!$L$8:$L$19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Pivot!$N$8:$N$19</c:f>
              <c:numCache>
                <c:formatCode>_(* #,##0.00_);_(* \(#,##0.00\);_(* "-"??_);_(@_)</c:formatCode>
                <c:ptCount val="12"/>
                <c:pt idx="0">
                  <c:v>12353850</c:v>
                </c:pt>
                <c:pt idx="1">
                  <c:v>11097200</c:v>
                </c:pt>
                <c:pt idx="2">
                  <c:v>12281000</c:v>
                </c:pt>
                <c:pt idx="3">
                  <c:v>11379825</c:v>
                </c:pt>
                <c:pt idx="4">
                  <c:v>11164075</c:v>
                </c:pt>
                <c:pt idx="5">
                  <c:v>11951425</c:v>
                </c:pt>
                <c:pt idx="6">
                  <c:v>12597575</c:v>
                </c:pt>
                <c:pt idx="7">
                  <c:v>15209200</c:v>
                </c:pt>
                <c:pt idx="8">
                  <c:v>12535750</c:v>
                </c:pt>
                <c:pt idx="9">
                  <c:v>13889925</c:v>
                </c:pt>
                <c:pt idx="10">
                  <c:v>11413600</c:v>
                </c:pt>
                <c:pt idx="11">
                  <c:v>7677650</c:v>
                </c:pt>
              </c:numCache>
            </c:numRef>
          </c:val>
          <c:extLst>
            <c:ext xmlns:c15="http://schemas.microsoft.com/office/drawing/2012/chart" uri="{02D57815-91ED-43cb-92C2-25804820EDAC}">
              <c15:datalabelsRange>
                <c15:f>Pivot!$O$8:$O$19</c15:f>
                <c15:dlblRangeCache>
                  <c:ptCount val="12"/>
                  <c:pt idx="0">
                    <c:v>22%</c:v>
                  </c:pt>
                  <c:pt idx="1">
                    <c:v>21%</c:v>
                  </c:pt>
                  <c:pt idx="2">
                    <c:v>22%</c:v>
                  </c:pt>
                  <c:pt idx="3">
                    <c:v>15%</c:v>
                  </c:pt>
                  <c:pt idx="4">
                    <c:v>31%</c:v>
                  </c:pt>
                  <c:pt idx="5">
                    <c:v>30%</c:v>
                  </c:pt>
                  <c:pt idx="6">
                    <c:v>35%</c:v>
                  </c:pt>
                  <c:pt idx="7">
                    <c:v>37%</c:v>
                  </c:pt>
                  <c:pt idx="8">
                    <c:v>19%</c:v>
                  </c:pt>
                  <c:pt idx="9">
                    <c:v>23%</c:v>
                  </c:pt>
                  <c:pt idx="10">
                    <c:v>24%</c:v>
                  </c:pt>
                  <c:pt idx="11">
                    <c:v>19%</c:v>
                  </c:pt>
                </c15:dlblRangeCache>
              </c15:datalabelsRange>
            </c:ext>
            <c:ext xmlns:c16="http://schemas.microsoft.com/office/drawing/2014/chart" uri="{C3380CC4-5D6E-409C-BE32-E72D297353CC}">
              <c16:uniqueId val="{00000001-FB5E-4777-9BA4-82C5CF8AB75B}"/>
            </c:ext>
          </c:extLst>
        </c:ser>
        <c:ser>
          <c:idx val="0"/>
          <c:order val="1"/>
          <c:spPr>
            <a:solidFill>
              <a:schemeClr val="accent1"/>
            </a:solidFill>
            <a:ln>
              <a:noFill/>
            </a:ln>
            <a:effectLst/>
          </c:spPr>
          <c:invertIfNegative val="0"/>
          <c:dLbls>
            <c:delete val="1"/>
          </c:dLbls>
          <c:cat>
            <c:strRef>
              <c:f>Pivot!$L$8:$L$19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Pivot!$M$8:$M$19</c:f>
              <c:numCache>
                <c:formatCode>_(* #,##0.00_);_(* \(#,##0.00\);_(* "-"??_);_(@_)</c:formatCode>
                <c:ptCount val="12"/>
                <c:pt idx="0">
                  <c:v>68894100</c:v>
                </c:pt>
                <c:pt idx="1">
                  <c:v>63393600</c:v>
                </c:pt>
                <c:pt idx="2">
                  <c:v>69102600</c:v>
                </c:pt>
                <c:pt idx="3">
                  <c:v>86413400</c:v>
                </c:pt>
                <c:pt idx="4">
                  <c:v>47694100</c:v>
                </c:pt>
                <c:pt idx="5">
                  <c:v>52223600</c:v>
                </c:pt>
                <c:pt idx="6">
                  <c:v>48292000</c:v>
                </c:pt>
                <c:pt idx="7">
                  <c:v>56290000</c:v>
                </c:pt>
                <c:pt idx="8">
                  <c:v>77498800</c:v>
                </c:pt>
                <c:pt idx="9">
                  <c:v>74469000</c:v>
                </c:pt>
                <c:pt idx="10">
                  <c:v>58076400</c:v>
                </c:pt>
                <c:pt idx="11">
                  <c:v>48148600</c:v>
                </c:pt>
              </c:numCache>
            </c:numRef>
          </c:val>
          <c:extLst>
            <c:ext xmlns:c16="http://schemas.microsoft.com/office/drawing/2014/chart" uri="{C3380CC4-5D6E-409C-BE32-E72D297353CC}">
              <c16:uniqueId val="{00000000-FB5E-4777-9BA4-82C5CF8AB75B}"/>
            </c:ext>
          </c:extLst>
        </c:ser>
        <c:dLbls>
          <c:dLblPos val="ctr"/>
          <c:showLegendKey val="0"/>
          <c:showVal val="1"/>
          <c:showCatName val="0"/>
          <c:showSerName val="0"/>
          <c:showPercent val="0"/>
          <c:showBubbleSize val="0"/>
        </c:dLbls>
        <c:gapWidth val="75"/>
        <c:overlap val="100"/>
        <c:axId val="198502767"/>
        <c:axId val="198501103"/>
      </c:barChart>
      <c:catAx>
        <c:axId val="198502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01103"/>
        <c:crosses val="autoZero"/>
        <c:auto val="1"/>
        <c:lblAlgn val="ctr"/>
        <c:lblOffset val="100"/>
        <c:noMultiLvlLbl val="0"/>
      </c:catAx>
      <c:valAx>
        <c:axId val="198501103"/>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02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Analisa Data Penjualan Bahan.xlsx]Pivot!ProdukTerlaris</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Pivot!$C$23</c:f>
              <c:strCache>
                <c:ptCount val="1"/>
                <c:pt idx="0">
                  <c:v>Total</c:v>
                </c:pt>
              </c:strCache>
            </c:strRef>
          </c:tx>
          <c:spPr>
            <a:solidFill>
              <a:schemeClr val="accent1"/>
            </a:solidFill>
            <a:ln>
              <a:noFill/>
            </a:ln>
            <a:effectLst/>
          </c:spPr>
          <c:invertIfNegative val="0"/>
          <c:cat>
            <c:strRef>
              <c:f>Pivot!$B$24:$B$33</c:f>
              <c:strCache>
                <c:ptCount val="10"/>
                <c:pt idx="0">
                  <c:v>Yoyic Bluebery</c:v>
                </c:pt>
                <c:pt idx="1">
                  <c:v>Pocky</c:v>
                </c:pt>
                <c:pt idx="2">
                  <c:v>Golda Coffee</c:v>
                </c:pt>
                <c:pt idx="3">
                  <c:v>Nyam-nyam</c:v>
                </c:pt>
                <c:pt idx="4">
                  <c:v>Lotte Chocopie</c:v>
                </c:pt>
                <c:pt idx="5">
                  <c:v>Beng beng</c:v>
                </c:pt>
                <c:pt idx="6">
                  <c:v>Lifebuoy Cair 900 Ml</c:v>
                </c:pt>
                <c:pt idx="7">
                  <c:v>Oreo Wafer Sandwich</c:v>
                </c:pt>
                <c:pt idx="8">
                  <c:v>Tipe X Joyko</c:v>
                </c:pt>
                <c:pt idx="9">
                  <c:v>Pepsodent 120 gr</c:v>
                </c:pt>
              </c:strCache>
            </c:strRef>
          </c:cat>
          <c:val>
            <c:numRef>
              <c:f>Pivot!$C$24:$C$33</c:f>
              <c:numCache>
                <c:formatCode>_(* #,##0_);_(* \(#,##0\);_(* "-"??_);_(@_)</c:formatCode>
                <c:ptCount val="10"/>
                <c:pt idx="0">
                  <c:v>6492</c:v>
                </c:pt>
                <c:pt idx="1">
                  <c:v>4926</c:v>
                </c:pt>
                <c:pt idx="2">
                  <c:v>4691</c:v>
                </c:pt>
                <c:pt idx="3">
                  <c:v>4543</c:v>
                </c:pt>
                <c:pt idx="4">
                  <c:v>4329</c:v>
                </c:pt>
                <c:pt idx="5">
                  <c:v>4049</c:v>
                </c:pt>
                <c:pt idx="6">
                  <c:v>3831</c:v>
                </c:pt>
                <c:pt idx="7">
                  <c:v>3601</c:v>
                </c:pt>
                <c:pt idx="8">
                  <c:v>2939</c:v>
                </c:pt>
                <c:pt idx="9">
                  <c:v>2701</c:v>
                </c:pt>
              </c:numCache>
            </c:numRef>
          </c:val>
          <c:extLst>
            <c:ext xmlns:c16="http://schemas.microsoft.com/office/drawing/2014/chart" uri="{C3380CC4-5D6E-409C-BE32-E72D297353CC}">
              <c16:uniqueId val="{00000000-DE6C-4658-B90C-84BCB4832FC3}"/>
            </c:ext>
          </c:extLst>
        </c:ser>
        <c:dLbls>
          <c:showLegendKey val="0"/>
          <c:showVal val="0"/>
          <c:showCatName val="0"/>
          <c:showSerName val="0"/>
          <c:showPercent val="0"/>
          <c:showBubbleSize val="0"/>
        </c:dLbls>
        <c:gapWidth val="182"/>
        <c:axId val="198940799"/>
        <c:axId val="198941631"/>
      </c:barChart>
      <c:catAx>
        <c:axId val="198940799"/>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41631"/>
        <c:crosses val="autoZero"/>
        <c:auto val="1"/>
        <c:lblAlgn val="ctr"/>
        <c:lblOffset val="100"/>
        <c:noMultiLvlLbl val="0"/>
      </c:catAx>
      <c:valAx>
        <c:axId val="198941631"/>
        <c:scaling>
          <c:orientation val="minMax"/>
        </c:scaling>
        <c:delete val="0"/>
        <c:axPos val="t"/>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40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3-596E-41A3-B3C7-F107D525771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596E-41A3-B3C7-F107D525771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96E-41A3-B3C7-F107D5257710}"/>
              </c:ext>
            </c:extLst>
          </c:dPt>
          <c:dLbls>
            <c:dLbl>
              <c:idx val="0"/>
              <c:tx>
                <c:rich>
                  <a:bodyPr rot="0" spcFirstLastPara="1" vertOverflow="overflow" horzOverflow="overflow"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0781A4FB-4CE6-42D9-A3CE-4D1EB37A10B0}" type="CELLRANGE">
                      <a:rPr lang="en-US"/>
                      <a:pPr>
                        <a:defRPr>
                          <a:solidFill>
                            <a:schemeClr val="bg1"/>
                          </a:solidFill>
                        </a:defRPr>
                      </a:pPr>
                      <a:t>[CELLRANGE]</a:t>
                    </a:fld>
                    <a:endParaRPr lang="en-US"/>
                  </a:p>
                </c:rich>
              </c:tx>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 xmlns:c16="http://schemas.microsoft.com/office/drawing/2014/chart" uri="{C3380CC4-5D6E-409C-BE32-E72D297353CC}">
                  <c16:uniqueId val="{00000003-596E-41A3-B3C7-F107D5257710}"/>
                </c:ext>
              </c:extLst>
            </c:dLbl>
            <c:dLbl>
              <c:idx val="1"/>
              <c:tx>
                <c:rich>
                  <a:bodyPr/>
                  <a:lstStyle/>
                  <a:p>
                    <a:fld id="{963B5D58-A2CD-4736-BFDE-D60404E632F3}" type="CELLRANGE">
                      <a:rPr lang="en-US"/>
                      <a:pPr/>
                      <a:t>[CELLRANGE]</a:t>
                    </a:fld>
                    <a:endParaRPr lang="en-US"/>
                  </a:p>
                </c:rich>
              </c:tx>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96E-41A3-B3C7-F107D5257710}"/>
                </c:ext>
              </c:extLst>
            </c:dLbl>
            <c:dLbl>
              <c:idx val="2"/>
              <c:tx>
                <c:rich>
                  <a:bodyPr/>
                  <a:lstStyle/>
                  <a:p>
                    <a:fld id="{64349A2F-B74E-4DBA-9FF3-1082838D5785}" type="CELLRANGE">
                      <a:rPr lang="en-US"/>
                      <a:pPr/>
                      <a:t>[CELLRANGE]</a:t>
                    </a:fld>
                    <a:endParaRPr lang="en-US"/>
                  </a:p>
                </c:rich>
              </c:tx>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96E-41A3-B3C7-F107D52577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howDataLabelsRange val="1"/>
              </c:ext>
            </c:extLst>
          </c:dLbls>
          <c:cat>
            <c:strRef>
              <c:f>Pivot!$I$28:$I$30</c:f>
              <c:strCache>
                <c:ptCount val="3"/>
                <c:pt idx="0">
                  <c:v>Eceran</c:v>
                </c:pt>
                <c:pt idx="1">
                  <c:v>Grosir</c:v>
                </c:pt>
                <c:pt idx="2">
                  <c:v>Online</c:v>
                </c:pt>
              </c:strCache>
            </c:strRef>
          </c:cat>
          <c:val>
            <c:numRef>
              <c:f>Pivot!$J$28:$J$30</c:f>
              <c:numCache>
                <c:formatCode>_(* #,##0_);_(* \(#,##0\);_(* "-"??_);_(@_)</c:formatCode>
                <c:ptCount val="3"/>
                <c:pt idx="0">
                  <c:v>187167200</c:v>
                </c:pt>
                <c:pt idx="1">
                  <c:v>295559800</c:v>
                </c:pt>
                <c:pt idx="2">
                  <c:v>267769200</c:v>
                </c:pt>
              </c:numCache>
            </c:numRef>
          </c:val>
          <c:extLst>
            <c:ext xmlns:c15="http://schemas.microsoft.com/office/drawing/2012/chart" uri="{02D57815-91ED-43cb-92C2-25804820EDAC}">
              <c15:datalabelsRange>
                <c15:f>Pivot!$K$28:$K$30</c15:f>
                <c15:dlblRangeCache>
                  <c:ptCount val="3"/>
                  <c:pt idx="0">
                    <c:v>25%</c:v>
                  </c:pt>
                  <c:pt idx="1">
                    <c:v>39%</c:v>
                  </c:pt>
                  <c:pt idx="2">
                    <c:v>36%</c:v>
                  </c:pt>
                </c15:dlblRangeCache>
              </c15:datalabelsRange>
            </c:ext>
            <c:ext xmlns:c16="http://schemas.microsoft.com/office/drawing/2014/chart" uri="{C3380CC4-5D6E-409C-BE32-E72D297353CC}">
              <c16:uniqueId val="{00000000-596E-41A3-B3C7-F107D5257710}"/>
            </c:ext>
          </c:extLst>
        </c:ser>
        <c:ser>
          <c:idx val="1"/>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7-91AC-4128-80FE-4E4C593C60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91AC-4128-80FE-4E4C593C60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91AC-4128-80FE-4E4C593C60A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Pivot!$I$28:$I$30</c:f>
              <c:strCache>
                <c:ptCount val="3"/>
                <c:pt idx="0">
                  <c:v>Eceran</c:v>
                </c:pt>
                <c:pt idx="1">
                  <c:v>Grosir</c:v>
                </c:pt>
                <c:pt idx="2">
                  <c:v>Online</c:v>
                </c:pt>
              </c:strCache>
            </c:strRef>
          </c:cat>
          <c:val>
            <c:numRef>
              <c:f>Pivot!$K$28:$K$30</c:f>
              <c:numCache>
                <c:formatCode>0%</c:formatCode>
                <c:ptCount val="3"/>
                <c:pt idx="0">
                  <c:v>0.24939126940282977</c:v>
                </c:pt>
                <c:pt idx="1">
                  <c:v>0.39381918256215021</c:v>
                </c:pt>
                <c:pt idx="2">
                  <c:v>0.35678954803502005</c:v>
                </c:pt>
              </c:numCache>
            </c:numRef>
          </c:val>
          <c:extLst>
            <c:ext xmlns:c16="http://schemas.microsoft.com/office/drawing/2014/chart" uri="{C3380CC4-5D6E-409C-BE32-E72D297353CC}">
              <c16:uniqueId val="{00000001-596E-41A3-B3C7-F107D525771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Analisa Data Penjualan Bahan.xlsx]Pivot!CaraPembayaran</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C19D2311-7854-42E6-85B5-31BC580F3E3E}" type="CELLRANGE">
                  <a:rPr lang="en-US"/>
                  <a:pPr>
                    <a:defRPr>
                      <a:solidFill>
                        <a:schemeClr val="bg1"/>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AA9C401F-25A6-4F9C-BF17-9C8DE63430C9}" type="CELLRANGE">
                  <a:rPr lang="en-US"/>
                  <a:pPr>
                    <a:defRPr>
                      <a:solidFill>
                        <a:schemeClr val="bg1"/>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pieChart>
        <c:varyColors val="1"/>
        <c:ser>
          <c:idx val="0"/>
          <c:order val="0"/>
          <c:tx>
            <c:strRef>
              <c:f>Pivot!$P$23:$P$24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9C25-4781-A9F0-E701BCC3F26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C25-4781-A9F0-E701BCC3F26B}"/>
              </c:ext>
            </c:extLst>
          </c:dPt>
          <c:dLbls>
            <c:dLbl>
              <c:idx val="0"/>
              <c:tx>
                <c:rich>
                  <a:bodyPr/>
                  <a:lstStyle/>
                  <a:p>
                    <a:fld id="{C19D2311-7854-42E6-85B5-31BC580F3E3E}" type="CELLRANGE">
                      <a:rPr lang="en-US"/>
                      <a:pPr/>
                      <a:t>[CELLRANGE]</a:t>
                    </a:fld>
                    <a:endParaRPr lang="en-US"/>
                  </a:p>
                </c:rich>
              </c:tx>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9C25-4781-A9F0-E701BCC3F26B}"/>
                </c:ext>
              </c:extLst>
            </c:dLbl>
            <c:dLbl>
              <c:idx val="1"/>
              <c:tx>
                <c:rich>
                  <a:bodyPr/>
                  <a:lstStyle/>
                  <a:p>
                    <a:fld id="{AA9C401F-25A6-4F9C-BF17-9C8DE63430C9}" type="CELLRANGE">
                      <a:rPr lang="en-US"/>
                      <a:pPr/>
                      <a:t>[CELLRANGE]</a:t>
                    </a:fld>
                    <a:endParaRPr lang="en-US"/>
                  </a:p>
                </c:rich>
              </c:tx>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9C25-4781-A9F0-E701BCC3F26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howDataLabelsRange val="1"/>
              </c:ext>
            </c:extLst>
          </c:dLbls>
          <c:cat>
            <c:strRef>
              <c:f>Pivot!$P$23:$P$24</c:f>
              <c:strCache>
                <c:ptCount val="2"/>
                <c:pt idx="0">
                  <c:v>Cash</c:v>
                </c:pt>
                <c:pt idx="1">
                  <c:v>Kredit</c:v>
                </c:pt>
              </c:strCache>
            </c:strRef>
          </c:cat>
          <c:val>
            <c:numRef>
              <c:f>Pivot!$P$23:$P$24</c:f>
              <c:numCache>
                <c:formatCode>_(* #,##0_);_(* \(#,##0\);_(* "-"??_);_(@_)</c:formatCode>
                <c:ptCount val="2"/>
                <c:pt idx="0">
                  <c:v>640941750</c:v>
                </c:pt>
                <c:pt idx="1">
                  <c:v>109554450</c:v>
                </c:pt>
              </c:numCache>
            </c:numRef>
          </c:val>
          <c:extLst>
            <c:ext xmlns:c15="http://schemas.microsoft.com/office/drawing/2012/chart" uri="{02D57815-91ED-43cb-92C2-25804820EDAC}">
              <c15:datalabelsRange>
                <c15:f>Pivot!$P$23:$P$24</c15:f>
                <c15:dlblRangeCache>
                  <c:ptCount val="2"/>
                  <c:pt idx="0">
                    <c:v>85%</c:v>
                  </c:pt>
                  <c:pt idx="1">
                    <c:v>15%</c:v>
                  </c:pt>
                </c15:dlblRangeCache>
              </c15:datalabelsRange>
            </c:ext>
            <c:ext xmlns:c16="http://schemas.microsoft.com/office/drawing/2014/chart" uri="{C3380CC4-5D6E-409C-BE32-E72D297353CC}">
              <c16:uniqueId val="{00000000-9C25-4781-A9F0-E701BCC3F26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35386E0E-8574-4E08-B16B-BD4242543FEB}">
          <cx:dataLabels>
            <cx:visibility seriesName="0" categoryName="1" value="0"/>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35386E0E-8574-4E08-B16B-BD4242543FEB}">
          <cx:dataLabels pos="inEnd">
            <cx:visibility seriesName="0" categoryName="1" value="0"/>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trlProps/ctrlProp1.xml><?xml version="1.0" encoding="utf-8"?>
<formControlPr xmlns="http://schemas.microsoft.com/office/spreadsheetml/2009/9/main" objectType="CheckBox" checked="Checked" fmlaLink="Pivot!$M$6" lockText="1" noThreeD="1"/>
</file>

<file path=xl/ctrlProps/ctrlProp2.xml><?xml version="1.0" encoding="utf-8"?>
<formControlPr xmlns="http://schemas.microsoft.com/office/spreadsheetml/2009/9/main" objectType="CheckBox" checked="Checked" fmlaLink="Pivot!$N$6" lockText="1" noThreeD="1"/>
</file>

<file path=xl/ctrlProps/ctrlProp3.xml><?xml version="1.0" encoding="utf-8"?>
<formControlPr xmlns="http://schemas.microsoft.com/office/spreadsheetml/2009/9/main" objectType="CheckBox" checked="Checked" fmlaLink="Pivot!$O$6" lockText="1" noThreeD="1"/>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microsoft.com/office/2014/relationships/chartEx" Target="../charts/chartEx1.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423333</xdr:colOff>
      <xdr:row>0</xdr:row>
      <xdr:rowOff>190499</xdr:rowOff>
    </xdr:from>
    <xdr:to>
      <xdr:col>22</xdr:col>
      <xdr:colOff>555624</xdr:colOff>
      <xdr:row>35</xdr:row>
      <xdr:rowOff>79375</xdr:rowOff>
    </xdr:to>
    <xdr:sp macro="" textlink="">
      <xdr:nvSpPr>
        <xdr:cNvPr id="117" name="Rectangle: Rounded Corners 116">
          <a:extLst>
            <a:ext uri="{FF2B5EF4-FFF2-40B4-BE49-F238E27FC236}">
              <a16:creationId xmlns:a16="http://schemas.microsoft.com/office/drawing/2014/main" id="{43E3A5D9-4B06-42E2-AAE4-87AEDCFA27D0}"/>
            </a:ext>
          </a:extLst>
        </xdr:cNvPr>
        <xdr:cNvSpPr/>
      </xdr:nvSpPr>
      <xdr:spPr>
        <a:xfrm>
          <a:off x="1128889" y="190499"/>
          <a:ext cx="14552082" cy="7341307"/>
        </a:xfrm>
        <a:prstGeom prst="roundRect">
          <a:avLst>
            <a:gd name="adj" fmla="val 2315"/>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167569</xdr:colOff>
      <xdr:row>10</xdr:row>
      <xdr:rowOff>113946</xdr:rowOff>
    </xdr:from>
    <xdr:to>
      <xdr:col>22</xdr:col>
      <xdr:colOff>405695</xdr:colOff>
      <xdr:row>34</xdr:row>
      <xdr:rowOff>87487</xdr:rowOff>
    </xdr:to>
    <xdr:sp macro="" textlink="">
      <xdr:nvSpPr>
        <xdr:cNvPr id="133" name="Rectangle: Rounded Corners 132">
          <a:extLst>
            <a:ext uri="{FF2B5EF4-FFF2-40B4-BE49-F238E27FC236}">
              <a16:creationId xmlns:a16="http://schemas.microsoft.com/office/drawing/2014/main" id="{1D1A91D8-6A7F-45CA-B85D-838F7B86111D}"/>
            </a:ext>
          </a:extLst>
        </xdr:cNvPr>
        <xdr:cNvSpPr/>
      </xdr:nvSpPr>
      <xdr:spPr>
        <a:xfrm>
          <a:off x="12567708" y="2274710"/>
          <a:ext cx="2963334" cy="5053541"/>
        </a:xfrm>
        <a:prstGeom prst="roundRect">
          <a:avLst>
            <a:gd name="adj" fmla="val 2315"/>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5</xdr:col>
      <xdr:colOff>200025</xdr:colOff>
      <xdr:row>0</xdr:row>
      <xdr:rowOff>190500</xdr:rowOff>
    </xdr:from>
    <xdr:ext cx="9725025" cy="1457325"/>
    <xdr:sp macro="" textlink="">
      <xdr:nvSpPr>
        <xdr:cNvPr id="3" name="Shape 3">
          <a:extLst>
            <a:ext uri="{FF2B5EF4-FFF2-40B4-BE49-F238E27FC236}">
              <a16:creationId xmlns:a16="http://schemas.microsoft.com/office/drawing/2014/main" id="{00000000-0008-0000-0000-000003000000}"/>
            </a:ext>
          </a:extLst>
        </xdr:cNvPr>
        <xdr:cNvSpPr/>
      </xdr:nvSpPr>
      <xdr:spPr>
        <a:xfrm rot="10800000">
          <a:off x="3657247" y="190500"/>
          <a:ext cx="9725025" cy="1457325"/>
        </a:xfrm>
        <a:prstGeom prst="round2SameRect">
          <a:avLst>
            <a:gd name="adj1" fmla="val 16667"/>
            <a:gd name="adj2" fmla="val 0"/>
          </a:avLst>
        </a:prstGeom>
        <a:solidFill>
          <a:schemeClr val="accen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5</xdr:col>
      <xdr:colOff>628650</xdr:colOff>
      <xdr:row>5</xdr:row>
      <xdr:rowOff>47625</xdr:rowOff>
    </xdr:from>
    <xdr:ext cx="2476500" cy="990600"/>
    <xdr:sp macro="" textlink="">
      <xdr:nvSpPr>
        <xdr:cNvPr id="4" name="Shape 4">
          <a:extLst>
            <a:ext uri="{FF2B5EF4-FFF2-40B4-BE49-F238E27FC236}">
              <a16:creationId xmlns:a16="http://schemas.microsoft.com/office/drawing/2014/main" id="{00000000-0008-0000-0000-000004000000}"/>
            </a:ext>
          </a:extLst>
        </xdr:cNvPr>
        <xdr:cNvSpPr/>
      </xdr:nvSpPr>
      <xdr:spPr>
        <a:xfrm>
          <a:off x="4085872" y="1150056"/>
          <a:ext cx="2476500" cy="990600"/>
        </a:xfrm>
        <a:prstGeom prst="roundRect">
          <a:avLst>
            <a:gd name="adj" fmla="val 12215"/>
          </a:avLst>
        </a:prstGeom>
        <a:ln>
          <a:headEnd type="none" w="sm" len="sm"/>
          <a:tailEnd type="none" w="sm" len="sm"/>
        </a:ln>
      </xdr:spPr>
      <xdr:style>
        <a:lnRef idx="2">
          <a:schemeClr val="accent1"/>
        </a:lnRef>
        <a:fillRef idx="1">
          <a:schemeClr val="lt1"/>
        </a:fillRef>
        <a:effectRef idx="0">
          <a:schemeClr val="accent1"/>
        </a:effectRef>
        <a:fontRef idx="minor">
          <a:schemeClr val="dk1"/>
        </a:fontRef>
      </xdr:style>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6</xdr:col>
      <xdr:colOff>514350</xdr:colOff>
      <xdr:row>5</xdr:row>
      <xdr:rowOff>123825</xdr:rowOff>
    </xdr:from>
    <xdr:ext cx="1323975" cy="276225"/>
    <xdr:sp macro="" textlink="">
      <xdr:nvSpPr>
        <xdr:cNvPr id="5" name="Shape 5">
          <a:extLst>
            <a:ext uri="{FF2B5EF4-FFF2-40B4-BE49-F238E27FC236}">
              <a16:creationId xmlns:a16="http://schemas.microsoft.com/office/drawing/2014/main" id="{00000000-0008-0000-0000-000005000000}"/>
            </a:ext>
          </a:extLst>
        </xdr:cNvPr>
        <xdr:cNvSpPr txBox="1"/>
      </xdr:nvSpPr>
      <xdr:spPr>
        <a:xfrm>
          <a:off x="4659489" y="1226256"/>
          <a:ext cx="1323975" cy="27622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1200" b="1">
              <a:solidFill>
                <a:schemeClr val="dk1"/>
              </a:solidFill>
              <a:latin typeface="Arial"/>
              <a:ea typeface="Arial"/>
              <a:cs typeface="Arial"/>
              <a:sym typeface="Arial"/>
            </a:rPr>
            <a:t>Total Penjualan</a:t>
          </a:r>
          <a:endParaRPr sz="1400"/>
        </a:p>
      </xdr:txBody>
    </xdr:sp>
    <xdr:clientData fLocksWithSheet="0"/>
  </xdr:oneCellAnchor>
  <xdr:oneCellAnchor>
    <xdr:from>
      <xdr:col>10</xdr:col>
      <xdr:colOff>392994</xdr:colOff>
      <xdr:row>5</xdr:row>
      <xdr:rowOff>47625</xdr:rowOff>
    </xdr:from>
    <xdr:ext cx="2476500" cy="990600"/>
    <xdr:sp macro="" textlink="">
      <xdr:nvSpPr>
        <xdr:cNvPr id="139" name="Shape 4">
          <a:extLst>
            <a:ext uri="{FF2B5EF4-FFF2-40B4-BE49-F238E27FC236}">
              <a16:creationId xmlns:a16="http://schemas.microsoft.com/office/drawing/2014/main" id="{EC5F9268-C60F-48F2-9046-CE09DA295F35}"/>
            </a:ext>
          </a:extLst>
        </xdr:cNvPr>
        <xdr:cNvSpPr/>
      </xdr:nvSpPr>
      <xdr:spPr>
        <a:xfrm>
          <a:off x="7289800" y="1150056"/>
          <a:ext cx="2476500" cy="990600"/>
        </a:xfrm>
        <a:prstGeom prst="roundRect">
          <a:avLst>
            <a:gd name="adj" fmla="val 12215"/>
          </a:avLst>
        </a:prstGeom>
        <a:ln>
          <a:headEnd type="none" w="sm" len="sm"/>
          <a:tailEnd type="none" w="sm" len="sm"/>
        </a:ln>
      </xdr:spPr>
      <xdr:style>
        <a:lnRef idx="2">
          <a:schemeClr val="accent1"/>
        </a:lnRef>
        <a:fillRef idx="1">
          <a:schemeClr val="lt1"/>
        </a:fillRef>
        <a:effectRef idx="0">
          <a:schemeClr val="accent1"/>
        </a:effectRef>
        <a:fontRef idx="minor">
          <a:schemeClr val="dk1"/>
        </a:fontRef>
      </xdr:style>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15</xdr:col>
      <xdr:colOff>157339</xdr:colOff>
      <xdr:row>5</xdr:row>
      <xdr:rowOff>47625</xdr:rowOff>
    </xdr:from>
    <xdr:ext cx="2476500" cy="990600"/>
    <xdr:sp macro="" textlink="">
      <xdr:nvSpPr>
        <xdr:cNvPr id="140" name="Shape 4">
          <a:extLst>
            <a:ext uri="{FF2B5EF4-FFF2-40B4-BE49-F238E27FC236}">
              <a16:creationId xmlns:a16="http://schemas.microsoft.com/office/drawing/2014/main" id="{171A1058-8E9F-4DA1-8A6F-C6C623BFAC80}"/>
            </a:ext>
          </a:extLst>
        </xdr:cNvPr>
        <xdr:cNvSpPr/>
      </xdr:nvSpPr>
      <xdr:spPr>
        <a:xfrm>
          <a:off x="10493728" y="1150056"/>
          <a:ext cx="2476500" cy="990600"/>
        </a:xfrm>
        <a:prstGeom prst="roundRect">
          <a:avLst>
            <a:gd name="adj" fmla="val 12215"/>
          </a:avLst>
        </a:prstGeom>
        <a:ln>
          <a:headEnd type="none" w="sm" len="sm"/>
          <a:tailEnd type="none" w="sm" len="sm"/>
        </a:ln>
      </xdr:spPr>
      <xdr:style>
        <a:lnRef idx="2">
          <a:schemeClr val="accent1"/>
        </a:lnRef>
        <a:fillRef idx="1">
          <a:schemeClr val="lt1"/>
        </a:fillRef>
        <a:effectRef idx="0">
          <a:schemeClr val="accent1"/>
        </a:effectRef>
        <a:fontRef idx="minor">
          <a:schemeClr val="dk1"/>
        </a:fontRef>
      </xdr:style>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6</xdr:col>
      <xdr:colOff>38100</xdr:colOff>
      <xdr:row>6</xdr:row>
      <xdr:rowOff>170275</xdr:rowOff>
    </xdr:from>
    <xdr:ext cx="2247900" cy="477013"/>
    <xdr:sp macro="" textlink="Pivot!F10">
      <xdr:nvSpPr>
        <xdr:cNvPr id="6" name="Shape 6">
          <a:extLst>
            <a:ext uri="{FF2B5EF4-FFF2-40B4-BE49-F238E27FC236}">
              <a16:creationId xmlns:a16="http://schemas.microsoft.com/office/drawing/2014/main" id="{00000000-0008-0000-0000-000006000000}"/>
            </a:ext>
          </a:extLst>
        </xdr:cNvPr>
        <xdr:cNvSpPr txBox="1"/>
      </xdr:nvSpPr>
      <xdr:spPr>
        <a:xfrm>
          <a:off x="4183239" y="1484372"/>
          <a:ext cx="2247900" cy="477013"/>
        </a:xfrm>
        <a:prstGeom prst="rect">
          <a:avLst/>
        </a:prstGeom>
        <a:noFill/>
        <a:ln>
          <a:noFill/>
        </a:ln>
      </xdr:spPr>
      <xdr:txBody>
        <a:bodyPr spcFirstLastPara="1" wrap="square" lIns="91425" tIns="45700" rIns="91425" bIns="45700" anchor="ctr" anchorCtr="0">
          <a:spAutoFit/>
        </a:bodyPr>
        <a:lstStyle/>
        <a:p>
          <a:pPr marL="0" lvl="0" indent="0" algn="ctr" rtl="0">
            <a:spcBef>
              <a:spcPts val="0"/>
            </a:spcBef>
            <a:spcAft>
              <a:spcPts val="0"/>
            </a:spcAft>
            <a:buNone/>
          </a:pPr>
          <a:fld id="{08ACB784-BC63-4EF1-9713-BA50C0A4E6CB}" type="TxLink">
            <a:rPr lang="en-US" sz="2000" b="1" i="0" u="none" strike="noStrike">
              <a:solidFill>
                <a:srgbClr val="000000"/>
              </a:solidFill>
              <a:latin typeface="Poppins" panose="00000500000000000000" pitchFamily="2" charset="0"/>
              <a:ea typeface="Poppins"/>
              <a:cs typeface="Poppins" panose="00000500000000000000" pitchFamily="2" charset="0"/>
              <a:sym typeface="Poppins"/>
            </a:rPr>
            <a:pPr marL="0" lvl="0" indent="0" algn="ctr" rtl="0">
              <a:spcBef>
                <a:spcPts val="0"/>
              </a:spcBef>
              <a:spcAft>
                <a:spcPts val="0"/>
              </a:spcAft>
              <a:buNone/>
            </a:pPr>
            <a:t>Rp  750.496.200</a:t>
          </a:fld>
          <a:endParaRPr sz="2000" b="1">
            <a:solidFill>
              <a:schemeClr val="dk1"/>
            </a:solidFill>
            <a:latin typeface="Poppins" panose="00000500000000000000" pitchFamily="2" charset="0"/>
            <a:ea typeface="Poppins"/>
            <a:cs typeface="Poppins" panose="00000500000000000000" pitchFamily="2" charset="0"/>
            <a:sym typeface="Poppins"/>
          </a:endParaRPr>
        </a:p>
      </xdr:txBody>
    </xdr:sp>
    <xdr:clientData fLocksWithSheet="0"/>
  </xdr:oneCellAnchor>
  <xdr:oneCellAnchor>
    <xdr:from>
      <xdr:col>11</xdr:col>
      <xdr:colOff>323850</xdr:colOff>
      <xdr:row>5</xdr:row>
      <xdr:rowOff>123825</xdr:rowOff>
    </xdr:from>
    <xdr:ext cx="1000125" cy="276225"/>
    <xdr:sp macro="" textlink="">
      <xdr:nvSpPr>
        <xdr:cNvPr id="8" name="Shape 8">
          <a:extLst>
            <a:ext uri="{FF2B5EF4-FFF2-40B4-BE49-F238E27FC236}">
              <a16:creationId xmlns:a16="http://schemas.microsoft.com/office/drawing/2014/main" id="{00000000-0008-0000-0000-000008000000}"/>
            </a:ext>
          </a:extLst>
        </xdr:cNvPr>
        <xdr:cNvSpPr txBox="1"/>
      </xdr:nvSpPr>
      <xdr:spPr>
        <a:xfrm>
          <a:off x="7908572" y="1226256"/>
          <a:ext cx="1000125" cy="27622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1200" b="1">
              <a:solidFill>
                <a:schemeClr val="dk1"/>
              </a:solidFill>
              <a:latin typeface="Arial"/>
              <a:ea typeface="Arial"/>
              <a:cs typeface="Arial"/>
              <a:sym typeface="Arial"/>
            </a:rPr>
            <a:t>Total Profit</a:t>
          </a:r>
          <a:endParaRPr sz="1400"/>
        </a:p>
      </xdr:txBody>
    </xdr:sp>
    <xdr:clientData fLocksWithSheet="0"/>
  </xdr:oneCellAnchor>
  <xdr:oneCellAnchor>
    <xdr:from>
      <xdr:col>10</xdr:col>
      <xdr:colOff>552450</xdr:colOff>
      <xdr:row>6</xdr:row>
      <xdr:rowOff>170275</xdr:rowOff>
    </xdr:from>
    <xdr:ext cx="2238375" cy="477013"/>
    <xdr:sp macro="" textlink="Pivot!F11">
      <xdr:nvSpPr>
        <xdr:cNvPr id="9" name="Shape 9">
          <a:extLst>
            <a:ext uri="{FF2B5EF4-FFF2-40B4-BE49-F238E27FC236}">
              <a16:creationId xmlns:a16="http://schemas.microsoft.com/office/drawing/2014/main" id="{00000000-0008-0000-0000-000009000000}"/>
            </a:ext>
          </a:extLst>
        </xdr:cNvPr>
        <xdr:cNvSpPr txBox="1"/>
      </xdr:nvSpPr>
      <xdr:spPr>
        <a:xfrm>
          <a:off x="7449256" y="1484372"/>
          <a:ext cx="2238375" cy="477013"/>
        </a:xfrm>
        <a:prstGeom prst="rect">
          <a:avLst/>
        </a:prstGeom>
        <a:noFill/>
        <a:ln>
          <a:noFill/>
        </a:ln>
      </xdr:spPr>
      <xdr:txBody>
        <a:bodyPr spcFirstLastPara="1" wrap="square" lIns="91425" tIns="45700" rIns="91425" bIns="45700" anchor="ctr" anchorCtr="0">
          <a:spAutoFit/>
        </a:bodyPr>
        <a:lstStyle/>
        <a:p>
          <a:pPr marL="0" lvl="0" indent="0" algn="ctr" rtl="0">
            <a:spcBef>
              <a:spcPts val="0"/>
            </a:spcBef>
            <a:spcAft>
              <a:spcPts val="0"/>
            </a:spcAft>
            <a:buNone/>
          </a:pPr>
          <a:fld id="{0DBEA2F1-AE7B-48E2-B590-0304BE080EFF}" type="TxLink">
            <a:rPr lang="en-US" sz="2000" b="1" i="0" u="none" strike="noStrike">
              <a:solidFill>
                <a:srgbClr val="000000"/>
              </a:solidFill>
              <a:latin typeface="Poppins" panose="00000500000000000000" pitchFamily="2" charset="0"/>
              <a:ea typeface="Poppins"/>
              <a:cs typeface="Poppins" panose="00000500000000000000" pitchFamily="2" charset="0"/>
              <a:sym typeface="Poppins"/>
            </a:rPr>
            <a:pPr marL="0" lvl="0" indent="0" algn="ctr" rtl="0">
              <a:spcBef>
                <a:spcPts val="0"/>
              </a:spcBef>
              <a:spcAft>
                <a:spcPts val="0"/>
              </a:spcAft>
              <a:buNone/>
            </a:pPr>
            <a:t>Rp  143.551.075</a:t>
          </a:fld>
          <a:endParaRPr sz="2000" b="1">
            <a:latin typeface="Poppins" panose="00000500000000000000" pitchFamily="2" charset="0"/>
            <a:cs typeface="Poppins" panose="00000500000000000000" pitchFamily="2" charset="0"/>
          </a:endParaRPr>
        </a:p>
      </xdr:txBody>
    </xdr:sp>
    <xdr:clientData fLocksWithSheet="0"/>
  </xdr:oneCellAnchor>
  <xdr:oneCellAnchor>
    <xdr:from>
      <xdr:col>15</xdr:col>
      <xdr:colOff>647700</xdr:colOff>
      <xdr:row>5</xdr:row>
      <xdr:rowOff>123825</xdr:rowOff>
    </xdr:from>
    <xdr:ext cx="1676400" cy="276225"/>
    <xdr:sp macro="" textlink="">
      <xdr:nvSpPr>
        <xdr:cNvPr id="11" name="Shape 11">
          <a:extLst>
            <a:ext uri="{FF2B5EF4-FFF2-40B4-BE49-F238E27FC236}">
              <a16:creationId xmlns:a16="http://schemas.microsoft.com/office/drawing/2014/main" id="{00000000-0008-0000-0000-00000B000000}"/>
            </a:ext>
          </a:extLst>
        </xdr:cNvPr>
        <xdr:cNvSpPr txBox="1"/>
      </xdr:nvSpPr>
      <xdr:spPr>
        <a:xfrm>
          <a:off x="10984089" y="1226256"/>
          <a:ext cx="1676400" cy="27622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1200" b="1">
              <a:solidFill>
                <a:schemeClr val="dk1"/>
              </a:solidFill>
              <a:latin typeface="Arial"/>
              <a:ea typeface="Arial"/>
              <a:cs typeface="Arial"/>
              <a:sym typeface="Arial"/>
            </a:rPr>
            <a:t>Total Produk Terjual</a:t>
          </a:r>
          <a:endParaRPr sz="1400"/>
        </a:p>
      </xdr:txBody>
    </xdr:sp>
    <xdr:clientData fLocksWithSheet="0"/>
  </xdr:oneCellAnchor>
  <xdr:oneCellAnchor>
    <xdr:from>
      <xdr:col>15</xdr:col>
      <xdr:colOff>342900</xdr:colOff>
      <xdr:row>6</xdr:row>
      <xdr:rowOff>170275</xdr:rowOff>
    </xdr:from>
    <xdr:ext cx="2238375" cy="477013"/>
    <xdr:sp macro="" textlink="Pivot!B8">
      <xdr:nvSpPr>
        <xdr:cNvPr id="12" name="Shape 12">
          <a:extLst>
            <a:ext uri="{FF2B5EF4-FFF2-40B4-BE49-F238E27FC236}">
              <a16:creationId xmlns:a16="http://schemas.microsoft.com/office/drawing/2014/main" id="{00000000-0008-0000-0000-00000C000000}"/>
            </a:ext>
          </a:extLst>
        </xdr:cNvPr>
        <xdr:cNvSpPr txBox="1"/>
      </xdr:nvSpPr>
      <xdr:spPr>
        <a:xfrm>
          <a:off x="10679289" y="1484372"/>
          <a:ext cx="2238375" cy="477013"/>
        </a:xfrm>
        <a:prstGeom prst="rect">
          <a:avLst/>
        </a:prstGeom>
        <a:noFill/>
        <a:ln>
          <a:noFill/>
        </a:ln>
      </xdr:spPr>
      <xdr:txBody>
        <a:bodyPr spcFirstLastPara="1" wrap="square" lIns="91425" tIns="45700" rIns="91425" bIns="45700" anchor="ctr" anchorCtr="0">
          <a:spAutoFit/>
        </a:bodyPr>
        <a:lstStyle/>
        <a:p>
          <a:pPr marL="0" lvl="0" indent="0" algn="ctr" rtl="0">
            <a:spcBef>
              <a:spcPts val="0"/>
            </a:spcBef>
            <a:spcAft>
              <a:spcPts val="0"/>
            </a:spcAft>
            <a:buNone/>
          </a:pPr>
          <a:fld id="{24B493CA-CDE0-4DCA-8FF5-922C6DC8BA5E}" type="TxLink">
            <a:rPr lang="en-US" sz="2000" b="1" i="0" u="none" strike="noStrike">
              <a:solidFill>
                <a:srgbClr val="000000"/>
              </a:solidFill>
              <a:latin typeface="Poppins" panose="00000500000000000000" pitchFamily="2" charset="0"/>
              <a:ea typeface="Arial"/>
              <a:cs typeface="Poppins" panose="00000500000000000000" pitchFamily="2" charset="0"/>
              <a:sym typeface="Arial"/>
            </a:rPr>
            <a:pPr marL="0" lvl="0" indent="0" algn="ctr" rtl="0">
              <a:spcBef>
                <a:spcPts val="0"/>
              </a:spcBef>
              <a:spcAft>
                <a:spcPts val="0"/>
              </a:spcAft>
              <a:buNone/>
            </a:pPr>
            <a:t>64568</a:t>
          </a:fld>
          <a:endParaRPr sz="2000" b="1">
            <a:latin typeface="Poppins" panose="00000500000000000000" pitchFamily="2" charset="0"/>
            <a:cs typeface="Poppins" panose="00000500000000000000" pitchFamily="2" charset="0"/>
          </a:endParaRPr>
        </a:p>
      </xdr:txBody>
    </xdr:sp>
    <xdr:clientData fLocksWithSheet="0"/>
  </xdr:oneCellAnchor>
  <xdr:oneCellAnchor>
    <xdr:from>
      <xdr:col>1</xdr:col>
      <xdr:colOff>523875</xdr:colOff>
      <xdr:row>23</xdr:row>
      <xdr:rowOff>167569</xdr:rowOff>
    </xdr:from>
    <xdr:ext cx="2162175" cy="2160763"/>
    <xdr:sp macro="" textlink="">
      <xdr:nvSpPr>
        <xdr:cNvPr id="138" name="Shape 21">
          <a:extLst>
            <a:ext uri="{FF2B5EF4-FFF2-40B4-BE49-F238E27FC236}">
              <a16:creationId xmlns:a16="http://schemas.microsoft.com/office/drawing/2014/main" id="{A92AAEFB-D5DA-4589-A200-E1302A328EE9}"/>
            </a:ext>
          </a:extLst>
        </xdr:cNvPr>
        <xdr:cNvSpPr/>
      </xdr:nvSpPr>
      <xdr:spPr>
        <a:xfrm>
          <a:off x="1229431" y="5080000"/>
          <a:ext cx="2162175" cy="2160763"/>
        </a:xfrm>
        <a:prstGeom prst="roundRect">
          <a:avLst>
            <a:gd name="adj" fmla="val 8047"/>
          </a:avLst>
        </a:prstGeom>
        <a:solidFill>
          <a:schemeClr val="accent3"/>
        </a:solidFill>
        <a:ln w="9525" cap="flat" cmpd="sng">
          <a:solidFill>
            <a:srgbClr val="BFBFBF"/>
          </a:solidFill>
          <a:prstDash val="solid"/>
          <a:round/>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None/>
          </a:pPr>
          <a:endParaRPr sz="1100"/>
        </a:p>
      </xdr:txBody>
    </xdr:sp>
    <xdr:clientData fLocksWithSheet="0"/>
  </xdr:oneCellAnchor>
  <xdr:oneCellAnchor>
    <xdr:from>
      <xdr:col>10</xdr:col>
      <xdr:colOff>552450</xdr:colOff>
      <xdr:row>8</xdr:row>
      <xdr:rowOff>66852</xdr:rowOff>
    </xdr:from>
    <xdr:ext cx="2238375" cy="361597"/>
    <xdr:sp macro="" textlink="Pivot!F12">
      <xdr:nvSpPr>
        <xdr:cNvPr id="13" name="Shape 13">
          <a:extLst>
            <a:ext uri="{FF2B5EF4-FFF2-40B4-BE49-F238E27FC236}">
              <a16:creationId xmlns:a16="http://schemas.microsoft.com/office/drawing/2014/main" id="{00000000-0008-0000-0000-00000D000000}"/>
            </a:ext>
          </a:extLst>
        </xdr:cNvPr>
        <xdr:cNvSpPr txBox="1"/>
      </xdr:nvSpPr>
      <xdr:spPr>
        <a:xfrm>
          <a:off x="7449256" y="1804283"/>
          <a:ext cx="2238375" cy="361597"/>
        </a:xfrm>
        <a:prstGeom prst="rect">
          <a:avLst/>
        </a:prstGeom>
        <a:noFill/>
        <a:ln>
          <a:noFill/>
        </a:ln>
      </xdr:spPr>
      <xdr:txBody>
        <a:bodyPr spcFirstLastPara="1" wrap="square" lIns="91425" tIns="45700" rIns="91425" bIns="45700" anchor="ctr" anchorCtr="0">
          <a:spAutoFit/>
        </a:bodyPr>
        <a:lstStyle/>
        <a:p>
          <a:pPr marL="0" lvl="0" indent="0" algn="ctr" rtl="0">
            <a:spcBef>
              <a:spcPts val="0"/>
            </a:spcBef>
            <a:spcAft>
              <a:spcPts val="0"/>
            </a:spcAft>
            <a:buNone/>
          </a:pPr>
          <a:fld id="{728613C6-B354-4FE3-98CC-E58361B067E2}" type="TxLink">
            <a:rPr lang="en-US" sz="1400" b="1" i="0" u="none" strike="noStrike">
              <a:solidFill>
                <a:srgbClr val="0070C0"/>
              </a:solidFill>
              <a:latin typeface="Poppins" panose="00000500000000000000" pitchFamily="2" charset="0"/>
              <a:ea typeface="Poppins"/>
              <a:cs typeface="Poppins" panose="00000500000000000000" pitchFamily="2" charset="0"/>
              <a:sym typeface="Poppins"/>
            </a:rPr>
            <a:pPr marL="0" lvl="0" indent="0" algn="ctr" rtl="0">
              <a:spcBef>
                <a:spcPts val="0"/>
              </a:spcBef>
              <a:spcAft>
                <a:spcPts val="0"/>
              </a:spcAft>
              <a:buNone/>
            </a:pPr>
            <a:t>24%</a:t>
          </a:fld>
          <a:endParaRPr sz="1400" b="1">
            <a:solidFill>
              <a:srgbClr val="0070C0"/>
            </a:solidFill>
            <a:latin typeface="Poppins" panose="00000500000000000000" pitchFamily="2" charset="0"/>
            <a:cs typeface="Poppins" panose="00000500000000000000" pitchFamily="2" charset="0"/>
          </a:endParaRPr>
        </a:p>
      </xdr:txBody>
    </xdr:sp>
    <xdr:clientData fLocksWithSheet="0"/>
  </xdr:oneCellAnchor>
  <xdr:oneCellAnchor>
    <xdr:from>
      <xdr:col>15</xdr:col>
      <xdr:colOff>342900</xdr:colOff>
      <xdr:row>8</xdr:row>
      <xdr:rowOff>109538</xdr:rowOff>
    </xdr:from>
    <xdr:ext cx="2238375" cy="276225"/>
    <xdr:sp macro="" textlink="">
      <xdr:nvSpPr>
        <xdr:cNvPr id="14" name="Shape 14">
          <a:extLst>
            <a:ext uri="{FF2B5EF4-FFF2-40B4-BE49-F238E27FC236}">
              <a16:creationId xmlns:a16="http://schemas.microsoft.com/office/drawing/2014/main" id="{00000000-0008-0000-0000-00000E000000}"/>
            </a:ext>
          </a:extLst>
        </xdr:cNvPr>
        <xdr:cNvSpPr txBox="1"/>
      </xdr:nvSpPr>
      <xdr:spPr>
        <a:xfrm>
          <a:off x="10679289" y="1846969"/>
          <a:ext cx="2238375" cy="276225"/>
        </a:xfrm>
        <a:prstGeom prst="rect">
          <a:avLst/>
        </a:prstGeom>
        <a:noFill/>
        <a:ln>
          <a:noFill/>
        </a:ln>
      </xdr:spPr>
      <xdr:txBody>
        <a:bodyPr spcFirstLastPara="1" wrap="square" lIns="91425" tIns="45700" rIns="91425" bIns="45700" anchor="ctr" anchorCtr="0">
          <a:spAutoFit/>
        </a:bodyPr>
        <a:lstStyle/>
        <a:p>
          <a:pPr marL="0" lvl="0" indent="0" algn="ctr" rtl="0">
            <a:spcBef>
              <a:spcPts val="0"/>
            </a:spcBef>
            <a:spcAft>
              <a:spcPts val="0"/>
            </a:spcAft>
            <a:buNone/>
          </a:pPr>
          <a:r>
            <a:rPr lang="en-US" sz="1200" b="1">
              <a:solidFill>
                <a:schemeClr val="dk1"/>
              </a:solidFill>
              <a:latin typeface="Arial"/>
              <a:ea typeface="Arial"/>
              <a:cs typeface="Arial"/>
              <a:sym typeface="Arial"/>
            </a:rPr>
            <a:t>Pcs</a:t>
          </a:r>
          <a:endParaRPr sz="1400"/>
        </a:p>
      </xdr:txBody>
    </xdr:sp>
    <xdr:clientData fLocksWithSheet="0"/>
  </xdr:oneCellAnchor>
  <xdr:oneCellAnchor>
    <xdr:from>
      <xdr:col>1</xdr:col>
      <xdr:colOff>523875</xdr:colOff>
      <xdr:row>10</xdr:row>
      <xdr:rowOff>142875</xdr:rowOff>
    </xdr:from>
    <xdr:ext cx="2162175" cy="1162050"/>
    <xdr:sp macro="" textlink="">
      <xdr:nvSpPr>
        <xdr:cNvPr id="21" name="Shape 21">
          <a:extLst>
            <a:ext uri="{FF2B5EF4-FFF2-40B4-BE49-F238E27FC236}">
              <a16:creationId xmlns:a16="http://schemas.microsoft.com/office/drawing/2014/main" id="{00000000-0008-0000-0000-000015000000}"/>
            </a:ext>
          </a:extLst>
        </xdr:cNvPr>
        <xdr:cNvSpPr/>
      </xdr:nvSpPr>
      <xdr:spPr>
        <a:xfrm>
          <a:off x="1229431" y="2303639"/>
          <a:ext cx="2162175" cy="1162050"/>
        </a:xfrm>
        <a:prstGeom prst="roundRect">
          <a:avLst>
            <a:gd name="adj" fmla="val 8047"/>
          </a:avLst>
        </a:prstGeom>
        <a:solidFill>
          <a:schemeClr val="accent1"/>
        </a:solidFill>
        <a:ln w="9525" cap="flat" cmpd="sng">
          <a:solidFill>
            <a:srgbClr val="BFBFBF"/>
          </a:solidFill>
          <a:prstDash val="solid"/>
          <a:round/>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None/>
          </a:pPr>
          <a:endParaRPr sz="1100"/>
        </a:p>
      </xdr:txBody>
    </xdr:sp>
    <xdr:clientData fLocksWithSheet="0"/>
  </xdr:oneCellAnchor>
  <xdr:twoCellAnchor>
    <xdr:from>
      <xdr:col>5</xdr:col>
      <xdr:colOff>128410</xdr:colOff>
      <xdr:row>10</xdr:row>
      <xdr:rowOff>113946</xdr:rowOff>
    </xdr:from>
    <xdr:to>
      <xdr:col>14</xdr:col>
      <xdr:colOff>26459</xdr:colOff>
      <xdr:row>34</xdr:row>
      <xdr:rowOff>87487</xdr:rowOff>
    </xdr:to>
    <xdr:sp macro="" textlink="">
      <xdr:nvSpPr>
        <xdr:cNvPr id="136" name="Rectangle: Rounded Corners 135">
          <a:extLst>
            <a:ext uri="{FF2B5EF4-FFF2-40B4-BE49-F238E27FC236}">
              <a16:creationId xmlns:a16="http://schemas.microsoft.com/office/drawing/2014/main" id="{61ED33F8-DCD8-4917-98EB-011ACB0FB459}"/>
            </a:ext>
          </a:extLst>
        </xdr:cNvPr>
        <xdr:cNvSpPr/>
      </xdr:nvSpPr>
      <xdr:spPr>
        <a:xfrm>
          <a:off x="3585632" y="2274710"/>
          <a:ext cx="6089299" cy="5053541"/>
        </a:xfrm>
        <a:prstGeom prst="roundRect">
          <a:avLst>
            <a:gd name="adj" fmla="val 2315"/>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259820</xdr:colOff>
      <xdr:row>11</xdr:row>
      <xdr:rowOff>9525</xdr:rowOff>
    </xdr:from>
    <xdr:ext cx="1486429" cy="323125"/>
    <xdr:sp macro="" textlink="">
      <xdr:nvSpPr>
        <xdr:cNvPr id="24" name="Shape 24">
          <a:extLst>
            <a:ext uri="{FF2B5EF4-FFF2-40B4-BE49-F238E27FC236}">
              <a16:creationId xmlns:a16="http://schemas.microsoft.com/office/drawing/2014/main" id="{00000000-0008-0000-0000-000018000000}"/>
            </a:ext>
          </a:extLst>
        </xdr:cNvPr>
        <xdr:cNvSpPr txBox="1"/>
      </xdr:nvSpPr>
      <xdr:spPr>
        <a:xfrm>
          <a:off x="1653292" y="2381956"/>
          <a:ext cx="1486429" cy="323125"/>
        </a:xfrm>
        <a:prstGeom prst="rect">
          <a:avLst/>
        </a:prstGeom>
        <a:noFill/>
        <a:ln>
          <a:noFill/>
        </a:ln>
      </xdr:spPr>
      <xdr:txBody>
        <a:bodyPr spcFirstLastPara="1" wrap="square" lIns="91425" tIns="45700" rIns="91425" bIns="45700" anchor="ctr" anchorCtr="0">
          <a:spAutoFit/>
        </a:bodyPr>
        <a:lstStyle/>
        <a:p>
          <a:pPr marL="0" lvl="0" indent="0" algn="ctr" rtl="0">
            <a:spcBef>
              <a:spcPts val="0"/>
            </a:spcBef>
            <a:spcAft>
              <a:spcPts val="0"/>
            </a:spcAft>
            <a:buNone/>
          </a:pPr>
          <a:r>
            <a:rPr lang="en-US" sz="1200" b="1">
              <a:solidFill>
                <a:schemeClr val="dk1"/>
              </a:solidFill>
              <a:latin typeface="Poppins" panose="00000500000000000000" pitchFamily="2" charset="0"/>
              <a:ea typeface="Arial"/>
              <a:cs typeface="Poppins" panose="00000500000000000000" pitchFamily="2" charset="0"/>
              <a:sym typeface="Arial"/>
            </a:rPr>
            <a:t>Produk Terlaris</a:t>
          </a:r>
          <a:endParaRPr sz="1200">
            <a:latin typeface="Poppins" panose="00000500000000000000" pitchFamily="2" charset="0"/>
            <a:cs typeface="Poppins" panose="00000500000000000000" pitchFamily="2" charset="0"/>
          </a:endParaRPr>
        </a:p>
      </xdr:txBody>
    </xdr:sp>
    <xdr:clientData fLocksWithSheet="0"/>
  </xdr:oneCellAnchor>
  <xdr:oneCellAnchor>
    <xdr:from>
      <xdr:col>1</xdr:col>
      <xdr:colOff>523875</xdr:colOff>
      <xdr:row>17</xdr:row>
      <xdr:rowOff>4231</xdr:rowOff>
    </xdr:from>
    <xdr:ext cx="2162175" cy="1239309"/>
    <xdr:sp macro="" textlink="">
      <xdr:nvSpPr>
        <xdr:cNvPr id="137" name="Shape 21">
          <a:extLst>
            <a:ext uri="{FF2B5EF4-FFF2-40B4-BE49-F238E27FC236}">
              <a16:creationId xmlns:a16="http://schemas.microsoft.com/office/drawing/2014/main" id="{7D7FDEDF-844C-4B98-8A1B-32F750B2EA17}"/>
            </a:ext>
          </a:extLst>
        </xdr:cNvPr>
        <xdr:cNvSpPr/>
      </xdr:nvSpPr>
      <xdr:spPr>
        <a:xfrm>
          <a:off x="1229431" y="3646662"/>
          <a:ext cx="2162175" cy="1239309"/>
        </a:xfrm>
        <a:prstGeom prst="roundRect">
          <a:avLst>
            <a:gd name="adj" fmla="val 8047"/>
          </a:avLst>
        </a:prstGeom>
        <a:solidFill>
          <a:schemeClr val="accent2"/>
        </a:solidFill>
        <a:ln w="9525" cap="flat" cmpd="sng">
          <a:solidFill>
            <a:srgbClr val="BFBFBF"/>
          </a:solidFill>
          <a:prstDash val="solid"/>
          <a:round/>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None/>
          </a:pPr>
          <a:endParaRPr sz="1100"/>
        </a:p>
      </xdr:txBody>
    </xdr:sp>
    <xdr:clientData fLocksWithSheet="0"/>
  </xdr:oneCellAnchor>
  <xdr:oneCellAnchor>
    <xdr:from>
      <xdr:col>1</xdr:col>
      <xdr:colOff>564266</xdr:colOff>
      <xdr:row>24</xdr:row>
      <xdr:rowOff>114479</xdr:rowOff>
    </xdr:from>
    <xdr:ext cx="2106084" cy="303889"/>
    <xdr:sp macro="" textlink="">
      <xdr:nvSpPr>
        <xdr:cNvPr id="25" name="Shape 25">
          <a:extLst>
            <a:ext uri="{FF2B5EF4-FFF2-40B4-BE49-F238E27FC236}">
              <a16:creationId xmlns:a16="http://schemas.microsoft.com/office/drawing/2014/main" id="{00000000-0008-0000-0000-000019000000}"/>
            </a:ext>
          </a:extLst>
        </xdr:cNvPr>
        <xdr:cNvSpPr txBox="1"/>
      </xdr:nvSpPr>
      <xdr:spPr>
        <a:xfrm>
          <a:off x="1269822" y="5238576"/>
          <a:ext cx="2106084" cy="303889"/>
        </a:xfrm>
        <a:prstGeom prst="rect">
          <a:avLst/>
        </a:prstGeom>
        <a:noFill/>
        <a:ln>
          <a:noFill/>
        </a:ln>
      </xdr:spPr>
      <xdr:txBody>
        <a:bodyPr spcFirstLastPara="1" wrap="square" lIns="91425" tIns="45700" rIns="91425" bIns="45700" anchor="ctr" anchorCtr="0">
          <a:spAutoFit/>
        </a:bodyPr>
        <a:lstStyle/>
        <a:p>
          <a:pPr marL="0" lvl="0" indent="0" algn="l" rtl="0">
            <a:spcBef>
              <a:spcPts val="0"/>
            </a:spcBef>
            <a:spcAft>
              <a:spcPts val="0"/>
            </a:spcAft>
            <a:buNone/>
          </a:pPr>
          <a:r>
            <a:rPr lang="en-US" sz="1100" b="1">
              <a:solidFill>
                <a:schemeClr val="dk1"/>
              </a:solidFill>
              <a:latin typeface="Poppins" panose="00000500000000000000" pitchFamily="2" charset="0"/>
              <a:ea typeface="Arial"/>
              <a:cs typeface="Poppins" panose="00000500000000000000" pitchFamily="2" charset="0"/>
              <a:sym typeface="Arial"/>
            </a:rPr>
            <a:t>Kontribusi Nilai Penjualan</a:t>
          </a:r>
          <a:endParaRPr sz="1100">
            <a:latin typeface="Poppins" panose="00000500000000000000" pitchFamily="2" charset="0"/>
            <a:cs typeface="Poppins" panose="00000500000000000000" pitchFamily="2" charset="0"/>
          </a:endParaRPr>
        </a:p>
      </xdr:txBody>
    </xdr:sp>
    <xdr:clientData fLocksWithSheet="0"/>
  </xdr:oneCellAnchor>
  <xdr:twoCellAnchor>
    <xdr:from>
      <xdr:col>14</xdr:col>
      <xdr:colOff>97013</xdr:colOff>
      <xdr:row>10</xdr:row>
      <xdr:rowOff>113946</xdr:rowOff>
    </xdr:from>
    <xdr:to>
      <xdr:col>18</xdr:col>
      <xdr:colOff>44097</xdr:colOff>
      <xdr:row>34</xdr:row>
      <xdr:rowOff>87487</xdr:rowOff>
    </xdr:to>
    <xdr:sp macro="" textlink="">
      <xdr:nvSpPr>
        <xdr:cNvPr id="135" name="Rectangle: Rounded Corners 134">
          <a:extLst>
            <a:ext uri="{FF2B5EF4-FFF2-40B4-BE49-F238E27FC236}">
              <a16:creationId xmlns:a16="http://schemas.microsoft.com/office/drawing/2014/main" id="{314B2697-B4F8-4EF7-88B3-DC9887BFA4D0}"/>
            </a:ext>
          </a:extLst>
        </xdr:cNvPr>
        <xdr:cNvSpPr/>
      </xdr:nvSpPr>
      <xdr:spPr>
        <a:xfrm>
          <a:off x="9745485" y="2274710"/>
          <a:ext cx="2698751" cy="5053541"/>
        </a:xfrm>
        <a:prstGeom prst="roundRect">
          <a:avLst>
            <a:gd name="adj" fmla="val 2315"/>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183621</xdr:colOff>
      <xdr:row>17</xdr:row>
      <xdr:rowOff>85725</xdr:rowOff>
    </xdr:from>
    <xdr:ext cx="1594141" cy="323125"/>
    <xdr:sp macro="" textlink="">
      <xdr:nvSpPr>
        <xdr:cNvPr id="26" name="Shape 26">
          <a:extLst>
            <a:ext uri="{FF2B5EF4-FFF2-40B4-BE49-F238E27FC236}">
              <a16:creationId xmlns:a16="http://schemas.microsoft.com/office/drawing/2014/main" id="{00000000-0008-0000-0000-00001A000000}"/>
            </a:ext>
          </a:extLst>
        </xdr:cNvPr>
        <xdr:cNvSpPr txBox="1"/>
      </xdr:nvSpPr>
      <xdr:spPr>
        <a:xfrm>
          <a:off x="1577093" y="3728156"/>
          <a:ext cx="1594141" cy="323125"/>
        </a:xfrm>
        <a:prstGeom prst="rect">
          <a:avLst/>
        </a:prstGeom>
        <a:noFill/>
        <a:ln>
          <a:noFill/>
        </a:ln>
      </xdr:spPr>
      <xdr:txBody>
        <a:bodyPr spcFirstLastPara="1" wrap="square" lIns="91425" tIns="45700" rIns="91425" bIns="45700" anchor="ctr" anchorCtr="0">
          <a:spAutoFit/>
        </a:bodyPr>
        <a:lstStyle/>
        <a:p>
          <a:pPr marL="0" lvl="0" indent="0" algn="l" rtl="0">
            <a:spcBef>
              <a:spcPts val="0"/>
            </a:spcBef>
            <a:spcAft>
              <a:spcPts val="0"/>
            </a:spcAft>
            <a:buNone/>
          </a:pPr>
          <a:r>
            <a:rPr lang="en-US" sz="1200" b="1">
              <a:solidFill>
                <a:sysClr val="windowText" lastClr="000000"/>
              </a:solidFill>
              <a:latin typeface="Poppins" panose="00000500000000000000" pitchFamily="2" charset="0"/>
              <a:ea typeface="Arial"/>
              <a:cs typeface="Poppins" panose="00000500000000000000" pitchFamily="2" charset="0"/>
              <a:sym typeface="Arial"/>
            </a:rPr>
            <a:t>Kategori Terlaris</a:t>
          </a:r>
          <a:endParaRPr sz="1200">
            <a:solidFill>
              <a:sysClr val="windowText" lastClr="000000"/>
            </a:solidFill>
            <a:latin typeface="Poppins" panose="00000500000000000000" pitchFamily="2" charset="0"/>
            <a:cs typeface="Poppins" panose="00000500000000000000" pitchFamily="2" charset="0"/>
          </a:endParaRPr>
        </a:p>
      </xdr:txBody>
    </xdr:sp>
    <xdr:clientData fLocksWithSheet="0"/>
  </xdr:oneCellAnchor>
  <xdr:oneCellAnchor>
    <xdr:from>
      <xdr:col>5</xdr:col>
      <xdr:colOff>542924</xdr:colOff>
      <xdr:row>11</xdr:row>
      <xdr:rowOff>9525</xdr:rowOff>
    </xdr:from>
    <xdr:ext cx="904783" cy="323125"/>
    <xdr:sp macro="" textlink="">
      <xdr:nvSpPr>
        <xdr:cNvPr id="27" name="Shape 27">
          <a:extLst>
            <a:ext uri="{FF2B5EF4-FFF2-40B4-BE49-F238E27FC236}">
              <a16:creationId xmlns:a16="http://schemas.microsoft.com/office/drawing/2014/main" id="{00000000-0008-0000-0000-00001B000000}"/>
            </a:ext>
          </a:extLst>
        </xdr:cNvPr>
        <xdr:cNvSpPr txBox="1"/>
      </xdr:nvSpPr>
      <xdr:spPr>
        <a:xfrm>
          <a:off x="4000146" y="2381956"/>
          <a:ext cx="904783" cy="323125"/>
        </a:xfrm>
        <a:prstGeom prst="rect">
          <a:avLst/>
        </a:prstGeom>
        <a:noFill/>
        <a:ln>
          <a:noFill/>
        </a:ln>
      </xdr:spPr>
      <xdr:txBody>
        <a:bodyPr spcFirstLastPara="1" wrap="square" lIns="91425" tIns="45700" rIns="91425" bIns="45700" anchor="ctr" anchorCtr="0">
          <a:spAutoFit/>
        </a:bodyPr>
        <a:lstStyle/>
        <a:p>
          <a:pPr marL="0" lvl="0" indent="0" algn="l" rtl="0">
            <a:spcBef>
              <a:spcPts val="0"/>
            </a:spcBef>
            <a:spcAft>
              <a:spcPts val="0"/>
            </a:spcAft>
            <a:buNone/>
          </a:pPr>
          <a:r>
            <a:rPr lang="en-US" sz="1200" b="1">
              <a:solidFill>
                <a:schemeClr val="dk1"/>
              </a:solidFill>
              <a:latin typeface="Poppins" panose="00000500000000000000" pitchFamily="2" charset="0"/>
              <a:ea typeface="Arial"/>
              <a:cs typeface="Poppins" panose="00000500000000000000" pitchFamily="2" charset="0"/>
              <a:sym typeface="Arial"/>
            </a:rPr>
            <a:t>Bulanan</a:t>
          </a:r>
          <a:endParaRPr sz="1200">
            <a:latin typeface="Poppins" panose="00000500000000000000" pitchFamily="2" charset="0"/>
            <a:cs typeface="Poppins" panose="00000500000000000000" pitchFamily="2" charset="0"/>
          </a:endParaRPr>
        </a:p>
      </xdr:txBody>
    </xdr:sp>
    <xdr:clientData fLocksWithSheet="0"/>
  </xdr:oneCellAnchor>
  <xdr:oneCellAnchor>
    <xdr:from>
      <xdr:col>5</xdr:col>
      <xdr:colOff>542925</xdr:colOff>
      <xdr:row>25</xdr:row>
      <xdr:rowOff>95250</xdr:rowOff>
    </xdr:from>
    <xdr:ext cx="1604912" cy="323125"/>
    <xdr:sp macro="" textlink="">
      <xdr:nvSpPr>
        <xdr:cNvPr id="28" name="Shape 28">
          <a:extLst>
            <a:ext uri="{FF2B5EF4-FFF2-40B4-BE49-F238E27FC236}">
              <a16:creationId xmlns:a16="http://schemas.microsoft.com/office/drawing/2014/main" id="{00000000-0008-0000-0000-00001C000000}"/>
            </a:ext>
          </a:extLst>
        </xdr:cNvPr>
        <xdr:cNvSpPr txBox="1"/>
      </xdr:nvSpPr>
      <xdr:spPr>
        <a:xfrm>
          <a:off x="4000147" y="5431014"/>
          <a:ext cx="1604912" cy="323125"/>
        </a:xfrm>
        <a:prstGeom prst="rect">
          <a:avLst/>
        </a:prstGeom>
        <a:noFill/>
        <a:ln>
          <a:noFill/>
        </a:ln>
      </xdr:spPr>
      <xdr:txBody>
        <a:bodyPr spcFirstLastPara="1" wrap="square" lIns="91425" tIns="45700" rIns="91425" bIns="45700" anchor="ctr" anchorCtr="0">
          <a:spAutoFit/>
        </a:bodyPr>
        <a:lstStyle/>
        <a:p>
          <a:pPr marL="0" lvl="0" indent="0" algn="l" rtl="0">
            <a:spcBef>
              <a:spcPts val="0"/>
            </a:spcBef>
            <a:spcAft>
              <a:spcPts val="0"/>
            </a:spcAft>
            <a:buNone/>
          </a:pPr>
          <a:r>
            <a:rPr lang="en-US" sz="1200" b="1">
              <a:solidFill>
                <a:schemeClr val="dk1"/>
              </a:solidFill>
              <a:latin typeface="Poppins" panose="00000500000000000000" pitchFamily="2" charset="0"/>
              <a:ea typeface="Arial"/>
              <a:cs typeface="Poppins" panose="00000500000000000000" pitchFamily="2" charset="0"/>
              <a:sym typeface="Arial"/>
            </a:rPr>
            <a:t>Penjualan/Tahun</a:t>
          </a:r>
          <a:endParaRPr sz="1200">
            <a:latin typeface="Poppins" panose="00000500000000000000" pitchFamily="2" charset="0"/>
            <a:cs typeface="Poppins" panose="00000500000000000000" pitchFamily="2" charset="0"/>
          </a:endParaRPr>
        </a:p>
      </xdr:txBody>
    </xdr:sp>
    <xdr:clientData fLocksWithSheet="0"/>
  </xdr:oneCellAnchor>
  <xdr:oneCellAnchor>
    <xdr:from>
      <xdr:col>10</xdr:col>
      <xdr:colOff>314324</xdr:colOff>
      <xdr:row>25</xdr:row>
      <xdr:rowOff>95250</xdr:rowOff>
    </xdr:from>
    <xdr:ext cx="1788023" cy="323125"/>
    <xdr:sp macro="" textlink="">
      <xdr:nvSpPr>
        <xdr:cNvPr id="29" name="Shape 29">
          <a:extLst>
            <a:ext uri="{FF2B5EF4-FFF2-40B4-BE49-F238E27FC236}">
              <a16:creationId xmlns:a16="http://schemas.microsoft.com/office/drawing/2014/main" id="{00000000-0008-0000-0000-00001D000000}"/>
            </a:ext>
          </a:extLst>
        </xdr:cNvPr>
        <xdr:cNvSpPr txBox="1"/>
      </xdr:nvSpPr>
      <xdr:spPr>
        <a:xfrm>
          <a:off x="7211130" y="5431014"/>
          <a:ext cx="1788023" cy="323125"/>
        </a:xfrm>
        <a:prstGeom prst="rect">
          <a:avLst/>
        </a:prstGeom>
        <a:noFill/>
        <a:ln>
          <a:noFill/>
        </a:ln>
      </xdr:spPr>
      <xdr:txBody>
        <a:bodyPr spcFirstLastPara="1" wrap="square" lIns="91425" tIns="45700" rIns="91425" bIns="45700" anchor="ctr" anchorCtr="0">
          <a:spAutoFit/>
        </a:bodyPr>
        <a:lstStyle/>
        <a:p>
          <a:pPr marL="0" lvl="0" indent="0" algn="l" rtl="0">
            <a:spcBef>
              <a:spcPts val="0"/>
            </a:spcBef>
            <a:spcAft>
              <a:spcPts val="0"/>
            </a:spcAft>
            <a:buNone/>
          </a:pPr>
          <a:r>
            <a:rPr lang="en-US" sz="1200" b="1">
              <a:solidFill>
                <a:schemeClr val="dk1"/>
              </a:solidFill>
              <a:latin typeface="Poppins" panose="00000500000000000000" pitchFamily="2" charset="0"/>
              <a:ea typeface="Arial"/>
              <a:cs typeface="Poppins" panose="00000500000000000000" pitchFamily="2" charset="0"/>
              <a:sym typeface="Arial"/>
            </a:rPr>
            <a:t>Penjualan/Kategori</a:t>
          </a:r>
          <a:endParaRPr sz="1200">
            <a:latin typeface="Poppins" panose="00000500000000000000" pitchFamily="2" charset="0"/>
            <a:cs typeface="Poppins" panose="00000500000000000000" pitchFamily="2" charset="0"/>
          </a:endParaRPr>
        </a:p>
      </xdr:txBody>
    </xdr:sp>
    <xdr:clientData fLocksWithSheet="0"/>
  </xdr:oneCellAnchor>
  <xdr:oneCellAnchor>
    <xdr:from>
      <xdr:col>14</xdr:col>
      <xdr:colOff>581024</xdr:colOff>
      <xdr:row>25</xdr:row>
      <xdr:rowOff>95250</xdr:rowOff>
    </xdr:from>
    <xdr:ext cx="1680311" cy="323125"/>
    <xdr:sp macro="" textlink="">
      <xdr:nvSpPr>
        <xdr:cNvPr id="30" name="Shape 30">
          <a:extLst>
            <a:ext uri="{FF2B5EF4-FFF2-40B4-BE49-F238E27FC236}">
              <a16:creationId xmlns:a16="http://schemas.microsoft.com/office/drawing/2014/main" id="{00000000-0008-0000-0000-00001E000000}"/>
            </a:ext>
          </a:extLst>
        </xdr:cNvPr>
        <xdr:cNvSpPr txBox="1"/>
      </xdr:nvSpPr>
      <xdr:spPr>
        <a:xfrm>
          <a:off x="10229496" y="5431014"/>
          <a:ext cx="1680311" cy="323125"/>
        </a:xfrm>
        <a:prstGeom prst="rect">
          <a:avLst/>
        </a:prstGeom>
        <a:noFill/>
        <a:ln>
          <a:noFill/>
        </a:ln>
      </xdr:spPr>
      <xdr:txBody>
        <a:bodyPr spcFirstLastPara="1" wrap="square" lIns="91425" tIns="45700" rIns="91425" bIns="45700" anchor="ctr" anchorCtr="0">
          <a:spAutoFit/>
        </a:bodyPr>
        <a:lstStyle/>
        <a:p>
          <a:pPr marL="0" lvl="0" indent="0" algn="l" rtl="0">
            <a:spcBef>
              <a:spcPts val="0"/>
            </a:spcBef>
            <a:spcAft>
              <a:spcPts val="0"/>
            </a:spcAft>
            <a:buNone/>
          </a:pPr>
          <a:r>
            <a:rPr lang="en-US" sz="1200" b="1">
              <a:solidFill>
                <a:schemeClr val="dk1"/>
              </a:solidFill>
              <a:latin typeface="Poppins" panose="00000500000000000000" pitchFamily="2" charset="0"/>
              <a:ea typeface="Arial"/>
              <a:cs typeface="Poppins" panose="00000500000000000000" pitchFamily="2" charset="0"/>
              <a:sym typeface="Arial"/>
            </a:rPr>
            <a:t>Cara Pembayaran</a:t>
          </a:r>
          <a:endParaRPr sz="1200">
            <a:latin typeface="Poppins" panose="00000500000000000000" pitchFamily="2" charset="0"/>
            <a:cs typeface="Poppins" panose="00000500000000000000" pitchFamily="2" charset="0"/>
          </a:endParaRPr>
        </a:p>
      </xdr:txBody>
    </xdr:sp>
    <xdr:clientData fLocksWithSheet="0"/>
  </xdr:oneCellAnchor>
  <xdr:oneCellAnchor>
    <xdr:from>
      <xdr:col>14</xdr:col>
      <xdr:colOff>581025</xdr:colOff>
      <xdr:row>11</xdr:row>
      <xdr:rowOff>19050</xdr:rowOff>
    </xdr:from>
    <xdr:ext cx="1831108" cy="323125"/>
    <xdr:sp macro="" textlink="">
      <xdr:nvSpPr>
        <xdr:cNvPr id="31" name="Shape 31">
          <a:extLst>
            <a:ext uri="{FF2B5EF4-FFF2-40B4-BE49-F238E27FC236}">
              <a16:creationId xmlns:a16="http://schemas.microsoft.com/office/drawing/2014/main" id="{00000000-0008-0000-0000-00001F000000}"/>
            </a:ext>
          </a:extLst>
        </xdr:cNvPr>
        <xdr:cNvSpPr txBox="1"/>
      </xdr:nvSpPr>
      <xdr:spPr>
        <a:xfrm>
          <a:off x="10229497" y="2391481"/>
          <a:ext cx="1831108" cy="323125"/>
        </a:xfrm>
        <a:prstGeom prst="rect">
          <a:avLst/>
        </a:prstGeom>
        <a:noFill/>
        <a:ln>
          <a:noFill/>
        </a:ln>
      </xdr:spPr>
      <xdr:txBody>
        <a:bodyPr spcFirstLastPara="1" wrap="square" lIns="91425" tIns="45700" rIns="91425" bIns="45700" anchor="ctr" anchorCtr="0">
          <a:spAutoFit/>
        </a:bodyPr>
        <a:lstStyle/>
        <a:p>
          <a:pPr marL="0" lvl="0" indent="0" algn="l" rtl="0">
            <a:spcBef>
              <a:spcPts val="0"/>
            </a:spcBef>
            <a:spcAft>
              <a:spcPts val="0"/>
            </a:spcAft>
            <a:buNone/>
          </a:pPr>
          <a:r>
            <a:rPr lang="en-US" sz="1200" b="1">
              <a:solidFill>
                <a:schemeClr val="dk1"/>
              </a:solidFill>
              <a:latin typeface="Poppins" panose="00000500000000000000" pitchFamily="2" charset="0"/>
              <a:ea typeface="Arial"/>
              <a:cs typeface="Poppins" panose="00000500000000000000" pitchFamily="2" charset="0"/>
              <a:sym typeface="Arial"/>
            </a:rPr>
            <a:t>Jenis Penjualan</a:t>
          </a:r>
          <a:endParaRPr sz="1200">
            <a:latin typeface="Poppins" panose="00000500000000000000" pitchFamily="2" charset="0"/>
            <a:cs typeface="Poppins" panose="00000500000000000000" pitchFamily="2" charset="0"/>
          </a:endParaRPr>
        </a:p>
      </xdr:txBody>
    </xdr:sp>
    <xdr:clientData fLocksWithSheet="0"/>
  </xdr:oneCellAnchor>
  <xdr:oneCellAnchor>
    <xdr:from>
      <xdr:col>18</xdr:col>
      <xdr:colOff>561975</xdr:colOff>
      <xdr:row>11</xdr:row>
      <xdr:rowOff>19050</xdr:rowOff>
    </xdr:from>
    <xdr:ext cx="1734167" cy="323125"/>
    <xdr:sp macro="" textlink="">
      <xdr:nvSpPr>
        <xdr:cNvPr id="32" name="Shape 32">
          <a:extLst>
            <a:ext uri="{FF2B5EF4-FFF2-40B4-BE49-F238E27FC236}">
              <a16:creationId xmlns:a16="http://schemas.microsoft.com/office/drawing/2014/main" id="{00000000-0008-0000-0000-000020000000}"/>
            </a:ext>
          </a:extLst>
        </xdr:cNvPr>
        <xdr:cNvSpPr txBox="1"/>
      </xdr:nvSpPr>
      <xdr:spPr>
        <a:xfrm>
          <a:off x="12962114" y="2391481"/>
          <a:ext cx="1734167" cy="323125"/>
        </a:xfrm>
        <a:prstGeom prst="rect">
          <a:avLst/>
        </a:prstGeom>
        <a:noFill/>
        <a:ln>
          <a:noFill/>
        </a:ln>
      </xdr:spPr>
      <xdr:txBody>
        <a:bodyPr spcFirstLastPara="1" wrap="square" lIns="91425" tIns="45700" rIns="91425" bIns="45700" anchor="ctr" anchorCtr="0">
          <a:spAutoFit/>
        </a:bodyPr>
        <a:lstStyle/>
        <a:p>
          <a:pPr marL="0" lvl="0" indent="0" algn="l" rtl="0">
            <a:spcBef>
              <a:spcPts val="0"/>
            </a:spcBef>
            <a:spcAft>
              <a:spcPts val="0"/>
            </a:spcAft>
            <a:buNone/>
          </a:pPr>
          <a:r>
            <a:rPr lang="en-US" sz="1200" b="1">
              <a:solidFill>
                <a:schemeClr val="dk1"/>
              </a:solidFill>
              <a:latin typeface="Poppins" panose="00000500000000000000" pitchFamily="2" charset="0"/>
              <a:ea typeface="Arial"/>
              <a:cs typeface="Poppins" panose="00000500000000000000" pitchFamily="2" charset="0"/>
              <a:sym typeface="Arial"/>
            </a:rPr>
            <a:t>10 Produk Terlaris</a:t>
          </a:r>
          <a:endParaRPr sz="1200">
            <a:latin typeface="Poppins" panose="00000500000000000000" pitchFamily="2" charset="0"/>
            <a:cs typeface="Poppins" panose="00000500000000000000" pitchFamily="2" charset="0"/>
          </a:endParaRPr>
        </a:p>
      </xdr:txBody>
    </xdr:sp>
    <xdr:clientData fLocksWithSheet="0"/>
  </xdr:oneCellAnchor>
  <xdr:oneCellAnchor>
    <xdr:from>
      <xdr:col>5</xdr:col>
      <xdr:colOff>209550</xdr:colOff>
      <xdr:row>11</xdr:row>
      <xdr:rowOff>0</xdr:rowOff>
    </xdr:from>
    <xdr:ext cx="333375" cy="323850"/>
    <xdr:grpSp>
      <xdr:nvGrpSpPr>
        <xdr:cNvPr id="2" name="Shape 2">
          <a:extLst>
            <a:ext uri="{FF2B5EF4-FFF2-40B4-BE49-F238E27FC236}">
              <a16:creationId xmlns:a16="http://schemas.microsoft.com/office/drawing/2014/main" id="{00000000-0008-0000-0000-000002000000}"/>
            </a:ext>
          </a:extLst>
        </xdr:cNvPr>
        <xdr:cNvGrpSpPr/>
      </xdr:nvGrpSpPr>
      <xdr:grpSpPr>
        <a:xfrm>
          <a:off x="3670300" y="2370667"/>
          <a:ext cx="333375" cy="323850"/>
          <a:chOff x="5179313" y="3618075"/>
          <a:chExt cx="333375" cy="323850"/>
        </a:xfrm>
      </xdr:grpSpPr>
      <xdr:grpSp>
        <xdr:nvGrpSpPr>
          <xdr:cNvPr id="33" name="Shape 33">
            <a:extLst>
              <a:ext uri="{FF2B5EF4-FFF2-40B4-BE49-F238E27FC236}">
                <a16:creationId xmlns:a16="http://schemas.microsoft.com/office/drawing/2014/main" id="{00000000-0008-0000-0000-000021000000}"/>
              </a:ext>
            </a:extLst>
          </xdr:cNvPr>
          <xdr:cNvGrpSpPr/>
        </xdr:nvGrpSpPr>
        <xdr:grpSpPr>
          <a:xfrm>
            <a:off x="5179313" y="3618075"/>
            <a:ext cx="333375" cy="323850"/>
            <a:chOff x="-3235" y="750"/>
            <a:chExt cx="2153" cy="2316"/>
          </a:xfrm>
        </xdr:grpSpPr>
        <xdr:sp macro="" textlink="">
          <xdr:nvSpPr>
            <xdr:cNvPr id="34" name="Shape 34">
              <a:extLst>
                <a:ext uri="{FF2B5EF4-FFF2-40B4-BE49-F238E27FC236}">
                  <a16:creationId xmlns:a16="http://schemas.microsoft.com/office/drawing/2014/main" id="{00000000-0008-0000-0000-000022000000}"/>
                </a:ext>
              </a:extLst>
            </xdr:cNvPr>
            <xdr:cNvSpPr/>
          </xdr:nvSpPr>
          <xdr:spPr>
            <a:xfrm>
              <a:off x="-3235" y="750"/>
              <a:ext cx="2150" cy="23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35" name="Shape 35">
              <a:extLst>
                <a:ext uri="{FF2B5EF4-FFF2-40B4-BE49-F238E27FC236}">
                  <a16:creationId xmlns:a16="http://schemas.microsoft.com/office/drawing/2014/main" id="{00000000-0008-0000-0000-000023000000}"/>
                </a:ext>
              </a:extLst>
            </xdr:cNvPr>
            <xdr:cNvSpPr/>
          </xdr:nvSpPr>
          <xdr:spPr>
            <a:xfrm>
              <a:off x="-3235" y="750"/>
              <a:ext cx="2153" cy="2316"/>
            </a:xfrm>
            <a:custGeom>
              <a:avLst/>
              <a:gdLst/>
              <a:ahLst/>
              <a:cxnLst/>
              <a:rect l="l" t="t" r="r" b="b"/>
              <a:pathLst>
                <a:path w="4305" h="4631" extrusionOk="0">
                  <a:moveTo>
                    <a:pt x="538" y="1527"/>
                  </a:moveTo>
                  <a:lnTo>
                    <a:pt x="538" y="4125"/>
                  </a:lnTo>
                  <a:lnTo>
                    <a:pt x="3767" y="4125"/>
                  </a:lnTo>
                  <a:lnTo>
                    <a:pt x="3767" y="1527"/>
                  </a:lnTo>
                  <a:lnTo>
                    <a:pt x="538" y="1527"/>
                  </a:lnTo>
                  <a:close/>
                  <a:moveTo>
                    <a:pt x="993" y="0"/>
                  </a:moveTo>
                  <a:lnTo>
                    <a:pt x="1006" y="0"/>
                  </a:lnTo>
                  <a:lnTo>
                    <a:pt x="1058" y="5"/>
                  </a:lnTo>
                  <a:lnTo>
                    <a:pt x="1107" y="16"/>
                  </a:lnTo>
                  <a:lnTo>
                    <a:pt x="1153" y="36"/>
                  </a:lnTo>
                  <a:lnTo>
                    <a:pt x="1195" y="61"/>
                  </a:lnTo>
                  <a:lnTo>
                    <a:pt x="1232" y="94"/>
                  </a:lnTo>
                  <a:lnTo>
                    <a:pt x="1264" y="130"/>
                  </a:lnTo>
                  <a:lnTo>
                    <a:pt x="1290" y="173"/>
                  </a:lnTo>
                  <a:lnTo>
                    <a:pt x="1309" y="219"/>
                  </a:lnTo>
                  <a:lnTo>
                    <a:pt x="1322" y="269"/>
                  </a:lnTo>
                  <a:lnTo>
                    <a:pt x="1326" y="319"/>
                  </a:lnTo>
                  <a:lnTo>
                    <a:pt x="1326" y="561"/>
                  </a:lnTo>
                  <a:lnTo>
                    <a:pt x="2979" y="561"/>
                  </a:lnTo>
                  <a:lnTo>
                    <a:pt x="2979" y="319"/>
                  </a:lnTo>
                  <a:lnTo>
                    <a:pt x="2983" y="269"/>
                  </a:lnTo>
                  <a:lnTo>
                    <a:pt x="2996" y="219"/>
                  </a:lnTo>
                  <a:lnTo>
                    <a:pt x="3014" y="173"/>
                  </a:lnTo>
                  <a:lnTo>
                    <a:pt x="3041" y="130"/>
                  </a:lnTo>
                  <a:lnTo>
                    <a:pt x="3072" y="94"/>
                  </a:lnTo>
                  <a:lnTo>
                    <a:pt x="3110" y="61"/>
                  </a:lnTo>
                  <a:lnTo>
                    <a:pt x="3153" y="36"/>
                  </a:lnTo>
                  <a:lnTo>
                    <a:pt x="3198" y="16"/>
                  </a:lnTo>
                  <a:lnTo>
                    <a:pt x="3247" y="5"/>
                  </a:lnTo>
                  <a:lnTo>
                    <a:pt x="3300" y="0"/>
                  </a:lnTo>
                  <a:lnTo>
                    <a:pt x="3312" y="0"/>
                  </a:lnTo>
                  <a:lnTo>
                    <a:pt x="3364" y="5"/>
                  </a:lnTo>
                  <a:lnTo>
                    <a:pt x="3414" y="16"/>
                  </a:lnTo>
                  <a:lnTo>
                    <a:pt x="3459" y="36"/>
                  </a:lnTo>
                  <a:lnTo>
                    <a:pt x="3501" y="61"/>
                  </a:lnTo>
                  <a:lnTo>
                    <a:pt x="3538" y="94"/>
                  </a:lnTo>
                  <a:lnTo>
                    <a:pt x="3571" y="130"/>
                  </a:lnTo>
                  <a:lnTo>
                    <a:pt x="3596" y="173"/>
                  </a:lnTo>
                  <a:lnTo>
                    <a:pt x="3616" y="219"/>
                  </a:lnTo>
                  <a:lnTo>
                    <a:pt x="3629" y="269"/>
                  </a:lnTo>
                  <a:lnTo>
                    <a:pt x="3633" y="319"/>
                  </a:lnTo>
                  <a:lnTo>
                    <a:pt x="3633" y="561"/>
                  </a:lnTo>
                  <a:lnTo>
                    <a:pt x="3985" y="561"/>
                  </a:lnTo>
                  <a:lnTo>
                    <a:pt x="4037" y="565"/>
                  </a:lnTo>
                  <a:lnTo>
                    <a:pt x="4086" y="576"/>
                  </a:lnTo>
                  <a:lnTo>
                    <a:pt x="4131" y="596"/>
                  </a:lnTo>
                  <a:lnTo>
                    <a:pt x="4174" y="621"/>
                  </a:lnTo>
                  <a:lnTo>
                    <a:pt x="4212" y="654"/>
                  </a:lnTo>
                  <a:lnTo>
                    <a:pt x="4243" y="692"/>
                  </a:lnTo>
                  <a:lnTo>
                    <a:pt x="4270" y="733"/>
                  </a:lnTo>
                  <a:lnTo>
                    <a:pt x="4288" y="779"/>
                  </a:lnTo>
                  <a:lnTo>
                    <a:pt x="4301" y="829"/>
                  </a:lnTo>
                  <a:lnTo>
                    <a:pt x="4305" y="881"/>
                  </a:lnTo>
                  <a:lnTo>
                    <a:pt x="4305" y="4311"/>
                  </a:lnTo>
                  <a:lnTo>
                    <a:pt x="4301" y="4363"/>
                  </a:lnTo>
                  <a:lnTo>
                    <a:pt x="4288" y="4412"/>
                  </a:lnTo>
                  <a:lnTo>
                    <a:pt x="4270" y="4458"/>
                  </a:lnTo>
                  <a:lnTo>
                    <a:pt x="4243" y="4500"/>
                  </a:lnTo>
                  <a:lnTo>
                    <a:pt x="4212" y="4537"/>
                  </a:lnTo>
                  <a:lnTo>
                    <a:pt x="4174" y="4569"/>
                  </a:lnTo>
                  <a:lnTo>
                    <a:pt x="4131" y="4594"/>
                  </a:lnTo>
                  <a:lnTo>
                    <a:pt x="4086" y="4614"/>
                  </a:lnTo>
                  <a:lnTo>
                    <a:pt x="4037" y="4627"/>
                  </a:lnTo>
                  <a:lnTo>
                    <a:pt x="3985" y="4631"/>
                  </a:lnTo>
                  <a:lnTo>
                    <a:pt x="321" y="4631"/>
                  </a:lnTo>
                  <a:lnTo>
                    <a:pt x="268" y="4627"/>
                  </a:lnTo>
                  <a:lnTo>
                    <a:pt x="219" y="4614"/>
                  </a:lnTo>
                  <a:lnTo>
                    <a:pt x="172" y="4594"/>
                  </a:lnTo>
                  <a:lnTo>
                    <a:pt x="131" y="4569"/>
                  </a:lnTo>
                  <a:lnTo>
                    <a:pt x="93" y="4537"/>
                  </a:lnTo>
                  <a:lnTo>
                    <a:pt x="61" y="4500"/>
                  </a:lnTo>
                  <a:lnTo>
                    <a:pt x="35" y="4458"/>
                  </a:lnTo>
                  <a:lnTo>
                    <a:pt x="16" y="4412"/>
                  </a:lnTo>
                  <a:lnTo>
                    <a:pt x="4" y="4363"/>
                  </a:lnTo>
                  <a:lnTo>
                    <a:pt x="0" y="4311"/>
                  </a:lnTo>
                  <a:lnTo>
                    <a:pt x="0" y="881"/>
                  </a:lnTo>
                  <a:lnTo>
                    <a:pt x="4" y="829"/>
                  </a:lnTo>
                  <a:lnTo>
                    <a:pt x="16" y="779"/>
                  </a:lnTo>
                  <a:lnTo>
                    <a:pt x="35" y="733"/>
                  </a:lnTo>
                  <a:lnTo>
                    <a:pt x="61" y="692"/>
                  </a:lnTo>
                  <a:lnTo>
                    <a:pt x="93" y="654"/>
                  </a:lnTo>
                  <a:lnTo>
                    <a:pt x="131" y="621"/>
                  </a:lnTo>
                  <a:lnTo>
                    <a:pt x="172" y="596"/>
                  </a:lnTo>
                  <a:lnTo>
                    <a:pt x="219" y="576"/>
                  </a:lnTo>
                  <a:lnTo>
                    <a:pt x="268" y="565"/>
                  </a:lnTo>
                  <a:lnTo>
                    <a:pt x="321" y="561"/>
                  </a:lnTo>
                  <a:lnTo>
                    <a:pt x="672" y="561"/>
                  </a:lnTo>
                  <a:lnTo>
                    <a:pt x="672" y="319"/>
                  </a:lnTo>
                  <a:lnTo>
                    <a:pt x="677" y="269"/>
                  </a:lnTo>
                  <a:lnTo>
                    <a:pt x="689" y="219"/>
                  </a:lnTo>
                  <a:lnTo>
                    <a:pt x="708" y="173"/>
                  </a:lnTo>
                  <a:lnTo>
                    <a:pt x="734" y="130"/>
                  </a:lnTo>
                  <a:lnTo>
                    <a:pt x="766" y="94"/>
                  </a:lnTo>
                  <a:lnTo>
                    <a:pt x="804" y="61"/>
                  </a:lnTo>
                  <a:lnTo>
                    <a:pt x="846" y="36"/>
                  </a:lnTo>
                  <a:lnTo>
                    <a:pt x="891" y="16"/>
                  </a:lnTo>
                  <a:lnTo>
                    <a:pt x="941" y="5"/>
                  </a:lnTo>
                  <a:lnTo>
                    <a:pt x="993" y="0"/>
                  </a:lnTo>
                  <a:close/>
                </a:path>
              </a:pathLst>
            </a:custGeom>
            <a:solidFill>
              <a:schemeClr val="dk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sp macro="" textlink="">
          <xdr:nvSpPr>
            <xdr:cNvPr id="36" name="Shape 36">
              <a:extLst>
                <a:ext uri="{FF2B5EF4-FFF2-40B4-BE49-F238E27FC236}">
                  <a16:creationId xmlns:a16="http://schemas.microsoft.com/office/drawing/2014/main" id="{00000000-0008-0000-0000-000024000000}"/>
                </a:ext>
              </a:extLst>
            </xdr:cNvPr>
            <xdr:cNvSpPr/>
          </xdr:nvSpPr>
          <xdr:spPr>
            <a:xfrm>
              <a:off x="-2772" y="1772"/>
              <a:ext cx="329" cy="329"/>
            </a:xfrm>
            <a:custGeom>
              <a:avLst/>
              <a:gdLst/>
              <a:ahLst/>
              <a:cxnLst/>
              <a:rect l="l" t="t" r="r" b="b"/>
              <a:pathLst>
                <a:path w="660" h="659" extrusionOk="0">
                  <a:moveTo>
                    <a:pt x="51" y="0"/>
                  </a:moveTo>
                  <a:lnTo>
                    <a:pt x="609" y="0"/>
                  </a:lnTo>
                  <a:lnTo>
                    <a:pt x="629" y="5"/>
                  </a:lnTo>
                  <a:lnTo>
                    <a:pt x="646" y="15"/>
                  </a:lnTo>
                  <a:lnTo>
                    <a:pt x="657" y="32"/>
                  </a:lnTo>
                  <a:lnTo>
                    <a:pt x="660" y="51"/>
                  </a:lnTo>
                  <a:lnTo>
                    <a:pt x="660" y="609"/>
                  </a:lnTo>
                  <a:lnTo>
                    <a:pt x="657" y="628"/>
                  </a:lnTo>
                  <a:lnTo>
                    <a:pt x="646" y="644"/>
                  </a:lnTo>
                  <a:lnTo>
                    <a:pt x="629" y="655"/>
                  </a:lnTo>
                  <a:lnTo>
                    <a:pt x="609" y="659"/>
                  </a:lnTo>
                  <a:lnTo>
                    <a:pt x="51" y="659"/>
                  </a:lnTo>
                  <a:lnTo>
                    <a:pt x="31" y="655"/>
                  </a:lnTo>
                  <a:lnTo>
                    <a:pt x="16" y="644"/>
                  </a:lnTo>
                  <a:lnTo>
                    <a:pt x="4" y="628"/>
                  </a:lnTo>
                  <a:lnTo>
                    <a:pt x="0" y="609"/>
                  </a:lnTo>
                  <a:lnTo>
                    <a:pt x="0" y="51"/>
                  </a:lnTo>
                  <a:lnTo>
                    <a:pt x="4" y="32"/>
                  </a:lnTo>
                  <a:lnTo>
                    <a:pt x="16" y="15"/>
                  </a:lnTo>
                  <a:lnTo>
                    <a:pt x="31" y="5"/>
                  </a:lnTo>
                  <a:lnTo>
                    <a:pt x="51" y="0"/>
                  </a:lnTo>
                  <a:close/>
                </a:path>
              </a:pathLst>
            </a:custGeom>
            <a:solidFill>
              <a:schemeClr val="dk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sp macro="" textlink="">
          <xdr:nvSpPr>
            <xdr:cNvPr id="37" name="Shape 37">
              <a:extLst>
                <a:ext uri="{FF2B5EF4-FFF2-40B4-BE49-F238E27FC236}">
                  <a16:creationId xmlns:a16="http://schemas.microsoft.com/office/drawing/2014/main" id="{00000000-0008-0000-0000-000025000000}"/>
                </a:ext>
              </a:extLst>
            </xdr:cNvPr>
            <xdr:cNvSpPr/>
          </xdr:nvSpPr>
          <xdr:spPr>
            <a:xfrm>
              <a:off x="-2324" y="1772"/>
              <a:ext cx="330" cy="329"/>
            </a:xfrm>
            <a:custGeom>
              <a:avLst/>
              <a:gdLst/>
              <a:ahLst/>
              <a:cxnLst/>
              <a:rect l="l" t="t" r="r" b="b"/>
              <a:pathLst>
                <a:path w="660" h="659" extrusionOk="0">
                  <a:moveTo>
                    <a:pt x="52" y="0"/>
                  </a:moveTo>
                  <a:lnTo>
                    <a:pt x="609" y="0"/>
                  </a:lnTo>
                  <a:lnTo>
                    <a:pt x="629" y="5"/>
                  </a:lnTo>
                  <a:lnTo>
                    <a:pt x="646" y="15"/>
                  </a:lnTo>
                  <a:lnTo>
                    <a:pt x="657" y="32"/>
                  </a:lnTo>
                  <a:lnTo>
                    <a:pt x="660" y="51"/>
                  </a:lnTo>
                  <a:lnTo>
                    <a:pt x="660" y="609"/>
                  </a:lnTo>
                  <a:lnTo>
                    <a:pt x="657" y="628"/>
                  </a:lnTo>
                  <a:lnTo>
                    <a:pt x="646" y="644"/>
                  </a:lnTo>
                  <a:lnTo>
                    <a:pt x="629" y="655"/>
                  </a:lnTo>
                  <a:lnTo>
                    <a:pt x="609" y="659"/>
                  </a:lnTo>
                  <a:lnTo>
                    <a:pt x="52" y="659"/>
                  </a:lnTo>
                  <a:lnTo>
                    <a:pt x="31" y="655"/>
                  </a:lnTo>
                  <a:lnTo>
                    <a:pt x="16" y="644"/>
                  </a:lnTo>
                  <a:lnTo>
                    <a:pt x="4" y="628"/>
                  </a:lnTo>
                  <a:lnTo>
                    <a:pt x="0" y="609"/>
                  </a:lnTo>
                  <a:lnTo>
                    <a:pt x="0" y="51"/>
                  </a:lnTo>
                  <a:lnTo>
                    <a:pt x="4" y="32"/>
                  </a:lnTo>
                  <a:lnTo>
                    <a:pt x="16" y="15"/>
                  </a:lnTo>
                  <a:lnTo>
                    <a:pt x="31" y="5"/>
                  </a:lnTo>
                  <a:lnTo>
                    <a:pt x="52" y="0"/>
                  </a:lnTo>
                  <a:close/>
                </a:path>
              </a:pathLst>
            </a:custGeom>
            <a:solidFill>
              <a:schemeClr val="dk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sp macro="" textlink="">
          <xdr:nvSpPr>
            <xdr:cNvPr id="38" name="Shape 38">
              <a:extLst>
                <a:ext uri="{FF2B5EF4-FFF2-40B4-BE49-F238E27FC236}">
                  <a16:creationId xmlns:a16="http://schemas.microsoft.com/office/drawing/2014/main" id="{00000000-0008-0000-0000-000026000000}"/>
                </a:ext>
              </a:extLst>
            </xdr:cNvPr>
            <xdr:cNvSpPr/>
          </xdr:nvSpPr>
          <xdr:spPr>
            <a:xfrm>
              <a:off x="-1876" y="1772"/>
              <a:ext cx="331" cy="329"/>
            </a:xfrm>
            <a:custGeom>
              <a:avLst/>
              <a:gdLst/>
              <a:ahLst/>
              <a:cxnLst/>
              <a:rect l="l" t="t" r="r" b="b"/>
              <a:pathLst>
                <a:path w="661" h="659" extrusionOk="0">
                  <a:moveTo>
                    <a:pt x="52" y="0"/>
                  </a:moveTo>
                  <a:lnTo>
                    <a:pt x="609" y="0"/>
                  </a:lnTo>
                  <a:lnTo>
                    <a:pt x="629" y="5"/>
                  </a:lnTo>
                  <a:lnTo>
                    <a:pt x="645" y="15"/>
                  </a:lnTo>
                  <a:lnTo>
                    <a:pt x="657" y="32"/>
                  </a:lnTo>
                  <a:lnTo>
                    <a:pt x="661" y="51"/>
                  </a:lnTo>
                  <a:lnTo>
                    <a:pt x="661" y="609"/>
                  </a:lnTo>
                  <a:lnTo>
                    <a:pt x="657" y="628"/>
                  </a:lnTo>
                  <a:lnTo>
                    <a:pt x="645" y="644"/>
                  </a:lnTo>
                  <a:lnTo>
                    <a:pt x="629" y="655"/>
                  </a:lnTo>
                  <a:lnTo>
                    <a:pt x="609" y="659"/>
                  </a:lnTo>
                  <a:lnTo>
                    <a:pt x="52" y="659"/>
                  </a:lnTo>
                  <a:lnTo>
                    <a:pt x="31" y="655"/>
                  </a:lnTo>
                  <a:lnTo>
                    <a:pt x="16" y="644"/>
                  </a:lnTo>
                  <a:lnTo>
                    <a:pt x="4" y="628"/>
                  </a:lnTo>
                  <a:lnTo>
                    <a:pt x="0" y="609"/>
                  </a:lnTo>
                  <a:lnTo>
                    <a:pt x="0" y="51"/>
                  </a:lnTo>
                  <a:lnTo>
                    <a:pt x="4" y="32"/>
                  </a:lnTo>
                  <a:lnTo>
                    <a:pt x="16" y="15"/>
                  </a:lnTo>
                  <a:lnTo>
                    <a:pt x="31" y="5"/>
                  </a:lnTo>
                  <a:lnTo>
                    <a:pt x="52" y="0"/>
                  </a:lnTo>
                  <a:close/>
                </a:path>
              </a:pathLst>
            </a:custGeom>
            <a:solidFill>
              <a:schemeClr val="dk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sp macro="" textlink="">
          <xdr:nvSpPr>
            <xdr:cNvPr id="39" name="Shape 39">
              <a:extLst>
                <a:ext uri="{FF2B5EF4-FFF2-40B4-BE49-F238E27FC236}">
                  <a16:creationId xmlns:a16="http://schemas.microsoft.com/office/drawing/2014/main" id="{00000000-0008-0000-0000-000027000000}"/>
                </a:ext>
              </a:extLst>
            </xdr:cNvPr>
            <xdr:cNvSpPr/>
          </xdr:nvSpPr>
          <xdr:spPr>
            <a:xfrm>
              <a:off x="-2772" y="2220"/>
              <a:ext cx="329" cy="329"/>
            </a:xfrm>
            <a:custGeom>
              <a:avLst/>
              <a:gdLst/>
              <a:ahLst/>
              <a:cxnLst/>
              <a:rect l="l" t="t" r="r" b="b"/>
              <a:pathLst>
                <a:path w="660" h="659" extrusionOk="0">
                  <a:moveTo>
                    <a:pt x="51" y="0"/>
                  </a:moveTo>
                  <a:lnTo>
                    <a:pt x="609" y="0"/>
                  </a:lnTo>
                  <a:lnTo>
                    <a:pt x="629" y="5"/>
                  </a:lnTo>
                  <a:lnTo>
                    <a:pt x="646" y="16"/>
                  </a:lnTo>
                  <a:lnTo>
                    <a:pt x="657" y="31"/>
                  </a:lnTo>
                  <a:lnTo>
                    <a:pt x="660" y="51"/>
                  </a:lnTo>
                  <a:lnTo>
                    <a:pt x="660" y="608"/>
                  </a:lnTo>
                  <a:lnTo>
                    <a:pt x="657" y="628"/>
                  </a:lnTo>
                  <a:lnTo>
                    <a:pt x="646" y="644"/>
                  </a:lnTo>
                  <a:lnTo>
                    <a:pt x="629" y="655"/>
                  </a:lnTo>
                  <a:lnTo>
                    <a:pt x="609" y="659"/>
                  </a:lnTo>
                  <a:lnTo>
                    <a:pt x="51" y="659"/>
                  </a:lnTo>
                  <a:lnTo>
                    <a:pt x="31" y="655"/>
                  </a:lnTo>
                  <a:lnTo>
                    <a:pt x="16" y="644"/>
                  </a:lnTo>
                  <a:lnTo>
                    <a:pt x="4" y="628"/>
                  </a:lnTo>
                  <a:lnTo>
                    <a:pt x="0" y="608"/>
                  </a:lnTo>
                  <a:lnTo>
                    <a:pt x="0" y="51"/>
                  </a:lnTo>
                  <a:lnTo>
                    <a:pt x="4" y="31"/>
                  </a:lnTo>
                  <a:lnTo>
                    <a:pt x="16" y="16"/>
                  </a:lnTo>
                  <a:lnTo>
                    <a:pt x="31" y="5"/>
                  </a:lnTo>
                  <a:lnTo>
                    <a:pt x="51" y="0"/>
                  </a:lnTo>
                  <a:close/>
                </a:path>
              </a:pathLst>
            </a:custGeom>
            <a:solidFill>
              <a:schemeClr val="dk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sp macro="" textlink="">
          <xdr:nvSpPr>
            <xdr:cNvPr id="40" name="Shape 40">
              <a:extLst>
                <a:ext uri="{FF2B5EF4-FFF2-40B4-BE49-F238E27FC236}">
                  <a16:creationId xmlns:a16="http://schemas.microsoft.com/office/drawing/2014/main" id="{00000000-0008-0000-0000-000028000000}"/>
                </a:ext>
              </a:extLst>
            </xdr:cNvPr>
            <xdr:cNvSpPr/>
          </xdr:nvSpPr>
          <xdr:spPr>
            <a:xfrm>
              <a:off x="-2324" y="2220"/>
              <a:ext cx="330" cy="329"/>
            </a:xfrm>
            <a:custGeom>
              <a:avLst/>
              <a:gdLst/>
              <a:ahLst/>
              <a:cxnLst/>
              <a:rect l="l" t="t" r="r" b="b"/>
              <a:pathLst>
                <a:path w="660" h="659" extrusionOk="0">
                  <a:moveTo>
                    <a:pt x="52" y="0"/>
                  </a:moveTo>
                  <a:lnTo>
                    <a:pt x="609" y="0"/>
                  </a:lnTo>
                  <a:lnTo>
                    <a:pt x="629" y="5"/>
                  </a:lnTo>
                  <a:lnTo>
                    <a:pt x="646" y="16"/>
                  </a:lnTo>
                  <a:lnTo>
                    <a:pt x="657" y="31"/>
                  </a:lnTo>
                  <a:lnTo>
                    <a:pt x="660" y="51"/>
                  </a:lnTo>
                  <a:lnTo>
                    <a:pt x="660" y="608"/>
                  </a:lnTo>
                  <a:lnTo>
                    <a:pt x="657" y="628"/>
                  </a:lnTo>
                  <a:lnTo>
                    <a:pt x="646" y="644"/>
                  </a:lnTo>
                  <a:lnTo>
                    <a:pt x="629" y="655"/>
                  </a:lnTo>
                  <a:lnTo>
                    <a:pt x="609" y="659"/>
                  </a:lnTo>
                  <a:lnTo>
                    <a:pt x="52" y="659"/>
                  </a:lnTo>
                  <a:lnTo>
                    <a:pt x="31" y="655"/>
                  </a:lnTo>
                  <a:lnTo>
                    <a:pt x="16" y="644"/>
                  </a:lnTo>
                  <a:lnTo>
                    <a:pt x="4" y="628"/>
                  </a:lnTo>
                  <a:lnTo>
                    <a:pt x="0" y="608"/>
                  </a:lnTo>
                  <a:lnTo>
                    <a:pt x="0" y="51"/>
                  </a:lnTo>
                  <a:lnTo>
                    <a:pt x="4" y="31"/>
                  </a:lnTo>
                  <a:lnTo>
                    <a:pt x="16" y="16"/>
                  </a:lnTo>
                  <a:lnTo>
                    <a:pt x="31" y="5"/>
                  </a:lnTo>
                  <a:lnTo>
                    <a:pt x="52" y="0"/>
                  </a:lnTo>
                  <a:close/>
                </a:path>
              </a:pathLst>
            </a:custGeom>
            <a:solidFill>
              <a:schemeClr val="dk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sp macro="" textlink="">
          <xdr:nvSpPr>
            <xdr:cNvPr id="41" name="Shape 41">
              <a:extLst>
                <a:ext uri="{FF2B5EF4-FFF2-40B4-BE49-F238E27FC236}">
                  <a16:creationId xmlns:a16="http://schemas.microsoft.com/office/drawing/2014/main" id="{00000000-0008-0000-0000-000029000000}"/>
                </a:ext>
              </a:extLst>
            </xdr:cNvPr>
            <xdr:cNvSpPr/>
          </xdr:nvSpPr>
          <xdr:spPr>
            <a:xfrm>
              <a:off x="-1876" y="2220"/>
              <a:ext cx="331" cy="329"/>
            </a:xfrm>
            <a:custGeom>
              <a:avLst/>
              <a:gdLst/>
              <a:ahLst/>
              <a:cxnLst/>
              <a:rect l="l" t="t" r="r" b="b"/>
              <a:pathLst>
                <a:path w="661" h="659" extrusionOk="0">
                  <a:moveTo>
                    <a:pt x="52" y="0"/>
                  </a:moveTo>
                  <a:lnTo>
                    <a:pt x="609" y="0"/>
                  </a:lnTo>
                  <a:lnTo>
                    <a:pt x="629" y="5"/>
                  </a:lnTo>
                  <a:lnTo>
                    <a:pt x="645" y="16"/>
                  </a:lnTo>
                  <a:lnTo>
                    <a:pt x="657" y="31"/>
                  </a:lnTo>
                  <a:lnTo>
                    <a:pt x="661" y="51"/>
                  </a:lnTo>
                  <a:lnTo>
                    <a:pt x="661" y="608"/>
                  </a:lnTo>
                  <a:lnTo>
                    <a:pt x="657" y="628"/>
                  </a:lnTo>
                  <a:lnTo>
                    <a:pt x="645" y="644"/>
                  </a:lnTo>
                  <a:lnTo>
                    <a:pt x="629" y="655"/>
                  </a:lnTo>
                  <a:lnTo>
                    <a:pt x="609" y="659"/>
                  </a:lnTo>
                  <a:lnTo>
                    <a:pt x="52" y="659"/>
                  </a:lnTo>
                  <a:lnTo>
                    <a:pt x="31" y="655"/>
                  </a:lnTo>
                  <a:lnTo>
                    <a:pt x="16" y="644"/>
                  </a:lnTo>
                  <a:lnTo>
                    <a:pt x="4" y="628"/>
                  </a:lnTo>
                  <a:lnTo>
                    <a:pt x="0" y="608"/>
                  </a:lnTo>
                  <a:lnTo>
                    <a:pt x="0" y="51"/>
                  </a:lnTo>
                  <a:lnTo>
                    <a:pt x="4" y="31"/>
                  </a:lnTo>
                  <a:lnTo>
                    <a:pt x="16" y="16"/>
                  </a:lnTo>
                  <a:lnTo>
                    <a:pt x="31" y="5"/>
                  </a:lnTo>
                  <a:lnTo>
                    <a:pt x="52" y="0"/>
                  </a:lnTo>
                  <a:close/>
                </a:path>
              </a:pathLst>
            </a:custGeom>
            <a:solidFill>
              <a:schemeClr val="dk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grpSp>
    </xdr:grpSp>
    <xdr:clientData fLocksWithSheet="0"/>
  </xdr:oneCellAnchor>
  <xdr:oneCellAnchor>
    <xdr:from>
      <xdr:col>14</xdr:col>
      <xdr:colOff>304800</xdr:colOff>
      <xdr:row>11</xdr:row>
      <xdr:rowOff>47625</xdr:rowOff>
    </xdr:from>
    <xdr:ext cx="219075" cy="266700"/>
    <xdr:grpSp>
      <xdr:nvGrpSpPr>
        <xdr:cNvPr id="42" name="Shape 2">
          <a:extLst>
            <a:ext uri="{FF2B5EF4-FFF2-40B4-BE49-F238E27FC236}">
              <a16:creationId xmlns:a16="http://schemas.microsoft.com/office/drawing/2014/main" id="{00000000-0008-0000-0000-00002A000000}"/>
            </a:ext>
          </a:extLst>
        </xdr:cNvPr>
        <xdr:cNvGrpSpPr/>
      </xdr:nvGrpSpPr>
      <xdr:grpSpPr>
        <a:xfrm>
          <a:off x="9956800" y="2418292"/>
          <a:ext cx="219075" cy="266700"/>
          <a:chOff x="5236463" y="3646650"/>
          <a:chExt cx="219075" cy="266700"/>
        </a:xfrm>
      </xdr:grpSpPr>
      <xdr:grpSp>
        <xdr:nvGrpSpPr>
          <xdr:cNvPr id="43" name="Shape 42">
            <a:extLst>
              <a:ext uri="{FF2B5EF4-FFF2-40B4-BE49-F238E27FC236}">
                <a16:creationId xmlns:a16="http://schemas.microsoft.com/office/drawing/2014/main" id="{00000000-0008-0000-0000-00002B000000}"/>
              </a:ext>
            </a:extLst>
          </xdr:cNvPr>
          <xdr:cNvGrpSpPr/>
        </xdr:nvGrpSpPr>
        <xdr:grpSpPr>
          <a:xfrm>
            <a:off x="5236463" y="3646650"/>
            <a:ext cx="219075" cy="266700"/>
            <a:chOff x="4887" y="210"/>
            <a:chExt cx="267" cy="291"/>
          </a:xfrm>
        </xdr:grpSpPr>
        <xdr:sp macro="" textlink="">
          <xdr:nvSpPr>
            <xdr:cNvPr id="44" name="Shape 34">
              <a:extLst>
                <a:ext uri="{FF2B5EF4-FFF2-40B4-BE49-F238E27FC236}">
                  <a16:creationId xmlns:a16="http://schemas.microsoft.com/office/drawing/2014/main" id="{00000000-0008-0000-0000-00002C000000}"/>
                </a:ext>
              </a:extLst>
            </xdr:cNvPr>
            <xdr:cNvSpPr/>
          </xdr:nvSpPr>
          <xdr:spPr>
            <a:xfrm>
              <a:off x="4887" y="210"/>
              <a:ext cx="250" cy="2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45" name="Shape 43">
              <a:extLst>
                <a:ext uri="{FF2B5EF4-FFF2-40B4-BE49-F238E27FC236}">
                  <a16:creationId xmlns:a16="http://schemas.microsoft.com/office/drawing/2014/main" id="{00000000-0008-0000-0000-00002D000000}"/>
                </a:ext>
              </a:extLst>
            </xdr:cNvPr>
            <xdr:cNvSpPr/>
          </xdr:nvSpPr>
          <xdr:spPr>
            <a:xfrm>
              <a:off x="4887" y="243"/>
              <a:ext cx="267" cy="208"/>
            </a:xfrm>
            <a:custGeom>
              <a:avLst/>
              <a:gdLst/>
              <a:ahLst/>
              <a:cxnLst/>
              <a:rect l="l" t="t" r="r" b="b"/>
              <a:pathLst>
                <a:path w="3200" h="2495" extrusionOk="0">
                  <a:moveTo>
                    <a:pt x="133" y="0"/>
                  </a:moveTo>
                  <a:lnTo>
                    <a:pt x="158" y="4"/>
                  </a:lnTo>
                  <a:lnTo>
                    <a:pt x="582" y="130"/>
                  </a:lnTo>
                  <a:lnTo>
                    <a:pt x="605" y="138"/>
                  </a:lnTo>
                  <a:lnTo>
                    <a:pt x="624" y="150"/>
                  </a:lnTo>
                  <a:lnTo>
                    <a:pt x="640" y="166"/>
                  </a:lnTo>
                  <a:lnTo>
                    <a:pt x="653" y="183"/>
                  </a:lnTo>
                  <a:lnTo>
                    <a:pt x="663" y="203"/>
                  </a:lnTo>
                  <a:lnTo>
                    <a:pt x="667" y="214"/>
                  </a:lnTo>
                  <a:lnTo>
                    <a:pt x="671" y="227"/>
                  </a:lnTo>
                  <a:lnTo>
                    <a:pt x="760" y="656"/>
                  </a:lnTo>
                  <a:lnTo>
                    <a:pt x="777" y="656"/>
                  </a:lnTo>
                  <a:lnTo>
                    <a:pt x="795" y="657"/>
                  </a:lnTo>
                  <a:lnTo>
                    <a:pt x="3021" y="863"/>
                  </a:lnTo>
                  <a:lnTo>
                    <a:pt x="3054" y="870"/>
                  </a:lnTo>
                  <a:lnTo>
                    <a:pt x="3085" y="880"/>
                  </a:lnTo>
                  <a:lnTo>
                    <a:pt x="3113" y="895"/>
                  </a:lnTo>
                  <a:lnTo>
                    <a:pt x="3138" y="913"/>
                  </a:lnTo>
                  <a:lnTo>
                    <a:pt x="3159" y="935"/>
                  </a:lnTo>
                  <a:lnTo>
                    <a:pt x="3176" y="961"/>
                  </a:lnTo>
                  <a:lnTo>
                    <a:pt x="3189" y="987"/>
                  </a:lnTo>
                  <a:lnTo>
                    <a:pt x="3198" y="1017"/>
                  </a:lnTo>
                  <a:lnTo>
                    <a:pt x="3200" y="1047"/>
                  </a:lnTo>
                  <a:lnTo>
                    <a:pt x="3197" y="1079"/>
                  </a:lnTo>
                  <a:lnTo>
                    <a:pt x="3049" y="1818"/>
                  </a:lnTo>
                  <a:lnTo>
                    <a:pt x="3040" y="1849"/>
                  </a:lnTo>
                  <a:lnTo>
                    <a:pt x="3025" y="1877"/>
                  </a:lnTo>
                  <a:lnTo>
                    <a:pt x="3006" y="1903"/>
                  </a:lnTo>
                  <a:lnTo>
                    <a:pt x="2981" y="1925"/>
                  </a:lnTo>
                  <a:lnTo>
                    <a:pt x="2953" y="1942"/>
                  </a:lnTo>
                  <a:lnTo>
                    <a:pt x="2923" y="1956"/>
                  </a:lnTo>
                  <a:lnTo>
                    <a:pt x="2889" y="1964"/>
                  </a:lnTo>
                  <a:lnTo>
                    <a:pt x="2854" y="1966"/>
                  </a:lnTo>
                  <a:lnTo>
                    <a:pt x="1033" y="1966"/>
                  </a:lnTo>
                  <a:lnTo>
                    <a:pt x="1092" y="2250"/>
                  </a:lnTo>
                  <a:lnTo>
                    <a:pt x="2822" y="2249"/>
                  </a:lnTo>
                  <a:lnTo>
                    <a:pt x="2850" y="2252"/>
                  </a:lnTo>
                  <a:lnTo>
                    <a:pt x="2877" y="2262"/>
                  </a:lnTo>
                  <a:lnTo>
                    <a:pt x="2899" y="2275"/>
                  </a:lnTo>
                  <a:lnTo>
                    <a:pt x="2918" y="2295"/>
                  </a:lnTo>
                  <a:lnTo>
                    <a:pt x="2933" y="2318"/>
                  </a:lnTo>
                  <a:lnTo>
                    <a:pt x="2943" y="2343"/>
                  </a:lnTo>
                  <a:lnTo>
                    <a:pt x="2946" y="2372"/>
                  </a:lnTo>
                  <a:lnTo>
                    <a:pt x="2943" y="2400"/>
                  </a:lnTo>
                  <a:lnTo>
                    <a:pt x="2933" y="2426"/>
                  </a:lnTo>
                  <a:lnTo>
                    <a:pt x="2918" y="2449"/>
                  </a:lnTo>
                  <a:lnTo>
                    <a:pt x="2899" y="2468"/>
                  </a:lnTo>
                  <a:lnTo>
                    <a:pt x="2877" y="2483"/>
                  </a:lnTo>
                  <a:lnTo>
                    <a:pt x="2850" y="2491"/>
                  </a:lnTo>
                  <a:lnTo>
                    <a:pt x="2822" y="2494"/>
                  </a:lnTo>
                  <a:lnTo>
                    <a:pt x="991" y="2495"/>
                  </a:lnTo>
                  <a:lnTo>
                    <a:pt x="965" y="2493"/>
                  </a:lnTo>
                  <a:lnTo>
                    <a:pt x="940" y="2485"/>
                  </a:lnTo>
                  <a:lnTo>
                    <a:pt x="919" y="2472"/>
                  </a:lnTo>
                  <a:lnTo>
                    <a:pt x="900" y="2456"/>
                  </a:lnTo>
                  <a:lnTo>
                    <a:pt x="885" y="2436"/>
                  </a:lnTo>
                  <a:lnTo>
                    <a:pt x="874" y="2414"/>
                  </a:lnTo>
                  <a:lnTo>
                    <a:pt x="868" y="2389"/>
                  </a:lnTo>
                  <a:lnTo>
                    <a:pt x="442" y="345"/>
                  </a:lnTo>
                  <a:lnTo>
                    <a:pt x="88" y="241"/>
                  </a:lnTo>
                  <a:lnTo>
                    <a:pt x="65" y="231"/>
                  </a:lnTo>
                  <a:lnTo>
                    <a:pt x="45" y="219"/>
                  </a:lnTo>
                  <a:lnTo>
                    <a:pt x="28" y="202"/>
                  </a:lnTo>
                  <a:lnTo>
                    <a:pt x="14" y="182"/>
                  </a:lnTo>
                  <a:lnTo>
                    <a:pt x="5" y="160"/>
                  </a:lnTo>
                  <a:lnTo>
                    <a:pt x="0" y="137"/>
                  </a:lnTo>
                  <a:lnTo>
                    <a:pt x="0" y="113"/>
                  </a:lnTo>
                  <a:lnTo>
                    <a:pt x="4" y="88"/>
                  </a:lnTo>
                  <a:lnTo>
                    <a:pt x="14" y="65"/>
                  </a:lnTo>
                  <a:lnTo>
                    <a:pt x="28" y="45"/>
                  </a:lnTo>
                  <a:lnTo>
                    <a:pt x="45" y="28"/>
                  </a:lnTo>
                  <a:lnTo>
                    <a:pt x="64" y="15"/>
                  </a:lnTo>
                  <a:lnTo>
                    <a:pt x="86" y="5"/>
                  </a:lnTo>
                  <a:lnTo>
                    <a:pt x="109" y="0"/>
                  </a:lnTo>
                  <a:lnTo>
                    <a:pt x="133" y="0"/>
                  </a:lnTo>
                  <a:close/>
                </a:path>
              </a:pathLst>
            </a:custGeom>
            <a:solidFill>
              <a:schemeClr val="dk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solidFill>
                  <a:srgbClr val="000000"/>
                </a:solidFill>
              </a:endParaRPr>
            </a:p>
          </xdr:txBody>
        </xdr:sp>
        <xdr:sp macro="" textlink="">
          <xdr:nvSpPr>
            <xdr:cNvPr id="46" name="Shape 44">
              <a:extLst>
                <a:ext uri="{FF2B5EF4-FFF2-40B4-BE49-F238E27FC236}">
                  <a16:creationId xmlns:a16="http://schemas.microsoft.com/office/drawing/2014/main" id="{00000000-0008-0000-0000-00002E000000}"/>
                </a:ext>
              </a:extLst>
            </xdr:cNvPr>
            <xdr:cNvSpPr/>
          </xdr:nvSpPr>
          <xdr:spPr>
            <a:xfrm>
              <a:off x="4978" y="460"/>
              <a:ext cx="41" cy="41"/>
            </a:xfrm>
            <a:custGeom>
              <a:avLst/>
              <a:gdLst/>
              <a:ahLst/>
              <a:cxnLst/>
              <a:rect l="l" t="t" r="r" b="b"/>
              <a:pathLst>
                <a:path w="494" h="492" extrusionOk="0">
                  <a:moveTo>
                    <a:pt x="246" y="0"/>
                  </a:moveTo>
                  <a:lnTo>
                    <a:pt x="287" y="3"/>
                  </a:lnTo>
                  <a:lnTo>
                    <a:pt x="325" y="13"/>
                  </a:lnTo>
                  <a:lnTo>
                    <a:pt x="360" y="27"/>
                  </a:lnTo>
                  <a:lnTo>
                    <a:pt x="392" y="48"/>
                  </a:lnTo>
                  <a:lnTo>
                    <a:pt x="421" y="72"/>
                  </a:lnTo>
                  <a:lnTo>
                    <a:pt x="446" y="101"/>
                  </a:lnTo>
                  <a:lnTo>
                    <a:pt x="466" y="132"/>
                  </a:lnTo>
                  <a:lnTo>
                    <a:pt x="481" y="169"/>
                  </a:lnTo>
                  <a:lnTo>
                    <a:pt x="491" y="206"/>
                  </a:lnTo>
                  <a:lnTo>
                    <a:pt x="494" y="246"/>
                  </a:lnTo>
                  <a:lnTo>
                    <a:pt x="491" y="285"/>
                  </a:lnTo>
                  <a:lnTo>
                    <a:pt x="481" y="324"/>
                  </a:lnTo>
                  <a:lnTo>
                    <a:pt x="466" y="359"/>
                  </a:lnTo>
                  <a:lnTo>
                    <a:pt x="446" y="392"/>
                  </a:lnTo>
                  <a:lnTo>
                    <a:pt x="421" y="420"/>
                  </a:lnTo>
                  <a:lnTo>
                    <a:pt x="392" y="445"/>
                  </a:lnTo>
                  <a:lnTo>
                    <a:pt x="360" y="465"/>
                  </a:lnTo>
                  <a:lnTo>
                    <a:pt x="325" y="480"/>
                  </a:lnTo>
                  <a:lnTo>
                    <a:pt x="287" y="489"/>
                  </a:lnTo>
                  <a:lnTo>
                    <a:pt x="246" y="492"/>
                  </a:lnTo>
                  <a:lnTo>
                    <a:pt x="207" y="489"/>
                  </a:lnTo>
                  <a:lnTo>
                    <a:pt x="169" y="480"/>
                  </a:lnTo>
                  <a:lnTo>
                    <a:pt x="133" y="465"/>
                  </a:lnTo>
                  <a:lnTo>
                    <a:pt x="101" y="445"/>
                  </a:lnTo>
                  <a:lnTo>
                    <a:pt x="73" y="420"/>
                  </a:lnTo>
                  <a:lnTo>
                    <a:pt x="48" y="392"/>
                  </a:lnTo>
                  <a:lnTo>
                    <a:pt x="28" y="359"/>
                  </a:lnTo>
                  <a:lnTo>
                    <a:pt x="13" y="324"/>
                  </a:lnTo>
                  <a:lnTo>
                    <a:pt x="3" y="285"/>
                  </a:lnTo>
                  <a:lnTo>
                    <a:pt x="0" y="246"/>
                  </a:lnTo>
                  <a:lnTo>
                    <a:pt x="3" y="206"/>
                  </a:lnTo>
                  <a:lnTo>
                    <a:pt x="13" y="169"/>
                  </a:lnTo>
                  <a:lnTo>
                    <a:pt x="28" y="132"/>
                  </a:lnTo>
                  <a:lnTo>
                    <a:pt x="48" y="101"/>
                  </a:lnTo>
                  <a:lnTo>
                    <a:pt x="73" y="72"/>
                  </a:lnTo>
                  <a:lnTo>
                    <a:pt x="101" y="48"/>
                  </a:lnTo>
                  <a:lnTo>
                    <a:pt x="133" y="27"/>
                  </a:lnTo>
                  <a:lnTo>
                    <a:pt x="169" y="13"/>
                  </a:lnTo>
                  <a:lnTo>
                    <a:pt x="207" y="3"/>
                  </a:lnTo>
                  <a:lnTo>
                    <a:pt x="246" y="0"/>
                  </a:lnTo>
                  <a:close/>
                </a:path>
              </a:pathLst>
            </a:custGeom>
            <a:solidFill>
              <a:schemeClr val="dk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solidFill>
                  <a:srgbClr val="000000"/>
                </a:solidFill>
              </a:endParaRPr>
            </a:p>
          </xdr:txBody>
        </xdr:sp>
        <xdr:sp macro="" textlink="">
          <xdr:nvSpPr>
            <xdr:cNvPr id="47" name="Shape 45">
              <a:extLst>
                <a:ext uri="{FF2B5EF4-FFF2-40B4-BE49-F238E27FC236}">
                  <a16:creationId xmlns:a16="http://schemas.microsoft.com/office/drawing/2014/main" id="{00000000-0008-0000-0000-00002F000000}"/>
                </a:ext>
              </a:extLst>
            </xdr:cNvPr>
            <xdr:cNvSpPr/>
          </xdr:nvSpPr>
          <xdr:spPr>
            <a:xfrm>
              <a:off x="5077" y="460"/>
              <a:ext cx="41" cy="41"/>
            </a:xfrm>
            <a:custGeom>
              <a:avLst/>
              <a:gdLst/>
              <a:ahLst/>
              <a:cxnLst/>
              <a:rect l="l" t="t" r="r" b="b"/>
              <a:pathLst>
                <a:path w="494" h="492" extrusionOk="0">
                  <a:moveTo>
                    <a:pt x="248" y="0"/>
                  </a:moveTo>
                  <a:lnTo>
                    <a:pt x="287" y="3"/>
                  </a:lnTo>
                  <a:lnTo>
                    <a:pt x="326" y="13"/>
                  </a:lnTo>
                  <a:lnTo>
                    <a:pt x="361" y="27"/>
                  </a:lnTo>
                  <a:lnTo>
                    <a:pt x="393" y="48"/>
                  </a:lnTo>
                  <a:lnTo>
                    <a:pt x="422" y="72"/>
                  </a:lnTo>
                  <a:lnTo>
                    <a:pt x="447" y="101"/>
                  </a:lnTo>
                  <a:lnTo>
                    <a:pt x="466" y="132"/>
                  </a:lnTo>
                  <a:lnTo>
                    <a:pt x="482" y="169"/>
                  </a:lnTo>
                  <a:lnTo>
                    <a:pt x="491" y="206"/>
                  </a:lnTo>
                  <a:lnTo>
                    <a:pt x="494" y="246"/>
                  </a:lnTo>
                  <a:lnTo>
                    <a:pt x="491" y="285"/>
                  </a:lnTo>
                  <a:lnTo>
                    <a:pt x="482" y="324"/>
                  </a:lnTo>
                  <a:lnTo>
                    <a:pt x="466" y="359"/>
                  </a:lnTo>
                  <a:lnTo>
                    <a:pt x="447" y="392"/>
                  </a:lnTo>
                  <a:lnTo>
                    <a:pt x="422" y="420"/>
                  </a:lnTo>
                  <a:lnTo>
                    <a:pt x="393" y="445"/>
                  </a:lnTo>
                  <a:lnTo>
                    <a:pt x="361" y="465"/>
                  </a:lnTo>
                  <a:lnTo>
                    <a:pt x="326" y="480"/>
                  </a:lnTo>
                  <a:lnTo>
                    <a:pt x="287" y="489"/>
                  </a:lnTo>
                  <a:lnTo>
                    <a:pt x="248" y="492"/>
                  </a:lnTo>
                  <a:lnTo>
                    <a:pt x="207" y="489"/>
                  </a:lnTo>
                  <a:lnTo>
                    <a:pt x="169" y="480"/>
                  </a:lnTo>
                  <a:lnTo>
                    <a:pt x="134" y="465"/>
                  </a:lnTo>
                  <a:lnTo>
                    <a:pt x="102" y="445"/>
                  </a:lnTo>
                  <a:lnTo>
                    <a:pt x="73" y="420"/>
                  </a:lnTo>
                  <a:lnTo>
                    <a:pt x="48" y="392"/>
                  </a:lnTo>
                  <a:lnTo>
                    <a:pt x="28" y="359"/>
                  </a:lnTo>
                  <a:lnTo>
                    <a:pt x="13" y="324"/>
                  </a:lnTo>
                  <a:lnTo>
                    <a:pt x="4" y="285"/>
                  </a:lnTo>
                  <a:lnTo>
                    <a:pt x="0" y="246"/>
                  </a:lnTo>
                  <a:lnTo>
                    <a:pt x="4" y="206"/>
                  </a:lnTo>
                  <a:lnTo>
                    <a:pt x="13" y="169"/>
                  </a:lnTo>
                  <a:lnTo>
                    <a:pt x="28" y="132"/>
                  </a:lnTo>
                  <a:lnTo>
                    <a:pt x="48" y="101"/>
                  </a:lnTo>
                  <a:lnTo>
                    <a:pt x="73" y="72"/>
                  </a:lnTo>
                  <a:lnTo>
                    <a:pt x="102" y="48"/>
                  </a:lnTo>
                  <a:lnTo>
                    <a:pt x="134" y="27"/>
                  </a:lnTo>
                  <a:lnTo>
                    <a:pt x="169" y="13"/>
                  </a:lnTo>
                  <a:lnTo>
                    <a:pt x="207" y="3"/>
                  </a:lnTo>
                  <a:lnTo>
                    <a:pt x="248" y="0"/>
                  </a:lnTo>
                  <a:close/>
                </a:path>
              </a:pathLst>
            </a:custGeom>
            <a:solidFill>
              <a:schemeClr val="dk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solidFill>
                  <a:srgbClr val="000000"/>
                </a:solidFill>
              </a:endParaRPr>
            </a:p>
          </xdr:txBody>
        </xdr:sp>
        <xdr:sp macro="" textlink="">
          <xdr:nvSpPr>
            <xdr:cNvPr id="48" name="Shape 46">
              <a:extLst>
                <a:ext uri="{FF2B5EF4-FFF2-40B4-BE49-F238E27FC236}">
                  <a16:creationId xmlns:a16="http://schemas.microsoft.com/office/drawing/2014/main" id="{00000000-0008-0000-0000-000030000000}"/>
                </a:ext>
              </a:extLst>
            </xdr:cNvPr>
            <xdr:cNvSpPr/>
          </xdr:nvSpPr>
          <xdr:spPr>
            <a:xfrm>
              <a:off x="4976" y="210"/>
              <a:ext cx="149" cy="92"/>
            </a:xfrm>
            <a:custGeom>
              <a:avLst/>
              <a:gdLst/>
              <a:ahLst/>
              <a:cxnLst/>
              <a:rect l="l" t="t" r="r" b="b"/>
              <a:pathLst>
                <a:path w="1793" h="1108" extrusionOk="0">
                  <a:moveTo>
                    <a:pt x="918" y="0"/>
                  </a:moveTo>
                  <a:lnTo>
                    <a:pt x="1042" y="12"/>
                  </a:lnTo>
                  <a:lnTo>
                    <a:pt x="1062" y="16"/>
                  </a:lnTo>
                  <a:lnTo>
                    <a:pt x="1080" y="26"/>
                  </a:lnTo>
                  <a:lnTo>
                    <a:pt x="1094" y="39"/>
                  </a:lnTo>
                  <a:lnTo>
                    <a:pt x="1105" y="55"/>
                  </a:lnTo>
                  <a:lnTo>
                    <a:pt x="1111" y="74"/>
                  </a:lnTo>
                  <a:lnTo>
                    <a:pt x="1111" y="96"/>
                  </a:lnTo>
                  <a:lnTo>
                    <a:pt x="1100" y="209"/>
                  </a:lnTo>
                  <a:lnTo>
                    <a:pt x="1155" y="228"/>
                  </a:lnTo>
                  <a:lnTo>
                    <a:pt x="1207" y="251"/>
                  </a:lnTo>
                  <a:lnTo>
                    <a:pt x="1256" y="277"/>
                  </a:lnTo>
                  <a:lnTo>
                    <a:pt x="1303" y="307"/>
                  </a:lnTo>
                  <a:lnTo>
                    <a:pt x="1348" y="340"/>
                  </a:lnTo>
                  <a:lnTo>
                    <a:pt x="1437" y="267"/>
                  </a:lnTo>
                  <a:lnTo>
                    <a:pt x="1455" y="256"/>
                  </a:lnTo>
                  <a:lnTo>
                    <a:pt x="1475" y="250"/>
                  </a:lnTo>
                  <a:lnTo>
                    <a:pt x="1494" y="250"/>
                  </a:lnTo>
                  <a:lnTo>
                    <a:pt x="1513" y="254"/>
                  </a:lnTo>
                  <a:lnTo>
                    <a:pt x="1531" y="262"/>
                  </a:lnTo>
                  <a:lnTo>
                    <a:pt x="1546" y="277"/>
                  </a:lnTo>
                  <a:lnTo>
                    <a:pt x="1626" y="372"/>
                  </a:lnTo>
                  <a:lnTo>
                    <a:pt x="1637" y="390"/>
                  </a:lnTo>
                  <a:lnTo>
                    <a:pt x="1642" y="409"/>
                  </a:lnTo>
                  <a:lnTo>
                    <a:pt x="1643" y="428"/>
                  </a:lnTo>
                  <a:lnTo>
                    <a:pt x="1639" y="448"/>
                  </a:lnTo>
                  <a:lnTo>
                    <a:pt x="1629" y="465"/>
                  </a:lnTo>
                  <a:lnTo>
                    <a:pt x="1615" y="481"/>
                  </a:lnTo>
                  <a:lnTo>
                    <a:pt x="1527" y="554"/>
                  </a:lnTo>
                  <a:lnTo>
                    <a:pt x="1551" y="604"/>
                  </a:lnTo>
                  <a:lnTo>
                    <a:pt x="1572" y="655"/>
                  </a:lnTo>
                  <a:lnTo>
                    <a:pt x="1589" y="709"/>
                  </a:lnTo>
                  <a:lnTo>
                    <a:pt x="1601" y="764"/>
                  </a:lnTo>
                  <a:lnTo>
                    <a:pt x="1609" y="821"/>
                  </a:lnTo>
                  <a:lnTo>
                    <a:pt x="1724" y="832"/>
                  </a:lnTo>
                  <a:lnTo>
                    <a:pt x="1744" y="836"/>
                  </a:lnTo>
                  <a:lnTo>
                    <a:pt x="1761" y="845"/>
                  </a:lnTo>
                  <a:lnTo>
                    <a:pt x="1776" y="858"/>
                  </a:lnTo>
                  <a:lnTo>
                    <a:pt x="1787" y="875"/>
                  </a:lnTo>
                  <a:lnTo>
                    <a:pt x="1792" y="894"/>
                  </a:lnTo>
                  <a:lnTo>
                    <a:pt x="1793" y="914"/>
                  </a:lnTo>
                  <a:lnTo>
                    <a:pt x="1782" y="1038"/>
                  </a:lnTo>
                  <a:lnTo>
                    <a:pt x="1777" y="1058"/>
                  </a:lnTo>
                  <a:lnTo>
                    <a:pt x="1768" y="1076"/>
                  </a:lnTo>
                  <a:lnTo>
                    <a:pt x="1755" y="1090"/>
                  </a:lnTo>
                  <a:lnTo>
                    <a:pt x="1738" y="1100"/>
                  </a:lnTo>
                  <a:lnTo>
                    <a:pt x="1719" y="1107"/>
                  </a:lnTo>
                  <a:lnTo>
                    <a:pt x="1699" y="1108"/>
                  </a:lnTo>
                  <a:lnTo>
                    <a:pt x="1583" y="1096"/>
                  </a:lnTo>
                  <a:lnTo>
                    <a:pt x="1223" y="1063"/>
                  </a:lnTo>
                  <a:lnTo>
                    <a:pt x="1236" y="925"/>
                  </a:lnTo>
                  <a:lnTo>
                    <a:pt x="1237" y="878"/>
                  </a:lnTo>
                  <a:lnTo>
                    <a:pt x="1232" y="834"/>
                  </a:lnTo>
                  <a:lnTo>
                    <a:pt x="1221" y="791"/>
                  </a:lnTo>
                  <a:lnTo>
                    <a:pt x="1205" y="750"/>
                  </a:lnTo>
                  <a:lnTo>
                    <a:pt x="1185" y="712"/>
                  </a:lnTo>
                  <a:lnTo>
                    <a:pt x="1159" y="677"/>
                  </a:lnTo>
                  <a:lnTo>
                    <a:pt x="1129" y="645"/>
                  </a:lnTo>
                  <a:lnTo>
                    <a:pt x="1095" y="617"/>
                  </a:lnTo>
                  <a:lnTo>
                    <a:pt x="1058" y="594"/>
                  </a:lnTo>
                  <a:lnTo>
                    <a:pt x="1017" y="576"/>
                  </a:lnTo>
                  <a:lnTo>
                    <a:pt x="975" y="563"/>
                  </a:lnTo>
                  <a:lnTo>
                    <a:pt x="929" y="555"/>
                  </a:lnTo>
                  <a:lnTo>
                    <a:pt x="882" y="554"/>
                  </a:lnTo>
                  <a:lnTo>
                    <a:pt x="837" y="559"/>
                  </a:lnTo>
                  <a:lnTo>
                    <a:pt x="793" y="569"/>
                  </a:lnTo>
                  <a:lnTo>
                    <a:pt x="753" y="585"/>
                  </a:lnTo>
                  <a:lnTo>
                    <a:pt x="714" y="606"/>
                  </a:lnTo>
                  <a:lnTo>
                    <a:pt x="679" y="632"/>
                  </a:lnTo>
                  <a:lnTo>
                    <a:pt x="647" y="662"/>
                  </a:lnTo>
                  <a:lnTo>
                    <a:pt x="619" y="695"/>
                  </a:lnTo>
                  <a:lnTo>
                    <a:pt x="596" y="732"/>
                  </a:lnTo>
                  <a:lnTo>
                    <a:pt x="578" y="772"/>
                  </a:lnTo>
                  <a:lnTo>
                    <a:pt x="564" y="816"/>
                  </a:lnTo>
                  <a:lnTo>
                    <a:pt x="557" y="861"/>
                  </a:lnTo>
                  <a:lnTo>
                    <a:pt x="544" y="999"/>
                  </a:lnTo>
                  <a:lnTo>
                    <a:pt x="183" y="965"/>
                  </a:lnTo>
                  <a:lnTo>
                    <a:pt x="96" y="958"/>
                  </a:lnTo>
                  <a:lnTo>
                    <a:pt x="68" y="955"/>
                  </a:lnTo>
                  <a:lnTo>
                    <a:pt x="48" y="950"/>
                  </a:lnTo>
                  <a:lnTo>
                    <a:pt x="30" y="941"/>
                  </a:lnTo>
                  <a:lnTo>
                    <a:pt x="16" y="927"/>
                  </a:lnTo>
                  <a:lnTo>
                    <a:pt x="5" y="911"/>
                  </a:lnTo>
                  <a:lnTo>
                    <a:pt x="0" y="892"/>
                  </a:lnTo>
                  <a:lnTo>
                    <a:pt x="0" y="871"/>
                  </a:lnTo>
                  <a:lnTo>
                    <a:pt x="12" y="748"/>
                  </a:lnTo>
                  <a:lnTo>
                    <a:pt x="17" y="729"/>
                  </a:lnTo>
                  <a:lnTo>
                    <a:pt x="26" y="710"/>
                  </a:lnTo>
                  <a:lnTo>
                    <a:pt x="39" y="696"/>
                  </a:lnTo>
                  <a:lnTo>
                    <a:pt x="57" y="685"/>
                  </a:lnTo>
                  <a:lnTo>
                    <a:pt x="76" y="680"/>
                  </a:lnTo>
                  <a:lnTo>
                    <a:pt x="96" y="679"/>
                  </a:lnTo>
                  <a:lnTo>
                    <a:pt x="211" y="689"/>
                  </a:lnTo>
                  <a:lnTo>
                    <a:pt x="229" y="636"/>
                  </a:lnTo>
                  <a:lnTo>
                    <a:pt x="252" y="584"/>
                  </a:lnTo>
                  <a:lnTo>
                    <a:pt x="278" y="534"/>
                  </a:lnTo>
                  <a:lnTo>
                    <a:pt x="308" y="487"/>
                  </a:lnTo>
                  <a:lnTo>
                    <a:pt x="341" y="444"/>
                  </a:lnTo>
                  <a:lnTo>
                    <a:pt x="268" y="355"/>
                  </a:lnTo>
                  <a:lnTo>
                    <a:pt x="257" y="338"/>
                  </a:lnTo>
                  <a:lnTo>
                    <a:pt x="251" y="318"/>
                  </a:lnTo>
                  <a:lnTo>
                    <a:pt x="251" y="298"/>
                  </a:lnTo>
                  <a:lnTo>
                    <a:pt x="255" y="279"/>
                  </a:lnTo>
                  <a:lnTo>
                    <a:pt x="263" y="261"/>
                  </a:lnTo>
                  <a:lnTo>
                    <a:pt x="277" y="246"/>
                  </a:lnTo>
                  <a:lnTo>
                    <a:pt x="373" y="168"/>
                  </a:lnTo>
                  <a:lnTo>
                    <a:pt x="391" y="156"/>
                  </a:lnTo>
                  <a:lnTo>
                    <a:pt x="411" y="151"/>
                  </a:lnTo>
                  <a:lnTo>
                    <a:pt x="430" y="150"/>
                  </a:lnTo>
                  <a:lnTo>
                    <a:pt x="449" y="154"/>
                  </a:lnTo>
                  <a:lnTo>
                    <a:pt x="467" y="164"/>
                  </a:lnTo>
                  <a:lnTo>
                    <a:pt x="482" y="177"/>
                  </a:lnTo>
                  <a:lnTo>
                    <a:pt x="557" y="267"/>
                  </a:lnTo>
                  <a:lnTo>
                    <a:pt x="606" y="241"/>
                  </a:lnTo>
                  <a:lnTo>
                    <a:pt x="658" y="221"/>
                  </a:lnTo>
                  <a:lnTo>
                    <a:pt x="711" y="204"/>
                  </a:lnTo>
                  <a:lnTo>
                    <a:pt x="767" y="192"/>
                  </a:lnTo>
                  <a:lnTo>
                    <a:pt x="823" y="184"/>
                  </a:lnTo>
                  <a:lnTo>
                    <a:pt x="834" y="69"/>
                  </a:lnTo>
                  <a:lnTo>
                    <a:pt x="839" y="49"/>
                  </a:lnTo>
                  <a:lnTo>
                    <a:pt x="848" y="32"/>
                  </a:lnTo>
                  <a:lnTo>
                    <a:pt x="862" y="17"/>
                  </a:lnTo>
                  <a:lnTo>
                    <a:pt x="879" y="6"/>
                  </a:lnTo>
                  <a:lnTo>
                    <a:pt x="898" y="1"/>
                  </a:lnTo>
                  <a:lnTo>
                    <a:pt x="918" y="0"/>
                  </a:lnTo>
                  <a:close/>
                </a:path>
              </a:pathLst>
            </a:custGeom>
            <a:solidFill>
              <a:schemeClr val="dk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solidFill>
                  <a:srgbClr val="000000"/>
                </a:solidFill>
              </a:endParaRPr>
            </a:p>
          </xdr:txBody>
        </xdr:sp>
      </xdr:grpSp>
    </xdr:grpSp>
    <xdr:clientData fLocksWithSheet="0"/>
  </xdr:oneCellAnchor>
  <xdr:oneCellAnchor>
    <xdr:from>
      <xdr:col>14</xdr:col>
      <xdr:colOff>276225</xdr:colOff>
      <xdr:row>25</xdr:row>
      <xdr:rowOff>95250</xdr:rowOff>
    </xdr:from>
    <xdr:ext cx="276225" cy="247650"/>
    <xdr:grpSp>
      <xdr:nvGrpSpPr>
        <xdr:cNvPr id="49" name="Shape 2">
          <a:extLst>
            <a:ext uri="{FF2B5EF4-FFF2-40B4-BE49-F238E27FC236}">
              <a16:creationId xmlns:a16="http://schemas.microsoft.com/office/drawing/2014/main" id="{00000000-0008-0000-0000-000031000000}"/>
            </a:ext>
          </a:extLst>
        </xdr:cNvPr>
        <xdr:cNvGrpSpPr/>
      </xdr:nvGrpSpPr>
      <xdr:grpSpPr>
        <a:xfrm>
          <a:off x="9928225" y="5429250"/>
          <a:ext cx="276225" cy="247650"/>
          <a:chOff x="5207888" y="3656175"/>
          <a:chExt cx="276225" cy="247650"/>
        </a:xfrm>
      </xdr:grpSpPr>
      <xdr:grpSp>
        <xdr:nvGrpSpPr>
          <xdr:cNvPr id="50" name="Shape 47">
            <a:extLst>
              <a:ext uri="{FF2B5EF4-FFF2-40B4-BE49-F238E27FC236}">
                <a16:creationId xmlns:a16="http://schemas.microsoft.com/office/drawing/2014/main" id="{00000000-0008-0000-0000-000032000000}"/>
              </a:ext>
            </a:extLst>
          </xdr:cNvPr>
          <xdr:cNvGrpSpPr/>
        </xdr:nvGrpSpPr>
        <xdr:grpSpPr>
          <a:xfrm>
            <a:off x="5207888" y="3656175"/>
            <a:ext cx="276225" cy="247650"/>
            <a:chOff x="5110" y="3831"/>
            <a:chExt cx="242" cy="208"/>
          </a:xfrm>
        </xdr:grpSpPr>
        <xdr:sp macro="" textlink="">
          <xdr:nvSpPr>
            <xdr:cNvPr id="51" name="Shape 34">
              <a:extLst>
                <a:ext uri="{FF2B5EF4-FFF2-40B4-BE49-F238E27FC236}">
                  <a16:creationId xmlns:a16="http://schemas.microsoft.com/office/drawing/2014/main" id="{00000000-0008-0000-0000-000033000000}"/>
                </a:ext>
              </a:extLst>
            </xdr:cNvPr>
            <xdr:cNvSpPr/>
          </xdr:nvSpPr>
          <xdr:spPr>
            <a:xfrm>
              <a:off x="5110" y="3831"/>
              <a:ext cx="225" cy="2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2" name="Shape 48">
              <a:extLst>
                <a:ext uri="{FF2B5EF4-FFF2-40B4-BE49-F238E27FC236}">
                  <a16:creationId xmlns:a16="http://schemas.microsoft.com/office/drawing/2014/main" id="{00000000-0008-0000-0000-000034000000}"/>
                </a:ext>
              </a:extLst>
            </xdr:cNvPr>
            <xdr:cNvSpPr/>
          </xdr:nvSpPr>
          <xdr:spPr>
            <a:xfrm>
              <a:off x="5110" y="3943"/>
              <a:ext cx="38" cy="76"/>
            </a:xfrm>
            <a:custGeom>
              <a:avLst/>
              <a:gdLst/>
              <a:ahLst/>
              <a:cxnLst/>
              <a:rect l="l" t="t" r="r" b="b"/>
              <a:pathLst>
                <a:path w="535" h="1062" extrusionOk="0">
                  <a:moveTo>
                    <a:pt x="107" y="107"/>
                  </a:moveTo>
                  <a:lnTo>
                    <a:pt x="107" y="956"/>
                  </a:lnTo>
                  <a:lnTo>
                    <a:pt x="428" y="956"/>
                  </a:lnTo>
                  <a:lnTo>
                    <a:pt x="428" y="107"/>
                  </a:lnTo>
                  <a:lnTo>
                    <a:pt x="107" y="107"/>
                  </a:lnTo>
                  <a:close/>
                  <a:moveTo>
                    <a:pt x="0" y="0"/>
                  </a:moveTo>
                  <a:lnTo>
                    <a:pt x="535" y="0"/>
                  </a:lnTo>
                  <a:lnTo>
                    <a:pt x="535" y="1062"/>
                  </a:lnTo>
                  <a:lnTo>
                    <a:pt x="0" y="1062"/>
                  </a:lnTo>
                  <a:lnTo>
                    <a:pt x="0" y="0"/>
                  </a:lnTo>
                  <a:close/>
                </a:path>
              </a:pathLst>
            </a:custGeom>
            <a:solidFill>
              <a:schemeClr val="dk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solidFill>
                  <a:srgbClr val="000000"/>
                </a:solidFill>
              </a:endParaRPr>
            </a:p>
          </xdr:txBody>
        </xdr:sp>
        <xdr:sp macro="" textlink="">
          <xdr:nvSpPr>
            <xdr:cNvPr id="53" name="Shape 49">
              <a:extLst>
                <a:ext uri="{FF2B5EF4-FFF2-40B4-BE49-F238E27FC236}">
                  <a16:creationId xmlns:a16="http://schemas.microsoft.com/office/drawing/2014/main" id="{00000000-0008-0000-0000-000035000000}"/>
                </a:ext>
              </a:extLst>
            </xdr:cNvPr>
            <xdr:cNvSpPr/>
          </xdr:nvSpPr>
          <xdr:spPr>
            <a:xfrm>
              <a:off x="5155" y="3944"/>
              <a:ext cx="197" cy="95"/>
            </a:xfrm>
            <a:custGeom>
              <a:avLst/>
              <a:gdLst/>
              <a:ahLst/>
              <a:cxnLst/>
              <a:rect l="l" t="t" r="r" b="b"/>
              <a:pathLst>
                <a:path w="2763" h="1331" extrusionOk="0">
                  <a:moveTo>
                    <a:pt x="0" y="0"/>
                  </a:moveTo>
                  <a:lnTo>
                    <a:pt x="1441" y="0"/>
                  </a:lnTo>
                  <a:lnTo>
                    <a:pt x="1470" y="2"/>
                  </a:lnTo>
                  <a:lnTo>
                    <a:pt x="1496" y="9"/>
                  </a:lnTo>
                  <a:lnTo>
                    <a:pt x="1520" y="19"/>
                  </a:lnTo>
                  <a:lnTo>
                    <a:pt x="1541" y="33"/>
                  </a:lnTo>
                  <a:lnTo>
                    <a:pt x="1560" y="49"/>
                  </a:lnTo>
                  <a:lnTo>
                    <a:pt x="1577" y="66"/>
                  </a:lnTo>
                  <a:lnTo>
                    <a:pt x="1591" y="86"/>
                  </a:lnTo>
                  <a:lnTo>
                    <a:pt x="1603" y="106"/>
                  </a:lnTo>
                  <a:lnTo>
                    <a:pt x="1613" y="126"/>
                  </a:lnTo>
                  <a:lnTo>
                    <a:pt x="1620" y="145"/>
                  </a:lnTo>
                  <a:lnTo>
                    <a:pt x="1627" y="164"/>
                  </a:lnTo>
                  <a:lnTo>
                    <a:pt x="1631" y="181"/>
                  </a:lnTo>
                  <a:lnTo>
                    <a:pt x="1632" y="191"/>
                  </a:lnTo>
                  <a:lnTo>
                    <a:pt x="1632" y="368"/>
                  </a:lnTo>
                  <a:lnTo>
                    <a:pt x="1629" y="398"/>
                  </a:lnTo>
                  <a:lnTo>
                    <a:pt x="1621" y="425"/>
                  </a:lnTo>
                  <a:lnTo>
                    <a:pt x="1609" y="449"/>
                  </a:lnTo>
                  <a:lnTo>
                    <a:pt x="1592" y="471"/>
                  </a:lnTo>
                  <a:lnTo>
                    <a:pt x="1570" y="489"/>
                  </a:lnTo>
                  <a:lnTo>
                    <a:pt x="1545" y="504"/>
                  </a:lnTo>
                  <a:lnTo>
                    <a:pt x="1516" y="514"/>
                  </a:lnTo>
                  <a:lnTo>
                    <a:pt x="1484" y="520"/>
                  </a:lnTo>
                  <a:lnTo>
                    <a:pt x="1448" y="522"/>
                  </a:lnTo>
                  <a:lnTo>
                    <a:pt x="1444" y="522"/>
                  </a:lnTo>
                  <a:lnTo>
                    <a:pt x="1439" y="522"/>
                  </a:lnTo>
                  <a:lnTo>
                    <a:pt x="1437" y="522"/>
                  </a:lnTo>
                  <a:lnTo>
                    <a:pt x="1436" y="522"/>
                  </a:lnTo>
                  <a:lnTo>
                    <a:pt x="1011" y="522"/>
                  </a:lnTo>
                  <a:lnTo>
                    <a:pt x="1079" y="565"/>
                  </a:lnTo>
                  <a:lnTo>
                    <a:pt x="1145" y="601"/>
                  </a:lnTo>
                  <a:lnTo>
                    <a:pt x="1210" y="634"/>
                  </a:lnTo>
                  <a:lnTo>
                    <a:pt x="1274" y="661"/>
                  </a:lnTo>
                  <a:lnTo>
                    <a:pt x="1336" y="684"/>
                  </a:lnTo>
                  <a:lnTo>
                    <a:pt x="1397" y="701"/>
                  </a:lnTo>
                  <a:lnTo>
                    <a:pt x="1456" y="714"/>
                  </a:lnTo>
                  <a:lnTo>
                    <a:pt x="1513" y="721"/>
                  </a:lnTo>
                  <a:lnTo>
                    <a:pt x="1569" y="723"/>
                  </a:lnTo>
                  <a:lnTo>
                    <a:pt x="1622" y="721"/>
                  </a:lnTo>
                  <a:lnTo>
                    <a:pt x="1673" y="714"/>
                  </a:lnTo>
                  <a:lnTo>
                    <a:pt x="1721" y="703"/>
                  </a:lnTo>
                  <a:lnTo>
                    <a:pt x="1766" y="689"/>
                  </a:lnTo>
                  <a:lnTo>
                    <a:pt x="1809" y="672"/>
                  </a:lnTo>
                  <a:lnTo>
                    <a:pt x="1850" y="651"/>
                  </a:lnTo>
                  <a:lnTo>
                    <a:pt x="1890" y="629"/>
                  </a:lnTo>
                  <a:lnTo>
                    <a:pt x="1926" y="605"/>
                  </a:lnTo>
                  <a:lnTo>
                    <a:pt x="1961" y="578"/>
                  </a:lnTo>
                  <a:lnTo>
                    <a:pt x="1995" y="551"/>
                  </a:lnTo>
                  <a:lnTo>
                    <a:pt x="2026" y="523"/>
                  </a:lnTo>
                  <a:lnTo>
                    <a:pt x="2056" y="495"/>
                  </a:lnTo>
                  <a:lnTo>
                    <a:pt x="2084" y="467"/>
                  </a:lnTo>
                  <a:lnTo>
                    <a:pt x="2111" y="440"/>
                  </a:lnTo>
                  <a:lnTo>
                    <a:pt x="2136" y="413"/>
                  </a:lnTo>
                  <a:lnTo>
                    <a:pt x="2166" y="382"/>
                  </a:lnTo>
                  <a:lnTo>
                    <a:pt x="2194" y="353"/>
                  </a:lnTo>
                  <a:lnTo>
                    <a:pt x="2221" y="328"/>
                  </a:lnTo>
                  <a:lnTo>
                    <a:pt x="2247" y="307"/>
                  </a:lnTo>
                  <a:lnTo>
                    <a:pt x="2272" y="289"/>
                  </a:lnTo>
                  <a:lnTo>
                    <a:pt x="2297" y="277"/>
                  </a:lnTo>
                  <a:lnTo>
                    <a:pt x="2322" y="269"/>
                  </a:lnTo>
                  <a:lnTo>
                    <a:pt x="2355" y="267"/>
                  </a:lnTo>
                  <a:lnTo>
                    <a:pt x="2387" y="269"/>
                  </a:lnTo>
                  <a:lnTo>
                    <a:pt x="2419" y="278"/>
                  </a:lnTo>
                  <a:lnTo>
                    <a:pt x="2449" y="290"/>
                  </a:lnTo>
                  <a:lnTo>
                    <a:pt x="2479" y="307"/>
                  </a:lnTo>
                  <a:lnTo>
                    <a:pt x="2507" y="327"/>
                  </a:lnTo>
                  <a:lnTo>
                    <a:pt x="2535" y="348"/>
                  </a:lnTo>
                  <a:lnTo>
                    <a:pt x="2561" y="373"/>
                  </a:lnTo>
                  <a:lnTo>
                    <a:pt x="2586" y="400"/>
                  </a:lnTo>
                  <a:lnTo>
                    <a:pt x="2610" y="429"/>
                  </a:lnTo>
                  <a:lnTo>
                    <a:pt x="2632" y="457"/>
                  </a:lnTo>
                  <a:lnTo>
                    <a:pt x="2652" y="486"/>
                  </a:lnTo>
                  <a:lnTo>
                    <a:pt x="2671" y="514"/>
                  </a:lnTo>
                  <a:lnTo>
                    <a:pt x="2689" y="540"/>
                  </a:lnTo>
                  <a:lnTo>
                    <a:pt x="2703" y="566"/>
                  </a:lnTo>
                  <a:lnTo>
                    <a:pt x="2717" y="589"/>
                  </a:lnTo>
                  <a:lnTo>
                    <a:pt x="2728" y="609"/>
                  </a:lnTo>
                  <a:lnTo>
                    <a:pt x="2737" y="626"/>
                  </a:lnTo>
                  <a:lnTo>
                    <a:pt x="2744" y="639"/>
                  </a:lnTo>
                  <a:lnTo>
                    <a:pt x="2748" y="647"/>
                  </a:lnTo>
                  <a:lnTo>
                    <a:pt x="2763" y="678"/>
                  </a:lnTo>
                  <a:lnTo>
                    <a:pt x="2740" y="704"/>
                  </a:lnTo>
                  <a:lnTo>
                    <a:pt x="2675" y="776"/>
                  </a:lnTo>
                  <a:lnTo>
                    <a:pt x="2608" y="842"/>
                  </a:lnTo>
                  <a:lnTo>
                    <a:pt x="2539" y="903"/>
                  </a:lnTo>
                  <a:lnTo>
                    <a:pt x="2470" y="958"/>
                  </a:lnTo>
                  <a:lnTo>
                    <a:pt x="2399" y="1008"/>
                  </a:lnTo>
                  <a:lnTo>
                    <a:pt x="2327" y="1054"/>
                  </a:lnTo>
                  <a:lnTo>
                    <a:pt x="2255" y="1096"/>
                  </a:lnTo>
                  <a:lnTo>
                    <a:pt x="2184" y="1132"/>
                  </a:lnTo>
                  <a:lnTo>
                    <a:pt x="2112" y="1166"/>
                  </a:lnTo>
                  <a:lnTo>
                    <a:pt x="2042" y="1194"/>
                  </a:lnTo>
                  <a:lnTo>
                    <a:pt x="1973" y="1220"/>
                  </a:lnTo>
                  <a:lnTo>
                    <a:pt x="1905" y="1242"/>
                  </a:lnTo>
                  <a:lnTo>
                    <a:pt x="1840" y="1260"/>
                  </a:lnTo>
                  <a:lnTo>
                    <a:pt x="1776" y="1277"/>
                  </a:lnTo>
                  <a:lnTo>
                    <a:pt x="1716" y="1291"/>
                  </a:lnTo>
                  <a:lnTo>
                    <a:pt x="1658" y="1302"/>
                  </a:lnTo>
                  <a:lnTo>
                    <a:pt x="1604" y="1310"/>
                  </a:lnTo>
                  <a:lnTo>
                    <a:pt x="1553" y="1318"/>
                  </a:lnTo>
                  <a:lnTo>
                    <a:pt x="1506" y="1323"/>
                  </a:lnTo>
                  <a:lnTo>
                    <a:pt x="1463" y="1326"/>
                  </a:lnTo>
                  <a:lnTo>
                    <a:pt x="1426" y="1329"/>
                  </a:lnTo>
                  <a:lnTo>
                    <a:pt x="1394" y="1330"/>
                  </a:lnTo>
                  <a:lnTo>
                    <a:pt x="1367" y="1331"/>
                  </a:lnTo>
                  <a:lnTo>
                    <a:pt x="1346" y="1331"/>
                  </a:lnTo>
                  <a:lnTo>
                    <a:pt x="1330" y="1331"/>
                  </a:lnTo>
                  <a:lnTo>
                    <a:pt x="1322" y="1331"/>
                  </a:lnTo>
                  <a:lnTo>
                    <a:pt x="1318" y="1331"/>
                  </a:lnTo>
                  <a:lnTo>
                    <a:pt x="1281" y="1330"/>
                  </a:lnTo>
                  <a:lnTo>
                    <a:pt x="1242" y="1327"/>
                  </a:lnTo>
                  <a:lnTo>
                    <a:pt x="1198" y="1323"/>
                  </a:lnTo>
                  <a:lnTo>
                    <a:pt x="1152" y="1317"/>
                  </a:lnTo>
                  <a:lnTo>
                    <a:pt x="1102" y="1308"/>
                  </a:lnTo>
                  <a:lnTo>
                    <a:pt x="1051" y="1299"/>
                  </a:lnTo>
                  <a:lnTo>
                    <a:pt x="997" y="1288"/>
                  </a:lnTo>
                  <a:lnTo>
                    <a:pt x="942" y="1278"/>
                  </a:lnTo>
                  <a:lnTo>
                    <a:pt x="885" y="1266"/>
                  </a:lnTo>
                  <a:lnTo>
                    <a:pt x="827" y="1252"/>
                  </a:lnTo>
                  <a:lnTo>
                    <a:pt x="769" y="1238"/>
                  </a:lnTo>
                  <a:lnTo>
                    <a:pt x="711" y="1224"/>
                  </a:lnTo>
                  <a:lnTo>
                    <a:pt x="654" y="1209"/>
                  </a:lnTo>
                  <a:lnTo>
                    <a:pt x="595" y="1195"/>
                  </a:lnTo>
                  <a:lnTo>
                    <a:pt x="539" y="1179"/>
                  </a:lnTo>
                  <a:lnTo>
                    <a:pt x="483" y="1165"/>
                  </a:lnTo>
                  <a:lnTo>
                    <a:pt x="430" y="1150"/>
                  </a:lnTo>
                  <a:lnTo>
                    <a:pt x="378" y="1135"/>
                  </a:lnTo>
                  <a:lnTo>
                    <a:pt x="328" y="1121"/>
                  </a:lnTo>
                  <a:lnTo>
                    <a:pt x="282" y="1107"/>
                  </a:lnTo>
                  <a:lnTo>
                    <a:pt x="237" y="1095"/>
                  </a:lnTo>
                  <a:lnTo>
                    <a:pt x="196" y="1082"/>
                  </a:lnTo>
                  <a:lnTo>
                    <a:pt x="160" y="1072"/>
                  </a:lnTo>
                  <a:lnTo>
                    <a:pt x="127" y="1062"/>
                  </a:lnTo>
                  <a:lnTo>
                    <a:pt x="99" y="1053"/>
                  </a:lnTo>
                  <a:lnTo>
                    <a:pt x="75" y="1046"/>
                  </a:lnTo>
                  <a:lnTo>
                    <a:pt x="57" y="1041"/>
                  </a:lnTo>
                  <a:lnTo>
                    <a:pt x="44" y="1037"/>
                  </a:lnTo>
                  <a:lnTo>
                    <a:pt x="37" y="1034"/>
                  </a:lnTo>
                  <a:lnTo>
                    <a:pt x="0" y="1022"/>
                  </a:lnTo>
                  <a:lnTo>
                    <a:pt x="0" y="0"/>
                  </a:lnTo>
                  <a:close/>
                </a:path>
              </a:pathLst>
            </a:custGeom>
            <a:solidFill>
              <a:schemeClr val="dk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solidFill>
                  <a:srgbClr val="000000"/>
                </a:solidFill>
              </a:endParaRPr>
            </a:p>
          </xdr:txBody>
        </xdr:sp>
        <xdr:sp macro="" textlink="">
          <xdr:nvSpPr>
            <xdr:cNvPr id="54" name="Shape 50">
              <a:extLst>
                <a:ext uri="{FF2B5EF4-FFF2-40B4-BE49-F238E27FC236}">
                  <a16:creationId xmlns:a16="http://schemas.microsoft.com/office/drawing/2014/main" id="{00000000-0008-0000-0000-000036000000}"/>
                </a:ext>
              </a:extLst>
            </xdr:cNvPr>
            <xdr:cNvSpPr/>
          </xdr:nvSpPr>
          <xdr:spPr>
            <a:xfrm>
              <a:off x="5209" y="3860"/>
              <a:ext cx="122" cy="56"/>
            </a:xfrm>
            <a:custGeom>
              <a:avLst/>
              <a:gdLst/>
              <a:ahLst/>
              <a:cxnLst/>
              <a:rect l="l" t="t" r="r" b="b"/>
              <a:pathLst>
                <a:path w="1701" h="777" extrusionOk="0">
                  <a:moveTo>
                    <a:pt x="980" y="386"/>
                  </a:moveTo>
                  <a:lnTo>
                    <a:pt x="980" y="530"/>
                  </a:lnTo>
                  <a:lnTo>
                    <a:pt x="1517" y="530"/>
                  </a:lnTo>
                  <a:lnTo>
                    <a:pt x="1517" y="386"/>
                  </a:lnTo>
                  <a:lnTo>
                    <a:pt x="980" y="386"/>
                  </a:lnTo>
                  <a:close/>
                  <a:moveTo>
                    <a:pt x="0" y="0"/>
                  </a:moveTo>
                  <a:lnTo>
                    <a:pt x="1701" y="0"/>
                  </a:lnTo>
                  <a:lnTo>
                    <a:pt x="1701" y="733"/>
                  </a:lnTo>
                  <a:lnTo>
                    <a:pt x="1698" y="747"/>
                  </a:lnTo>
                  <a:lnTo>
                    <a:pt x="1692" y="759"/>
                  </a:lnTo>
                  <a:lnTo>
                    <a:pt x="1683" y="769"/>
                  </a:lnTo>
                  <a:lnTo>
                    <a:pt x="1670" y="775"/>
                  </a:lnTo>
                  <a:lnTo>
                    <a:pt x="1657" y="777"/>
                  </a:lnTo>
                  <a:lnTo>
                    <a:pt x="44" y="777"/>
                  </a:lnTo>
                  <a:lnTo>
                    <a:pt x="30" y="775"/>
                  </a:lnTo>
                  <a:lnTo>
                    <a:pt x="17" y="769"/>
                  </a:lnTo>
                  <a:lnTo>
                    <a:pt x="8" y="759"/>
                  </a:lnTo>
                  <a:lnTo>
                    <a:pt x="2" y="747"/>
                  </a:lnTo>
                  <a:lnTo>
                    <a:pt x="0" y="733"/>
                  </a:lnTo>
                  <a:lnTo>
                    <a:pt x="0" y="0"/>
                  </a:lnTo>
                  <a:close/>
                </a:path>
              </a:pathLst>
            </a:custGeom>
            <a:solidFill>
              <a:schemeClr val="dk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solidFill>
                  <a:srgbClr val="000000"/>
                </a:solidFill>
              </a:endParaRPr>
            </a:p>
          </xdr:txBody>
        </xdr:sp>
        <xdr:sp macro="" textlink="">
          <xdr:nvSpPr>
            <xdr:cNvPr id="55" name="Shape 51">
              <a:extLst>
                <a:ext uri="{FF2B5EF4-FFF2-40B4-BE49-F238E27FC236}">
                  <a16:creationId xmlns:a16="http://schemas.microsoft.com/office/drawing/2014/main" id="{00000000-0008-0000-0000-000037000000}"/>
                </a:ext>
              </a:extLst>
            </xdr:cNvPr>
            <xdr:cNvSpPr/>
          </xdr:nvSpPr>
          <xdr:spPr>
            <a:xfrm>
              <a:off x="5209" y="3831"/>
              <a:ext cx="122" cy="18"/>
            </a:xfrm>
            <a:custGeom>
              <a:avLst/>
              <a:gdLst/>
              <a:ahLst/>
              <a:cxnLst/>
              <a:rect l="l" t="t" r="r" b="b"/>
              <a:pathLst>
                <a:path w="1701" h="251" extrusionOk="0">
                  <a:moveTo>
                    <a:pt x="44" y="0"/>
                  </a:moveTo>
                  <a:lnTo>
                    <a:pt x="1657" y="0"/>
                  </a:lnTo>
                  <a:lnTo>
                    <a:pt x="1670" y="2"/>
                  </a:lnTo>
                  <a:lnTo>
                    <a:pt x="1683" y="9"/>
                  </a:lnTo>
                  <a:lnTo>
                    <a:pt x="1692" y="19"/>
                  </a:lnTo>
                  <a:lnTo>
                    <a:pt x="1698" y="31"/>
                  </a:lnTo>
                  <a:lnTo>
                    <a:pt x="1701" y="45"/>
                  </a:lnTo>
                  <a:lnTo>
                    <a:pt x="1701" y="251"/>
                  </a:lnTo>
                  <a:lnTo>
                    <a:pt x="0" y="251"/>
                  </a:lnTo>
                  <a:lnTo>
                    <a:pt x="0" y="45"/>
                  </a:lnTo>
                  <a:lnTo>
                    <a:pt x="2" y="31"/>
                  </a:lnTo>
                  <a:lnTo>
                    <a:pt x="8" y="19"/>
                  </a:lnTo>
                  <a:lnTo>
                    <a:pt x="17" y="9"/>
                  </a:lnTo>
                  <a:lnTo>
                    <a:pt x="30" y="2"/>
                  </a:lnTo>
                  <a:lnTo>
                    <a:pt x="44" y="0"/>
                  </a:lnTo>
                  <a:close/>
                </a:path>
              </a:pathLst>
            </a:custGeom>
            <a:solidFill>
              <a:schemeClr val="dk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solidFill>
                  <a:srgbClr val="000000"/>
                </a:solidFill>
              </a:endParaRPr>
            </a:p>
          </xdr:txBody>
        </xdr:sp>
      </xdr:grpSp>
    </xdr:grpSp>
    <xdr:clientData fLocksWithSheet="0"/>
  </xdr:oneCellAnchor>
  <xdr:oneCellAnchor>
    <xdr:from>
      <xdr:col>9</xdr:col>
      <xdr:colOff>647700</xdr:colOff>
      <xdr:row>25</xdr:row>
      <xdr:rowOff>66675</xdr:rowOff>
    </xdr:from>
    <xdr:ext cx="314325" cy="266700"/>
    <xdr:grpSp>
      <xdr:nvGrpSpPr>
        <xdr:cNvPr id="56" name="Shape 2">
          <a:extLst>
            <a:ext uri="{FF2B5EF4-FFF2-40B4-BE49-F238E27FC236}">
              <a16:creationId xmlns:a16="http://schemas.microsoft.com/office/drawing/2014/main" id="{00000000-0008-0000-0000-000038000000}"/>
            </a:ext>
          </a:extLst>
        </xdr:cNvPr>
        <xdr:cNvGrpSpPr/>
      </xdr:nvGrpSpPr>
      <xdr:grpSpPr>
        <a:xfrm>
          <a:off x="6860117" y="5400675"/>
          <a:ext cx="314325" cy="266700"/>
          <a:chOff x="5188838" y="3646650"/>
          <a:chExt cx="314325" cy="266700"/>
        </a:xfrm>
      </xdr:grpSpPr>
      <xdr:grpSp>
        <xdr:nvGrpSpPr>
          <xdr:cNvPr id="57" name="Shape 52">
            <a:extLst>
              <a:ext uri="{FF2B5EF4-FFF2-40B4-BE49-F238E27FC236}">
                <a16:creationId xmlns:a16="http://schemas.microsoft.com/office/drawing/2014/main" id="{00000000-0008-0000-0000-000039000000}"/>
              </a:ext>
            </a:extLst>
          </xdr:cNvPr>
          <xdr:cNvGrpSpPr/>
        </xdr:nvGrpSpPr>
        <xdr:grpSpPr>
          <a:xfrm>
            <a:off x="5188838" y="3646650"/>
            <a:ext cx="314325" cy="266700"/>
            <a:chOff x="8270875" y="374650"/>
            <a:chExt cx="384176" cy="382588"/>
          </a:xfrm>
        </xdr:grpSpPr>
        <xdr:sp macro="" textlink="">
          <xdr:nvSpPr>
            <xdr:cNvPr id="58" name="Shape 34">
              <a:extLst>
                <a:ext uri="{FF2B5EF4-FFF2-40B4-BE49-F238E27FC236}">
                  <a16:creationId xmlns:a16="http://schemas.microsoft.com/office/drawing/2014/main" id="{00000000-0008-0000-0000-00003A000000}"/>
                </a:ext>
              </a:extLst>
            </xdr:cNvPr>
            <xdr:cNvSpPr/>
          </xdr:nvSpPr>
          <xdr:spPr>
            <a:xfrm>
              <a:off x="8270875" y="374650"/>
              <a:ext cx="384175" cy="3825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9" name="Shape 53">
              <a:extLst>
                <a:ext uri="{FF2B5EF4-FFF2-40B4-BE49-F238E27FC236}">
                  <a16:creationId xmlns:a16="http://schemas.microsoft.com/office/drawing/2014/main" id="{00000000-0008-0000-0000-00003B000000}"/>
                </a:ext>
              </a:extLst>
            </xdr:cNvPr>
            <xdr:cNvSpPr/>
          </xdr:nvSpPr>
          <xdr:spPr>
            <a:xfrm>
              <a:off x="8548688" y="446088"/>
              <a:ext cx="106363" cy="311150"/>
            </a:xfrm>
            <a:custGeom>
              <a:avLst/>
              <a:gdLst/>
              <a:ahLst/>
              <a:cxnLst/>
              <a:rect l="l" t="t" r="r" b="b"/>
              <a:pathLst>
                <a:path w="944" h="2750" extrusionOk="0">
                  <a:moveTo>
                    <a:pt x="473" y="2038"/>
                  </a:moveTo>
                  <a:lnTo>
                    <a:pt x="441" y="2040"/>
                  </a:lnTo>
                  <a:lnTo>
                    <a:pt x="410" y="2049"/>
                  </a:lnTo>
                  <a:lnTo>
                    <a:pt x="380" y="2061"/>
                  </a:lnTo>
                  <a:lnTo>
                    <a:pt x="355" y="2078"/>
                  </a:lnTo>
                  <a:lnTo>
                    <a:pt x="331" y="2099"/>
                  </a:lnTo>
                  <a:lnTo>
                    <a:pt x="311" y="2123"/>
                  </a:lnTo>
                  <a:lnTo>
                    <a:pt x="294" y="2151"/>
                  </a:lnTo>
                  <a:lnTo>
                    <a:pt x="282" y="2181"/>
                  </a:lnTo>
                  <a:lnTo>
                    <a:pt x="274" y="2213"/>
                  </a:lnTo>
                  <a:lnTo>
                    <a:pt x="272" y="2247"/>
                  </a:lnTo>
                  <a:lnTo>
                    <a:pt x="274" y="2281"/>
                  </a:lnTo>
                  <a:lnTo>
                    <a:pt x="282" y="2312"/>
                  </a:lnTo>
                  <a:lnTo>
                    <a:pt x="294" y="2342"/>
                  </a:lnTo>
                  <a:lnTo>
                    <a:pt x="311" y="2370"/>
                  </a:lnTo>
                  <a:lnTo>
                    <a:pt x="331" y="2394"/>
                  </a:lnTo>
                  <a:lnTo>
                    <a:pt x="355" y="2415"/>
                  </a:lnTo>
                  <a:lnTo>
                    <a:pt x="381" y="2432"/>
                  </a:lnTo>
                  <a:lnTo>
                    <a:pt x="410" y="2444"/>
                  </a:lnTo>
                  <a:lnTo>
                    <a:pt x="441" y="2452"/>
                  </a:lnTo>
                  <a:lnTo>
                    <a:pt x="473" y="2456"/>
                  </a:lnTo>
                  <a:lnTo>
                    <a:pt x="506" y="2452"/>
                  </a:lnTo>
                  <a:lnTo>
                    <a:pt x="536" y="2444"/>
                  </a:lnTo>
                  <a:lnTo>
                    <a:pt x="565" y="2432"/>
                  </a:lnTo>
                  <a:lnTo>
                    <a:pt x="592" y="2415"/>
                  </a:lnTo>
                  <a:lnTo>
                    <a:pt x="615" y="2394"/>
                  </a:lnTo>
                  <a:lnTo>
                    <a:pt x="636" y="2370"/>
                  </a:lnTo>
                  <a:lnTo>
                    <a:pt x="652" y="2342"/>
                  </a:lnTo>
                  <a:lnTo>
                    <a:pt x="665" y="2312"/>
                  </a:lnTo>
                  <a:lnTo>
                    <a:pt x="672" y="2281"/>
                  </a:lnTo>
                  <a:lnTo>
                    <a:pt x="675" y="2247"/>
                  </a:lnTo>
                  <a:lnTo>
                    <a:pt x="672" y="2213"/>
                  </a:lnTo>
                  <a:lnTo>
                    <a:pt x="665" y="2181"/>
                  </a:lnTo>
                  <a:lnTo>
                    <a:pt x="652" y="2151"/>
                  </a:lnTo>
                  <a:lnTo>
                    <a:pt x="636" y="2123"/>
                  </a:lnTo>
                  <a:lnTo>
                    <a:pt x="615" y="2099"/>
                  </a:lnTo>
                  <a:lnTo>
                    <a:pt x="592" y="2078"/>
                  </a:lnTo>
                  <a:lnTo>
                    <a:pt x="565" y="2061"/>
                  </a:lnTo>
                  <a:lnTo>
                    <a:pt x="536" y="2049"/>
                  </a:lnTo>
                  <a:lnTo>
                    <a:pt x="506" y="2040"/>
                  </a:lnTo>
                  <a:lnTo>
                    <a:pt x="473" y="2038"/>
                  </a:lnTo>
                  <a:close/>
                  <a:moveTo>
                    <a:pt x="255" y="439"/>
                  </a:moveTo>
                  <a:lnTo>
                    <a:pt x="235" y="441"/>
                  </a:lnTo>
                  <a:lnTo>
                    <a:pt x="215" y="449"/>
                  </a:lnTo>
                  <a:lnTo>
                    <a:pt x="198" y="459"/>
                  </a:lnTo>
                  <a:lnTo>
                    <a:pt x="184" y="473"/>
                  </a:lnTo>
                  <a:lnTo>
                    <a:pt x="173" y="489"/>
                  </a:lnTo>
                  <a:lnTo>
                    <a:pt x="167" y="509"/>
                  </a:lnTo>
                  <a:lnTo>
                    <a:pt x="164" y="530"/>
                  </a:lnTo>
                  <a:lnTo>
                    <a:pt x="167" y="551"/>
                  </a:lnTo>
                  <a:lnTo>
                    <a:pt x="173" y="570"/>
                  </a:lnTo>
                  <a:lnTo>
                    <a:pt x="184" y="588"/>
                  </a:lnTo>
                  <a:lnTo>
                    <a:pt x="198" y="601"/>
                  </a:lnTo>
                  <a:lnTo>
                    <a:pt x="215" y="612"/>
                  </a:lnTo>
                  <a:lnTo>
                    <a:pt x="235" y="618"/>
                  </a:lnTo>
                  <a:lnTo>
                    <a:pt x="255" y="621"/>
                  </a:lnTo>
                  <a:lnTo>
                    <a:pt x="691" y="621"/>
                  </a:lnTo>
                  <a:lnTo>
                    <a:pt x="712" y="618"/>
                  </a:lnTo>
                  <a:lnTo>
                    <a:pt x="731" y="612"/>
                  </a:lnTo>
                  <a:lnTo>
                    <a:pt x="749" y="601"/>
                  </a:lnTo>
                  <a:lnTo>
                    <a:pt x="762" y="588"/>
                  </a:lnTo>
                  <a:lnTo>
                    <a:pt x="774" y="570"/>
                  </a:lnTo>
                  <a:lnTo>
                    <a:pt x="780" y="551"/>
                  </a:lnTo>
                  <a:lnTo>
                    <a:pt x="782" y="530"/>
                  </a:lnTo>
                  <a:lnTo>
                    <a:pt x="780" y="509"/>
                  </a:lnTo>
                  <a:lnTo>
                    <a:pt x="774" y="489"/>
                  </a:lnTo>
                  <a:lnTo>
                    <a:pt x="762" y="473"/>
                  </a:lnTo>
                  <a:lnTo>
                    <a:pt x="748" y="459"/>
                  </a:lnTo>
                  <a:lnTo>
                    <a:pt x="731" y="449"/>
                  </a:lnTo>
                  <a:lnTo>
                    <a:pt x="712" y="441"/>
                  </a:lnTo>
                  <a:lnTo>
                    <a:pt x="691" y="439"/>
                  </a:lnTo>
                  <a:lnTo>
                    <a:pt x="255" y="439"/>
                  </a:lnTo>
                  <a:close/>
                  <a:moveTo>
                    <a:pt x="0" y="0"/>
                  </a:moveTo>
                  <a:lnTo>
                    <a:pt x="944" y="0"/>
                  </a:lnTo>
                  <a:lnTo>
                    <a:pt x="944" y="2750"/>
                  </a:lnTo>
                  <a:lnTo>
                    <a:pt x="0" y="2750"/>
                  </a:lnTo>
                  <a:lnTo>
                    <a:pt x="0" y="0"/>
                  </a:lnTo>
                  <a:close/>
                </a:path>
              </a:pathLst>
            </a:custGeom>
            <a:solidFill>
              <a:schemeClr val="dk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sp macro="" textlink="">
          <xdr:nvSpPr>
            <xdr:cNvPr id="60" name="Shape 54">
              <a:extLst>
                <a:ext uri="{FF2B5EF4-FFF2-40B4-BE49-F238E27FC236}">
                  <a16:creationId xmlns:a16="http://schemas.microsoft.com/office/drawing/2014/main" id="{00000000-0008-0000-0000-00003C000000}"/>
                </a:ext>
              </a:extLst>
            </xdr:cNvPr>
            <xdr:cNvSpPr/>
          </xdr:nvSpPr>
          <xdr:spPr>
            <a:xfrm>
              <a:off x="8408988" y="374650"/>
              <a:ext cx="107950" cy="382588"/>
            </a:xfrm>
            <a:custGeom>
              <a:avLst/>
              <a:gdLst/>
              <a:ahLst/>
              <a:cxnLst/>
              <a:rect l="l" t="t" r="r" b="b"/>
              <a:pathLst>
                <a:path w="944" h="3374" extrusionOk="0">
                  <a:moveTo>
                    <a:pt x="471" y="2662"/>
                  </a:moveTo>
                  <a:lnTo>
                    <a:pt x="438" y="2664"/>
                  </a:lnTo>
                  <a:lnTo>
                    <a:pt x="407" y="2673"/>
                  </a:lnTo>
                  <a:lnTo>
                    <a:pt x="379" y="2685"/>
                  </a:lnTo>
                  <a:lnTo>
                    <a:pt x="352" y="2702"/>
                  </a:lnTo>
                  <a:lnTo>
                    <a:pt x="328" y="2723"/>
                  </a:lnTo>
                  <a:lnTo>
                    <a:pt x="309" y="2747"/>
                  </a:lnTo>
                  <a:lnTo>
                    <a:pt x="291" y="2775"/>
                  </a:lnTo>
                  <a:lnTo>
                    <a:pt x="279" y="2805"/>
                  </a:lnTo>
                  <a:lnTo>
                    <a:pt x="272" y="2837"/>
                  </a:lnTo>
                  <a:lnTo>
                    <a:pt x="269" y="2871"/>
                  </a:lnTo>
                  <a:lnTo>
                    <a:pt x="272" y="2905"/>
                  </a:lnTo>
                  <a:lnTo>
                    <a:pt x="280" y="2936"/>
                  </a:lnTo>
                  <a:lnTo>
                    <a:pt x="292" y="2966"/>
                  </a:lnTo>
                  <a:lnTo>
                    <a:pt x="309" y="2994"/>
                  </a:lnTo>
                  <a:lnTo>
                    <a:pt x="329" y="3018"/>
                  </a:lnTo>
                  <a:lnTo>
                    <a:pt x="353" y="3039"/>
                  </a:lnTo>
                  <a:lnTo>
                    <a:pt x="379" y="3056"/>
                  </a:lnTo>
                  <a:lnTo>
                    <a:pt x="407" y="3068"/>
                  </a:lnTo>
                  <a:lnTo>
                    <a:pt x="438" y="3076"/>
                  </a:lnTo>
                  <a:lnTo>
                    <a:pt x="471" y="3080"/>
                  </a:lnTo>
                  <a:lnTo>
                    <a:pt x="504" y="3076"/>
                  </a:lnTo>
                  <a:lnTo>
                    <a:pt x="535" y="3068"/>
                  </a:lnTo>
                  <a:lnTo>
                    <a:pt x="563" y="3056"/>
                  </a:lnTo>
                  <a:lnTo>
                    <a:pt x="589" y="3039"/>
                  </a:lnTo>
                  <a:lnTo>
                    <a:pt x="613" y="3018"/>
                  </a:lnTo>
                  <a:lnTo>
                    <a:pt x="633" y="2994"/>
                  </a:lnTo>
                  <a:lnTo>
                    <a:pt x="650" y="2966"/>
                  </a:lnTo>
                  <a:lnTo>
                    <a:pt x="662" y="2936"/>
                  </a:lnTo>
                  <a:lnTo>
                    <a:pt x="670" y="2905"/>
                  </a:lnTo>
                  <a:lnTo>
                    <a:pt x="673" y="2871"/>
                  </a:lnTo>
                  <a:lnTo>
                    <a:pt x="670" y="2837"/>
                  </a:lnTo>
                  <a:lnTo>
                    <a:pt x="663" y="2805"/>
                  </a:lnTo>
                  <a:lnTo>
                    <a:pt x="651" y="2775"/>
                  </a:lnTo>
                  <a:lnTo>
                    <a:pt x="633" y="2747"/>
                  </a:lnTo>
                  <a:lnTo>
                    <a:pt x="614" y="2723"/>
                  </a:lnTo>
                  <a:lnTo>
                    <a:pt x="590" y="2702"/>
                  </a:lnTo>
                  <a:lnTo>
                    <a:pt x="563" y="2685"/>
                  </a:lnTo>
                  <a:lnTo>
                    <a:pt x="535" y="2673"/>
                  </a:lnTo>
                  <a:lnTo>
                    <a:pt x="504" y="2664"/>
                  </a:lnTo>
                  <a:lnTo>
                    <a:pt x="471" y="2662"/>
                  </a:lnTo>
                  <a:close/>
                  <a:moveTo>
                    <a:pt x="296" y="326"/>
                  </a:moveTo>
                  <a:lnTo>
                    <a:pt x="275" y="329"/>
                  </a:lnTo>
                  <a:lnTo>
                    <a:pt x="255" y="336"/>
                  </a:lnTo>
                  <a:lnTo>
                    <a:pt x="238" y="348"/>
                  </a:lnTo>
                  <a:lnTo>
                    <a:pt x="224" y="362"/>
                  </a:lnTo>
                  <a:lnTo>
                    <a:pt x="212" y="378"/>
                  </a:lnTo>
                  <a:lnTo>
                    <a:pt x="206" y="398"/>
                  </a:lnTo>
                  <a:lnTo>
                    <a:pt x="205" y="417"/>
                  </a:lnTo>
                  <a:lnTo>
                    <a:pt x="207" y="439"/>
                  </a:lnTo>
                  <a:lnTo>
                    <a:pt x="214" y="458"/>
                  </a:lnTo>
                  <a:lnTo>
                    <a:pt x="225" y="474"/>
                  </a:lnTo>
                  <a:lnTo>
                    <a:pt x="239" y="489"/>
                  </a:lnTo>
                  <a:lnTo>
                    <a:pt x="255" y="499"/>
                  </a:lnTo>
                  <a:lnTo>
                    <a:pt x="275" y="506"/>
                  </a:lnTo>
                  <a:lnTo>
                    <a:pt x="296" y="508"/>
                  </a:lnTo>
                  <a:lnTo>
                    <a:pt x="732" y="508"/>
                  </a:lnTo>
                  <a:lnTo>
                    <a:pt x="753" y="506"/>
                  </a:lnTo>
                  <a:lnTo>
                    <a:pt x="772" y="499"/>
                  </a:lnTo>
                  <a:lnTo>
                    <a:pt x="789" y="489"/>
                  </a:lnTo>
                  <a:lnTo>
                    <a:pt x="803" y="474"/>
                  </a:lnTo>
                  <a:lnTo>
                    <a:pt x="814" y="458"/>
                  </a:lnTo>
                  <a:lnTo>
                    <a:pt x="820" y="439"/>
                  </a:lnTo>
                  <a:lnTo>
                    <a:pt x="823" y="417"/>
                  </a:lnTo>
                  <a:lnTo>
                    <a:pt x="820" y="397"/>
                  </a:lnTo>
                  <a:lnTo>
                    <a:pt x="814" y="377"/>
                  </a:lnTo>
                  <a:lnTo>
                    <a:pt x="803" y="360"/>
                  </a:lnTo>
                  <a:lnTo>
                    <a:pt x="789" y="347"/>
                  </a:lnTo>
                  <a:lnTo>
                    <a:pt x="772" y="335"/>
                  </a:lnTo>
                  <a:lnTo>
                    <a:pt x="753" y="329"/>
                  </a:lnTo>
                  <a:lnTo>
                    <a:pt x="732" y="326"/>
                  </a:lnTo>
                  <a:lnTo>
                    <a:pt x="296" y="326"/>
                  </a:lnTo>
                  <a:close/>
                  <a:moveTo>
                    <a:pt x="0" y="0"/>
                  </a:moveTo>
                  <a:lnTo>
                    <a:pt x="944" y="0"/>
                  </a:lnTo>
                  <a:lnTo>
                    <a:pt x="944" y="3374"/>
                  </a:lnTo>
                  <a:lnTo>
                    <a:pt x="0" y="3374"/>
                  </a:lnTo>
                  <a:lnTo>
                    <a:pt x="0" y="0"/>
                  </a:lnTo>
                  <a:close/>
                </a:path>
              </a:pathLst>
            </a:custGeom>
            <a:solidFill>
              <a:schemeClr val="dk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sp macro="" textlink="">
          <xdr:nvSpPr>
            <xdr:cNvPr id="61" name="Shape 55">
              <a:extLst>
                <a:ext uri="{FF2B5EF4-FFF2-40B4-BE49-F238E27FC236}">
                  <a16:creationId xmlns:a16="http://schemas.microsoft.com/office/drawing/2014/main" id="{00000000-0008-0000-0000-00003D000000}"/>
                </a:ext>
              </a:extLst>
            </xdr:cNvPr>
            <xdr:cNvSpPr/>
          </xdr:nvSpPr>
          <xdr:spPr>
            <a:xfrm>
              <a:off x="8270875" y="425450"/>
              <a:ext cx="106363" cy="331788"/>
            </a:xfrm>
            <a:custGeom>
              <a:avLst/>
              <a:gdLst/>
              <a:ahLst/>
              <a:cxnLst/>
              <a:rect l="l" t="t" r="r" b="b"/>
              <a:pathLst>
                <a:path w="944" h="2927" extrusionOk="0">
                  <a:moveTo>
                    <a:pt x="471" y="2215"/>
                  </a:moveTo>
                  <a:lnTo>
                    <a:pt x="438" y="2217"/>
                  </a:lnTo>
                  <a:lnTo>
                    <a:pt x="408" y="2226"/>
                  </a:lnTo>
                  <a:lnTo>
                    <a:pt x="379" y="2238"/>
                  </a:lnTo>
                  <a:lnTo>
                    <a:pt x="352" y="2255"/>
                  </a:lnTo>
                  <a:lnTo>
                    <a:pt x="329" y="2276"/>
                  </a:lnTo>
                  <a:lnTo>
                    <a:pt x="308" y="2300"/>
                  </a:lnTo>
                  <a:lnTo>
                    <a:pt x="292" y="2328"/>
                  </a:lnTo>
                  <a:lnTo>
                    <a:pt x="279" y="2358"/>
                  </a:lnTo>
                  <a:lnTo>
                    <a:pt x="272" y="2390"/>
                  </a:lnTo>
                  <a:lnTo>
                    <a:pt x="269" y="2424"/>
                  </a:lnTo>
                  <a:lnTo>
                    <a:pt x="272" y="2458"/>
                  </a:lnTo>
                  <a:lnTo>
                    <a:pt x="279" y="2489"/>
                  </a:lnTo>
                  <a:lnTo>
                    <a:pt x="292" y="2519"/>
                  </a:lnTo>
                  <a:lnTo>
                    <a:pt x="308" y="2547"/>
                  </a:lnTo>
                  <a:lnTo>
                    <a:pt x="329" y="2571"/>
                  </a:lnTo>
                  <a:lnTo>
                    <a:pt x="352" y="2592"/>
                  </a:lnTo>
                  <a:lnTo>
                    <a:pt x="379" y="2609"/>
                  </a:lnTo>
                  <a:lnTo>
                    <a:pt x="408" y="2621"/>
                  </a:lnTo>
                  <a:lnTo>
                    <a:pt x="438" y="2629"/>
                  </a:lnTo>
                  <a:lnTo>
                    <a:pt x="471" y="2633"/>
                  </a:lnTo>
                  <a:lnTo>
                    <a:pt x="504" y="2629"/>
                  </a:lnTo>
                  <a:lnTo>
                    <a:pt x="535" y="2621"/>
                  </a:lnTo>
                  <a:lnTo>
                    <a:pt x="565" y="2609"/>
                  </a:lnTo>
                  <a:lnTo>
                    <a:pt x="590" y="2592"/>
                  </a:lnTo>
                  <a:lnTo>
                    <a:pt x="614" y="2571"/>
                  </a:lnTo>
                  <a:lnTo>
                    <a:pt x="634" y="2547"/>
                  </a:lnTo>
                  <a:lnTo>
                    <a:pt x="651" y="2519"/>
                  </a:lnTo>
                  <a:lnTo>
                    <a:pt x="662" y="2489"/>
                  </a:lnTo>
                  <a:lnTo>
                    <a:pt x="670" y="2458"/>
                  </a:lnTo>
                  <a:lnTo>
                    <a:pt x="672" y="2424"/>
                  </a:lnTo>
                  <a:lnTo>
                    <a:pt x="670" y="2390"/>
                  </a:lnTo>
                  <a:lnTo>
                    <a:pt x="662" y="2358"/>
                  </a:lnTo>
                  <a:lnTo>
                    <a:pt x="650" y="2328"/>
                  </a:lnTo>
                  <a:lnTo>
                    <a:pt x="633" y="2300"/>
                  </a:lnTo>
                  <a:lnTo>
                    <a:pt x="613" y="2276"/>
                  </a:lnTo>
                  <a:lnTo>
                    <a:pt x="589" y="2255"/>
                  </a:lnTo>
                  <a:lnTo>
                    <a:pt x="564" y="2238"/>
                  </a:lnTo>
                  <a:lnTo>
                    <a:pt x="534" y="2226"/>
                  </a:lnTo>
                  <a:lnTo>
                    <a:pt x="503" y="2217"/>
                  </a:lnTo>
                  <a:lnTo>
                    <a:pt x="471" y="2215"/>
                  </a:lnTo>
                  <a:close/>
                  <a:moveTo>
                    <a:pt x="264" y="302"/>
                  </a:moveTo>
                  <a:lnTo>
                    <a:pt x="242" y="306"/>
                  </a:lnTo>
                  <a:lnTo>
                    <a:pt x="223" y="312"/>
                  </a:lnTo>
                  <a:lnTo>
                    <a:pt x="206" y="323"/>
                  </a:lnTo>
                  <a:lnTo>
                    <a:pt x="192" y="336"/>
                  </a:lnTo>
                  <a:lnTo>
                    <a:pt x="182" y="354"/>
                  </a:lnTo>
                  <a:lnTo>
                    <a:pt x="175" y="373"/>
                  </a:lnTo>
                  <a:lnTo>
                    <a:pt x="172" y="393"/>
                  </a:lnTo>
                  <a:lnTo>
                    <a:pt x="175" y="415"/>
                  </a:lnTo>
                  <a:lnTo>
                    <a:pt x="182" y="434"/>
                  </a:lnTo>
                  <a:lnTo>
                    <a:pt x="192" y="451"/>
                  </a:lnTo>
                  <a:lnTo>
                    <a:pt x="206" y="465"/>
                  </a:lnTo>
                  <a:lnTo>
                    <a:pt x="223" y="475"/>
                  </a:lnTo>
                  <a:lnTo>
                    <a:pt x="242" y="482"/>
                  </a:lnTo>
                  <a:lnTo>
                    <a:pt x="264" y="484"/>
                  </a:lnTo>
                  <a:lnTo>
                    <a:pt x="699" y="484"/>
                  </a:lnTo>
                  <a:lnTo>
                    <a:pt x="720" y="482"/>
                  </a:lnTo>
                  <a:lnTo>
                    <a:pt x="739" y="475"/>
                  </a:lnTo>
                  <a:lnTo>
                    <a:pt x="757" y="465"/>
                  </a:lnTo>
                  <a:lnTo>
                    <a:pt x="770" y="451"/>
                  </a:lnTo>
                  <a:lnTo>
                    <a:pt x="781" y="434"/>
                  </a:lnTo>
                  <a:lnTo>
                    <a:pt x="787" y="415"/>
                  </a:lnTo>
                  <a:lnTo>
                    <a:pt x="791" y="393"/>
                  </a:lnTo>
                  <a:lnTo>
                    <a:pt x="787" y="373"/>
                  </a:lnTo>
                  <a:lnTo>
                    <a:pt x="781" y="354"/>
                  </a:lnTo>
                  <a:lnTo>
                    <a:pt x="770" y="336"/>
                  </a:lnTo>
                  <a:lnTo>
                    <a:pt x="757" y="323"/>
                  </a:lnTo>
                  <a:lnTo>
                    <a:pt x="739" y="312"/>
                  </a:lnTo>
                  <a:lnTo>
                    <a:pt x="720" y="306"/>
                  </a:lnTo>
                  <a:lnTo>
                    <a:pt x="699" y="302"/>
                  </a:lnTo>
                  <a:lnTo>
                    <a:pt x="264" y="302"/>
                  </a:lnTo>
                  <a:close/>
                  <a:moveTo>
                    <a:pt x="0" y="0"/>
                  </a:moveTo>
                  <a:lnTo>
                    <a:pt x="944" y="0"/>
                  </a:lnTo>
                  <a:lnTo>
                    <a:pt x="944" y="2927"/>
                  </a:lnTo>
                  <a:lnTo>
                    <a:pt x="0" y="2927"/>
                  </a:lnTo>
                  <a:lnTo>
                    <a:pt x="0" y="0"/>
                  </a:lnTo>
                  <a:close/>
                </a:path>
              </a:pathLst>
            </a:custGeom>
            <a:solidFill>
              <a:schemeClr val="dk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grpSp>
    </xdr:grpSp>
    <xdr:clientData fLocksWithSheet="0"/>
  </xdr:oneCellAnchor>
  <xdr:oneCellAnchor>
    <xdr:from>
      <xdr:col>1</xdr:col>
      <xdr:colOff>634698</xdr:colOff>
      <xdr:row>10</xdr:row>
      <xdr:rowOff>185208</xdr:rowOff>
    </xdr:from>
    <xdr:ext cx="278759" cy="365042"/>
    <xdr:grpSp>
      <xdr:nvGrpSpPr>
        <xdr:cNvPr id="62" name="Shape 2">
          <a:extLst>
            <a:ext uri="{FF2B5EF4-FFF2-40B4-BE49-F238E27FC236}">
              <a16:creationId xmlns:a16="http://schemas.microsoft.com/office/drawing/2014/main" id="{00000000-0008-0000-0000-00003E000000}"/>
            </a:ext>
          </a:extLst>
        </xdr:cNvPr>
        <xdr:cNvGrpSpPr/>
      </xdr:nvGrpSpPr>
      <xdr:grpSpPr>
        <a:xfrm>
          <a:off x="1343781" y="2344208"/>
          <a:ext cx="278759" cy="365042"/>
          <a:chOff x="5145975" y="3518063"/>
          <a:chExt cx="400050" cy="523875"/>
        </a:xfrm>
      </xdr:grpSpPr>
      <xdr:grpSp>
        <xdr:nvGrpSpPr>
          <xdr:cNvPr id="63" name="Shape 56">
            <a:extLst>
              <a:ext uri="{FF2B5EF4-FFF2-40B4-BE49-F238E27FC236}">
                <a16:creationId xmlns:a16="http://schemas.microsoft.com/office/drawing/2014/main" id="{00000000-0008-0000-0000-00003F000000}"/>
              </a:ext>
            </a:extLst>
          </xdr:cNvPr>
          <xdr:cNvGrpSpPr/>
        </xdr:nvGrpSpPr>
        <xdr:grpSpPr>
          <a:xfrm>
            <a:off x="5145975" y="3518063"/>
            <a:ext cx="400050" cy="523875"/>
            <a:chOff x="6796" y="3621"/>
            <a:chExt cx="195" cy="263"/>
          </a:xfrm>
        </xdr:grpSpPr>
        <xdr:sp macro="" textlink="">
          <xdr:nvSpPr>
            <xdr:cNvPr id="64" name="Shape 34">
              <a:extLst>
                <a:ext uri="{FF2B5EF4-FFF2-40B4-BE49-F238E27FC236}">
                  <a16:creationId xmlns:a16="http://schemas.microsoft.com/office/drawing/2014/main" id="{00000000-0008-0000-0000-000040000000}"/>
                </a:ext>
              </a:extLst>
            </xdr:cNvPr>
            <xdr:cNvSpPr/>
          </xdr:nvSpPr>
          <xdr:spPr>
            <a:xfrm>
              <a:off x="6796" y="3621"/>
              <a:ext cx="175" cy="2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65" name="Shape 57">
              <a:extLst>
                <a:ext uri="{FF2B5EF4-FFF2-40B4-BE49-F238E27FC236}">
                  <a16:creationId xmlns:a16="http://schemas.microsoft.com/office/drawing/2014/main" id="{00000000-0008-0000-0000-000041000000}"/>
                </a:ext>
              </a:extLst>
            </xdr:cNvPr>
            <xdr:cNvSpPr/>
          </xdr:nvSpPr>
          <xdr:spPr>
            <a:xfrm>
              <a:off x="6796" y="3621"/>
              <a:ext cx="195" cy="200"/>
            </a:xfrm>
            <a:custGeom>
              <a:avLst/>
              <a:gdLst/>
              <a:ahLst/>
              <a:cxnLst/>
              <a:rect l="l" t="t" r="r" b="b"/>
              <a:pathLst>
                <a:path w="2533" h="2593" extrusionOk="0">
                  <a:moveTo>
                    <a:pt x="1267" y="530"/>
                  </a:moveTo>
                  <a:lnTo>
                    <a:pt x="1197" y="533"/>
                  </a:lnTo>
                  <a:lnTo>
                    <a:pt x="1130" y="542"/>
                  </a:lnTo>
                  <a:lnTo>
                    <a:pt x="1064" y="558"/>
                  </a:lnTo>
                  <a:lnTo>
                    <a:pt x="1000" y="578"/>
                  </a:lnTo>
                  <a:lnTo>
                    <a:pt x="939" y="604"/>
                  </a:lnTo>
                  <a:lnTo>
                    <a:pt x="881" y="635"/>
                  </a:lnTo>
                  <a:lnTo>
                    <a:pt x="826" y="671"/>
                  </a:lnTo>
                  <a:lnTo>
                    <a:pt x="774" y="711"/>
                  </a:lnTo>
                  <a:lnTo>
                    <a:pt x="726" y="755"/>
                  </a:lnTo>
                  <a:lnTo>
                    <a:pt x="682" y="803"/>
                  </a:lnTo>
                  <a:lnTo>
                    <a:pt x="642" y="855"/>
                  </a:lnTo>
                  <a:lnTo>
                    <a:pt x="606" y="910"/>
                  </a:lnTo>
                  <a:lnTo>
                    <a:pt x="576" y="968"/>
                  </a:lnTo>
                  <a:lnTo>
                    <a:pt x="550" y="1030"/>
                  </a:lnTo>
                  <a:lnTo>
                    <a:pt x="529" y="1093"/>
                  </a:lnTo>
                  <a:lnTo>
                    <a:pt x="514" y="1160"/>
                  </a:lnTo>
                  <a:lnTo>
                    <a:pt x="504" y="1227"/>
                  </a:lnTo>
                  <a:lnTo>
                    <a:pt x="501" y="1297"/>
                  </a:lnTo>
                  <a:lnTo>
                    <a:pt x="504" y="1367"/>
                  </a:lnTo>
                  <a:lnTo>
                    <a:pt x="514" y="1434"/>
                  </a:lnTo>
                  <a:lnTo>
                    <a:pt x="529" y="1501"/>
                  </a:lnTo>
                  <a:lnTo>
                    <a:pt x="550" y="1564"/>
                  </a:lnTo>
                  <a:lnTo>
                    <a:pt x="576" y="1626"/>
                  </a:lnTo>
                  <a:lnTo>
                    <a:pt x="606" y="1684"/>
                  </a:lnTo>
                  <a:lnTo>
                    <a:pt x="642" y="1739"/>
                  </a:lnTo>
                  <a:lnTo>
                    <a:pt x="682" y="1791"/>
                  </a:lnTo>
                  <a:lnTo>
                    <a:pt x="726" y="1839"/>
                  </a:lnTo>
                  <a:lnTo>
                    <a:pt x="774" y="1884"/>
                  </a:lnTo>
                  <a:lnTo>
                    <a:pt x="826" y="1923"/>
                  </a:lnTo>
                  <a:lnTo>
                    <a:pt x="881" y="1960"/>
                  </a:lnTo>
                  <a:lnTo>
                    <a:pt x="939" y="1990"/>
                  </a:lnTo>
                  <a:lnTo>
                    <a:pt x="1000" y="2016"/>
                  </a:lnTo>
                  <a:lnTo>
                    <a:pt x="1064" y="2037"/>
                  </a:lnTo>
                  <a:lnTo>
                    <a:pt x="1130" y="2052"/>
                  </a:lnTo>
                  <a:lnTo>
                    <a:pt x="1197" y="2062"/>
                  </a:lnTo>
                  <a:lnTo>
                    <a:pt x="1267" y="2065"/>
                  </a:lnTo>
                  <a:lnTo>
                    <a:pt x="1336" y="2062"/>
                  </a:lnTo>
                  <a:lnTo>
                    <a:pt x="1404" y="2052"/>
                  </a:lnTo>
                  <a:lnTo>
                    <a:pt x="1470" y="2037"/>
                  </a:lnTo>
                  <a:lnTo>
                    <a:pt x="1534" y="2016"/>
                  </a:lnTo>
                  <a:lnTo>
                    <a:pt x="1595" y="1991"/>
                  </a:lnTo>
                  <a:lnTo>
                    <a:pt x="1653" y="1960"/>
                  </a:lnTo>
                  <a:lnTo>
                    <a:pt x="1708" y="1924"/>
                  </a:lnTo>
                  <a:lnTo>
                    <a:pt x="1760" y="1884"/>
                  </a:lnTo>
                  <a:lnTo>
                    <a:pt x="1808" y="1839"/>
                  </a:lnTo>
                  <a:lnTo>
                    <a:pt x="1852" y="1791"/>
                  </a:lnTo>
                  <a:lnTo>
                    <a:pt x="1892" y="1739"/>
                  </a:lnTo>
                  <a:lnTo>
                    <a:pt x="1928" y="1684"/>
                  </a:lnTo>
                  <a:lnTo>
                    <a:pt x="1958" y="1626"/>
                  </a:lnTo>
                  <a:lnTo>
                    <a:pt x="1984" y="1564"/>
                  </a:lnTo>
                  <a:lnTo>
                    <a:pt x="2005" y="1501"/>
                  </a:lnTo>
                  <a:lnTo>
                    <a:pt x="2020" y="1435"/>
                  </a:lnTo>
                  <a:lnTo>
                    <a:pt x="2030" y="1367"/>
                  </a:lnTo>
                  <a:lnTo>
                    <a:pt x="2033" y="1297"/>
                  </a:lnTo>
                  <a:lnTo>
                    <a:pt x="2030" y="1227"/>
                  </a:lnTo>
                  <a:lnTo>
                    <a:pt x="2020" y="1160"/>
                  </a:lnTo>
                  <a:lnTo>
                    <a:pt x="2005" y="1093"/>
                  </a:lnTo>
                  <a:lnTo>
                    <a:pt x="1984" y="1030"/>
                  </a:lnTo>
                  <a:lnTo>
                    <a:pt x="1958" y="968"/>
                  </a:lnTo>
                  <a:lnTo>
                    <a:pt x="1928" y="910"/>
                  </a:lnTo>
                  <a:lnTo>
                    <a:pt x="1892" y="855"/>
                  </a:lnTo>
                  <a:lnTo>
                    <a:pt x="1852" y="803"/>
                  </a:lnTo>
                  <a:lnTo>
                    <a:pt x="1808" y="755"/>
                  </a:lnTo>
                  <a:lnTo>
                    <a:pt x="1760" y="711"/>
                  </a:lnTo>
                  <a:lnTo>
                    <a:pt x="1708" y="671"/>
                  </a:lnTo>
                  <a:lnTo>
                    <a:pt x="1653" y="635"/>
                  </a:lnTo>
                  <a:lnTo>
                    <a:pt x="1595" y="604"/>
                  </a:lnTo>
                  <a:lnTo>
                    <a:pt x="1534" y="578"/>
                  </a:lnTo>
                  <a:lnTo>
                    <a:pt x="1470" y="558"/>
                  </a:lnTo>
                  <a:lnTo>
                    <a:pt x="1404" y="542"/>
                  </a:lnTo>
                  <a:lnTo>
                    <a:pt x="1336" y="533"/>
                  </a:lnTo>
                  <a:lnTo>
                    <a:pt x="1267" y="530"/>
                  </a:lnTo>
                  <a:close/>
                  <a:moveTo>
                    <a:pt x="1264" y="0"/>
                  </a:moveTo>
                  <a:lnTo>
                    <a:pt x="1277" y="4"/>
                  </a:lnTo>
                  <a:lnTo>
                    <a:pt x="1289" y="14"/>
                  </a:lnTo>
                  <a:lnTo>
                    <a:pt x="1477" y="224"/>
                  </a:lnTo>
                  <a:lnTo>
                    <a:pt x="1487" y="232"/>
                  </a:lnTo>
                  <a:lnTo>
                    <a:pt x="1499" y="237"/>
                  </a:lnTo>
                  <a:lnTo>
                    <a:pt x="1513" y="237"/>
                  </a:lnTo>
                  <a:lnTo>
                    <a:pt x="1525" y="234"/>
                  </a:lnTo>
                  <a:lnTo>
                    <a:pt x="1785" y="123"/>
                  </a:lnTo>
                  <a:lnTo>
                    <a:pt x="1799" y="119"/>
                  </a:lnTo>
                  <a:lnTo>
                    <a:pt x="1814" y="121"/>
                  </a:lnTo>
                  <a:lnTo>
                    <a:pt x="1826" y="127"/>
                  </a:lnTo>
                  <a:lnTo>
                    <a:pt x="1837" y="136"/>
                  </a:lnTo>
                  <a:lnTo>
                    <a:pt x="1843" y="150"/>
                  </a:lnTo>
                  <a:lnTo>
                    <a:pt x="1921" y="422"/>
                  </a:lnTo>
                  <a:lnTo>
                    <a:pt x="1927" y="435"/>
                  </a:lnTo>
                  <a:lnTo>
                    <a:pt x="1935" y="444"/>
                  </a:lnTo>
                  <a:lnTo>
                    <a:pt x="1947" y="451"/>
                  </a:lnTo>
                  <a:lnTo>
                    <a:pt x="1960" y="454"/>
                  </a:lnTo>
                  <a:lnTo>
                    <a:pt x="2241" y="465"/>
                  </a:lnTo>
                  <a:lnTo>
                    <a:pt x="2256" y="468"/>
                  </a:lnTo>
                  <a:lnTo>
                    <a:pt x="2268" y="476"/>
                  </a:lnTo>
                  <a:lnTo>
                    <a:pt x="2277" y="487"/>
                  </a:lnTo>
                  <a:lnTo>
                    <a:pt x="2282" y="499"/>
                  </a:lnTo>
                  <a:lnTo>
                    <a:pt x="2282" y="515"/>
                  </a:lnTo>
                  <a:lnTo>
                    <a:pt x="2235" y="794"/>
                  </a:lnTo>
                  <a:lnTo>
                    <a:pt x="2235" y="807"/>
                  </a:lnTo>
                  <a:lnTo>
                    <a:pt x="2238" y="820"/>
                  </a:lnTo>
                  <a:lnTo>
                    <a:pt x="2246" y="830"/>
                  </a:lnTo>
                  <a:lnTo>
                    <a:pt x="2257" y="838"/>
                  </a:lnTo>
                  <a:lnTo>
                    <a:pt x="2506" y="972"/>
                  </a:lnTo>
                  <a:lnTo>
                    <a:pt x="2517" y="981"/>
                  </a:lnTo>
                  <a:lnTo>
                    <a:pt x="2525" y="992"/>
                  </a:lnTo>
                  <a:lnTo>
                    <a:pt x="2528" y="1006"/>
                  </a:lnTo>
                  <a:lnTo>
                    <a:pt x="2527" y="1020"/>
                  </a:lnTo>
                  <a:lnTo>
                    <a:pt x="2520" y="1034"/>
                  </a:lnTo>
                  <a:lnTo>
                    <a:pt x="2358" y="1264"/>
                  </a:lnTo>
                  <a:lnTo>
                    <a:pt x="2351" y="1276"/>
                  </a:lnTo>
                  <a:lnTo>
                    <a:pt x="2349" y="1289"/>
                  </a:lnTo>
                  <a:lnTo>
                    <a:pt x="2352" y="1302"/>
                  </a:lnTo>
                  <a:lnTo>
                    <a:pt x="2358" y="1314"/>
                  </a:lnTo>
                  <a:lnTo>
                    <a:pt x="2525" y="1543"/>
                  </a:lnTo>
                  <a:lnTo>
                    <a:pt x="2531" y="1556"/>
                  </a:lnTo>
                  <a:lnTo>
                    <a:pt x="2533" y="1570"/>
                  </a:lnTo>
                  <a:lnTo>
                    <a:pt x="2530" y="1583"/>
                  </a:lnTo>
                  <a:lnTo>
                    <a:pt x="2523" y="1596"/>
                  </a:lnTo>
                  <a:lnTo>
                    <a:pt x="2511" y="1604"/>
                  </a:lnTo>
                  <a:lnTo>
                    <a:pt x="2264" y="1741"/>
                  </a:lnTo>
                  <a:lnTo>
                    <a:pt x="2254" y="1748"/>
                  </a:lnTo>
                  <a:lnTo>
                    <a:pt x="2246" y="1760"/>
                  </a:lnTo>
                  <a:lnTo>
                    <a:pt x="2243" y="1772"/>
                  </a:lnTo>
                  <a:lnTo>
                    <a:pt x="2243" y="1786"/>
                  </a:lnTo>
                  <a:lnTo>
                    <a:pt x="2294" y="2064"/>
                  </a:lnTo>
                  <a:lnTo>
                    <a:pt x="2294" y="2078"/>
                  </a:lnTo>
                  <a:lnTo>
                    <a:pt x="2290" y="2092"/>
                  </a:lnTo>
                  <a:lnTo>
                    <a:pt x="2281" y="2103"/>
                  </a:lnTo>
                  <a:lnTo>
                    <a:pt x="2269" y="2110"/>
                  </a:lnTo>
                  <a:lnTo>
                    <a:pt x="2255" y="2114"/>
                  </a:lnTo>
                  <a:lnTo>
                    <a:pt x="1974" y="2130"/>
                  </a:lnTo>
                  <a:lnTo>
                    <a:pt x="1960" y="2133"/>
                  </a:lnTo>
                  <a:lnTo>
                    <a:pt x="1949" y="2140"/>
                  </a:lnTo>
                  <a:lnTo>
                    <a:pt x="1940" y="2149"/>
                  </a:lnTo>
                  <a:lnTo>
                    <a:pt x="1935" y="2161"/>
                  </a:lnTo>
                  <a:lnTo>
                    <a:pt x="1860" y="2434"/>
                  </a:lnTo>
                  <a:lnTo>
                    <a:pt x="1854" y="2447"/>
                  </a:lnTo>
                  <a:lnTo>
                    <a:pt x="1844" y="2457"/>
                  </a:lnTo>
                  <a:lnTo>
                    <a:pt x="1831" y="2463"/>
                  </a:lnTo>
                  <a:lnTo>
                    <a:pt x="1817" y="2465"/>
                  </a:lnTo>
                  <a:lnTo>
                    <a:pt x="1803" y="2462"/>
                  </a:lnTo>
                  <a:lnTo>
                    <a:pt x="1542" y="2354"/>
                  </a:lnTo>
                  <a:lnTo>
                    <a:pt x="1529" y="2351"/>
                  </a:lnTo>
                  <a:lnTo>
                    <a:pt x="1516" y="2352"/>
                  </a:lnTo>
                  <a:lnTo>
                    <a:pt x="1505" y="2357"/>
                  </a:lnTo>
                  <a:lnTo>
                    <a:pt x="1494" y="2365"/>
                  </a:lnTo>
                  <a:lnTo>
                    <a:pt x="1308" y="2578"/>
                  </a:lnTo>
                  <a:lnTo>
                    <a:pt x="1297" y="2588"/>
                  </a:lnTo>
                  <a:lnTo>
                    <a:pt x="1284" y="2593"/>
                  </a:lnTo>
                  <a:lnTo>
                    <a:pt x="1270" y="2593"/>
                  </a:lnTo>
                  <a:lnTo>
                    <a:pt x="1257" y="2588"/>
                  </a:lnTo>
                  <a:lnTo>
                    <a:pt x="1245" y="2579"/>
                  </a:lnTo>
                  <a:lnTo>
                    <a:pt x="1056" y="2368"/>
                  </a:lnTo>
                  <a:lnTo>
                    <a:pt x="1046" y="2361"/>
                  </a:lnTo>
                  <a:lnTo>
                    <a:pt x="1033" y="2356"/>
                  </a:lnTo>
                  <a:lnTo>
                    <a:pt x="1021" y="2355"/>
                  </a:lnTo>
                  <a:lnTo>
                    <a:pt x="1008" y="2358"/>
                  </a:lnTo>
                  <a:lnTo>
                    <a:pt x="748" y="2470"/>
                  </a:lnTo>
                  <a:lnTo>
                    <a:pt x="734" y="2473"/>
                  </a:lnTo>
                  <a:lnTo>
                    <a:pt x="720" y="2472"/>
                  </a:lnTo>
                  <a:lnTo>
                    <a:pt x="707" y="2466"/>
                  </a:lnTo>
                  <a:lnTo>
                    <a:pt x="697" y="2456"/>
                  </a:lnTo>
                  <a:lnTo>
                    <a:pt x="691" y="2443"/>
                  </a:lnTo>
                  <a:lnTo>
                    <a:pt x="612" y="2171"/>
                  </a:lnTo>
                  <a:lnTo>
                    <a:pt x="606" y="2159"/>
                  </a:lnTo>
                  <a:lnTo>
                    <a:pt x="598" y="2150"/>
                  </a:lnTo>
                  <a:lnTo>
                    <a:pt x="586" y="2143"/>
                  </a:lnTo>
                  <a:lnTo>
                    <a:pt x="573" y="2141"/>
                  </a:lnTo>
                  <a:lnTo>
                    <a:pt x="292" y="2128"/>
                  </a:lnTo>
                  <a:lnTo>
                    <a:pt x="277" y="2126"/>
                  </a:lnTo>
                  <a:lnTo>
                    <a:pt x="265" y="2118"/>
                  </a:lnTo>
                  <a:lnTo>
                    <a:pt x="255" y="2107"/>
                  </a:lnTo>
                  <a:lnTo>
                    <a:pt x="251" y="2094"/>
                  </a:lnTo>
                  <a:lnTo>
                    <a:pt x="251" y="2079"/>
                  </a:lnTo>
                  <a:lnTo>
                    <a:pt x="298" y="1800"/>
                  </a:lnTo>
                  <a:lnTo>
                    <a:pt x="298" y="1787"/>
                  </a:lnTo>
                  <a:lnTo>
                    <a:pt x="294" y="1774"/>
                  </a:lnTo>
                  <a:lnTo>
                    <a:pt x="286" y="1763"/>
                  </a:lnTo>
                  <a:lnTo>
                    <a:pt x="276" y="1756"/>
                  </a:lnTo>
                  <a:lnTo>
                    <a:pt x="27" y="1622"/>
                  </a:lnTo>
                  <a:lnTo>
                    <a:pt x="16" y="1613"/>
                  </a:lnTo>
                  <a:lnTo>
                    <a:pt x="8" y="1601"/>
                  </a:lnTo>
                  <a:lnTo>
                    <a:pt x="5" y="1587"/>
                  </a:lnTo>
                  <a:lnTo>
                    <a:pt x="6" y="1573"/>
                  </a:lnTo>
                  <a:lnTo>
                    <a:pt x="12" y="1560"/>
                  </a:lnTo>
                  <a:lnTo>
                    <a:pt x="175" y="1329"/>
                  </a:lnTo>
                  <a:lnTo>
                    <a:pt x="182" y="1318"/>
                  </a:lnTo>
                  <a:lnTo>
                    <a:pt x="183" y="1304"/>
                  </a:lnTo>
                  <a:lnTo>
                    <a:pt x="181" y="1292"/>
                  </a:lnTo>
                  <a:lnTo>
                    <a:pt x="174" y="1279"/>
                  </a:lnTo>
                  <a:lnTo>
                    <a:pt x="8" y="1052"/>
                  </a:lnTo>
                  <a:lnTo>
                    <a:pt x="2" y="1038"/>
                  </a:lnTo>
                  <a:lnTo>
                    <a:pt x="0" y="1025"/>
                  </a:lnTo>
                  <a:lnTo>
                    <a:pt x="3" y="1010"/>
                  </a:lnTo>
                  <a:lnTo>
                    <a:pt x="10" y="999"/>
                  </a:lnTo>
                  <a:lnTo>
                    <a:pt x="22" y="989"/>
                  </a:lnTo>
                  <a:lnTo>
                    <a:pt x="269" y="852"/>
                  </a:lnTo>
                  <a:lnTo>
                    <a:pt x="279" y="844"/>
                  </a:lnTo>
                  <a:lnTo>
                    <a:pt x="286" y="833"/>
                  </a:lnTo>
                  <a:lnTo>
                    <a:pt x="291" y="821"/>
                  </a:lnTo>
                  <a:lnTo>
                    <a:pt x="289" y="807"/>
                  </a:lnTo>
                  <a:lnTo>
                    <a:pt x="239" y="530"/>
                  </a:lnTo>
                  <a:lnTo>
                    <a:pt x="239" y="515"/>
                  </a:lnTo>
                  <a:lnTo>
                    <a:pt x="244" y="502"/>
                  </a:lnTo>
                  <a:lnTo>
                    <a:pt x="252" y="490"/>
                  </a:lnTo>
                  <a:lnTo>
                    <a:pt x="265" y="483"/>
                  </a:lnTo>
                  <a:lnTo>
                    <a:pt x="279" y="479"/>
                  </a:lnTo>
                  <a:lnTo>
                    <a:pt x="560" y="463"/>
                  </a:lnTo>
                  <a:lnTo>
                    <a:pt x="573" y="460"/>
                  </a:lnTo>
                  <a:lnTo>
                    <a:pt x="584" y="454"/>
                  </a:lnTo>
                  <a:lnTo>
                    <a:pt x="594" y="443"/>
                  </a:lnTo>
                  <a:lnTo>
                    <a:pt x="599" y="432"/>
                  </a:lnTo>
                  <a:lnTo>
                    <a:pt x="673" y="159"/>
                  </a:lnTo>
                  <a:lnTo>
                    <a:pt x="680" y="146"/>
                  </a:lnTo>
                  <a:lnTo>
                    <a:pt x="689" y="135"/>
                  </a:lnTo>
                  <a:lnTo>
                    <a:pt x="701" y="129"/>
                  </a:lnTo>
                  <a:lnTo>
                    <a:pt x="716" y="128"/>
                  </a:lnTo>
                  <a:lnTo>
                    <a:pt x="730" y="131"/>
                  </a:lnTo>
                  <a:lnTo>
                    <a:pt x="991" y="238"/>
                  </a:lnTo>
                  <a:lnTo>
                    <a:pt x="1003" y="242"/>
                  </a:lnTo>
                  <a:lnTo>
                    <a:pt x="1017" y="242"/>
                  </a:lnTo>
                  <a:lnTo>
                    <a:pt x="1029" y="236"/>
                  </a:lnTo>
                  <a:lnTo>
                    <a:pt x="1039" y="228"/>
                  </a:lnTo>
                  <a:lnTo>
                    <a:pt x="1224" y="15"/>
                  </a:lnTo>
                  <a:lnTo>
                    <a:pt x="1236" y="5"/>
                  </a:lnTo>
                  <a:lnTo>
                    <a:pt x="1249" y="0"/>
                  </a:lnTo>
                  <a:lnTo>
                    <a:pt x="1264" y="0"/>
                  </a:lnTo>
                  <a:close/>
                </a:path>
              </a:pathLst>
            </a:cu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sp macro="" textlink="">
          <xdr:nvSpPr>
            <xdr:cNvPr id="66" name="Shape 58">
              <a:extLst>
                <a:ext uri="{FF2B5EF4-FFF2-40B4-BE49-F238E27FC236}">
                  <a16:creationId xmlns:a16="http://schemas.microsoft.com/office/drawing/2014/main" id="{00000000-0008-0000-0000-000042000000}"/>
                </a:ext>
              </a:extLst>
            </xdr:cNvPr>
            <xdr:cNvSpPr/>
          </xdr:nvSpPr>
          <xdr:spPr>
            <a:xfrm>
              <a:off x="6904" y="3818"/>
              <a:ext cx="59" cy="66"/>
            </a:xfrm>
            <a:custGeom>
              <a:avLst/>
              <a:gdLst/>
              <a:ahLst/>
              <a:cxnLst/>
              <a:rect l="l" t="t" r="r" b="b"/>
              <a:pathLst>
                <a:path w="767" h="855" extrusionOk="0">
                  <a:moveTo>
                    <a:pt x="553" y="0"/>
                  </a:moveTo>
                  <a:lnTo>
                    <a:pt x="766" y="657"/>
                  </a:lnTo>
                  <a:lnTo>
                    <a:pt x="767" y="672"/>
                  </a:lnTo>
                  <a:lnTo>
                    <a:pt x="763" y="684"/>
                  </a:lnTo>
                  <a:lnTo>
                    <a:pt x="753" y="693"/>
                  </a:lnTo>
                  <a:lnTo>
                    <a:pt x="741" y="698"/>
                  </a:lnTo>
                  <a:lnTo>
                    <a:pt x="727" y="698"/>
                  </a:lnTo>
                  <a:lnTo>
                    <a:pt x="474" y="623"/>
                  </a:lnTo>
                  <a:lnTo>
                    <a:pt x="465" y="622"/>
                  </a:lnTo>
                  <a:lnTo>
                    <a:pt x="455" y="624"/>
                  </a:lnTo>
                  <a:lnTo>
                    <a:pt x="447" y="628"/>
                  </a:lnTo>
                  <a:lnTo>
                    <a:pt x="441" y="634"/>
                  </a:lnTo>
                  <a:lnTo>
                    <a:pt x="278" y="843"/>
                  </a:lnTo>
                  <a:lnTo>
                    <a:pt x="269" y="851"/>
                  </a:lnTo>
                  <a:lnTo>
                    <a:pt x="258" y="855"/>
                  </a:lnTo>
                  <a:lnTo>
                    <a:pt x="248" y="855"/>
                  </a:lnTo>
                  <a:lnTo>
                    <a:pt x="238" y="851"/>
                  </a:lnTo>
                  <a:lnTo>
                    <a:pt x="228" y="844"/>
                  </a:lnTo>
                  <a:lnTo>
                    <a:pt x="223" y="834"/>
                  </a:lnTo>
                  <a:lnTo>
                    <a:pt x="0" y="140"/>
                  </a:lnTo>
                  <a:lnTo>
                    <a:pt x="7" y="135"/>
                  </a:lnTo>
                  <a:lnTo>
                    <a:pt x="13" y="129"/>
                  </a:lnTo>
                  <a:lnTo>
                    <a:pt x="152" y="2"/>
                  </a:lnTo>
                  <a:lnTo>
                    <a:pt x="332" y="56"/>
                  </a:lnTo>
                  <a:lnTo>
                    <a:pt x="364" y="62"/>
                  </a:lnTo>
                  <a:lnTo>
                    <a:pt x="396" y="65"/>
                  </a:lnTo>
                  <a:lnTo>
                    <a:pt x="432" y="62"/>
                  </a:lnTo>
                  <a:lnTo>
                    <a:pt x="466" y="54"/>
                  </a:lnTo>
                  <a:lnTo>
                    <a:pt x="498" y="40"/>
                  </a:lnTo>
                  <a:lnTo>
                    <a:pt x="527" y="22"/>
                  </a:lnTo>
                  <a:lnTo>
                    <a:pt x="553" y="0"/>
                  </a:lnTo>
                  <a:close/>
                </a:path>
              </a:pathLst>
            </a:cu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sp macro="" textlink="">
          <xdr:nvSpPr>
            <xdr:cNvPr id="67" name="Shape 59">
              <a:extLst>
                <a:ext uri="{FF2B5EF4-FFF2-40B4-BE49-F238E27FC236}">
                  <a16:creationId xmlns:a16="http://schemas.microsoft.com/office/drawing/2014/main" id="{00000000-0008-0000-0000-000043000000}"/>
                </a:ext>
              </a:extLst>
            </xdr:cNvPr>
            <xdr:cNvSpPr/>
          </xdr:nvSpPr>
          <xdr:spPr>
            <a:xfrm>
              <a:off x="6824" y="3818"/>
              <a:ext cx="59" cy="66"/>
            </a:xfrm>
            <a:custGeom>
              <a:avLst/>
              <a:gdLst/>
              <a:ahLst/>
              <a:cxnLst/>
              <a:rect l="l" t="t" r="r" b="b"/>
              <a:pathLst>
                <a:path w="768" h="856" extrusionOk="0">
                  <a:moveTo>
                    <a:pt x="214" y="0"/>
                  </a:moveTo>
                  <a:lnTo>
                    <a:pt x="241" y="22"/>
                  </a:lnTo>
                  <a:lnTo>
                    <a:pt x="270" y="40"/>
                  </a:lnTo>
                  <a:lnTo>
                    <a:pt x="302" y="54"/>
                  </a:lnTo>
                  <a:lnTo>
                    <a:pt x="336" y="62"/>
                  </a:lnTo>
                  <a:lnTo>
                    <a:pt x="372" y="65"/>
                  </a:lnTo>
                  <a:lnTo>
                    <a:pt x="404" y="63"/>
                  </a:lnTo>
                  <a:lnTo>
                    <a:pt x="435" y="56"/>
                  </a:lnTo>
                  <a:lnTo>
                    <a:pt x="616" y="2"/>
                  </a:lnTo>
                  <a:lnTo>
                    <a:pt x="754" y="129"/>
                  </a:lnTo>
                  <a:lnTo>
                    <a:pt x="761" y="135"/>
                  </a:lnTo>
                  <a:lnTo>
                    <a:pt x="768" y="141"/>
                  </a:lnTo>
                  <a:lnTo>
                    <a:pt x="545" y="834"/>
                  </a:lnTo>
                  <a:lnTo>
                    <a:pt x="539" y="845"/>
                  </a:lnTo>
                  <a:lnTo>
                    <a:pt x="530" y="853"/>
                  </a:lnTo>
                  <a:lnTo>
                    <a:pt x="520" y="856"/>
                  </a:lnTo>
                  <a:lnTo>
                    <a:pt x="509" y="856"/>
                  </a:lnTo>
                  <a:lnTo>
                    <a:pt x="498" y="851"/>
                  </a:lnTo>
                  <a:lnTo>
                    <a:pt x="490" y="844"/>
                  </a:lnTo>
                  <a:lnTo>
                    <a:pt x="327" y="635"/>
                  </a:lnTo>
                  <a:lnTo>
                    <a:pt x="318" y="627"/>
                  </a:lnTo>
                  <a:lnTo>
                    <a:pt x="306" y="623"/>
                  </a:lnTo>
                  <a:lnTo>
                    <a:pt x="294" y="624"/>
                  </a:lnTo>
                  <a:lnTo>
                    <a:pt x="41" y="698"/>
                  </a:lnTo>
                  <a:lnTo>
                    <a:pt x="26" y="699"/>
                  </a:lnTo>
                  <a:lnTo>
                    <a:pt x="15" y="694"/>
                  </a:lnTo>
                  <a:lnTo>
                    <a:pt x="5" y="685"/>
                  </a:lnTo>
                  <a:lnTo>
                    <a:pt x="0" y="673"/>
                  </a:lnTo>
                  <a:lnTo>
                    <a:pt x="1" y="658"/>
                  </a:lnTo>
                  <a:lnTo>
                    <a:pt x="214" y="0"/>
                  </a:lnTo>
                  <a:close/>
                </a:path>
              </a:pathLst>
            </a:cu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sp macro="" textlink="">
          <xdr:nvSpPr>
            <xdr:cNvPr id="68" name="Shape 60">
              <a:extLst>
                <a:ext uri="{FF2B5EF4-FFF2-40B4-BE49-F238E27FC236}">
                  <a16:creationId xmlns:a16="http://schemas.microsoft.com/office/drawing/2014/main" id="{00000000-0008-0000-0000-000044000000}"/>
                </a:ext>
              </a:extLst>
            </xdr:cNvPr>
            <xdr:cNvSpPr/>
          </xdr:nvSpPr>
          <xdr:spPr>
            <a:xfrm>
              <a:off x="6854" y="3681"/>
              <a:ext cx="79" cy="76"/>
            </a:xfrm>
            <a:custGeom>
              <a:avLst/>
              <a:gdLst/>
              <a:ahLst/>
              <a:cxnLst/>
              <a:rect l="l" t="t" r="r" b="b"/>
              <a:pathLst>
                <a:path w="1019" h="978" extrusionOk="0">
                  <a:moveTo>
                    <a:pt x="503" y="0"/>
                  </a:moveTo>
                  <a:lnTo>
                    <a:pt x="518" y="0"/>
                  </a:lnTo>
                  <a:lnTo>
                    <a:pt x="533" y="3"/>
                  </a:lnTo>
                  <a:lnTo>
                    <a:pt x="546" y="11"/>
                  </a:lnTo>
                  <a:lnTo>
                    <a:pt x="558" y="22"/>
                  </a:lnTo>
                  <a:lnTo>
                    <a:pt x="566" y="38"/>
                  </a:lnTo>
                  <a:lnTo>
                    <a:pt x="675" y="306"/>
                  </a:lnTo>
                  <a:lnTo>
                    <a:pt x="963" y="327"/>
                  </a:lnTo>
                  <a:lnTo>
                    <a:pt x="981" y="330"/>
                  </a:lnTo>
                  <a:lnTo>
                    <a:pt x="995" y="337"/>
                  </a:lnTo>
                  <a:lnTo>
                    <a:pt x="1006" y="349"/>
                  </a:lnTo>
                  <a:lnTo>
                    <a:pt x="1014" y="361"/>
                  </a:lnTo>
                  <a:lnTo>
                    <a:pt x="1018" y="376"/>
                  </a:lnTo>
                  <a:lnTo>
                    <a:pt x="1019" y="391"/>
                  </a:lnTo>
                  <a:lnTo>
                    <a:pt x="1016" y="406"/>
                  </a:lnTo>
                  <a:lnTo>
                    <a:pt x="1009" y="420"/>
                  </a:lnTo>
                  <a:lnTo>
                    <a:pt x="998" y="433"/>
                  </a:lnTo>
                  <a:lnTo>
                    <a:pt x="777" y="620"/>
                  </a:lnTo>
                  <a:lnTo>
                    <a:pt x="846" y="902"/>
                  </a:lnTo>
                  <a:lnTo>
                    <a:pt x="848" y="922"/>
                  </a:lnTo>
                  <a:lnTo>
                    <a:pt x="844" y="939"/>
                  </a:lnTo>
                  <a:lnTo>
                    <a:pt x="836" y="954"/>
                  </a:lnTo>
                  <a:lnTo>
                    <a:pt x="823" y="966"/>
                  </a:lnTo>
                  <a:lnTo>
                    <a:pt x="808" y="974"/>
                  </a:lnTo>
                  <a:lnTo>
                    <a:pt x="791" y="978"/>
                  </a:lnTo>
                  <a:lnTo>
                    <a:pt x="774" y="976"/>
                  </a:lnTo>
                  <a:lnTo>
                    <a:pt x="756" y="968"/>
                  </a:lnTo>
                  <a:lnTo>
                    <a:pt x="510" y="816"/>
                  </a:lnTo>
                  <a:lnTo>
                    <a:pt x="265" y="968"/>
                  </a:lnTo>
                  <a:lnTo>
                    <a:pt x="247" y="976"/>
                  </a:lnTo>
                  <a:lnTo>
                    <a:pt x="229" y="978"/>
                  </a:lnTo>
                  <a:lnTo>
                    <a:pt x="212" y="974"/>
                  </a:lnTo>
                  <a:lnTo>
                    <a:pt x="198" y="966"/>
                  </a:lnTo>
                  <a:lnTo>
                    <a:pt x="185" y="954"/>
                  </a:lnTo>
                  <a:lnTo>
                    <a:pt x="176" y="939"/>
                  </a:lnTo>
                  <a:lnTo>
                    <a:pt x="173" y="922"/>
                  </a:lnTo>
                  <a:lnTo>
                    <a:pt x="174" y="902"/>
                  </a:lnTo>
                  <a:lnTo>
                    <a:pt x="243" y="620"/>
                  </a:lnTo>
                  <a:lnTo>
                    <a:pt x="22" y="433"/>
                  </a:lnTo>
                  <a:lnTo>
                    <a:pt x="11" y="420"/>
                  </a:lnTo>
                  <a:lnTo>
                    <a:pt x="4" y="406"/>
                  </a:lnTo>
                  <a:lnTo>
                    <a:pt x="0" y="391"/>
                  </a:lnTo>
                  <a:lnTo>
                    <a:pt x="1" y="376"/>
                  </a:lnTo>
                  <a:lnTo>
                    <a:pt x="7" y="361"/>
                  </a:lnTo>
                  <a:lnTo>
                    <a:pt x="15" y="349"/>
                  </a:lnTo>
                  <a:lnTo>
                    <a:pt x="25" y="337"/>
                  </a:lnTo>
                  <a:lnTo>
                    <a:pt x="40" y="330"/>
                  </a:lnTo>
                  <a:lnTo>
                    <a:pt x="56" y="327"/>
                  </a:lnTo>
                  <a:lnTo>
                    <a:pt x="346" y="306"/>
                  </a:lnTo>
                  <a:lnTo>
                    <a:pt x="454" y="38"/>
                  </a:lnTo>
                  <a:lnTo>
                    <a:pt x="463" y="22"/>
                  </a:lnTo>
                  <a:lnTo>
                    <a:pt x="475" y="11"/>
                  </a:lnTo>
                  <a:lnTo>
                    <a:pt x="488" y="3"/>
                  </a:lnTo>
                  <a:lnTo>
                    <a:pt x="503" y="0"/>
                  </a:lnTo>
                  <a:close/>
                </a:path>
              </a:pathLst>
            </a:cu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grpSp>
    </xdr:grpSp>
    <xdr:clientData fLocksWithSheet="0"/>
  </xdr:oneCellAnchor>
  <xdr:oneCellAnchor>
    <xdr:from>
      <xdr:col>1</xdr:col>
      <xdr:colOff>634201</xdr:colOff>
      <xdr:row>17</xdr:row>
      <xdr:rowOff>131233</xdr:rowOff>
    </xdr:from>
    <xdr:ext cx="279752" cy="397542"/>
    <xdr:grpSp>
      <xdr:nvGrpSpPr>
        <xdr:cNvPr id="69" name="Shape 2">
          <a:extLst>
            <a:ext uri="{FF2B5EF4-FFF2-40B4-BE49-F238E27FC236}">
              <a16:creationId xmlns:a16="http://schemas.microsoft.com/office/drawing/2014/main" id="{00000000-0008-0000-0000-000045000000}"/>
            </a:ext>
          </a:extLst>
        </xdr:cNvPr>
        <xdr:cNvGrpSpPr/>
      </xdr:nvGrpSpPr>
      <xdr:grpSpPr>
        <a:xfrm>
          <a:off x="1343284" y="3771900"/>
          <a:ext cx="279752" cy="397542"/>
          <a:chOff x="5165025" y="3522825"/>
          <a:chExt cx="361950" cy="514350"/>
        </a:xfrm>
      </xdr:grpSpPr>
      <xdr:grpSp>
        <xdr:nvGrpSpPr>
          <xdr:cNvPr id="70" name="Shape 61">
            <a:extLst>
              <a:ext uri="{FF2B5EF4-FFF2-40B4-BE49-F238E27FC236}">
                <a16:creationId xmlns:a16="http://schemas.microsoft.com/office/drawing/2014/main" id="{00000000-0008-0000-0000-000046000000}"/>
              </a:ext>
            </a:extLst>
          </xdr:cNvPr>
          <xdr:cNvGrpSpPr/>
        </xdr:nvGrpSpPr>
        <xdr:grpSpPr>
          <a:xfrm>
            <a:off x="5165025" y="3522825"/>
            <a:ext cx="361950" cy="514350"/>
            <a:chOff x="7234" y="3622"/>
            <a:chExt cx="179" cy="261"/>
          </a:xfrm>
        </xdr:grpSpPr>
        <xdr:sp macro="" textlink="">
          <xdr:nvSpPr>
            <xdr:cNvPr id="71" name="Shape 34">
              <a:extLst>
                <a:ext uri="{FF2B5EF4-FFF2-40B4-BE49-F238E27FC236}">
                  <a16:creationId xmlns:a16="http://schemas.microsoft.com/office/drawing/2014/main" id="{00000000-0008-0000-0000-000047000000}"/>
                </a:ext>
              </a:extLst>
            </xdr:cNvPr>
            <xdr:cNvSpPr/>
          </xdr:nvSpPr>
          <xdr:spPr>
            <a:xfrm>
              <a:off x="7234" y="3622"/>
              <a:ext cx="175" cy="2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2" name="Shape 62">
              <a:extLst>
                <a:ext uri="{FF2B5EF4-FFF2-40B4-BE49-F238E27FC236}">
                  <a16:creationId xmlns:a16="http://schemas.microsoft.com/office/drawing/2014/main" id="{00000000-0008-0000-0000-000048000000}"/>
                </a:ext>
              </a:extLst>
            </xdr:cNvPr>
            <xdr:cNvSpPr/>
          </xdr:nvSpPr>
          <xdr:spPr>
            <a:xfrm>
              <a:off x="7333" y="3622"/>
              <a:ext cx="80" cy="101"/>
            </a:xfrm>
            <a:custGeom>
              <a:avLst/>
              <a:gdLst/>
              <a:ahLst/>
              <a:cxnLst/>
              <a:rect l="l" t="t" r="r" b="b"/>
              <a:pathLst>
                <a:path w="1044" h="1319" extrusionOk="0">
                  <a:moveTo>
                    <a:pt x="425" y="0"/>
                  </a:moveTo>
                  <a:lnTo>
                    <a:pt x="1044" y="0"/>
                  </a:lnTo>
                  <a:lnTo>
                    <a:pt x="309" y="1319"/>
                  </a:lnTo>
                  <a:lnTo>
                    <a:pt x="0" y="765"/>
                  </a:lnTo>
                  <a:lnTo>
                    <a:pt x="425" y="0"/>
                  </a:lnTo>
                  <a:close/>
                </a:path>
              </a:pathLst>
            </a:cu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sp macro="" textlink="">
          <xdr:nvSpPr>
            <xdr:cNvPr id="73" name="Shape 63">
              <a:extLst>
                <a:ext uri="{FF2B5EF4-FFF2-40B4-BE49-F238E27FC236}">
                  <a16:creationId xmlns:a16="http://schemas.microsoft.com/office/drawing/2014/main" id="{00000000-0008-0000-0000-000049000000}"/>
                </a:ext>
              </a:extLst>
            </xdr:cNvPr>
            <xdr:cNvSpPr/>
          </xdr:nvSpPr>
          <xdr:spPr>
            <a:xfrm>
              <a:off x="7234" y="3622"/>
              <a:ext cx="112" cy="117"/>
            </a:xfrm>
            <a:custGeom>
              <a:avLst/>
              <a:gdLst/>
              <a:ahLst/>
              <a:cxnLst/>
              <a:rect l="l" t="t" r="r" b="b"/>
              <a:pathLst>
                <a:path w="1457" h="1516" extrusionOk="0">
                  <a:moveTo>
                    <a:pt x="0" y="0"/>
                  </a:moveTo>
                  <a:lnTo>
                    <a:pt x="619" y="0"/>
                  </a:lnTo>
                  <a:lnTo>
                    <a:pt x="1457" y="1506"/>
                  </a:lnTo>
                  <a:lnTo>
                    <a:pt x="1387" y="1488"/>
                  </a:lnTo>
                  <a:lnTo>
                    <a:pt x="1315" y="1476"/>
                  </a:lnTo>
                  <a:lnTo>
                    <a:pt x="1241" y="1468"/>
                  </a:lnTo>
                  <a:lnTo>
                    <a:pt x="1166" y="1466"/>
                  </a:lnTo>
                  <a:lnTo>
                    <a:pt x="1099" y="1468"/>
                  </a:lnTo>
                  <a:lnTo>
                    <a:pt x="1033" y="1474"/>
                  </a:lnTo>
                  <a:lnTo>
                    <a:pt x="970" y="1484"/>
                  </a:lnTo>
                  <a:lnTo>
                    <a:pt x="906" y="1498"/>
                  </a:lnTo>
                  <a:lnTo>
                    <a:pt x="844" y="1516"/>
                  </a:lnTo>
                  <a:lnTo>
                    <a:pt x="0" y="0"/>
                  </a:lnTo>
                  <a:close/>
                </a:path>
              </a:pathLst>
            </a:cu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sp macro="" textlink="">
          <xdr:nvSpPr>
            <xdr:cNvPr id="74" name="Shape 64">
              <a:extLst>
                <a:ext uri="{FF2B5EF4-FFF2-40B4-BE49-F238E27FC236}">
                  <a16:creationId xmlns:a16="http://schemas.microsoft.com/office/drawing/2014/main" id="{00000000-0008-0000-0000-00004A000000}"/>
                </a:ext>
              </a:extLst>
            </xdr:cNvPr>
            <xdr:cNvSpPr/>
          </xdr:nvSpPr>
          <xdr:spPr>
            <a:xfrm>
              <a:off x="7258" y="3751"/>
              <a:ext cx="131" cy="132"/>
            </a:xfrm>
            <a:custGeom>
              <a:avLst/>
              <a:gdLst/>
              <a:ahLst/>
              <a:cxnLst/>
              <a:rect l="l" t="t" r="r" b="b"/>
              <a:pathLst>
                <a:path w="1709" h="1716" extrusionOk="0">
                  <a:moveTo>
                    <a:pt x="1243" y="1168"/>
                  </a:moveTo>
                  <a:lnTo>
                    <a:pt x="1224" y="1222"/>
                  </a:lnTo>
                  <a:lnTo>
                    <a:pt x="1203" y="1273"/>
                  </a:lnTo>
                  <a:lnTo>
                    <a:pt x="1181" y="1321"/>
                  </a:lnTo>
                  <a:lnTo>
                    <a:pt x="1157" y="1366"/>
                  </a:lnTo>
                  <a:lnTo>
                    <a:pt x="1133" y="1407"/>
                  </a:lnTo>
                  <a:lnTo>
                    <a:pt x="1106" y="1445"/>
                  </a:lnTo>
                  <a:lnTo>
                    <a:pt x="1160" y="1418"/>
                  </a:lnTo>
                  <a:lnTo>
                    <a:pt x="1212" y="1386"/>
                  </a:lnTo>
                  <a:lnTo>
                    <a:pt x="1259" y="1350"/>
                  </a:lnTo>
                  <a:lnTo>
                    <a:pt x="1303" y="1310"/>
                  </a:lnTo>
                  <a:lnTo>
                    <a:pt x="1343" y="1267"/>
                  </a:lnTo>
                  <a:lnTo>
                    <a:pt x="1379" y="1218"/>
                  </a:lnTo>
                  <a:lnTo>
                    <a:pt x="1411" y="1168"/>
                  </a:lnTo>
                  <a:lnTo>
                    <a:pt x="1243" y="1168"/>
                  </a:lnTo>
                  <a:close/>
                  <a:moveTo>
                    <a:pt x="919" y="1168"/>
                  </a:moveTo>
                  <a:lnTo>
                    <a:pt x="919" y="1470"/>
                  </a:lnTo>
                  <a:lnTo>
                    <a:pt x="942" y="1445"/>
                  </a:lnTo>
                  <a:lnTo>
                    <a:pt x="967" y="1416"/>
                  </a:lnTo>
                  <a:lnTo>
                    <a:pt x="993" y="1384"/>
                  </a:lnTo>
                  <a:lnTo>
                    <a:pt x="1017" y="1348"/>
                  </a:lnTo>
                  <a:lnTo>
                    <a:pt x="1043" y="1309"/>
                  </a:lnTo>
                  <a:lnTo>
                    <a:pt x="1067" y="1266"/>
                  </a:lnTo>
                  <a:lnTo>
                    <a:pt x="1088" y="1218"/>
                  </a:lnTo>
                  <a:lnTo>
                    <a:pt x="1109" y="1168"/>
                  </a:lnTo>
                  <a:lnTo>
                    <a:pt x="919" y="1168"/>
                  </a:lnTo>
                  <a:close/>
                  <a:moveTo>
                    <a:pt x="298" y="1168"/>
                  </a:moveTo>
                  <a:lnTo>
                    <a:pt x="330" y="1218"/>
                  </a:lnTo>
                  <a:lnTo>
                    <a:pt x="366" y="1267"/>
                  </a:lnTo>
                  <a:lnTo>
                    <a:pt x="406" y="1310"/>
                  </a:lnTo>
                  <a:lnTo>
                    <a:pt x="450" y="1350"/>
                  </a:lnTo>
                  <a:lnTo>
                    <a:pt x="497" y="1386"/>
                  </a:lnTo>
                  <a:lnTo>
                    <a:pt x="548" y="1418"/>
                  </a:lnTo>
                  <a:lnTo>
                    <a:pt x="602" y="1445"/>
                  </a:lnTo>
                  <a:lnTo>
                    <a:pt x="576" y="1407"/>
                  </a:lnTo>
                  <a:lnTo>
                    <a:pt x="551" y="1366"/>
                  </a:lnTo>
                  <a:lnTo>
                    <a:pt x="527" y="1321"/>
                  </a:lnTo>
                  <a:lnTo>
                    <a:pt x="504" y="1273"/>
                  </a:lnTo>
                  <a:lnTo>
                    <a:pt x="484" y="1222"/>
                  </a:lnTo>
                  <a:lnTo>
                    <a:pt x="465" y="1168"/>
                  </a:lnTo>
                  <a:lnTo>
                    <a:pt x="298" y="1168"/>
                  </a:lnTo>
                  <a:close/>
                  <a:moveTo>
                    <a:pt x="601" y="1167"/>
                  </a:moveTo>
                  <a:lnTo>
                    <a:pt x="621" y="1217"/>
                  </a:lnTo>
                  <a:lnTo>
                    <a:pt x="643" y="1264"/>
                  </a:lnTo>
                  <a:lnTo>
                    <a:pt x="667" y="1307"/>
                  </a:lnTo>
                  <a:lnTo>
                    <a:pt x="691" y="1346"/>
                  </a:lnTo>
                  <a:lnTo>
                    <a:pt x="716" y="1382"/>
                  </a:lnTo>
                  <a:lnTo>
                    <a:pt x="742" y="1414"/>
                  </a:lnTo>
                  <a:lnTo>
                    <a:pt x="766" y="1443"/>
                  </a:lnTo>
                  <a:lnTo>
                    <a:pt x="790" y="1469"/>
                  </a:lnTo>
                  <a:lnTo>
                    <a:pt x="790" y="1167"/>
                  </a:lnTo>
                  <a:lnTo>
                    <a:pt x="601" y="1167"/>
                  </a:lnTo>
                  <a:close/>
                  <a:moveTo>
                    <a:pt x="919" y="676"/>
                  </a:moveTo>
                  <a:lnTo>
                    <a:pt x="919" y="1040"/>
                  </a:lnTo>
                  <a:lnTo>
                    <a:pt x="1144" y="1040"/>
                  </a:lnTo>
                  <a:lnTo>
                    <a:pt x="1153" y="982"/>
                  </a:lnTo>
                  <a:lnTo>
                    <a:pt x="1158" y="922"/>
                  </a:lnTo>
                  <a:lnTo>
                    <a:pt x="1160" y="858"/>
                  </a:lnTo>
                  <a:lnTo>
                    <a:pt x="1158" y="794"/>
                  </a:lnTo>
                  <a:lnTo>
                    <a:pt x="1153" y="734"/>
                  </a:lnTo>
                  <a:lnTo>
                    <a:pt x="1143" y="676"/>
                  </a:lnTo>
                  <a:lnTo>
                    <a:pt x="919" y="676"/>
                  </a:lnTo>
                  <a:close/>
                  <a:moveTo>
                    <a:pt x="1273" y="675"/>
                  </a:moveTo>
                  <a:lnTo>
                    <a:pt x="1282" y="733"/>
                  </a:lnTo>
                  <a:lnTo>
                    <a:pt x="1286" y="794"/>
                  </a:lnTo>
                  <a:lnTo>
                    <a:pt x="1288" y="857"/>
                  </a:lnTo>
                  <a:lnTo>
                    <a:pt x="1287" y="921"/>
                  </a:lnTo>
                  <a:lnTo>
                    <a:pt x="1282" y="981"/>
                  </a:lnTo>
                  <a:lnTo>
                    <a:pt x="1273" y="1039"/>
                  </a:lnTo>
                  <a:lnTo>
                    <a:pt x="1465" y="1039"/>
                  </a:lnTo>
                  <a:lnTo>
                    <a:pt x="1479" y="980"/>
                  </a:lnTo>
                  <a:lnTo>
                    <a:pt x="1488" y="920"/>
                  </a:lnTo>
                  <a:lnTo>
                    <a:pt x="1491" y="857"/>
                  </a:lnTo>
                  <a:lnTo>
                    <a:pt x="1488" y="795"/>
                  </a:lnTo>
                  <a:lnTo>
                    <a:pt x="1479" y="734"/>
                  </a:lnTo>
                  <a:lnTo>
                    <a:pt x="1465" y="675"/>
                  </a:lnTo>
                  <a:lnTo>
                    <a:pt x="1273" y="675"/>
                  </a:lnTo>
                  <a:close/>
                  <a:moveTo>
                    <a:pt x="565" y="675"/>
                  </a:moveTo>
                  <a:lnTo>
                    <a:pt x="556" y="733"/>
                  </a:lnTo>
                  <a:lnTo>
                    <a:pt x="551" y="793"/>
                  </a:lnTo>
                  <a:lnTo>
                    <a:pt x="549" y="857"/>
                  </a:lnTo>
                  <a:lnTo>
                    <a:pt x="551" y="921"/>
                  </a:lnTo>
                  <a:lnTo>
                    <a:pt x="556" y="982"/>
                  </a:lnTo>
                  <a:lnTo>
                    <a:pt x="566" y="1039"/>
                  </a:lnTo>
                  <a:lnTo>
                    <a:pt x="790" y="1039"/>
                  </a:lnTo>
                  <a:lnTo>
                    <a:pt x="790" y="675"/>
                  </a:lnTo>
                  <a:lnTo>
                    <a:pt x="565" y="675"/>
                  </a:lnTo>
                  <a:close/>
                  <a:moveTo>
                    <a:pt x="244" y="675"/>
                  </a:moveTo>
                  <a:lnTo>
                    <a:pt x="230" y="734"/>
                  </a:lnTo>
                  <a:lnTo>
                    <a:pt x="221" y="795"/>
                  </a:lnTo>
                  <a:lnTo>
                    <a:pt x="217" y="857"/>
                  </a:lnTo>
                  <a:lnTo>
                    <a:pt x="220" y="904"/>
                  </a:lnTo>
                  <a:lnTo>
                    <a:pt x="225" y="951"/>
                  </a:lnTo>
                  <a:lnTo>
                    <a:pt x="233" y="995"/>
                  </a:lnTo>
                  <a:lnTo>
                    <a:pt x="244" y="1039"/>
                  </a:lnTo>
                  <a:lnTo>
                    <a:pt x="435" y="1039"/>
                  </a:lnTo>
                  <a:lnTo>
                    <a:pt x="427" y="981"/>
                  </a:lnTo>
                  <a:lnTo>
                    <a:pt x="422" y="921"/>
                  </a:lnTo>
                  <a:lnTo>
                    <a:pt x="421" y="857"/>
                  </a:lnTo>
                  <a:lnTo>
                    <a:pt x="422" y="794"/>
                  </a:lnTo>
                  <a:lnTo>
                    <a:pt x="427" y="733"/>
                  </a:lnTo>
                  <a:lnTo>
                    <a:pt x="435" y="675"/>
                  </a:lnTo>
                  <a:lnTo>
                    <a:pt x="244" y="675"/>
                  </a:lnTo>
                  <a:close/>
                  <a:moveTo>
                    <a:pt x="1107" y="271"/>
                  </a:moveTo>
                  <a:lnTo>
                    <a:pt x="1133" y="308"/>
                  </a:lnTo>
                  <a:lnTo>
                    <a:pt x="1157" y="349"/>
                  </a:lnTo>
                  <a:lnTo>
                    <a:pt x="1182" y="395"/>
                  </a:lnTo>
                  <a:lnTo>
                    <a:pt x="1204" y="442"/>
                  </a:lnTo>
                  <a:lnTo>
                    <a:pt x="1225" y="494"/>
                  </a:lnTo>
                  <a:lnTo>
                    <a:pt x="1244" y="547"/>
                  </a:lnTo>
                  <a:lnTo>
                    <a:pt x="1411" y="547"/>
                  </a:lnTo>
                  <a:lnTo>
                    <a:pt x="1379" y="497"/>
                  </a:lnTo>
                  <a:lnTo>
                    <a:pt x="1343" y="449"/>
                  </a:lnTo>
                  <a:lnTo>
                    <a:pt x="1303" y="405"/>
                  </a:lnTo>
                  <a:lnTo>
                    <a:pt x="1259" y="365"/>
                  </a:lnTo>
                  <a:lnTo>
                    <a:pt x="1212" y="329"/>
                  </a:lnTo>
                  <a:lnTo>
                    <a:pt x="1161" y="298"/>
                  </a:lnTo>
                  <a:lnTo>
                    <a:pt x="1107" y="271"/>
                  </a:lnTo>
                  <a:close/>
                  <a:moveTo>
                    <a:pt x="602" y="271"/>
                  </a:moveTo>
                  <a:lnTo>
                    <a:pt x="549" y="298"/>
                  </a:lnTo>
                  <a:lnTo>
                    <a:pt x="497" y="329"/>
                  </a:lnTo>
                  <a:lnTo>
                    <a:pt x="450" y="365"/>
                  </a:lnTo>
                  <a:lnTo>
                    <a:pt x="406" y="405"/>
                  </a:lnTo>
                  <a:lnTo>
                    <a:pt x="366" y="449"/>
                  </a:lnTo>
                  <a:lnTo>
                    <a:pt x="330" y="497"/>
                  </a:lnTo>
                  <a:lnTo>
                    <a:pt x="298" y="547"/>
                  </a:lnTo>
                  <a:lnTo>
                    <a:pt x="466" y="547"/>
                  </a:lnTo>
                  <a:lnTo>
                    <a:pt x="485" y="494"/>
                  </a:lnTo>
                  <a:lnTo>
                    <a:pt x="505" y="442"/>
                  </a:lnTo>
                  <a:lnTo>
                    <a:pt x="527" y="395"/>
                  </a:lnTo>
                  <a:lnTo>
                    <a:pt x="552" y="349"/>
                  </a:lnTo>
                  <a:lnTo>
                    <a:pt x="576" y="308"/>
                  </a:lnTo>
                  <a:lnTo>
                    <a:pt x="602" y="271"/>
                  </a:lnTo>
                  <a:close/>
                  <a:moveTo>
                    <a:pt x="919" y="246"/>
                  </a:moveTo>
                  <a:lnTo>
                    <a:pt x="919" y="547"/>
                  </a:lnTo>
                  <a:lnTo>
                    <a:pt x="1108" y="547"/>
                  </a:lnTo>
                  <a:lnTo>
                    <a:pt x="1087" y="497"/>
                  </a:lnTo>
                  <a:lnTo>
                    <a:pt x="1066" y="450"/>
                  </a:lnTo>
                  <a:lnTo>
                    <a:pt x="1042" y="407"/>
                  </a:lnTo>
                  <a:lnTo>
                    <a:pt x="1017" y="368"/>
                  </a:lnTo>
                  <a:lnTo>
                    <a:pt x="993" y="333"/>
                  </a:lnTo>
                  <a:lnTo>
                    <a:pt x="967" y="300"/>
                  </a:lnTo>
                  <a:lnTo>
                    <a:pt x="942" y="271"/>
                  </a:lnTo>
                  <a:lnTo>
                    <a:pt x="919" y="246"/>
                  </a:lnTo>
                  <a:close/>
                  <a:moveTo>
                    <a:pt x="790" y="245"/>
                  </a:moveTo>
                  <a:lnTo>
                    <a:pt x="766" y="271"/>
                  </a:lnTo>
                  <a:lnTo>
                    <a:pt x="742" y="299"/>
                  </a:lnTo>
                  <a:lnTo>
                    <a:pt x="716" y="331"/>
                  </a:lnTo>
                  <a:lnTo>
                    <a:pt x="690" y="367"/>
                  </a:lnTo>
                  <a:lnTo>
                    <a:pt x="666" y="406"/>
                  </a:lnTo>
                  <a:lnTo>
                    <a:pt x="642" y="449"/>
                  </a:lnTo>
                  <a:lnTo>
                    <a:pt x="621" y="497"/>
                  </a:lnTo>
                  <a:lnTo>
                    <a:pt x="600" y="547"/>
                  </a:lnTo>
                  <a:lnTo>
                    <a:pt x="790" y="547"/>
                  </a:lnTo>
                  <a:lnTo>
                    <a:pt x="790" y="245"/>
                  </a:lnTo>
                  <a:close/>
                  <a:moveTo>
                    <a:pt x="854" y="0"/>
                  </a:moveTo>
                  <a:lnTo>
                    <a:pt x="928" y="3"/>
                  </a:lnTo>
                  <a:lnTo>
                    <a:pt x="1000" y="13"/>
                  </a:lnTo>
                  <a:lnTo>
                    <a:pt x="1070" y="27"/>
                  </a:lnTo>
                  <a:lnTo>
                    <a:pt x="1138" y="49"/>
                  </a:lnTo>
                  <a:lnTo>
                    <a:pt x="1202" y="75"/>
                  </a:lnTo>
                  <a:lnTo>
                    <a:pt x="1265" y="106"/>
                  </a:lnTo>
                  <a:lnTo>
                    <a:pt x="1325" y="142"/>
                  </a:lnTo>
                  <a:lnTo>
                    <a:pt x="1380" y="182"/>
                  </a:lnTo>
                  <a:lnTo>
                    <a:pt x="1434" y="227"/>
                  </a:lnTo>
                  <a:lnTo>
                    <a:pt x="1482" y="276"/>
                  </a:lnTo>
                  <a:lnTo>
                    <a:pt x="1527" y="329"/>
                  </a:lnTo>
                  <a:lnTo>
                    <a:pt x="1567" y="385"/>
                  </a:lnTo>
                  <a:lnTo>
                    <a:pt x="1603" y="445"/>
                  </a:lnTo>
                  <a:lnTo>
                    <a:pt x="1634" y="508"/>
                  </a:lnTo>
                  <a:lnTo>
                    <a:pt x="1661" y="573"/>
                  </a:lnTo>
                  <a:lnTo>
                    <a:pt x="1682" y="641"/>
                  </a:lnTo>
                  <a:lnTo>
                    <a:pt x="1697" y="711"/>
                  </a:lnTo>
                  <a:lnTo>
                    <a:pt x="1706" y="784"/>
                  </a:lnTo>
                  <a:lnTo>
                    <a:pt x="1709" y="857"/>
                  </a:lnTo>
                  <a:lnTo>
                    <a:pt x="1706" y="931"/>
                  </a:lnTo>
                  <a:lnTo>
                    <a:pt x="1697" y="1004"/>
                  </a:lnTo>
                  <a:lnTo>
                    <a:pt x="1682" y="1074"/>
                  </a:lnTo>
                  <a:lnTo>
                    <a:pt x="1661" y="1142"/>
                  </a:lnTo>
                  <a:lnTo>
                    <a:pt x="1634" y="1207"/>
                  </a:lnTo>
                  <a:lnTo>
                    <a:pt x="1603" y="1270"/>
                  </a:lnTo>
                  <a:lnTo>
                    <a:pt x="1567" y="1330"/>
                  </a:lnTo>
                  <a:lnTo>
                    <a:pt x="1527" y="1385"/>
                  </a:lnTo>
                  <a:lnTo>
                    <a:pt x="1482" y="1439"/>
                  </a:lnTo>
                  <a:lnTo>
                    <a:pt x="1434" y="1488"/>
                  </a:lnTo>
                  <a:lnTo>
                    <a:pt x="1380" y="1533"/>
                  </a:lnTo>
                  <a:lnTo>
                    <a:pt x="1325" y="1573"/>
                  </a:lnTo>
                  <a:lnTo>
                    <a:pt x="1265" y="1609"/>
                  </a:lnTo>
                  <a:lnTo>
                    <a:pt x="1202" y="1640"/>
                  </a:lnTo>
                  <a:lnTo>
                    <a:pt x="1138" y="1667"/>
                  </a:lnTo>
                  <a:lnTo>
                    <a:pt x="1070" y="1688"/>
                  </a:lnTo>
                  <a:lnTo>
                    <a:pt x="1000" y="1702"/>
                  </a:lnTo>
                  <a:lnTo>
                    <a:pt x="928" y="1712"/>
                  </a:lnTo>
                  <a:lnTo>
                    <a:pt x="854" y="1716"/>
                  </a:lnTo>
                  <a:lnTo>
                    <a:pt x="781" y="1712"/>
                  </a:lnTo>
                  <a:lnTo>
                    <a:pt x="709" y="1703"/>
                  </a:lnTo>
                  <a:lnTo>
                    <a:pt x="639" y="1688"/>
                  </a:lnTo>
                  <a:lnTo>
                    <a:pt x="571" y="1667"/>
                  </a:lnTo>
                  <a:lnTo>
                    <a:pt x="506" y="1640"/>
                  </a:lnTo>
                  <a:lnTo>
                    <a:pt x="444" y="1609"/>
                  </a:lnTo>
                  <a:lnTo>
                    <a:pt x="384" y="1573"/>
                  </a:lnTo>
                  <a:lnTo>
                    <a:pt x="327" y="1533"/>
                  </a:lnTo>
                  <a:lnTo>
                    <a:pt x="275" y="1488"/>
                  </a:lnTo>
                  <a:lnTo>
                    <a:pt x="227" y="1439"/>
                  </a:lnTo>
                  <a:lnTo>
                    <a:pt x="181" y="1386"/>
                  </a:lnTo>
                  <a:lnTo>
                    <a:pt x="141" y="1330"/>
                  </a:lnTo>
                  <a:lnTo>
                    <a:pt x="105" y="1270"/>
                  </a:lnTo>
                  <a:lnTo>
                    <a:pt x="74" y="1208"/>
                  </a:lnTo>
                  <a:lnTo>
                    <a:pt x="48" y="1142"/>
                  </a:lnTo>
                  <a:lnTo>
                    <a:pt x="27" y="1074"/>
                  </a:lnTo>
                  <a:lnTo>
                    <a:pt x="12" y="1004"/>
                  </a:lnTo>
                  <a:lnTo>
                    <a:pt x="3" y="932"/>
                  </a:lnTo>
                  <a:lnTo>
                    <a:pt x="0" y="858"/>
                  </a:lnTo>
                  <a:lnTo>
                    <a:pt x="3" y="784"/>
                  </a:lnTo>
                  <a:lnTo>
                    <a:pt x="12" y="711"/>
                  </a:lnTo>
                  <a:lnTo>
                    <a:pt x="27" y="641"/>
                  </a:lnTo>
                  <a:lnTo>
                    <a:pt x="48" y="574"/>
                  </a:lnTo>
                  <a:lnTo>
                    <a:pt x="74" y="508"/>
                  </a:lnTo>
                  <a:lnTo>
                    <a:pt x="105" y="445"/>
                  </a:lnTo>
                  <a:lnTo>
                    <a:pt x="141" y="386"/>
                  </a:lnTo>
                  <a:lnTo>
                    <a:pt x="181" y="330"/>
                  </a:lnTo>
                  <a:lnTo>
                    <a:pt x="227" y="277"/>
                  </a:lnTo>
                  <a:lnTo>
                    <a:pt x="275" y="227"/>
                  </a:lnTo>
                  <a:lnTo>
                    <a:pt x="327" y="183"/>
                  </a:lnTo>
                  <a:lnTo>
                    <a:pt x="384" y="142"/>
                  </a:lnTo>
                  <a:lnTo>
                    <a:pt x="444" y="106"/>
                  </a:lnTo>
                  <a:lnTo>
                    <a:pt x="506" y="75"/>
                  </a:lnTo>
                  <a:lnTo>
                    <a:pt x="571" y="49"/>
                  </a:lnTo>
                  <a:lnTo>
                    <a:pt x="639" y="27"/>
                  </a:lnTo>
                  <a:lnTo>
                    <a:pt x="709" y="13"/>
                  </a:lnTo>
                  <a:lnTo>
                    <a:pt x="781" y="3"/>
                  </a:lnTo>
                  <a:lnTo>
                    <a:pt x="854" y="0"/>
                  </a:lnTo>
                  <a:close/>
                </a:path>
              </a:pathLst>
            </a:cu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grpSp>
    </xdr:grpSp>
    <xdr:clientData fLocksWithSheet="0"/>
  </xdr:oneCellAnchor>
  <xdr:oneCellAnchor>
    <xdr:from>
      <xdr:col>18</xdr:col>
      <xdr:colOff>314325</xdr:colOff>
      <xdr:row>11</xdr:row>
      <xdr:rowOff>28575</xdr:rowOff>
    </xdr:from>
    <xdr:ext cx="276225" cy="276225"/>
    <xdr:sp macro="" textlink="">
      <xdr:nvSpPr>
        <xdr:cNvPr id="75" name="Shape 65">
          <a:extLst>
            <a:ext uri="{FF2B5EF4-FFF2-40B4-BE49-F238E27FC236}">
              <a16:creationId xmlns:a16="http://schemas.microsoft.com/office/drawing/2014/main" id="{00000000-0008-0000-0000-00004B000000}"/>
            </a:ext>
          </a:extLst>
        </xdr:cNvPr>
        <xdr:cNvSpPr/>
      </xdr:nvSpPr>
      <xdr:spPr>
        <a:xfrm>
          <a:off x="5212650" y="3646650"/>
          <a:ext cx="266700" cy="266700"/>
        </a:xfrm>
        <a:custGeom>
          <a:avLst/>
          <a:gdLst/>
          <a:ahLst/>
          <a:cxnLst/>
          <a:rect l="l" t="t" r="r" b="b"/>
          <a:pathLst>
            <a:path w="3366" h="2980" extrusionOk="0">
              <a:moveTo>
                <a:pt x="1724" y="1859"/>
              </a:moveTo>
              <a:lnTo>
                <a:pt x="2365" y="2383"/>
              </a:lnTo>
              <a:lnTo>
                <a:pt x="2690" y="2208"/>
              </a:lnTo>
              <a:lnTo>
                <a:pt x="2690" y="2389"/>
              </a:lnTo>
              <a:lnTo>
                <a:pt x="1724" y="2980"/>
              </a:lnTo>
              <a:lnTo>
                <a:pt x="1724" y="2980"/>
              </a:lnTo>
              <a:lnTo>
                <a:pt x="1724" y="1859"/>
              </a:lnTo>
              <a:close/>
              <a:moveTo>
                <a:pt x="1642" y="1859"/>
              </a:moveTo>
              <a:lnTo>
                <a:pt x="1642" y="2980"/>
              </a:lnTo>
              <a:lnTo>
                <a:pt x="1642" y="2980"/>
              </a:lnTo>
              <a:lnTo>
                <a:pt x="676" y="2389"/>
              </a:lnTo>
              <a:lnTo>
                <a:pt x="676" y="2208"/>
              </a:lnTo>
              <a:lnTo>
                <a:pt x="1001" y="2383"/>
              </a:lnTo>
              <a:lnTo>
                <a:pt x="1642" y="1859"/>
              </a:lnTo>
              <a:close/>
              <a:moveTo>
                <a:pt x="2738" y="1235"/>
              </a:moveTo>
              <a:lnTo>
                <a:pt x="3319" y="1725"/>
              </a:lnTo>
              <a:lnTo>
                <a:pt x="2352" y="2288"/>
              </a:lnTo>
              <a:lnTo>
                <a:pt x="1790" y="1805"/>
              </a:lnTo>
              <a:lnTo>
                <a:pt x="2738" y="1235"/>
              </a:lnTo>
              <a:close/>
              <a:moveTo>
                <a:pt x="629" y="1235"/>
              </a:moveTo>
              <a:lnTo>
                <a:pt x="1576" y="1805"/>
              </a:lnTo>
              <a:lnTo>
                <a:pt x="1015" y="2288"/>
              </a:lnTo>
              <a:lnTo>
                <a:pt x="48" y="1725"/>
              </a:lnTo>
              <a:lnTo>
                <a:pt x="629" y="1235"/>
              </a:lnTo>
              <a:close/>
              <a:moveTo>
                <a:pt x="2358" y="0"/>
              </a:moveTo>
              <a:lnTo>
                <a:pt x="3366" y="618"/>
              </a:lnTo>
              <a:lnTo>
                <a:pt x="2731" y="1135"/>
              </a:lnTo>
              <a:lnTo>
                <a:pt x="1724" y="524"/>
              </a:lnTo>
              <a:lnTo>
                <a:pt x="2358" y="0"/>
              </a:lnTo>
              <a:close/>
              <a:moveTo>
                <a:pt x="1008" y="0"/>
              </a:moveTo>
              <a:lnTo>
                <a:pt x="1642" y="524"/>
              </a:lnTo>
              <a:lnTo>
                <a:pt x="635" y="1135"/>
              </a:lnTo>
              <a:lnTo>
                <a:pt x="0" y="618"/>
              </a:lnTo>
              <a:lnTo>
                <a:pt x="1008" y="0"/>
              </a:lnTo>
              <a:close/>
            </a:path>
          </a:pathLst>
        </a:custGeom>
        <a:solidFill>
          <a:schemeClr val="dk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5</xdr:col>
      <xdr:colOff>276225</xdr:colOff>
      <xdr:row>25</xdr:row>
      <xdr:rowOff>104775</xdr:rowOff>
    </xdr:from>
    <xdr:ext cx="228600" cy="266700"/>
    <xdr:grpSp>
      <xdr:nvGrpSpPr>
        <xdr:cNvPr id="89" name="Shape 2">
          <a:extLst>
            <a:ext uri="{FF2B5EF4-FFF2-40B4-BE49-F238E27FC236}">
              <a16:creationId xmlns:a16="http://schemas.microsoft.com/office/drawing/2014/main" id="{00000000-0008-0000-0000-000059000000}"/>
            </a:ext>
          </a:extLst>
        </xdr:cNvPr>
        <xdr:cNvGrpSpPr/>
      </xdr:nvGrpSpPr>
      <xdr:grpSpPr>
        <a:xfrm>
          <a:off x="3736975" y="5438775"/>
          <a:ext cx="228600" cy="266700"/>
          <a:chOff x="5231700" y="3646650"/>
          <a:chExt cx="228600" cy="266700"/>
        </a:xfrm>
      </xdr:grpSpPr>
      <xdr:grpSp>
        <xdr:nvGrpSpPr>
          <xdr:cNvPr id="90" name="Shape 77">
            <a:extLst>
              <a:ext uri="{FF2B5EF4-FFF2-40B4-BE49-F238E27FC236}">
                <a16:creationId xmlns:a16="http://schemas.microsoft.com/office/drawing/2014/main" id="{00000000-0008-0000-0000-00005A000000}"/>
              </a:ext>
            </a:extLst>
          </xdr:cNvPr>
          <xdr:cNvGrpSpPr/>
        </xdr:nvGrpSpPr>
        <xdr:grpSpPr>
          <a:xfrm>
            <a:off x="5231700" y="3646650"/>
            <a:ext cx="228600" cy="266700"/>
            <a:chOff x="2712" y="795"/>
            <a:chExt cx="2255" cy="2722"/>
          </a:xfrm>
        </xdr:grpSpPr>
        <xdr:sp macro="" textlink="">
          <xdr:nvSpPr>
            <xdr:cNvPr id="91" name="Shape 34">
              <a:extLst>
                <a:ext uri="{FF2B5EF4-FFF2-40B4-BE49-F238E27FC236}">
                  <a16:creationId xmlns:a16="http://schemas.microsoft.com/office/drawing/2014/main" id="{00000000-0008-0000-0000-00005B000000}"/>
                </a:ext>
              </a:extLst>
            </xdr:cNvPr>
            <xdr:cNvSpPr/>
          </xdr:nvSpPr>
          <xdr:spPr>
            <a:xfrm>
              <a:off x="2712" y="795"/>
              <a:ext cx="2250" cy="27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92" name="Shape 78">
              <a:extLst>
                <a:ext uri="{FF2B5EF4-FFF2-40B4-BE49-F238E27FC236}">
                  <a16:creationId xmlns:a16="http://schemas.microsoft.com/office/drawing/2014/main" id="{00000000-0008-0000-0000-00005C000000}"/>
                </a:ext>
              </a:extLst>
            </xdr:cNvPr>
            <xdr:cNvSpPr/>
          </xdr:nvSpPr>
          <xdr:spPr>
            <a:xfrm>
              <a:off x="3897" y="2545"/>
              <a:ext cx="148" cy="243"/>
            </a:xfrm>
            <a:custGeom>
              <a:avLst/>
              <a:gdLst/>
              <a:ahLst/>
              <a:cxnLst/>
              <a:rect l="l" t="t" r="r" b="b"/>
              <a:pathLst>
                <a:path w="298" h="487" extrusionOk="0">
                  <a:moveTo>
                    <a:pt x="0" y="0"/>
                  </a:moveTo>
                  <a:lnTo>
                    <a:pt x="63" y="17"/>
                  </a:lnTo>
                  <a:lnTo>
                    <a:pt x="124" y="38"/>
                  </a:lnTo>
                  <a:lnTo>
                    <a:pt x="184" y="65"/>
                  </a:lnTo>
                  <a:lnTo>
                    <a:pt x="210" y="80"/>
                  </a:lnTo>
                  <a:lnTo>
                    <a:pt x="235" y="96"/>
                  </a:lnTo>
                  <a:lnTo>
                    <a:pt x="257" y="118"/>
                  </a:lnTo>
                  <a:lnTo>
                    <a:pt x="273" y="139"/>
                  </a:lnTo>
                  <a:lnTo>
                    <a:pt x="285" y="164"/>
                  </a:lnTo>
                  <a:lnTo>
                    <a:pt x="293" y="191"/>
                  </a:lnTo>
                  <a:lnTo>
                    <a:pt x="298" y="229"/>
                  </a:lnTo>
                  <a:lnTo>
                    <a:pt x="296" y="268"/>
                  </a:lnTo>
                  <a:lnTo>
                    <a:pt x="288" y="306"/>
                  </a:lnTo>
                  <a:lnTo>
                    <a:pt x="271" y="343"/>
                  </a:lnTo>
                  <a:lnTo>
                    <a:pt x="250" y="376"/>
                  </a:lnTo>
                  <a:lnTo>
                    <a:pt x="222" y="404"/>
                  </a:lnTo>
                  <a:lnTo>
                    <a:pt x="189" y="427"/>
                  </a:lnTo>
                  <a:lnTo>
                    <a:pt x="154" y="445"/>
                  </a:lnTo>
                  <a:lnTo>
                    <a:pt x="116" y="460"/>
                  </a:lnTo>
                  <a:lnTo>
                    <a:pt x="78" y="472"/>
                  </a:lnTo>
                  <a:lnTo>
                    <a:pt x="38" y="480"/>
                  </a:lnTo>
                  <a:lnTo>
                    <a:pt x="0" y="487"/>
                  </a:lnTo>
                  <a:lnTo>
                    <a:pt x="0" y="0"/>
                  </a:lnTo>
                  <a:close/>
                </a:path>
              </a:pathLst>
            </a:custGeom>
            <a:solidFill>
              <a:schemeClr val="dk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sp macro="" textlink="">
          <xdr:nvSpPr>
            <xdr:cNvPr id="93" name="Shape 79">
              <a:extLst>
                <a:ext uri="{FF2B5EF4-FFF2-40B4-BE49-F238E27FC236}">
                  <a16:creationId xmlns:a16="http://schemas.microsoft.com/office/drawing/2014/main" id="{00000000-0008-0000-0000-00005D000000}"/>
                </a:ext>
              </a:extLst>
            </xdr:cNvPr>
            <xdr:cNvSpPr/>
          </xdr:nvSpPr>
          <xdr:spPr>
            <a:xfrm>
              <a:off x="3641" y="2153"/>
              <a:ext cx="122" cy="221"/>
            </a:xfrm>
            <a:custGeom>
              <a:avLst/>
              <a:gdLst/>
              <a:ahLst/>
              <a:cxnLst/>
              <a:rect l="l" t="t" r="r" b="b"/>
              <a:pathLst>
                <a:path w="243" h="442" extrusionOk="0">
                  <a:moveTo>
                    <a:pt x="243" y="0"/>
                  </a:moveTo>
                  <a:lnTo>
                    <a:pt x="243" y="442"/>
                  </a:lnTo>
                  <a:lnTo>
                    <a:pt x="199" y="427"/>
                  </a:lnTo>
                  <a:lnTo>
                    <a:pt x="157" y="412"/>
                  </a:lnTo>
                  <a:lnTo>
                    <a:pt x="113" y="390"/>
                  </a:lnTo>
                  <a:lnTo>
                    <a:pt x="70" y="365"/>
                  </a:lnTo>
                  <a:lnTo>
                    <a:pt x="47" y="347"/>
                  </a:lnTo>
                  <a:lnTo>
                    <a:pt x="27" y="327"/>
                  </a:lnTo>
                  <a:lnTo>
                    <a:pt x="12" y="301"/>
                  </a:lnTo>
                  <a:lnTo>
                    <a:pt x="4" y="271"/>
                  </a:lnTo>
                  <a:lnTo>
                    <a:pt x="0" y="238"/>
                  </a:lnTo>
                  <a:lnTo>
                    <a:pt x="0" y="207"/>
                  </a:lnTo>
                  <a:lnTo>
                    <a:pt x="7" y="177"/>
                  </a:lnTo>
                  <a:lnTo>
                    <a:pt x="17" y="147"/>
                  </a:lnTo>
                  <a:lnTo>
                    <a:pt x="33" y="121"/>
                  </a:lnTo>
                  <a:lnTo>
                    <a:pt x="58" y="89"/>
                  </a:lnTo>
                  <a:lnTo>
                    <a:pt x="91" y="63"/>
                  </a:lnTo>
                  <a:lnTo>
                    <a:pt x="126" y="41"/>
                  </a:lnTo>
                  <a:lnTo>
                    <a:pt x="164" y="23"/>
                  </a:lnTo>
                  <a:lnTo>
                    <a:pt x="204" y="10"/>
                  </a:lnTo>
                  <a:lnTo>
                    <a:pt x="243" y="0"/>
                  </a:lnTo>
                  <a:close/>
                </a:path>
              </a:pathLst>
            </a:custGeom>
            <a:solidFill>
              <a:schemeClr val="dk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sp macro="" textlink="">
          <xdr:nvSpPr>
            <xdr:cNvPr id="94" name="Shape 80">
              <a:extLst>
                <a:ext uri="{FF2B5EF4-FFF2-40B4-BE49-F238E27FC236}">
                  <a16:creationId xmlns:a16="http://schemas.microsoft.com/office/drawing/2014/main" id="{00000000-0008-0000-0000-00005E000000}"/>
                </a:ext>
              </a:extLst>
            </xdr:cNvPr>
            <xdr:cNvSpPr/>
          </xdr:nvSpPr>
          <xdr:spPr>
            <a:xfrm>
              <a:off x="2712" y="795"/>
              <a:ext cx="2255" cy="2722"/>
            </a:xfrm>
            <a:custGeom>
              <a:avLst/>
              <a:gdLst/>
              <a:ahLst/>
              <a:cxnLst/>
              <a:rect l="l" t="t" r="r" b="b"/>
              <a:pathLst>
                <a:path w="4510" h="5443" extrusionOk="0">
                  <a:moveTo>
                    <a:pt x="2230" y="2164"/>
                  </a:moveTo>
                  <a:lnTo>
                    <a:pt x="2201" y="2167"/>
                  </a:lnTo>
                  <a:lnTo>
                    <a:pt x="2173" y="2179"/>
                  </a:lnTo>
                  <a:lnTo>
                    <a:pt x="2146" y="2197"/>
                  </a:lnTo>
                  <a:lnTo>
                    <a:pt x="2128" y="2219"/>
                  </a:lnTo>
                  <a:lnTo>
                    <a:pt x="2113" y="2242"/>
                  </a:lnTo>
                  <a:lnTo>
                    <a:pt x="2105" y="2268"/>
                  </a:lnTo>
                  <a:lnTo>
                    <a:pt x="2101" y="2297"/>
                  </a:lnTo>
                  <a:lnTo>
                    <a:pt x="2101" y="2445"/>
                  </a:lnTo>
                  <a:lnTo>
                    <a:pt x="2035" y="2457"/>
                  </a:lnTo>
                  <a:lnTo>
                    <a:pt x="1971" y="2475"/>
                  </a:lnTo>
                  <a:lnTo>
                    <a:pt x="1908" y="2498"/>
                  </a:lnTo>
                  <a:lnTo>
                    <a:pt x="1848" y="2528"/>
                  </a:lnTo>
                  <a:lnTo>
                    <a:pt x="1792" y="2563"/>
                  </a:lnTo>
                  <a:lnTo>
                    <a:pt x="1741" y="2606"/>
                  </a:lnTo>
                  <a:lnTo>
                    <a:pt x="1698" y="2651"/>
                  </a:lnTo>
                  <a:lnTo>
                    <a:pt x="1660" y="2702"/>
                  </a:lnTo>
                  <a:lnTo>
                    <a:pt x="1630" y="2756"/>
                  </a:lnTo>
                  <a:lnTo>
                    <a:pt x="1612" y="2803"/>
                  </a:lnTo>
                  <a:lnTo>
                    <a:pt x="1600" y="2851"/>
                  </a:lnTo>
                  <a:lnTo>
                    <a:pt x="1592" y="2900"/>
                  </a:lnTo>
                  <a:lnTo>
                    <a:pt x="1591" y="2950"/>
                  </a:lnTo>
                  <a:lnTo>
                    <a:pt x="1594" y="3000"/>
                  </a:lnTo>
                  <a:lnTo>
                    <a:pt x="1600" y="3048"/>
                  </a:lnTo>
                  <a:lnTo>
                    <a:pt x="1614" y="3096"/>
                  </a:lnTo>
                  <a:lnTo>
                    <a:pt x="1632" y="3142"/>
                  </a:lnTo>
                  <a:lnTo>
                    <a:pt x="1655" y="3183"/>
                  </a:lnTo>
                  <a:lnTo>
                    <a:pt x="1683" y="3220"/>
                  </a:lnTo>
                  <a:lnTo>
                    <a:pt x="1715" y="3254"/>
                  </a:lnTo>
                  <a:lnTo>
                    <a:pt x="1751" y="3284"/>
                  </a:lnTo>
                  <a:lnTo>
                    <a:pt x="1802" y="3321"/>
                  </a:lnTo>
                  <a:lnTo>
                    <a:pt x="1858" y="3352"/>
                  </a:lnTo>
                  <a:lnTo>
                    <a:pt x="1918" y="3379"/>
                  </a:lnTo>
                  <a:lnTo>
                    <a:pt x="1977" y="3400"/>
                  </a:lnTo>
                  <a:lnTo>
                    <a:pt x="2040" y="3420"/>
                  </a:lnTo>
                  <a:lnTo>
                    <a:pt x="2101" y="3436"/>
                  </a:lnTo>
                  <a:lnTo>
                    <a:pt x="2101" y="3966"/>
                  </a:lnTo>
                  <a:lnTo>
                    <a:pt x="2055" y="3951"/>
                  </a:lnTo>
                  <a:lnTo>
                    <a:pt x="2010" y="3930"/>
                  </a:lnTo>
                  <a:lnTo>
                    <a:pt x="1969" y="3905"/>
                  </a:lnTo>
                  <a:lnTo>
                    <a:pt x="1931" y="3873"/>
                  </a:lnTo>
                  <a:lnTo>
                    <a:pt x="1898" y="3837"/>
                  </a:lnTo>
                  <a:lnTo>
                    <a:pt x="1872" y="3797"/>
                  </a:lnTo>
                  <a:lnTo>
                    <a:pt x="1852" y="3754"/>
                  </a:lnTo>
                  <a:lnTo>
                    <a:pt x="1843" y="3731"/>
                  </a:lnTo>
                  <a:lnTo>
                    <a:pt x="1837" y="3708"/>
                  </a:lnTo>
                  <a:lnTo>
                    <a:pt x="1824" y="3680"/>
                  </a:lnTo>
                  <a:lnTo>
                    <a:pt x="1805" y="3655"/>
                  </a:lnTo>
                  <a:lnTo>
                    <a:pt x="1781" y="3635"/>
                  </a:lnTo>
                  <a:lnTo>
                    <a:pt x="1753" y="3622"/>
                  </a:lnTo>
                  <a:lnTo>
                    <a:pt x="1723" y="3617"/>
                  </a:lnTo>
                  <a:lnTo>
                    <a:pt x="1690" y="3617"/>
                  </a:lnTo>
                  <a:lnTo>
                    <a:pt x="1660" y="3625"/>
                  </a:lnTo>
                  <a:lnTo>
                    <a:pt x="1634" y="3640"/>
                  </a:lnTo>
                  <a:lnTo>
                    <a:pt x="1610" y="3662"/>
                  </a:lnTo>
                  <a:lnTo>
                    <a:pt x="1592" y="3688"/>
                  </a:lnTo>
                  <a:lnTo>
                    <a:pt x="1582" y="3711"/>
                  </a:lnTo>
                  <a:lnTo>
                    <a:pt x="1577" y="3738"/>
                  </a:lnTo>
                  <a:lnTo>
                    <a:pt x="1577" y="3762"/>
                  </a:lnTo>
                  <a:lnTo>
                    <a:pt x="1581" y="3786"/>
                  </a:lnTo>
                  <a:lnTo>
                    <a:pt x="1587" y="3809"/>
                  </a:lnTo>
                  <a:lnTo>
                    <a:pt x="1604" y="3857"/>
                  </a:lnTo>
                  <a:lnTo>
                    <a:pt x="1632" y="3916"/>
                  </a:lnTo>
                  <a:lnTo>
                    <a:pt x="1665" y="3973"/>
                  </a:lnTo>
                  <a:lnTo>
                    <a:pt x="1705" y="4024"/>
                  </a:lnTo>
                  <a:lnTo>
                    <a:pt x="1751" y="4070"/>
                  </a:lnTo>
                  <a:lnTo>
                    <a:pt x="1801" y="4113"/>
                  </a:lnTo>
                  <a:lnTo>
                    <a:pt x="1853" y="4148"/>
                  </a:lnTo>
                  <a:lnTo>
                    <a:pt x="1911" y="4179"/>
                  </a:lnTo>
                  <a:lnTo>
                    <a:pt x="1971" y="4206"/>
                  </a:lnTo>
                  <a:lnTo>
                    <a:pt x="2032" y="4226"/>
                  </a:lnTo>
                  <a:lnTo>
                    <a:pt x="2101" y="4241"/>
                  </a:lnTo>
                  <a:lnTo>
                    <a:pt x="2101" y="4396"/>
                  </a:lnTo>
                  <a:lnTo>
                    <a:pt x="2105" y="4428"/>
                  </a:lnTo>
                  <a:lnTo>
                    <a:pt x="2115" y="4456"/>
                  </a:lnTo>
                  <a:lnTo>
                    <a:pt x="2131" y="4481"/>
                  </a:lnTo>
                  <a:lnTo>
                    <a:pt x="2153" y="4502"/>
                  </a:lnTo>
                  <a:lnTo>
                    <a:pt x="2179" y="4519"/>
                  </a:lnTo>
                  <a:lnTo>
                    <a:pt x="2209" y="4528"/>
                  </a:lnTo>
                  <a:lnTo>
                    <a:pt x="2239" y="4530"/>
                  </a:lnTo>
                  <a:lnTo>
                    <a:pt x="2270" y="4525"/>
                  </a:lnTo>
                  <a:lnTo>
                    <a:pt x="2298" y="4515"/>
                  </a:lnTo>
                  <a:lnTo>
                    <a:pt x="2323" y="4497"/>
                  </a:lnTo>
                  <a:lnTo>
                    <a:pt x="2343" y="4476"/>
                  </a:lnTo>
                  <a:lnTo>
                    <a:pt x="2356" y="4452"/>
                  </a:lnTo>
                  <a:lnTo>
                    <a:pt x="2366" y="4424"/>
                  </a:lnTo>
                  <a:lnTo>
                    <a:pt x="2369" y="4396"/>
                  </a:lnTo>
                  <a:lnTo>
                    <a:pt x="2369" y="4254"/>
                  </a:lnTo>
                  <a:lnTo>
                    <a:pt x="2435" y="4246"/>
                  </a:lnTo>
                  <a:lnTo>
                    <a:pt x="2503" y="4234"/>
                  </a:lnTo>
                  <a:lnTo>
                    <a:pt x="2568" y="4214"/>
                  </a:lnTo>
                  <a:lnTo>
                    <a:pt x="2630" y="4189"/>
                  </a:lnTo>
                  <a:lnTo>
                    <a:pt x="2690" y="4160"/>
                  </a:lnTo>
                  <a:lnTo>
                    <a:pt x="2746" y="4120"/>
                  </a:lnTo>
                  <a:lnTo>
                    <a:pt x="2794" y="4078"/>
                  </a:lnTo>
                  <a:lnTo>
                    <a:pt x="2837" y="4030"/>
                  </a:lnTo>
                  <a:lnTo>
                    <a:pt x="2872" y="3978"/>
                  </a:lnTo>
                  <a:lnTo>
                    <a:pt x="2900" y="3920"/>
                  </a:lnTo>
                  <a:lnTo>
                    <a:pt x="2920" y="3858"/>
                  </a:lnTo>
                  <a:lnTo>
                    <a:pt x="2931" y="3796"/>
                  </a:lnTo>
                  <a:lnTo>
                    <a:pt x="2935" y="3738"/>
                  </a:lnTo>
                  <a:lnTo>
                    <a:pt x="2930" y="3678"/>
                  </a:lnTo>
                  <a:lnTo>
                    <a:pt x="2920" y="3620"/>
                  </a:lnTo>
                  <a:lnTo>
                    <a:pt x="2902" y="3564"/>
                  </a:lnTo>
                  <a:lnTo>
                    <a:pt x="2877" y="3511"/>
                  </a:lnTo>
                  <a:lnTo>
                    <a:pt x="2878" y="3514"/>
                  </a:lnTo>
                  <a:lnTo>
                    <a:pt x="2882" y="3518"/>
                  </a:lnTo>
                  <a:lnTo>
                    <a:pt x="2883" y="3521"/>
                  </a:lnTo>
                  <a:lnTo>
                    <a:pt x="2885" y="3524"/>
                  </a:lnTo>
                  <a:lnTo>
                    <a:pt x="2887" y="3527"/>
                  </a:lnTo>
                  <a:lnTo>
                    <a:pt x="2887" y="3527"/>
                  </a:lnTo>
                  <a:lnTo>
                    <a:pt x="2887" y="3529"/>
                  </a:lnTo>
                  <a:lnTo>
                    <a:pt x="2887" y="3527"/>
                  </a:lnTo>
                  <a:lnTo>
                    <a:pt x="2885" y="3526"/>
                  </a:lnTo>
                  <a:lnTo>
                    <a:pt x="2883" y="3523"/>
                  </a:lnTo>
                  <a:lnTo>
                    <a:pt x="2880" y="3516"/>
                  </a:lnTo>
                  <a:lnTo>
                    <a:pt x="2877" y="3509"/>
                  </a:lnTo>
                  <a:lnTo>
                    <a:pt x="2872" y="3503"/>
                  </a:lnTo>
                  <a:lnTo>
                    <a:pt x="2869" y="3496"/>
                  </a:lnTo>
                  <a:lnTo>
                    <a:pt x="2867" y="3493"/>
                  </a:lnTo>
                  <a:lnTo>
                    <a:pt x="2865" y="3491"/>
                  </a:lnTo>
                  <a:lnTo>
                    <a:pt x="2865" y="3489"/>
                  </a:lnTo>
                  <a:lnTo>
                    <a:pt x="2865" y="3491"/>
                  </a:lnTo>
                  <a:lnTo>
                    <a:pt x="2867" y="3491"/>
                  </a:lnTo>
                  <a:lnTo>
                    <a:pt x="2869" y="3494"/>
                  </a:lnTo>
                  <a:lnTo>
                    <a:pt x="2870" y="3498"/>
                  </a:lnTo>
                  <a:lnTo>
                    <a:pt x="2872" y="3501"/>
                  </a:lnTo>
                  <a:lnTo>
                    <a:pt x="2874" y="3504"/>
                  </a:lnTo>
                  <a:lnTo>
                    <a:pt x="2877" y="3509"/>
                  </a:lnTo>
                  <a:lnTo>
                    <a:pt x="2847" y="3466"/>
                  </a:lnTo>
                  <a:lnTo>
                    <a:pt x="2814" y="3427"/>
                  </a:lnTo>
                  <a:lnTo>
                    <a:pt x="2776" y="3392"/>
                  </a:lnTo>
                  <a:lnTo>
                    <a:pt x="2735" y="3362"/>
                  </a:lnTo>
                  <a:lnTo>
                    <a:pt x="2692" y="3334"/>
                  </a:lnTo>
                  <a:lnTo>
                    <a:pt x="2645" y="3311"/>
                  </a:lnTo>
                  <a:lnTo>
                    <a:pt x="2597" y="3291"/>
                  </a:lnTo>
                  <a:lnTo>
                    <a:pt x="2523" y="3264"/>
                  </a:lnTo>
                  <a:lnTo>
                    <a:pt x="2445" y="3241"/>
                  </a:lnTo>
                  <a:lnTo>
                    <a:pt x="2369" y="3223"/>
                  </a:lnTo>
                  <a:lnTo>
                    <a:pt x="2369" y="2715"/>
                  </a:lnTo>
                  <a:lnTo>
                    <a:pt x="2417" y="2727"/>
                  </a:lnTo>
                  <a:lnTo>
                    <a:pt x="2465" y="2742"/>
                  </a:lnTo>
                  <a:lnTo>
                    <a:pt x="2510" y="2761"/>
                  </a:lnTo>
                  <a:lnTo>
                    <a:pt x="2553" y="2788"/>
                  </a:lnTo>
                  <a:lnTo>
                    <a:pt x="2587" y="2818"/>
                  </a:lnTo>
                  <a:lnTo>
                    <a:pt x="2616" y="2854"/>
                  </a:lnTo>
                  <a:lnTo>
                    <a:pt x="2627" y="2874"/>
                  </a:lnTo>
                  <a:lnTo>
                    <a:pt x="2637" y="2895"/>
                  </a:lnTo>
                  <a:lnTo>
                    <a:pt x="2645" y="2919"/>
                  </a:lnTo>
                  <a:lnTo>
                    <a:pt x="2652" y="2940"/>
                  </a:lnTo>
                  <a:lnTo>
                    <a:pt x="2667" y="2968"/>
                  </a:lnTo>
                  <a:lnTo>
                    <a:pt x="2687" y="2991"/>
                  </a:lnTo>
                  <a:lnTo>
                    <a:pt x="2711" y="3010"/>
                  </a:lnTo>
                  <a:lnTo>
                    <a:pt x="2740" y="3021"/>
                  </a:lnTo>
                  <a:lnTo>
                    <a:pt x="2771" y="3026"/>
                  </a:lnTo>
                  <a:lnTo>
                    <a:pt x="2802" y="3025"/>
                  </a:lnTo>
                  <a:lnTo>
                    <a:pt x="2832" y="3015"/>
                  </a:lnTo>
                  <a:lnTo>
                    <a:pt x="2859" y="2998"/>
                  </a:lnTo>
                  <a:lnTo>
                    <a:pt x="2880" y="2977"/>
                  </a:lnTo>
                  <a:lnTo>
                    <a:pt x="2898" y="2948"/>
                  </a:lnTo>
                  <a:lnTo>
                    <a:pt x="2907" y="2925"/>
                  </a:lnTo>
                  <a:lnTo>
                    <a:pt x="2910" y="2899"/>
                  </a:lnTo>
                  <a:lnTo>
                    <a:pt x="2908" y="2872"/>
                  </a:lnTo>
                  <a:lnTo>
                    <a:pt x="2903" y="2849"/>
                  </a:lnTo>
                  <a:lnTo>
                    <a:pt x="2897" y="2824"/>
                  </a:lnTo>
                  <a:lnTo>
                    <a:pt x="2877" y="2776"/>
                  </a:lnTo>
                  <a:lnTo>
                    <a:pt x="2849" y="2720"/>
                  </a:lnTo>
                  <a:lnTo>
                    <a:pt x="2812" y="2669"/>
                  </a:lnTo>
                  <a:lnTo>
                    <a:pt x="2771" y="2622"/>
                  </a:lnTo>
                  <a:lnTo>
                    <a:pt x="2721" y="2579"/>
                  </a:lnTo>
                  <a:lnTo>
                    <a:pt x="2667" y="2541"/>
                  </a:lnTo>
                  <a:lnTo>
                    <a:pt x="2609" y="2512"/>
                  </a:lnTo>
                  <a:lnTo>
                    <a:pt x="2548" y="2487"/>
                  </a:lnTo>
                  <a:lnTo>
                    <a:pt x="2485" y="2467"/>
                  </a:lnTo>
                  <a:lnTo>
                    <a:pt x="2421" y="2452"/>
                  </a:lnTo>
                  <a:lnTo>
                    <a:pt x="2369" y="2444"/>
                  </a:lnTo>
                  <a:lnTo>
                    <a:pt x="2369" y="2297"/>
                  </a:lnTo>
                  <a:lnTo>
                    <a:pt x="2366" y="2267"/>
                  </a:lnTo>
                  <a:lnTo>
                    <a:pt x="2354" y="2239"/>
                  </a:lnTo>
                  <a:lnTo>
                    <a:pt x="2338" y="2212"/>
                  </a:lnTo>
                  <a:lnTo>
                    <a:pt x="2316" y="2192"/>
                  </a:lnTo>
                  <a:lnTo>
                    <a:pt x="2292" y="2176"/>
                  </a:lnTo>
                  <a:lnTo>
                    <a:pt x="2262" y="2166"/>
                  </a:lnTo>
                  <a:lnTo>
                    <a:pt x="2230" y="2164"/>
                  </a:lnTo>
                  <a:close/>
                  <a:moveTo>
                    <a:pt x="1346" y="0"/>
                  </a:moveTo>
                  <a:lnTo>
                    <a:pt x="1389" y="2"/>
                  </a:lnTo>
                  <a:lnTo>
                    <a:pt x="1433" y="10"/>
                  </a:lnTo>
                  <a:lnTo>
                    <a:pt x="1480" y="23"/>
                  </a:lnTo>
                  <a:lnTo>
                    <a:pt x="1528" y="40"/>
                  </a:lnTo>
                  <a:lnTo>
                    <a:pt x="1577" y="58"/>
                  </a:lnTo>
                  <a:lnTo>
                    <a:pt x="1627" y="79"/>
                  </a:lnTo>
                  <a:lnTo>
                    <a:pt x="1680" y="103"/>
                  </a:lnTo>
                  <a:lnTo>
                    <a:pt x="1731" y="126"/>
                  </a:lnTo>
                  <a:lnTo>
                    <a:pt x="1784" y="147"/>
                  </a:lnTo>
                  <a:lnTo>
                    <a:pt x="1837" y="167"/>
                  </a:lnTo>
                  <a:lnTo>
                    <a:pt x="1891" y="185"/>
                  </a:lnTo>
                  <a:lnTo>
                    <a:pt x="1944" y="199"/>
                  </a:lnTo>
                  <a:lnTo>
                    <a:pt x="1999" y="207"/>
                  </a:lnTo>
                  <a:lnTo>
                    <a:pt x="2052" y="212"/>
                  </a:lnTo>
                  <a:lnTo>
                    <a:pt x="2106" y="208"/>
                  </a:lnTo>
                  <a:lnTo>
                    <a:pt x="2153" y="200"/>
                  </a:lnTo>
                  <a:lnTo>
                    <a:pt x="2206" y="189"/>
                  </a:lnTo>
                  <a:lnTo>
                    <a:pt x="2263" y="174"/>
                  </a:lnTo>
                  <a:lnTo>
                    <a:pt x="2323" y="157"/>
                  </a:lnTo>
                  <a:lnTo>
                    <a:pt x="2387" y="139"/>
                  </a:lnTo>
                  <a:lnTo>
                    <a:pt x="2452" y="121"/>
                  </a:lnTo>
                  <a:lnTo>
                    <a:pt x="2520" y="103"/>
                  </a:lnTo>
                  <a:lnTo>
                    <a:pt x="2587" y="83"/>
                  </a:lnTo>
                  <a:lnTo>
                    <a:pt x="2655" y="66"/>
                  </a:lnTo>
                  <a:lnTo>
                    <a:pt x="2721" y="50"/>
                  </a:lnTo>
                  <a:lnTo>
                    <a:pt x="2786" y="35"/>
                  </a:lnTo>
                  <a:lnTo>
                    <a:pt x="2849" y="25"/>
                  </a:lnTo>
                  <a:lnTo>
                    <a:pt x="2908" y="17"/>
                  </a:lnTo>
                  <a:lnTo>
                    <a:pt x="2964" y="13"/>
                  </a:lnTo>
                  <a:lnTo>
                    <a:pt x="3016" y="13"/>
                  </a:lnTo>
                  <a:lnTo>
                    <a:pt x="3060" y="18"/>
                  </a:lnTo>
                  <a:lnTo>
                    <a:pt x="3079" y="26"/>
                  </a:lnTo>
                  <a:lnTo>
                    <a:pt x="3093" y="43"/>
                  </a:lnTo>
                  <a:lnTo>
                    <a:pt x="3103" y="65"/>
                  </a:lnTo>
                  <a:lnTo>
                    <a:pt x="3110" y="93"/>
                  </a:lnTo>
                  <a:lnTo>
                    <a:pt x="3112" y="127"/>
                  </a:lnTo>
                  <a:lnTo>
                    <a:pt x="3108" y="167"/>
                  </a:lnTo>
                  <a:lnTo>
                    <a:pt x="3103" y="210"/>
                  </a:lnTo>
                  <a:lnTo>
                    <a:pt x="3093" y="260"/>
                  </a:lnTo>
                  <a:lnTo>
                    <a:pt x="3080" y="311"/>
                  </a:lnTo>
                  <a:lnTo>
                    <a:pt x="3062" y="366"/>
                  </a:lnTo>
                  <a:lnTo>
                    <a:pt x="3042" y="424"/>
                  </a:lnTo>
                  <a:lnTo>
                    <a:pt x="3019" y="485"/>
                  </a:lnTo>
                  <a:lnTo>
                    <a:pt x="2993" y="546"/>
                  </a:lnTo>
                  <a:lnTo>
                    <a:pt x="2963" y="609"/>
                  </a:lnTo>
                  <a:lnTo>
                    <a:pt x="2931" y="672"/>
                  </a:lnTo>
                  <a:lnTo>
                    <a:pt x="2897" y="736"/>
                  </a:lnTo>
                  <a:lnTo>
                    <a:pt x="2860" y="799"/>
                  </a:lnTo>
                  <a:lnTo>
                    <a:pt x="2821" y="860"/>
                  </a:lnTo>
                  <a:lnTo>
                    <a:pt x="2778" y="922"/>
                  </a:lnTo>
                  <a:lnTo>
                    <a:pt x="2735" y="979"/>
                  </a:lnTo>
                  <a:lnTo>
                    <a:pt x="2688" y="1036"/>
                  </a:lnTo>
                  <a:lnTo>
                    <a:pt x="2640" y="1089"/>
                  </a:lnTo>
                  <a:lnTo>
                    <a:pt x="2591" y="1138"/>
                  </a:lnTo>
                  <a:lnTo>
                    <a:pt x="2540" y="1185"/>
                  </a:lnTo>
                  <a:lnTo>
                    <a:pt x="2606" y="1214"/>
                  </a:lnTo>
                  <a:lnTo>
                    <a:pt x="2673" y="1246"/>
                  </a:lnTo>
                  <a:lnTo>
                    <a:pt x="2741" y="1284"/>
                  </a:lnTo>
                  <a:lnTo>
                    <a:pt x="2809" y="1324"/>
                  </a:lnTo>
                  <a:lnTo>
                    <a:pt x="2878" y="1367"/>
                  </a:lnTo>
                  <a:lnTo>
                    <a:pt x="2946" y="1413"/>
                  </a:lnTo>
                  <a:lnTo>
                    <a:pt x="3016" y="1463"/>
                  </a:lnTo>
                  <a:lnTo>
                    <a:pt x="3084" y="1516"/>
                  </a:lnTo>
                  <a:lnTo>
                    <a:pt x="3153" y="1572"/>
                  </a:lnTo>
                  <a:lnTo>
                    <a:pt x="3221" y="1631"/>
                  </a:lnTo>
                  <a:lnTo>
                    <a:pt x="3289" y="1693"/>
                  </a:lnTo>
                  <a:lnTo>
                    <a:pt x="3356" y="1755"/>
                  </a:lnTo>
                  <a:lnTo>
                    <a:pt x="3422" y="1822"/>
                  </a:lnTo>
                  <a:lnTo>
                    <a:pt x="3489" y="1891"/>
                  </a:lnTo>
                  <a:lnTo>
                    <a:pt x="3553" y="1961"/>
                  </a:lnTo>
                  <a:lnTo>
                    <a:pt x="3618" y="2033"/>
                  </a:lnTo>
                  <a:lnTo>
                    <a:pt x="3680" y="2108"/>
                  </a:lnTo>
                  <a:lnTo>
                    <a:pt x="3742" y="2184"/>
                  </a:lnTo>
                  <a:lnTo>
                    <a:pt x="3803" y="2262"/>
                  </a:lnTo>
                  <a:lnTo>
                    <a:pt x="3861" y="2341"/>
                  </a:lnTo>
                  <a:lnTo>
                    <a:pt x="3917" y="2422"/>
                  </a:lnTo>
                  <a:lnTo>
                    <a:pt x="3973" y="2505"/>
                  </a:lnTo>
                  <a:lnTo>
                    <a:pt x="4026" y="2588"/>
                  </a:lnTo>
                  <a:lnTo>
                    <a:pt x="4077" y="2672"/>
                  </a:lnTo>
                  <a:lnTo>
                    <a:pt x="4125" y="2756"/>
                  </a:lnTo>
                  <a:lnTo>
                    <a:pt x="4171" y="2843"/>
                  </a:lnTo>
                  <a:lnTo>
                    <a:pt x="4216" y="2929"/>
                  </a:lnTo>
                  <a:lnTo>
                    <a:pt x="4257" y="3016"/>
                  </a:lnTo>
                  <a:lnTo>
                    <a:pt x="4297" y="3102"/>
                  </a:lnTo>
                  <a:lnTo>
                    <a:pt x="4333" y="3190"/>
                  </a:lnTo>
                  <a:lnTo>
                    <a:pt x="4367" y="3278"/>
                  </a:lnTo>
                  <a:lnTo>
                    <a:pt x="4396" y="3365"/>
                  </a:lnTo>
                  <a:lnTo>
                    <a:pt x="4423" y="3453"/>
                  </a:lnTo>
                  <a:lnTo>
                    <a:pt x="4446" y="3541"/>
                  </a:lnTo>
                  <a:lnTo>
                    <a:pt x="4467" y="3627"/>
                  </a:lnTo>
                  <a:lnTo>
                    <a:pt x="4484" y="3713"/>
                  </a:lnTo>
                  <a:lnTo>
                    <a:pt x="4495" y="3799"/>
                  </a:lnTo>
                  <a:lnTo>
                    <a:pt x="4505" y="3883"/>
                  </a:lnTo>
                  <a:lnTo>
                    <a:pt x="4510" y="3968"/>
                  </a:lnTo>
                  <a:lnTo>
                    <a:pt x="4510" y="4050"/>
                  </a:lnTo>
                  <a:lnTo>
                    <a:pt x="4509" y="4133"/>
                  </a:lnTo>
                  <a:lnTo>
                    <a:pt x="4500" y="4212"/>
                  </a:lnTo>
                  <a:lnTo>
                    <a:pt x="4489" y="4292"/>
                  </a:lnTo>
                  <a:lnTo>
                    <a:pt x="4472" y="4370"/>
                  </a:lnTo>
                  <a:lnTo>
                    <a:pt x="4451" y="4446"/>
                  </a:lnTo>
                  <a:lnTo>
                    <a:pt x="4424" y="4520"/>
                  </a:lnTo>
                  <a:lnTo>
                    <a:pt x="4393" y="4591"/>
                  </a:lnTo>
                  <a:lnTo>
                    <a:pt x="4357" y="4663"/>
                  </a:lnTo>
                  <a:lnTo>
                    <a:pt x="4315" y="4730"/>
                  </a:lnTo>
                  <a:lnTo>
                    <a:pt x="4269" y="4797"/>
                  </a:lnTo>
                  <a:lnTo>
                    <a:pt x="4216" y="4859"/>
                  </a:lnTo>
                  <a:lnTo>
                    <a:pt x="4158" y="4921"/>
                  </a:lnTo>
                  <a:lnTo>
                    <a:pt x="4095" y="4979"/>
                  </a:lnTo>
                  <a:lnTo>
                    <a:pt x="4026" y="5033"/>
                  </a:lnTo>
                  <a:lnTo>
                    <a:pt x="3950" y="5086"/>
                  </a:lnTo>
                  <a:lnTo>
                    <a:pt x="3869" y="5136"/>
                  </a:lnTo>
                  <a:lnTo>
                    <a:pt x="3781" y="5182"/>
                  </a:lnTo>
                  <a:lnTo>
                    <a:pt x="3687" y="5225"/>
                  </a:lnTo>
                  <a:lnTo>
                    <a:pt x="3586" y="5263"/>
                  </a:lnTo>
                  <a:lnTo>
                    <a:pt x="3480" y="5300"/>
                  </a:lnTo>
                  <a:lnTo>
                    <a:pt x="3366" y="5333"/>
                  </a:lnTo>
                  <a:lnTo>
                    <a:pt x="3246" y="5361"/>
                  </a:lnTo>
                  <a:lnTo>
                    <a:pt x="3117" y="5386"/>
                  </a:lnTo>
                  <a:lnTo>
                    <a:pt x="2983" y="5405"/>
                  </a:lnTo>
                  <a:lnTo>
                    <a:pt x="2840" y="5422"/>
                  </a:lnTo>
                  <a:lnTo>
                    <a:pt x="2692" y="5434"/>
                  </a:lnTo>
                  <a:lnTo>
                    <a:pt x="2535" y="5442"/>
                  </a:lnTo>
                  <a:lnTo>
                    <a:pt x="2369" y="5443"/>
                  </a:lnTo>
                  <a:lnTo>
                    <a:pt x="2197" y="5442"/>
                  </a:lnTo>
                  <a:lnTo>
                    <a:pt x="2017" y="5435"/>
                  </a:lnTo>
                  <a:lnTo>
                    <a:pt x="1829" y="5424"/>
                  </a:lnTo>
                  <a:lnTo>
                    <a:pt x="1673" y="5410"/>
                  </a:lnTo>
                  <a:lnTo>
                    <a:pt x="1526" y="5392"/>
                  </a:lnTo>
                  <a:lnTo>
                    <a:pt x="1387" y="5369"/>
                  </a:lnTo>
                  <a:lnTo>
                    <a:pt x="1255" y="5341"/>
                  </a:lnTo>
                  <a:lnTo>
                    <a:pt x="1131" y="5309"/>
                  </a:lnTo>
                  <a:lnTo>
                    <a:pt x="1015" y="5273"/>
                  </a:lnTo>
                  <a:lnTo>
                    <a:pt x="904" y="5233"/>
                  </a:lnTo>
                  <a:lnTo>
                    <a:pt x="802" y="5190"/>
                  </a:lnTo>
                  <a:lnTo>
                    <a:pt x="706" y="5142"/>
                  </a:lnTo>
                  <a:lnTo>
                    <a:pt x="618" y="5093"/>
                  </a:lnTo>
                  <a:lnTo>
                    <a:pt x="536" y="5038"/>
                  </a:lnTo>
                  <a:lnTo>
                    <a:pt x="460" y="4982"/>
                  </a:lnTo>
                  <a:lnTo>
                    <a:pt x="390" y="4921"/>
                  </a:lnTo>
                  <a:lnTo>
                    <a:pt x="327" y="4858"/>
                  </a:lnTo>
                  <a:lnTo>
                    <a:pt x="269" y="4792"/>
                  </a:lnTo>
                  <a:lnTo>
                    <a:pt x="218" y="4724"/>
                  </a:lnTo>
                  <a:lnTo>
                    <a:pt x="174" y="4653"/>
                  </a:lnTo>
                  <a:lnTo>
                    <a:pt x="134" y="4578"/>
                  </a:lnTo>
                  <a:lnTo>
                    <a:pt x="99" y="4504"/>
                  </a:lnTo>
                  <a:lnTo>
                    <a:pt x="69" y="4426"/>
                  </a:lnTo>
                  <a:lnTo>
                    <a:pt x="46" y="4345"/>
                  </a:lnTo>
                  <a:lnTo>
                    <a:pt x="26" y="4264"/>
                  </a:lnTo>
                  <a:lnTo>
                    <a:pt x="13" y="4181"/>
                  </a:lnTo>
                  <a:lnTo>
                    <a:pt x="5" y="4097"/>
                  </a:lnTo>
                  <a:lnTo>
                    <a:pt x="0" y="4011"/>
                  </a:lnTo>
                  <a:lnTo>
                    <a:pt x="0" y="3925"/>
                  </a:lnTo>
                  <a:lnTo>
                    <a:pt x="3" y="3835"/>
                  </a:lnTo>
                  <a:lnTo>
                    <a:pt x="13" y="3748"/>
                  </a:lnTo>
                  <a:lnTo>
                    <a:pt x="25" y="3657"/>
                  </a:lnTo>
                  <a:lnTo>
                    <a:pt x="41" y="3567"/>
                  </a:lnTo>
                  <a:lnTo>
                    <a:pt x="61" y="3476"/>
                  </a:lnTo>
                  <a:lnTo>
                    <a:pt x="86" y="3385"/>
                  </a:lnTo>
                  <a:lnTo>
                    <a:pt x="112" y="3294"/>
                  </a:lnTo>
                  <a:lnTo>
                    <a:pt x="144" y="3203"/>
                  </a:lnTo>
                  <a:lnTo>
                    <a:pt x="177" y="3111"/>
                  </a:lnTo>
                  <a:lnTo>
                    <a:pt x="215" y="3020"/>
                  </a:lnTo>
                  <a:lnTo>
                    <a:pt x="255" y="2930"/>
                  </a:lnTo>
                  <a:lnTo>
                    <a:pt x="296" y="2839"/>
                  </a:lnTo>
                  <a:lnTo>
                    <a:pt x="341" y="2750"/>
                  </a:lnTo>
                  <a:lnTo>
                    <a:pt x="389" y="2662"/>
                  </a:lnTo>
                  <a:lnTo>
                    <a:pt x="438" y="2574"/>
                  </a:lnTo>
                  <a:lnTo>
                    <a:pt x="491" y="2487"/>
                  </a:lnTo>
                  <a:lnTo>
                    <a:pt x="546" y="2402"/>
                  </a:lnTo>
                  <a:lnTo>
                    <a:pt x="600" y="2318"/>
                  </a:lnTo>
                  <a:lnTo>
                    <a:pt x="658" y="2237"/>
                  </a:lnTo>
                  <a:lnTo>
                    <a:pt x="718" y="2156"/>
                  </a:lnTo>
                  <a:lnTo>
                    <a:pt x="779" y="2076"/>
                  </a:lnTo>
                  <a:lnTo>
                    <a:pt x="840" y="2000"/>
                  </a:lnTo>
                  <a:lnTo>
                    <a:pt x="904" y="1926"/>
                  </a:lnTo>
                  <a:lnTo>
                    <a:pt x="969" y="1853"/>
                  </a:lnTo>
                  <a:lnTo>
                    <a:pt x="1033" y="1784"/>
                  </a:lnTo>
                  <a:lnTo>
                    <a:pt x="1099" y="1716"/>
                  </a:lnTo>
                  <a:lnTo>
                    <a:pt x="1166" y="1651"/>
                  </a:lnTo>
                  <a:lnTo>
                    <a:pt x="1232" y="1588"/>
                  </a:lnTo>
                  <a:lnTo>
                    <a:pt x="1300" y="1530"/>
                  </a:lnTo>
                  <a:lnTo>
                    <a:pt x="1367" y="1474"/>
                  </a:lnTo>
                  <a:lnTo>
                    <a:pt x="1435" y="1421"/>
                  </a:lnTo>
                  <a:lnTo>
                    <a:pt x="1501" y="1373"/>
                  </a:lnTo>
                  <a:lnTo>
                    <a:pt x="1569" y="1327"/>
                  </a:lnTo>
                  <a:lnTo>
                    <a:pt x="1635" y="1286"/>
                  </a:lnTo>
                  <a:lnTo>
                    <a:pt x="1701" y="1248"/>
                  </a:lnTo>
                  <a:lnTo>
                    <a:pt x="1766" y="1214"/>
                  </a:lnTo>
                  <a:lnTo>
                    <a:pt x="1703" y="1170"/>
                  </a:lnTo>
                  <a:lnTo>
                    <a:pt x="1642" y="1122"/>
                  </a:lnTo>
                  <a:lnTo>
                    <a:pt x="1584" y="1069"/>
                  </a:lnTo>
                  <a:lnTo>
                    <a:pt x="1529" y="1013"/>
                  </a:lnTo>
                  <a:lnTo>
                    <a:pt x="1476" y="953"/>
                  </a:lnTo>
                  <a:lnTo>
                    <a:pt x="1427" y="892"/>
                  </a:lnTo>
                  <a:lnTo>
                    <a:pt x="1382" y="829"/>
                  </a:lnTo>
                  <a:lnTo>
                    <a:pt x="1339" y="764"/>
                  </a:lnTo>
                  <a:lnTo>
                    <a:pt x="1301" y="698"/>
                  </a:lnTo>
                  <a:lnTo>
                    <a:pt x="1266" y="634"/>
                  </a:lnTo>
                  <a:lnTo>
                    <a:pt x="1235" y="569"/>
                  </a:lnTo>
                  <a:lnTo>
                    <a:pt x="1209" y="505"/>
                  </a:lnTo>
                  <a:lnTo>
                    <a:pt x="1187" y="443"/>
                  </a:lnTo>
                  <a:lnTo>
                    <a:pt x="1171" y="382"/>
                  </a:lnTo>
                  <a:lnTo>
                    <a:pt x="1157" y="326"/>
                  </a:lnTo>
                  <a:lnTo>
                    <a:pt x="1151" y="271"/>
                  </a:lnTo>
                  <a:lnTo>
                    <a:pt x="1149" y="222"/>
                  </a:lnTo>
                  <a:lnTo>
                    <a:pt x="1152" y="175"/>
                  </a:lnTo>
                  <a:lnTo>
                    <a:pt x="1161" y="134"/>
                  </a:lnTo>
                  <a:lnTo>
                    <a:pt x="1176" y="99"/>
                  </a:lnTo>
                  <a:lnTo>
                    <a:pt x="1197" y="69"/>
                  </a:lnTo>
                  <a:lnTo>
                    <a:pt x="1230" y="38"/>
                  </a:lnTo>
                  <a:lnTo>
                    <a:pt x="1266" y="18"/>
                  </a:lnTo>
                  <a:lnTo>
                    <a:pt x="1306" y="5"/>
                  </a:lnTo>
                  <a:lnTo>
                    <a:pt x="1346" y="0"/>
                  </a:lnTo>
                  <a:close/>
                </a:path>
              </a:pathLst>
            </a:custGeom>
            <a:solidFill>
              <a:schemeClr val="dk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sp macro="" textlink="">
          <xdr:nvSpPr>
            <xdr:cNvPr id="95" name="Shape 81">
              <a:extLst>
                <a:ext uri="{FF2B5EF4-FFF2-40B4-BE49-F238E27FC236}">
                  <a16:creationId xmlns:a16="http://schemas.microsoft.com/office/drawing/2014/main" id="{00000000-0008-0000-0000-00005F000000}"/>
                </a:ext>
              </a:extLst>
            </xdr:cNvPr>
            <xdr:cNvSpPr/>
          </xdr:nvSpPr>
          <xdr:spPr>
            <a:xfrm>
              <a:off x="4031" y="2718"/>
              <a:ext cx="0" cy="1"/>
            </a:xfrm>
            <a:custGeom>
              <a:avLst/>
              <a:gdLst/>
              <a:ahLst/>
              <a:cxnLst/>
              <a:rect l="l" t="t" r="r" b="b"/>
              <a:pathLst>
                <a:path w="2" h="3" extrusionOk="0">
                  <a:moveTo>
                    <a:pt x="0" y="0"/>
                  </a:moveTo>
                  <a:lnTo>
                    <a:pt x="0" y="2"/>
                  </a:lnTo>
                  <a:lnTo>
                    <a:pt x="0" y="3"/>
                  </a:lnTo>
                  <a:lnTo>
                    <a:pt x="0" y="2"/>
                  </a:lnTo>
                  <a:lnTo>
                    <a:pt x="0" y="0"/>
                  </a:lnTo>
                  <a:close/>
                </a:path>
              </a:pathLst>
            </a:custGeom>
            <a:solidFill>
              <a:schemeClr val="dk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grpSp>
    </xdr:grpSp>
    <xdr:clientData fLocksWithSheet="0"/>
  </xdr:oneCellAnchor>
  <xdr:oneCellAnchor>
    <xdr:from>
      <xdr:col>7</xdr:col>
      <xdr:colOff>58485</xdr:colOff>
      <xdr:row>0</xdr:row>
      <xdr:rowOff>250328</xdr:rowOff>
    </xdr:from>
    <xdr:ext cx="8096250" cy="746318"/>
    <xdr:sp macro="" textlink="">
      <xdr:nvSpPr>
        <xdr:cNvPr id="96" name="Shape 82">
          <a:extLst>
            <a:ext uri="{FF2B5EF4-FFF2-40B4-BE49-F238E27FC236}">
              <a16:creationId xmlns:a16="http://schemas.microsoft.com/office/drawing/2014/main" id="{00000000-0008-0000-0000-000060000000}"/>
            </a:ext>
          </a:extLst>
        </xdr:cNvPr>
        <xdr:cNvSpPr txBox="1"/>
      </xdr:nvSpPr>
      <xdr:spPr>
        <a:xfrm>
          <a:off x="4871117" y="250328"/>
          <a:ext cx="8096250" cy="746318"/>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3400" b="1">
              <a:solidFill>
                <a:schemeClr val="lt1"/>
              </a:solidFill>
              <a:latin typeface="Arial"/>
              <a:ea typeface="Arial"/>
              <a:cs typeface="Arial"/>
              <a:sym typeface="Arial"/>
            </a:rPr>
            <a:t>Dashboard Analisis Data </a:t>
          </a:r>
          <a:r>
            <a:rPr lang="en-US" sz="3400" b="1">
              <a:solidFill>
                <a:schemeClr val="lt1"/>
              </a:solidFill>
              <a:latin typeface="Poppins" panose="00000500000000000000" pitchFamily="2" charset="0"/>
              <a:ea typeface="Arial"/>
              <a:cs typeface="Poppins" panose="00000500000000000000" pitchFamily="2" charset="0"/>
              <a:sym typeface="Arial"/>
            </a:rPr>
            <a:t>Penjualan</a:t>
          </a:r>
          <a:endParaRPr sz="3400">
            <a:latin typeface="Poppins" panose="00000500000000000000" pitchFamily="2" charset="0"/>
            <a:cs typeface="Poppins" panose="00000500000000000000" pitchFamily="2" charset="0"/>
          </a:endParaRPr>
        </a:p>
      </xdr:txBody>
    </xdr:sp>
    <xdr:clientData fLocksWithSheet="0"/>
  </xdr:oneCellAnchor>
  <xdr:oneCellAnchor>
    <xdr:from>
      <xdr:col>2</xdr:col>
      <xdr:colOff>8202</xdr:colOff>
      <xdr:row>12</xdr:row>
      <xdr:rowOff>81846</xdr:rowOff>
    </xdr:from>
    <xdr:ext cx="1817689" cy="400069"/>
    <xdr:sp macro="" textlink="">
      <xdr:nvSpPr>
        <xdr:cNvPr id="98" name="Shape 84">
          <a:extLst>
            <a:ext uri="{FF2B5EF4-FFF2-40B4-BE49-F238E27FC236}">
              <a16:creationId xmlns:a16="http://schemas.microsoft.com/office/drawing/2014/main" id="{00000000-0008-0000-0000-000062000000}"/>
            </a:ext>
          </a:extLst>
        </xdr:cNvPr>
        <xdr:cNvSpPr txBox="1"/>
      </xdr:nvSpPr>
      <xdr:spPr>
        <a:xfrm>
          <a:off x="1401674" y="2665943"/>
          <a:ext cx="1817689" cy="400069"/>
        </a:xfrm>
        <a:prstGeom prst="rect">
          <a:avLst/>
        </a:prstGeom>
        <a:noFill/>
        <a:ln>
          <a:noFill/>
        </a:ln>
        <a:effectLst>
          <a:outerShdw blurRad="50800" dist="38100" dir="2700000" algn="tl" rotWithShape="0">
            <a:prstClr val="black">
              <a:alpha val="40000"/>
            </a:prstClr>
          </a:outerShdw>
        </a:effectLst>
      </xdr:spPr>
      <xdr:txBody>
        <a:bodyPr spcFirstLastPara="1" wrap="square" lIns="91425" tIns="45700" rIns="91425" bIns="45700" anchor="t" anchorCtr="0">
          <a:spAutoFit/>
        </a:bodyPr>
        <a:lstStyle/>
        <a:p>
          <a:pPr marL="0" lvl="0" indent="0" algn="ctr" rtl="0">
            <a:spcBef>
              <a:spcPts val="0"/>
            </a:spcBef>
            <a:spcAft>
              <a:spcPts val="0"/>
            </a:spcAft>
            <a:buNone/>
          </a:pPr>
          <a:r>
            <a:rPr lang="en-US" sz="1600" b="1">
              <a:latin typeface="Poppins" panose="00000500000000000000" pitchFamily="2" charset="0"/>
              <a:cs typeface="Poppins" panose="00000500000000000000" pitchFamily="2" charset="0"/>
            </a:rPr>
            <a:t>Yoyic Bluebery</a:t>
          </a:r>
        </a:p>
      </xdr:txBody>
    </xdr:sp>
    <xdr:clientData fLocksWithSheet="0"/>
  </xdr:oneCellAnchor>
  <xdr:oneCellAnchor>
    <xdr:from>
      <xdr:col>2</xdr:col>
      <xdr:colOff>319441</xdr:colOff>
      <xdr:row>14</xdr:row>
      <xdr:rowOff>42332</xdr:rowOff>
    </xdr:from>
    <xdr:ext cx="866775" cy="300748"/>
    <xdr:sp macro="" textlink="Pivot!F24">
      <xdr:nvSpPr>
        <xdr:cNvPr id="97" name="Shape 83">
          <a:extLst>
            <a:ext uri="{FF2B5EF4-FFF2-40B4-BE49-F238E27FC236}">
              <a16:creationId xmlns:a16="http://schemas.microsoft.com/office/drawing/2014/main" id="{00000000-0008-0000-0000-000061000000}"/>
            </a:ext>
          </a:extLst>
        </xdr:cNvPr>
        <xdr:cNvSpPr txBox="1"/>
      </xdr:nvSpPr>
      <xdr:spPr>
        <a:xfrm>
          <a:off x="1712913" y="3049763"/>
          <a:ext cx="866775" cy="300748"/>
        </a:xfrm>
        <a:prstGeom prst="rect">
          <a:avLst/>
        </a:prstGeom>
        <a:noFill/>
        <a:ln>
          <a:noFill/>
        </a:ln>
        <a:effectLst>
          <a:outerShdw blurRad="50800" dist="38100" dir="2700000" algn="tl" rotWithShape="0">
            <a:prstClr val="black">
              <a:alpha val="40000"/>
            </a:prstClr>
          </a:outerShdw>
        </a:effectLst>
      </xdr:spPr>
      <xdr:txBody>
        <a:bodyPr spcFirstLastPara="1" wrap="square" lIns="91425" tIns="45700" rIns="91425" bIns="45700" anchor="t" anchorCtr="0">
          <a:spAutoFit/>
        </a:bodyPr>
        <a:lstStyle/>
        <a:p>
          <a:pPr marL="0" lvl="0" indent="0" algn="l" rtl="0">
            <a:spcBef>
              <a:spcPts val="0"/>
            </a:spcBef>
            <a:spcAft>
              <a:spcPts val="0"/>
            </a:spcAft>
            <a:buNone/>
          </a:pPr>
          <a:fld id="{79A57B90-C168-4670-A269-0B2128F99712}" type="TxLink">
            <a:rPr lang="en-US" sz="1400" b="1" i="0" u="none" strike="noStrike">
              <a:solidFill>
                <a:schemeClr val="bg2"/>
              </a:solidFill>
              <a:latin typeface="Trebuchet MS"/>
              <a:ea typeface="Trebuchet MS"/>
              <a:cs typeface="Trebuchet MS"/>
              <a:sym typeface="Trebuchet MS"/>
            </a:rPr>
            <a:pPr marL="0" lvl="0" indent="0" algn="l" rtl="0">
              <a:spcBef>
                <a:spcPts val="0"/>
              </a:spcBef>
              <a:spcAft>
                <a:spcPts val="0"/>
              </a:spcAft>
              <a:buNone/>
            </a:pPr>
            <a:t> 6.492 </a:t>
          </a:fld>
          <a:endParaRPr sz="1400" b="1">
            <a:solidFill>
              <a:schemeClr val="bg2"/>
            </a:solidFill>
          </a:endParaRPr>
        </a:p>
      </xdr:txBody>
    </xdr:sp>
    <xdr:clientData fLocksWithSheet="0"/>
  </xdr:oneCellAnchor>
  <xdr:oneCellAnchor>
    <xdr:from>
      <xdr:col>2</xdr:col>
      <xdr:colOff>218691</xdr:colOff>
      <xdr:row>18</xdr:row>
      <xdr:rowOff>159103</xdr:rowOff>
    </xdr:from>
    <xdr:ext cx="1524000" cy="303889"/>
    <xdr:sp macro="" textlink="Pivot!E43">
      <xdr:nvSpPr>
        <xdr:cNvPr id="100" name="Shape 86">
          <a:extLst>
            <a:ext uri="{FF2B5EF4-FFF2-40B4-BE49-F238E27FC236}">
              <a16:creationId xmlns:a16="http://schemas.microsoft.com/office/drawing/2014/main" id="{00000000-0008-0000-0000-000064000000}"/>
            </a:ext>
          </a:extLst>
        </xdr:cNvPr>
        <xdr:cNvSpPr txBox="1"/>
      </xdr:nvSpPr>
      <xdr:spPr>
        <a:xfrm>
          <a:off x="1612163" y="4013200"/>
          <a:ext cx="1524000" cy="303889"/>
        </a:xfrm>
        <a:prstGeom prst="rect">
          <a:avLst/>
        </a:prstGeom>
        <a:noFill/>
        <a:ln>
          <a:noFill/>
        </a:ln>
        <a:effectLst>
          <a:outerShdw blurRad="50800" dist="38100" dir="2700000" algn="tl" rotWithShape="0">
            <a:prstClr val="black">
              <a:alpha val="40000"/>
            </a:prstClr>
          </a:outerShdw>
        </a:effectLst>
      </xdr:spPr>
      <xdr:txBody>
        <a:bodyPr spcFirstLastPara="1" wrap="square" lIns="91425" tIns="45700" rIns="91425" bIns="45700" anchor="t" anchorCtr="0">
          <a:spAutoFit/>
        </a:bodyPr>
        <a:lstStyle/>
        <a:p>
          <a:pPr marL="0" lvl="0" indent="0" algn="l" rtl="0">
            <a:spcBef>
              <a:spcPts val="0"/>
            </a:spcBef>
            <a:spcAft>
              <a:spcPts val="0"/>
            </a:spcAft>
            <a:buNone/>
          </a:pPr>
          <a:fld id="{F02742A9-E5B2-4864-8502-FE9464188559}" type="TxLink">
            <a:rPr lang="en-US" sz="1100" b="0" i="0" u="none" strike="noStrike">
              <a:solidFill>
                <a:schemeClr val="bg2"/>
              </a:solidFill>
              <a:latin typeface="Poppins" panose="00000500000000000000" pitchFamily="2" charset="0"/>
              <a:ea typeface="Trebuchet MS"/>
              <a:cs typeface="Poppins" panose="00000500000000000000" pitchFamily="2" charset="0"/>
              <a:sym typeface="Trebuchet MS"/>
            </a:rPr>
            <a:pPr marL="0" lvl="0" indent="0" algn="l" rtl="0">
              <a:spcBef>
                <a:spcPts val="0"/>
              </a:spcBef>
              <a:spcAft>
                <a:spcPts val="0"/>
              </a:spcAft>
              <a:buNone/>
            </a:pPr>
            <a:t>Perawatan Tubuh</a:t>
          </a:fld>
          <a:endParaRPr sz="1400">
            <a:solidFill>
              <a:schemeClr val="bg2"/>
            </a:solidFill>
            <a:latin typeface="Poppins" panose="00000500000000000000" pitchFamily="2" charset="0"/>
            <a:cs typeface="Poppins" panose="00000500000000000000" pitchFamily="2" charset="0"/>
          </a:endParaRPr>
        </a:p>
      </xdr:txBody>
    </xdr:sp>
    <xdr:clientData fLocksWithSheet="0"/>
  </xdr:oneCellAnchor>
  <xdr:oneCellAnchor>
    <xdr:from>
      <xdr:col>3</xdr:col>
      <xdr:colOff>353836</xdr:colOff>
      <xdr:row>14</xdr:row>
      <xdr:rowOff>66855</xdr:rowOff>
    </xdr:from>
    <xdr:ext cx="466725" cy="276225"/>
    <xdr:sp macro="" textlink="">
      <xdr:nvSpPr>
        <xdr:cNvPr id="99" name="Shape 85">
          <a:extLst>
            <a:ext uri="{FF2B5EF4-FFF2-40B4-BE49-F238E27FC236}">
              <a16:creationId xmlns:a16="http://schemas.microsoft.com/office/drawing/2014/main" id="{00000000-0008-0000-0000-000063000000}"/>
            </a:ext>
          </a:extLst>
        </xdr:cNvPr>
        <xdr:cNvSpPr txBox="1"/>
      </xdr:nvSpPr>
      <xdr:spPr>
        <a:xfrm>
          <a:off x="2435225" y="3074286"/>
          <a:ext cx="466725" cy="27622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1200" b="1">
              <a:solidFill>
                <a:schemeClr val="dk1"/>
              </a:solidFill>
              <a:latin typeface="Arial"/>
              <a:ea typeface="Arial"/>
              <a:cs typeface="Arial"/>
              <a:sym typeface="Arial"/>
            </a:rPr>
            <a:t>Pcs</a:t>
          </a:r>
          <a:endParaRPr sz="1400"/>
        </a:p>
      </xdr:txBody>
    </xdr:sp>
    <xdr:clientData fLocksWithSheet="0"/>
  </xdr:oneCellAnchor>
  <xdr:oneCellAnchor>
    <xdr:from>
      <xdr:col>2</xdr:col>
      <xdr:colOff>218691</xdr:colOff>
      <xdr:row>20</xdr:row>
      <xdr:rowOff>63500</xdr:rowOff>
    </xdr:from>
    <xdr:ext cx="1524000" cy="323125"/>
    <xdr:sp macro="" textlink="Pivot!F43">
      <xdr:nvSpPr>
        <xdr:cNvPr id="101" name="Shape 87">
          <a:extLst>
            <a:ext uri="{FF2B5EF4-FFF2-40B4-BE49-F238E27FC236}">
              <a16:creationId xmlns:a16="http://schemas.microsoft.com/office/drawing/2014/main" id="{00000000-0008-0000-0000-000065000000}"/>
            </a:ext>
          </a:extLst>
        </xdr:cNvPr>
        <xdr:cNvSpPr txBox="1"/>
      </xdr:nvSpPr>
      <xdr:spPr>
        <a:xfrm>
          <a:off x="1612163" y="4340931"/>
          <a:ext cx="1524000" cy="323125"/>
        </a:xfrm>
        <a:prstGeom prst="rect">
          <a:avLst/>
        </a:prstGeom>
        <a:noFill/>
        <a:ln>
          <a:noFill/>
        </a:ln>
        <a:effectLst>
          <a:outerShdw blurRad="50800" dist="38100" dir="2700000" algn="tl" rotWithShape="0">
            <a:prstClr val="black">
              <a:alpha val="40000"/>
            </a:prstClr>
          </a:outerShdw>
        </a:effectLst>
      </xdr:spPr>
      <xdr:txBody>
        <a:bodyPr spcFirstLastPara="1" wrap="square" lIns="91425" tIns="45700" rIns="91425" bIns="45700" anchor="t" anchorCtr="0">
          <a:spAutoFit/>
        </a:bodyPr>
        <a:lstStyle/>
        <a:p>
          <a:pPr marL="0" lvl="0" indent="0" algn="l" rtl="0">
            <a:spcBef>
              <a:spcPts val="0"/>
            </a:spcBef>
            <a:spcAft>
              <a:spcPts val="0"/>
            </a:spcAft>
            <a:buNone/>
          </a:pPr>
          <a:fld id="{6A245D50-8A0D-43BD-B613-E6D394805CAE}" type="TxLink">
            <a:rPr lang="en-US" sz="1200" b="1" i="0" u="none" strike="noStrike">
              <a:solidFill>
                <a:schemeClr val="bg2"/>
              </a:solidFill>
              <a:latin typeface="Poppins" panose="00000500000000000000" pitchFamily="2" charset="0"/>
              <a:ea typeface="Poppins"/>
              <a:cs typeface="Poppins" panose="00000500000000000000" pitchFamily="2" charset="0"/>
              <a:sym typeface="Poppins"/>
            </a:rPr>
            <a:pPr marL="0" lvl="0" indent="0" algn="l" rtl="0">
              <a:spcBef>
                <a:spcPts val="0"/>
              </a:spcBef>
              <a:spcAft>
                <a:spcPts val="0"/>
              </a:spcAft>
              <a:buNone/>
            </a:pPr>
            <a:t>Rp  272.557.400</a:t>
          </a:fld>
          <a:endParaRPr sz="1200" b="1">
            <a:solidFill>
              <a:schemeClr val="bg2"/>
            </a:solidFill>
            <a:latin typeface="Poppins" panose="00000500000000000000" pitchFamily="2" charset="0"/>
            <a:cs typeface="Poppins" panose="00000500000000000000" pitchFamily="2" charset="0"/>
          </a:endParaRPr>
        </a:p>
      </xdr:txBody>
    </xdr:sp>
    <xdr:clientData fLocksWithSheet="0"/>
  </xdr:oneCellAnchor>
  <xdr:oneCellAnchor>
    <xdr:from>
      <xdr:col>1</xdr:col>
      <xdr:colOff>575030</xdr:colOff>
      <xdr:row>26</xdr:row>
      <xdr:rowOff>123825</xdr:rowOff>
    </xdr:from>
    <xdr:ext cx="1374069" cy="256120"/>
    <xdr:sp macro="" textlink="Pivot!E43">
      <xdr:nvSpPr>
        <xdr:cNvPr id="102" name="Shape 88">
          <a:extLst>
            <a:ext uri="{FF2B5EF4-FFF2-40B4-BE49-F238E27FC236}">
              <a16:creationId xmlns:a16="http://schemas.microsoft.com/office/drawing/2014/main" id="{00000000-0008-0000-0000-000066000000}"/>
            </a:ext>
          </a:extLst>
        </xdr:cNvPr>
        <xdr:cNvSpPr txBox="1"/>
      </xdr:nvSpPr>
      <xdr:spPr>
        <a:xfrm>
          <a:off x="1280586" y="5671256"/>
          <a:ext cx="1374069" cy="256120"/>
        </a:xfrm>
        <a:prstGeom prst="rect">
          <a:avLst/>
        </a:prstGeom>
        <a:noFill/>
        <a:ln>
          <a:noFill/>
        </a:ln>
        <a:effectLst>
          <a:outerShdw blurRad="50800" dist="38100" dir="2700000" algn="tl" rotWithShape="0">
            <a:prstClr val="black">
              <a:alpha val="40000"/>
            </a:prstClr>
          </a:outerShdw>
        </a:effectLst>
      </xdr:spPr>
      <xdr:txBody>
        <a:bodyPr spcFirstLastPara="1" wrap="square" lIns="91425" tIns="45700" rIns="91425" bIns="45700" anchor="t" anchorCtr="0">
          <a:spAutoFit/>
        </a:bodyPr>
        <a:lstStyle/>
        <a:p>
          <a:pPr marL="0" lvl="0" indent="0" algn="l" rtl="0">
            <a:spcBef>
              <a:spcPts val="0"/>
            </a:spcBef>
            <a:spcAft>
              <a:spcPts val="0"/>
            </a:spcAft>
            <a:buNone/>
          </a:pPr>
          <a:fld id="{E669571F-83CC-41A8-A85F-0904DC990E5C}" type="TxLink">
            <a:rPr lang="en-US" sz="1100" b="0" i="0" u="none" strike="noStrike">
              <a:solidFill>
                <a:schemeClr val="bg2"/>
              </a:solidFill>
              <a:latin typeface="Trebuchet MS"/>
              <a:ea typeface="Arial"/>
              <a:cs typeface="Arial"/>
              <a:sym typeface="Arial"/>
            </a:rPr>
            <a:pPr marL="0" lvl="0" indent="0" algn="l" rtl="0">
              <a:spcBef>
                <a:spcPts val="0"/>
              </a:spcBef>
              <a:spcAft>
                <a:spcPts val="0"/>
              </a:spcAft>
              <a:buNone/>
            </a:pPr>
            <a:t>Perawatan Tubuh</a:t>
          </a:fld>
          <a:endParaRPr sz="1400">
            <a:solidFill>
              <a:schemeClr val="bg2"/>
            </a:solidFill>
          </a:endParaRPr>
        </a:p>
      </xdr:txBody>
    </xdr:sp>
    <xdr:clientData fLocksWithSheet="0"/>
  </xdr:oneCellAnchor>
  <xdr:oneCellAnchor>
    <xdr:from>
      <xdr:col>4</xdr:col>
      <xdr:colOff>0</xdr:colOff>
      <xdr:row>26</xdr:row>
      <xdr:rowOff>95250</xdr:rowOff>
    </xdr:from>
    <xdr:ext cx="552450" cy="270996"/>
    <xdr:sp macro="" textlink="Pivot!G43">
      <xdr:nvSpPr>
        <xdr:cNvPr id="103" name="Shape 89">
          <a:extLst>
            <a:ext uri="{FF2B5EF4-FFF2-40B4-BE49-F238E27FC236}">
              <a16:creationId xmlns:a16="http://schemas.microsoft.com/office/drawing/2014/main" id="{00000000-0008-0000-0000-000067000000}"/>
            </a:ext>
          </a:extLst>
        </xdr:cNvPr>
        <xdr:cNvSpPr txBox="1"/>
      </xdr:nvSpPr>
      <xdr:spPr>
        <a:xfrm>
          <a:off x="2769306" y="5642681"/>
          <a:ext cx="552450" cy="270996"/>
        </a:xfrm>
        <a:prstGeom prst="rect">
          <a:avLst/>
        </a:prstGeom>
        <a:noFill/>
        <a:ln>
          <a:noFill/>
        </a:ln>
        <a:effectLst>
          <a:outerShdw blurRad="50800" dist="38100" dir="2700000" algn="tl" rotWithShape="0">
            <a:prstClr val="black">
              <a:alpha val="40000"/>
            </a:prstClr>
          </a:outerShdw>
        </a:effectLst>
      </xdr:spPr>
      <xdr:txBody>
        <a:bodyPr spcFirstLastPara="1" wrap="square" lIns="91425" tIns="45700" rIns="91425" bIns="45700" anchor="t" anchorCtr="0">
          <a:spAutoFit/>
        </a:bodyPr>
        <a:lstStyle/>
        <a:p>
          <a:pPr marL="0" lvl="0" indent="0" algn="r" rtl="0">
            <a:spcBef>
              <a:spcPts val="0"/>
            </a:spcBef>
            <a:spcAft>
              <a:spcPts val="0"/>
            </a:spcAft>
            <a:buNone/>
          </a:pPr>
          <a:fld id="{83C84BDF-C486-43E6-90B4-664AC5378921}" type="TxLink">
            <a:rPr lang="en-US" sz="1200" b="1" i="0" u="none" strike="noStrike">
              <a:solidFill>
                <a:schemeClr val="bg1"/>
              </a:solidFill>
              <a:latin typeface="Trebuchet MS"/>
              <a:ea typeface="Trebuchet MS"/>
              <a:cs typeface="Trebuchet MS"/>
              <a:sym typeface="Trebuchet MS"/>
            </a:rPr>
            <a:pPr marL="0" lvl="0" indent="0" algn="r" rtl="0">
              <a:spcBef>
                <a:spcPts val="0"/>
              </a:spcBef>
              <a:spcAft>
                <a:spcPts val="0"/>
              </a:spcAft>
              <a:buNone/>
            </a:pPr>
            <a:t>36%</a:t>
          </a:fld>
          <a:endParaRPr sz="1200" b="1">
            <a:solidFill>
              <a:schemeClr val="bg1"/>
            </a:solidFill>
          </a:endParaRPr>
        </a:p>
      </xdr:txBody>
    </xdr:sp>
    <xdr:clientData fLocksWithSheet="0"/>
  </xdr:oneCellAnchor>
  <xdr:oneCellAnchor>
    <xdr:from>
      <xdr:col>1</xdr:col>
      <xdr:colOff>575030</xdr:colOff>
      <xdr:row>28</xdr:row>
      <xdr:rowOff>85725</xdr:rowOff>
    </xdr:from>
    <xdr:ext cx="1180041" cy="256120"/>
    <xdr:sp macro="" textlink="Pivot!E44">
      <xdr:nvSpPr>
        <xdr:cNvPr id="104" name="Shape 90">
          <a:extLst>
            <a:ext uri="{FF2B5EF4-FFF2-40B4-BE49-F238E27FC236}">
              <a16:creationId xmlns:a16="http://schemas.microsoft.com/office/drawing/2014/main" id="{00000000-0008-0000-0000-000068000000}"/>
            </a:ext>
          </a:extLst>
        </xdr:cNvPr>
        <xdr:cNvSpPr txBox="1"/>
      </xdr:nvSpPr>
      <xdr:spPr>
        <a:xfrm>
          <a:off x="1280586" y="6056489"/>
          <a:ext cx="1180041" cy="256120"/>
        </a:xfrm>
        <a:prstGeom prst="rect">
          <a:avLst/>
        </a:prstGeom>
        <a:noFill/>
        <a:ln>
          <a:noFill/>
        </a:ln>
        <a:effectLst>
          <a:outerShdw blurRad="50800" dist="38100" dir="2700000" algn="tl" rotWithShape="0">
            <a:prstClr val="black">
              <a:alpha val="40000"/>
            </a:prstClr>
          </a:outerShdw>
        </a:effectLst>
      </xdr:spPr>
      <xdr:txBody>
        <a:bodyPr spcFirstLastPara="1" wrap="square" lIns="91425" tIns="45700" rIns="91425" bIns="45700" anchor="t" anchorCtr="0">
          <a:spAutoFit/>
        </a:bodyPr>
        <a:lstStyle/>
        <a:p>
          <a:pPr marL="0" lvl="0" indent="0" algn="l" rtl="0">
            <a:spcBef>
              <a:spcPts val="0"/>
            </a:spcBef>
            <a:spcAft>
              <a:spcPts val="0"/>
            </a:spcAft>
            <a:buNone/>
          </a:pPr>
          <a:fld id="{69425238-5501-4A9E-851D-F2993189277C}" type="TxLink">
            <a:rPr lang="en-US" sz="1100" b="0" i="0" u="none" strike="noStrike">
              <a:solidFill>
                <a:schemeClr val="bg2"/>
              </a:solidFill>
              <a:latin typeface="Trebuchet MS"/>
              <a:ea typeface="Arial"/>
              <a:cs typeface="Arial"/>
              <a:sym typeface="Arial"/>
            </a:rPr>
            <a:pPr marL="0" lvl="0" indent="0" algn="l" rtl="0">
              <a:spcBef>
                <a:spcPts val="0"/>
              </a:spcBef>
              <a:spcAft>
                <a:spcPts val="0"/>
              </a:spcAft>
              <a:buNone/>
            </a:pPr>
            <a:t>Alat Tulis</a:t>
          </a:fld>
          <a:endParaRPr sz="1400">
            <a:solidFill>
              <a:schemeClr val="bg2"/>
            </a:solidFill>
          </a:endParaRPr>
        </a:p>
      </xdr:txBody>
    </xdr:sp>
    <xdr:clientData fLocksWithSheet="0"/>
  </xdr:oneCellAnchor>
  <xdr:oneCellAnchor>
    <xdr:from>
      <xdr:col>4</xdr:col>
      <xdr:colOff>0</xdr:colOff>
      <xdr:row>28</xdr:row>
      <xdr:rowOff>57150</xdr:rowOff>
    </xdr:from>
    <xdr:ext cx="552450" cy="270996"/>
    <xdr:sp macro="" textlink="Pivot!G44">
      <xdr:nvSpPr>
        <xdr:cNvPr id="105" name="Shape 91">
          <a:extLst>
            <a:ext uri="{FF2B5EF4-FFF2-40B4-BE49-F238E27FC236}">
              <a16:creationId xmlns:a16="http://schemas.microsoft.com/office/drawing/2014/main" id="{00000000-0008-0000-0000-000069000000}"/>
            </a:ext>
          </a:extLst>
        </xdr:cNvPr>
        <xdr:cNvSpPr txBox="1"/>
      </xdr:nvSpPr>
      <xdr:spPr>
        <a:xfrm>
          <a:off x="2769306" y="6027914"/>
          <a:ext cx="552450" cy="270996"/>
        </a:xfrm>
        <a:prstGeom prst="rect">
          <a:avLst/>
        </a:prstGeom>
        <a:noFill/>
        <a:ln>
          <a:noFill/>
        </a:ln>
        <a:effectLst>
          <a:outerShdw blurRad="50800" dist="38100" dir="2700000" algn="tl" rotWithShape="0">
            <a:prstClr val="black">
              <a:alpha val="40000"/>
            </a:prstClr>
          </a:outerShdw>
        </a:effectLst>
      </xdr:spPr>
      <xdr:txBody>
        <a:bodyPr spcFirstLastPara="1" wrap="square" lIns="91425" tIns="45700" rIns="91425" bIns="45700" anchor="t" anchorCtr="0">
          <a:spAutoFit/>
        </a:bodyPr>
        <a:lstStyle/>
        <a:p>
          <a:pPr marL="0" lvl="0" indent="0" algn="r" rtl="0">
            <a:spcBef>
              <a:spcPts val="0"/>
            </a:spcBef>
            <a:spcAft>
              <a:spcPts val="0"/>
            </a:spcAft>
            <a:buNone/>
          </a:pPr>
          <a:fld id="{4ACCEDAE-2395-486B-96F7-9435D6606D9C}" type="TxLink">
            <a:rPr lang="en-US" sz="1200" b="1" i="0" u="none" strike="noStrike">
              <a:solidFill>
                <a:schemeClr val="bg1"/>
              </a:solidFill>
              <a:latin typeface="Trebuchet MS"/>
              <a:ea typeface="Trebuchet MS"/>
              <a:cs typeface="Trebuchet MS"/>
              <a:sym typeface="Trebuchet MS"/>
            </a:rPr>
            <a:pPr marL="0" lvl="0" indent="0" algn="r" rtl="0">
              <a:spcBef>
                <a:spcPts val="0"/>
              </a:spcBef>
              <a:spcAft>
                <a:spcPts val="0"/>
              </a:spcAft>
              <a:buNone/>
            </a:pPr>
            <a:t>25%</a:t>
          </a:fld>
          <a:endParaRPr sz="1200" b="1">
            <a:solidFill>
              <a:schemeClr val="bg1"/>
            </a:solidFill>
          </a:endParaRPr>
        </a:p>
      </xdr:txBody>
    </xdr:sp>
    <xdr:clientData fLocksWithSheet="0"/>
  </xdr:oneCellAnchor>
  <xdr:oneCellAnchor>
    <xdr:from>
      <xdr:col>1</xdr:col>
      <xdr:colOff>575030</xdr:colOff>
      <xdr:row>30</xdr:row>
      <xdr:rowOff>38100</xdr:rowOff>
    </xdr:from>
    <xdr:ext cx="1038930" cy="256120"/>
    <xdr:sp macro="" textlink="Pivot!E45">
      <xdr:nvSpPr>
        <xdr:cNvPr id="106" name="Shape 92">
          <a:extLst>
            <a:ext uri="{FF2B5EF4-FFF2-40B4-BE49-F238E27FC236}">
              <a16:creationId xmlns:a16="http://schemas.microsoft.com/office/drawing/2014/main" id="{00000000-0008-0000-0000-00006A000000}"/>
            </a:ext>
          </a:extLst>
        </xdr:cNvPr>
        <xdr:cNvSpPr txBox="1"/>
      </xdr:nvSpPr>
      <xdr:spPr>
        <a:xfrm>
          <a:off x="1280586" y="6432197"/>
          <a:ext cx="1038930" cy="256120"/>
        </a:xfrm>
        <a:prstGeom prst="rect">
          <a:avLst/>
        </a:prstGeom>
        <a:noFill/>
        <a:ln>
          <a:noFill/>
        </a:ln>
        <a:effectLst>
          <a:outerShdw blurRad="50800" dist="38100" dir="2700000" algn="tl" rotWithShape="0">
            <a:prstClr val="black">
              <a:alpha val="40000"/>
            </a:prstClr>
          </a:outerShdw>
        </a:effectLst>
      </xdr:spPr>
      <xdr:txBody>
        <a:bodyPr spcFirstLastPara="1" wrap="square" lIns="91425" tIns="45700" rIns="91425" bIns="45700" anchor="t" anchorCtr="0">
          <a:spAutoFit/>
        </a:bodyPr>
        <a:lstStyle/>
        <a:p>
          <a:pPr marL="0" lvl="0" indent="0" algn="l" rtl="0">
            <a:spcBef>
              <a:spcPts val="0"/>
            </a:spcBef>
            <a:spcAft>
              <a:spcPts val="0"/>
            </a:spcAft>
            <a:buNone/>
          </a:pPr>
          <a:fld id="{B657F92B-947A-4ECE-94AA-B724EE2B67CF}" type="TxLink">
            <a:rPr lang="en-US" sz="1100" b="0" i="0" u="none" strike="noStrike">
              <a:solidFill>
                <a:schemeClr val="bg2"/>
              </a:solidFill>
              <a:latin typeface="Trebuchet MS"/>
              <a:ea typeface="Trebuchet MS"/>
              <a:cs typeface="Trebuchet MS"/>
              <a:sym typeface="Trebuchet MS"/>
            </a:rPr>
            <a:pPr marL="0" lvl="0" indent="0" algn="l" rtl="0">
              <a:spcBef>
                <a:spcPts val="0"/>
              </a:spcBef>
              <a:spcAft>
                <a:spcPts val="0"/>
              </a:spcAft>
              <a:buNone/>
            </a:pPr>
            <a:t>Minuman</a:t>
          </a:fld>
          <a:endParaRPr sz="1400">
            <a:solidFill>
              <a:schemeClr val="bg2"/>
            </a:solidFill>
          </a:endParaRPr>
        </a:p>
      </xdr:txBody>
    </xdr:sp>
    <xdr:clientData fLocksWithSheet="0"/>
  </xdr:oneCellAnchor>
  <xdr:oneCellAnchor>
    <xdr:from>
      <xdr:col>4</xdr:col>
      <xdr:colOff>0</xdr:colOff>
      <xdr:row>30</xdr:row>
      <xdr:rowOff>9525</xdr:rowOff>
    </xdr:from>
    <xdr:ext cx="552450" cy="270996"/>
    <xdr:sp macro="" textlink="Pivot!G45">
      <xdr:nvSpPr>
        <xdr:cNvPr id="107" name="Shape 93">
          <a:extLst>
            <a:ext uri="{FF2B5EF4-FFF2-40B4-BE49-F238E27FC236}">
              <a16:creationId xmlns:a16="http://schemas.microsoft.com/office/drawing/2014/main" id="{00000000-0008-0000-0000-00006B000000}"/>
            </a:ext>
          </a:extLst>
        </xdr:cNvPr>
        <xdr:cNvSpPr txBox="1"/>
      </xdr:nvSpPr>
      <xdr:spPr>
        <a:xfrm>
          <a:off x="2769306" y="6403622"/>
          <a:ext cx="552450" cy="270996"/>
        </a:xfrm>
        <a:prstGeom prst="rect">
          <a:avLst/>
        </a:prstGeom>
        <a:noFill/>
        <a:ln>
          <a:noFill/>
        </a:ln>
        <a:effectLst>
          <a:outerShdw blurRad="50800" dist="38100" dir="2700000" algn="tl" rotWithShape="0">
            <a:prstClr val="black">
              <a:alpha val="40000"/>
            </a:prstClr>
          </a:outerShdw>
        </a:effectLst>
      </xdr:spPr>
      <xdr:txBody>
        <a:bodyPr spcFirstLastPara="1" wrap="square" lIns="91425" tIns="45700" rIns="91425" bIns="45700" anchor="t" anchorCtr="0">
          <a:spAutoFit/>
        </a:bodyPr>
        <a:lstStyle/>
        <a:p>
          <a:pPr marL="0" lvl="0" indent="0" algn="r" rtl="0">
            <a:spcBef>
              <a:spcPts val="0"/>
            </a:spcBef>
            <a:spcAft>
              <a:spcPts val="0"/>
            </a:spcAft>
            <a:buNone/>
          </a:pPr>
          <a:fld id="{189F27F2-5C7E-45DF-8D24-C3E5770047FF}" type="TxLink">
            <a:rPr lang="en-US" sz="1200" b="1" i="0" u="none" strike="noStrike">
              <a:solidFill>
                <a:schemeClr val="bg1"/>
              </a:solidFill>
              <a:latin typeface="Trebuchet MS"/>
              <a:ea typeface="Trebuchet MS"/>
              <a:cs typeface="Trebuchet MS"/>
              <a:sym typeface="Trebuchet MS"/>
            </a:rPr>
            <a:pPr marL="0" lvl="0" indent="0" algn="r" rtl="0">
              <a:spcBef>
                <a:spcPts val="0"/>
              </a:spcBef>
              <a:spcAft>
                <a:spcPts val="0"/>
              </a:spcAft>
              <a:buNone/>
            </a:pPr>
            <a:t>23%</a:t>
          </a:fld>
          <a:endParaRPr sz="1200" b="1">
            <a:solidFill>
              <a:schemeClr val="bg1"/>
            </a:solidFill>
          </a:endParaRPr>
        </a:p>
      </xdr:txBody>
    </xdr:sp>
    <xdr:clientData fLocksWithSheet="0"/>
  </xdr:oneCellAnchor>
  <xdr:oneCellAnchor>
    <xdr:from>
      <xdr:col>1</xdr:col>
      <xdr:colOff>575030</xdr:colOff>
      <xdr:row>32</xdr:row>
      <xdr:rowOff>0</xdr:rowOff>
    </xdr:from>
    <xdr:ext cx="1065388" cy="256120"/>
    <xdr:sp macro="" textlink="Pivot!E46">
      <xdr:nvSpPr>
        <xdr:cNvPr id="108" name="Shape 94">
          <a:extLst>
            <a:ext uri="{FF2B5EF4-FFF2-40B4-BE49-F238E27FC236}">
              <a16:creationId xmlns:a16="http://schemas.microsoft.com/office/drawing/2014/main" id="{00000000-0008-0000-0000-00006C000000}"/>
            </a:ext>
          </a:extLst>
        </xdr:cNvPr>
        <xdr:cNvSpPr txBox="1"/>
      </xdr:nvSpPr>
      <xdr:spPr>
        <a:xfrm>
          <a:off x="1280586" y="6817431"/>
          <a:ext cx="1065388" cy="256120"/>
        </a:xfrm>
        <a:prstGeom prst="rect">
          <a:avLst/>
        </a:prstGeom>
        <a:noFill/>
        <a:ln>
          <a:noFill/>
        </a:ln>
        <a:effectLst>
          <a:outerShdw blurRad="50800" dist="38100" dir="2700000" algn="tl" rotWithShape="0">
            <a:prstClr val="black">
              <a:alpha val="40000"/>
            </a:prstClr>
          </a:outerShdw>
        </a:effectLst>
      </xdr:spPr>
      <xdr:txBody>
        <a:bodyPr spcFirstLastPara="1" wrap="square" lIns="91425" tIns="45700" rIns="91425" bIns="45700" anchor="t" anchorCtr="0">
          <a:spAutoFit/>
        </a:bodyPr>
        <a:lstStyle/>
        <a:p>
          <a:pPr marL="0" lvl="0" indent="0" algn="l" rtl="0">
            <a:spcBef>
              <a:spcPts val="0"/>
            </a:spcBef>
            <a:spcAft>
              <a:spcPts val="0"/>
            </a:spcAft>
            <a:buNone/>
          </a:pPr>
          <a:fld id="{8BB4F55F-622C-49FF-A203-7EA2563A9B57}" type="TxLink">
            <a:rPr lang="en-US" sz="1100" b="0" i="0" u="none" strike="noStrike">
              <a:solidFill>
                <a:schemeClr val="bg2"/>
              </a:solidFill>
              <a:latin typeface="Trebuchet MS"/>
              <a:ea typeface="Arial"/>
              <a:cs typeface="Arial"/>
              <a:sym typeface="Arial"/>
            </a:rPr>
            <a:pPr marL="0" lvl="0" indent="0" algn="l" rtl="0">
              <a:spcBef>
                <a:spcPts val="0"/>
              </a:spcBef>
              <a:spcAft>
                <a:spcPts val="0"/>
              </a:spcAft>
              <a:buNone/>
            </a:pPr>
            <a:t>Makanan</a:t>
          </a:fld>
          <a:endParaRPr sz="1400">
            <a:solidFill>
              <a:schemeClr val="bg2"/>
            </a:solidFill>
          </a:endParaRPr>
        </a:p>
      </xdr:txBody>
    </xdr:sp>
    <xdr:clientData fLocksWithSheet="0"/>
  </xdr:oneCellAnchor>
  <xdr:oneCellAnchor>
    <xdr:from>
      <xdr:col>4</xdr:col>
      <xdr:colOff>0</xdr:colOff>
      <xdr:row>31</xdr:row>
      <xdr:rowOff>180975</xdr:rowOff>
    </xdr:from>
    <xdr:ext cx="552450" cy="270996"/>
    <xdr:sp macro="" textlink="Pivot!G46">
      <xdr:nvSpPr>
        <xdr:cNvPr id="109" name="Shape 95">
          <a:extLst>
            <a:ext uri="{FF2B5EF4-FFF2-40B4-BE49-F238E27FC236}">
              <a16:creationId xmlns:a16="http://schemas.microsoft.com/office/drawing/2014/main" id="{00000000-0008-0000-0000-00006D000000}"/>
            </a:ext>
          </a:extLst>
        </xdr:cNvPr>
        <xdr:cNvSpPr txBox="1"/>
      </xdr:nvSpPr>
      <xdr:spPr>
        <a:xfrm>
          <a:off x="2769306" y="6786739"/>
          <a:ext cx="552450" cy="270996"/>
        </a:xfrm>
        <a:prstGeom prst="rect">
          <a:avLst/>
        </a:prstGeom>
        <a:noFill/>
        <a:ln>
          <a:noFill/>
        </a:ln>
        <a:effectLst>
          <a:outerShdw blurRad="50800" dist="38100" dir="2700000" algn="tl" rotWithShape="0">
            <a:prstClr val="black">
              <a:alpha val="40000"/>
            </a:prstClr>
          </a:outerShdw>
        </a:effectLst>
      </xdr:spPr>
      <xdr:txBody>
        <a:bodyPr spcFirstLastPara="1" wrap="square" lIns="91425" tIns="45700" rIns="91425" bIns="45700" anchor="t" anchorCtr="0">
          <a:spAutoFit/>
        </a:bodyPr>
        <a:lstStyle/>
        <a:p>
          <a:pPr marL="0" lvl="0" indent="0" algn="r" rtl="0">
            <a:spcBef>
              <a:spcPts val="0"/>
            </a:spcBef>
            <a:spcAft>
              <a:spcPts val="0"/>
            </a:spcAft>
            <a:buNone/>
          </a:pPr>
          <a:fld id="{CBCFDA1A-7F29-4E06-87BA-EACD964A3E5F}" type="TxLink">
            <a:rPr lang="en-US" sz="1200" b="1" i="0" u="none" strike="noStrike">
              <a:solidFill>
                <a:schemeClr val="bg1"/>
              </a:solidFill>
              <a:latin typeface="Trebuchet MS"/>
              <a:ea typeface="Trebuchet MS"/>
              <a:cs typeface="Trebuchet MS"/>
              <a:sym typeface="Trebuchet MS"/>
            </a:rPr>
            <a:pPr marL="0" lvl="0" indent="0" algn="r" rtl="0">
              <a:spcBef>
                <a:spcPts val="0"/>
              </a:spcBef>
              <a:spcAft>
                <a:spcPts val="0"/>
              </a:spcAft>
              <a:buNone/>
            </a:pPr>
            <a:t>16%</a:t>
          </a:fld>
          <a:endParaRPr sz="1200" b="1">
            <a:solidFill>
              <a:schemeClr val="bg1"/>
            </a:solidFill>
          </a:endParaRPr>
        </a:p>
      </xdr:txBody>
    </xdr:sp>
    <xdr:clientData fLocksWithSheet="0"/>
  </xdr:oneCellAnchor>
  <xdr:twoCellAnchor>
    <xdr:from>
      <xdr:col>5</xdr:col>
      <xdr:colOff>232833</xdr:colOff>
      <xdr:row>12</xdr:row>
      <xdr:rowOff>179916</xdr:rowOff>
    </xdr:from>
    <xdr:to>
      <xdr:col>13</xdr:col>
      <xdr:colOff>571500</xdr:colOff>
      <xdr:row>24</xdr:row>
      <xdr:rowOff>21168</xdr:rowOff>
    </xdr:to>
    <xdr:graphicFrame macro="">
      <xdr:nvGraphicFramePr>
        <xdr:cNvPr id="116" name="Chart 115">
          <a:extLst>
            <a:ext uri="{FF2B5EF4-FFF2-40B4-BE49-F238E27FC236}">
              <a16:creationId xmlns:a16="http://schemas.microsoft.com/office/drawing/2014/main" id="{00000000-0008-0000-0000-00007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174462</xdr:colOff>
          <xdr:row>11</xdr:row>
          <xdr:rowOff>41108</xdr:rowOff>
        </xdr:from>
        <xdr:to>
          <xdr:col>11</xdr:col>
          <xdr:colOff>301462</xdr:colOff>
          <xdr:row>12</xdr:row>
          <xdr:rowOff>41108</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Penjualan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423612</xdr:colOff>
          <xdr:row>11</xdr:row>
          <xdr:rowOff>41108</xdr:rowOff>
        </xdr:from>
        <xdr:to>
          <xdr:col>12</xdr:col>
          <xdr:colOff>550612</xdr:colOff>
          <xdr:row>12</xdr:row>
          <xdr:rowOff>41108</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Profit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547437</xdr:colOff>
          <xdr:row>11</xdr:row>
          <xdr:rowOff>34758</xdr:rowOff>
        </xdr:from>
        <xdr:to>
          <xdr:col>13</xdr:col>
          <xdr:colOff>673768</xdr:colOff>
          <xdr:row>12</xdr:row>
          <xdr:rowOff>34758</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Profit %</a:t>
              </a:r>
            </a:p>
          </xdr:txBody>
        </xdr:sp>
        <xdr:clientData/>
      </xdr:twoCellAnchor>
    </mc:Choice>
    <mc:Fallback/>
  </mc:AlternateContent>
  <xdr:twoCellAnchor>
    <xdr:from>
      <xdr:col>18</xdr:col>
      <xdr:colOff>277812</xdr:colOff>
      <xdr:row>13</xdr:row>
      <xdr:rowOff>6511</xdr:rowOff>
    </xdr:from>
    <xdr:to>
      <xdr:col>22</xdr:col>
      <xdr:colOff>301624</xdr:colOff>
      <xdr:row>33</xdr:row>
      <xdr:rowOff>127000</xdr:rowOff>
    </xdr:to>
    <xdr:graphicFrame macro="">
      <xdr:nvGraphicFramePr>
        <xdr:cNvPr id="121" name="Chart 120">
          <a:extLst>
            <a:ext uri="{FF2B5EF4-FFF2-40B4-BE49-F238E27FC236}">
              <a16:creationId xmlns:a16="http://schemas.microsoft.com/office/drawing/2014/main" id="{00000000-0008-0000-0000-00007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15874</xdr:colOff>
      <xdr:row>27</xdr:row>
      <xdr:rowOff>23813</xdr:rowOff>
    </xdr:from>
    <xdr:to>
      <xdr:col>13</xdr:col>
      <xdr:colOff>650875</xdr:colOff>
      <xdr:row>33</xdr:row>
      <xdr:rowOff>127000</xdr:rowOff>
    </xdr:to>
    <mc:AlternateContent xmlns:mc="http://schemas.openxmlformats.org/markup-compatibility/2006">
      <mc:Choice xmlns:cx1="http://schemas.microsoft.com/office/drawing/2015/9/8/chartex" Requires="cx1">
        <xdr:graphicFrame macro="">
          <xdr:nvGraphicFramePr>
            <xdr:cNvPr id="122" name="Chart 121">
              <a:extLst>
                <a:ext uri="{FF2B5EF4-FFF2-40B4-BE49-F238E27FC236}">
                  <a16:creationId xmlns:a16="http://schemas.microsoft.com/office/drawing/2014/main" id="{00000000-0008-0000-0000-00007A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892924" y="5726113"/>
              <a:ext cx="2692401" cy="136048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293687</xdr:colOff>
      <xdr:row>13</xdr:row>
      <xdr:rowOff>15875</xdr:rowOff>
    </xdr:from>
    <xdr:to>
      <xdr:col>17</xdr:col>
      <xdr:colOff>595312</xdr:colOff>
      <xdr:row>23</xdr:row>
      <xdr:rowOff>127000</xdr:rowOff>
    </xdr:to>
    <xdr:graphicFrame macro="">
      <xdr:nvGraphicFramePr>
        <xdr:cNvPr id="123" name="Chart 122">
          <a:extLst>
            <a:ext uri="{FF2B5EF4-FFF2-40B4-BE49-F238E27FC236}">
              <a16:creationId xmlns:a16="http://schemas.microsoft.com/office/drawing/2014/main" id="{00000000-0008-0000-0000-00007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261937</xdr:colOff>
      <xdr:row>27</xdr:row>
      <xdr:rowOff>31750</xdr:rowOff>
    </xdr:from>
    <xdr:to>
      <xdr:col>17</xdr:col>
      <xdr:colOff>603250</xdr:colOff>
      <xdr:row>33</xdr:row>
      <xdr:rowOff>198438</xdr:rowOff>
    </xdr:to>
    <xdr:graphicFrame macro="">
      <xdr:nvGraphicFramePr>
        <xdr:cNvPr id="124" name="Chart 123">
          <a:extLst>
            <a:ext uri="{FF2B5EF4-FFF2-40B4-BE49-F238E27FC236}">
              <a16:creationId xmlns:a16="http://schemas.microsoft.com/office/drawing/2014/main" id="{00000000-0008-0000-0000-00007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291043</xdr:colOff>
      <xdr:row>27</xdr:row>
      <xdr:rowOff>61736</xdr:rowOff>
    </xdr:from>
    <xdr:to>
      <xdr:col>9</xdr:col>
      <xdr:colOff>246944</xdr:colOff>
      <xdr:row>33</xdr:row>
      <xdr:rowOff>88195</xdr:rowOff>
    </xdr:to>
    <xdr:graphicFrame macro="">
      <xdr:nvGraphicFramePr>
        <xdr:cNvPr id="125" name="Chart 124">
          <a:extLst>
            <a:ext uri="{FF2B5EF4-FFF2-40B4-BE49-F238E27FC236}">
              <a16:creationId xmlns:a16="http://schemas.microsoft.com/office/drawing/2014/main" id="{00000000-0008-0000-0000-00007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19</xdr:col>
      <xdr:colOff>410984</xdr:colOff>
      <xdr:row>4</xdr:row>
      <xdr:rowOff>127001</xdr:rowOff>
    </xdr:from>
    <xdr:ext cx="2001578" cy="1197680"/>
    <mc:AlternateContent xmlns:mc="http://schemas.openxmlformats.org/markup-compatibility/2006">
      <mc:Choice xmlns:a14="http://schemas.microsoft.com/office/drawing/2010/main" Requires="a14">
        <xdr:graphicFrame macro="">
          <xdr:nvGraphicFramePr>
            <xdr:cNvPr id="130" name="Bulan 1">
              <a:extLst>
                <a:ext uri="{FF2B5EF4-FFF2-40B4-BE49-F238E27FC236}">
                  <a16:creationId xmlns:a16="http://schemas.microsoft.com/office/drawing/2014/main" id="{00000000-0008-0000-0000-000082000000}"/>
                </a:ext>
              </a:extLst>
            </xdr:cNvPr>
            <xdr:cNvGraphicFramePr/>
          </xdr:nvGraphicFramePr>
          <xdr:xfrm>
            <a:off x="0" y="0"/>
            <a:ext cx="0" cy="0"/>
          </xdr:xfrm>
          <a:graphic>
            <a:graphicData uri="http://schemas.microsoft.com/office/drawing/2010/slicer">
              <sle:slicer xmlns:sle="http://schemas.microsoft.com/office/drawing/2010/slicer" name="Bulan 1"/>
            </a:graphicData>
          </a:graphic>
        </xdr:graphicFrame>
      </mc:Choice>
      <mc:Fallback>
        <xdr:sp macro="" textlink="">
          <xdr:nvSpPr>
            <xdr:cNvPr id="0" name=""/>
            <xdr:cNvSpPr>
              <a:spLocks noTextEdit="1"/>
            </xdr:cNvSpPr>
          </xdr:nvSpPr>
          <xdr:spPr>
            <a:xfrm>
              <a:off x="13502567" y="1016001"/>
              <a:ext cx="2001578" cy="1197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19</xdr:col>
      <xdr:colOff>412750</xdr:colOff>
      <xdr:row>1</xdr:row>
      <xdr:rowOff>100793</xdr:rowOff>
    </xdr:from>
    <xdr:ext cx="1989667" cy="631220"/>
    <mc:AlternateContent xmlns:mc="http://schemas.openxmlformats.org/markup-compatibility/2006">
      <mc:Choice xmlns:a14="http://schemas.microsoft.com/office/drawing/2010/main" Requires="a14">
        <xdr:graphicFrame macro="">
          <xdr:nvGraphicFramePr>
            <xdr:cNvPr id="131" name="Tahun 1">
              <a:extLst>
                <a:ext uri="{FF2B5EF4-FFF2-40B4-BE49-F238E27FC236}">
                  <a16:creationId xmlns:a16="http://schemas.microsoft.com/office/drawing/2014/main" id="{00000000-0008-0000-0000-000083000000}"/>
                </a:ext>
              </a:extLst>
            </xdr:cNvPr>
            <xdr:cNvGraphicFramePr/>
          </xdr:nvGraphicFramePr>
          <xdr:xfrm>
            <a:off x="0" y="0"/>
            <a:ext cx="0" cy="0"/>
          </xdr:xfrm>
          <a:graphic>
            <a:graphicData uri="http://schemas.microsoft.com/office/drawing/2010/slicer">
              <sle:slicer xmlns:sle="http://schemas.microsoft.com/office/drawing/2010/slicer" name="Tahun 1"/>
            </a:graphicData>
          </a:graphic>
        </xdr:graphicFrame>
      </mc:Choice>
      <mc:Fallback>
        <xdr:sp macro="" textlink="">
          <xdr:nvSpPr>
            <xdr:cNvPr id="0" name=""/>
            <xdr:cNvSpPr>
              <a:spLocks noTextEdit="1"/>
            </xdr:cNvSpPr>
          </xdr:nvSpPr>
          <xdr:spPr>
            <a:xfrm>
              <a:off x="13504333" y="354793"/>
              <a:ext cx="1989667" cy="631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editAs="oneCell">
    <xdr:from>
      <xdr:col>1</xdr:col>
      <xdr:colOff>590903</xdr:colOff>
      <xdr:row>6</xdr:row>
      <xdr:rowOff>17650</xdr:rowOff>
    </xdr:from>
    <xdr:to>
      <xdr:col>5</xdr:col>
      <xdr:colOff>17639</xdr:colOff>
      <xdr:row>9</xdr:row>
      <xdr:rowOff>26469</xdr:rowOff>
    </xdr:to>
    <mc:AlternateContent xmlns:mc="http://schemas.openxmlformats.org/markup-compatibility/2006">
      <mc:Choice xmlns:a14="http://schemas.microsoft.com/office/drawing/2010/main" Requires="a14">
        <xdr:graphicFrame macro="">
          <xdr:nvGraphicFramePr>
            <xdr:cNvPr id="128" name="METODE PEMBAYARAN 1">
              <a:extLst>
                <a:ext uri="{FF2B5EF4-FFF2-40B4-BE49-F238E27FC236}">
                  <a16:creationId xmlns:a16="http://schemas.microsoft.com/office/drawing/2014/main" id="{00000000-0008-0000-0000-000080000000}"/>
                </a:ext>
              </a:extLst>
            </xdr:cNvPr>
            <xdr:cNvGraphicFramePr/>
          </xdr:nvGraphicFramePr>
          <xdr:xfrm>
            <a:off x="0" y="0"/>
            <a:ext cx="0" cy="0"/>
          </xdr:xfrm>
          <a:graphic>
            <a:graphicData uri="http://schemas.microsoft.com/office/drawing/2010/slicer">
              <sle:slicer xmlns:sle="http://schemas.microsoft.com/office/drawing/2010/slicer" name="METODE PEMBAYARAN 1"/>
            </a:graphicData>
          </a:graphic>
        </xdr:graphicFrame>
      </mc:Choice>
      <mc:Fallback>
        <xdr:sp macro="" textlink="">
          <xdr:nvSpPr>
            <xdr:cNvPr id="0" name=""/>
            <xdr:cNvSpPr>
              <a:spLocks noTextEdit="1"/>
            </xdr:cNvSpPr>
          </xdr:nvSpPr>
          <xdr:spPr>
            <a:xfrm>
              <a:off x="1299986" y="1329983"/>
              <a:ext cx="2178403" cy="6438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xdr:col>
      <xdr:colOff>582084</xdr:colOff>
      <xdr:row>2</xdr:row>
      <xdr:rowOff>97022</xdr:rowOff>
    </xdr:from>
    <xdr:ext cx="2204860" cy="643819"/>
    <mc:AlternateContent xmlns:mc="http://schemas.openxmlformats.org/markup-compatibility/2006">
      <mc:Choice xmlns:a14="http://schemas.microsoft.com/office/drawing/2010/main" Requires="a14">
        <xdr:graphicFrame macro="">
          <xdr:nvGraphicFramePr>
            <xdr:cNvPr id="132" name="JENIS PENJUALAN 1">
              <a:extLst>
                <a:ext uri="{FF2B5EF4-FFF2-40B4-BE49-F238E27FC236}">
                  <a16:creationId xmlns:a16="http://schemas.microsoft.com/office/drawing/2014/main" id="{00000000-0008-0000-0000-000084000000}"/>
                </a:ext>
              </a:extLst>
            </xdr:cNvPr>
            <xdr:cNvGraphicFramePr/>
          </xdr:nvGraphicFramePr>
          <xdr:xfrm>
            <a:off x="0" y="0"/>
            <a:ext cx="0" cy="0"/>
          </xdr:xfrm>
          <a:graphic>
            <a:graphicData uri="http://schemas.microsoft.com/office/drawing/2010/slicer">
              <sle:slicer xmlns:sle="http://schemas.microsoft.com/office/drawing/2010/slicer" name="JENIS PENJUALAN 1"/>
            </a:graphicData>
          </a:graphic>
        </xdr:graphicFrame>
      </mc:Choice>
      <mc:Fallback>
        <xdr:sp macro="" textlink="">
          <xdr:nvSpPr>
            <xdr:cNvPr id="0" name=""/>
            <xdr:cNvSpPr>
              <a:spLocks noTextEdit="1"/>
            </xdr:cNvSpPr>
          </xdr:nvSpPr>
          <xdr:spPr>
            <a:xfrm>
              <a:off x="1291167" y="562689"/>
              <a:ext cx="2204860" cy="6438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editAs="oneCell">
    <xdr:from>
      <xdr:col>6</xdr:col>
      <xdr:colOff>44097</xdr:colOff>
      <xdr:row>1</xdr:row>
      <xdr:rowOff>44097</xdr:rowOff>
    </xdr:from>
    <xdr:to>
      <xdr:col>7</xdr:col>
      <xdr:colOff>50094</xdr:colOff>
      <xdr:row>4</xdr:row>
      <xdr:rowOff>103011</xdr:rowOff>
    </xdr:to>
    <xdr:pic>
      <xdr:nvPicPr>
        <xdr:cNvPr id="119" name="Graphic 118" descr="Statistics with solid fill">
          <a:extLst>
            <a:ext uri="{FF2B5EF4-FFF2-40B4-BE49-F238E27FC236}">
              <a16:creationId xmlns:a16="http://schemas.microsoft.com/office/drawing/2014/main" id="{9F4B1328-0FC3-4CCB-94F7-60A447B96776}"/>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189236" y="299861"/>
          <a:ext cx="693914" cy="693914"/>
        </a:xfrm>
        <a:prstGeom prst="rect">
          <a:avLst/>
        </a:prstGeom>
      </xdr:spPr>
    </xdr:pic>
    <xdr:clientData/>
  </xdr:twoCellAnchor>
  <xdr:twoCellAnchor>
    <xdr:from>
      <xdr:col>32</xdr:col>
      <xdr:colOff>467430</xdr:colOff>
      <xdr:row>20</xdr:row>
      <xdr:rowOff>82902</xdr:rowOff>
    </xdr:from>
    <xdr:to>
      <xdr:col>35</xdr:col>
      <xdr:colOff>546805</xdr:colOff>
      <xdr:row>44</xdr:row>
      <xdr:rowOff>56443</xdr:rowOff>
    </xdr:to>
    <xdr:sp macro="" textlink="">
      <xdr:nvSpPr>
        <xdr:cNvPr id="134" name="Rectangle: Rounded Corners 133">
          <a:extLst>
            <a:ext uri="{FF2B5EF4-FFF2-40B4-BE49-F238E27FC236}">
              <a16:creationId xmlns:a16="http://schemas.microsoft.com/office/drawing/2014/main" id="{4C3113B3-D23A-40C6-A424-58277892A722}"/>
            </a:ext>
          </a:extLst>
        </xdr:cNvPr>
        <xdr:cNvSpPr/>
      </xdr:nvSpPr>
      <xdr:spPr>
        <a:xfrm>
          <a:off x="24006527" y="4360333"/>
          <a:ext cx="2963334" cy="5053541"/>
        </a:xfrm>
        <a:prstGeom prst="roundRect">
          <a:avLst>
            <a:gd name="adj" fmla="val 2315"/>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591456</xdr:colOff>
      <xdr:row>6</xdr:row>
      <xdr:rowOff>182789</xdr:rowOff>
    </xdr:from>
    <xdr:to>
      <xdr:col>24</xdr:col>
      <xdr:colOff>408214</xdr:colOff>
      <xdr:row>19</xdr:row>
      <xdr:rowOff>201840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4535</xdr:colOff>
      <xdr:row>24</xdr:row>
      <xdr:rowOff>97971</xdr:rowOff>
    </xdr:from>
    <xdr:to>
      <xdr:col>7</xdr:col>
      <xdr:colOff>58964</xdr:colOff>
      <xdr:row>37</xdr:row>
      <xdr:rowOff>128814</xdr:rowOff>
    </xdr:to>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18143</xdr:colOff>
      <xdr:row>47</xdr:row>
      <xdr:rowOff>197758</xdr:rowOff>
    </xdr:from>
    <xdr:to>
      <xdr:col>7</xdr:col>
      <xdr:colOff>72572</xdr:colOff>
      <xdr:row>61</xdr:row>
      <xdr:rowOff>19958</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777343" y="10046608"/>
              <a:ext cx="4594679" cy="27559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99786</xdr:colOff>
      <xdr:row>31</xdr:row>
      <xdr:rowOff>125185</xdr:rowOff>
    </xdr:from>
    <xdr:to>
      <xdr:col>12</xdr:col>
      <xdr:colOff>435429</xdr:colOff>
      <xdr:row>44</xdr:row>
      <xdr:rowOff>156028</xdr:rowOff>
    </xdr:to>
    <xdr:graphicFrame macro="">
      <xdr:nvGraphicFramePr>
        <xdr:cNvPr id="8" name="Chart 7">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1310821</xdr:colOff>
      <xdr:row>25</xdr:row>
      <xdr:rowOff>107042</xdr:rowOff>
    </xdr:from>
    <xdr:to>
      <xdr:col>17</xdr:col>
      <xdr:colOff>322035</xdr:colOff>
      <xdr:row>38</xdr:row>
      <xdr:rowOff>137884</xdr:rowOff>
    </xdr:to>
    <xdr:graphicFrame macro="">
      <xdr:nvGraphicFramePr>
        <xdr:cNvPr id="9" name="Chart 8">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644071</xdr:colOff>
      <xdr:row>26</xdr:row>
      <xdr:rowOff>206829</xdr:rowOff>
    </xdr:from>
    <xdr:to>
      <xdr:col>22</xdr:col>
      <xdr:colOff>317499</xdr:colOff>
      <xdr:row>40</xdr:row>
      <xdr:rowOff>29029</xdr:rowOff>
    </xdr:to>
    <xdr:graphicFrame macro="">
      <xdr:nvGraphicFramePr>
        <xdr:cNvPr id="10" name="Chart 9">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0</xdr:col>
      <xdr:colOff>589642</xdr:colOff>
      <xdr:row>10</xdr:row>
      <xdr:rowOff>12700</xdr:rowOff>
    </xdr:from>
    <xdr:ext cx="2077357" cy="631371"/>
    <mc:AlternateContent xmlns:mc="http://schemas.openxmlformats.org/markup-compatibility/2006">
      <mc:Choice xmlns:a14="http://schemas.microsoft.com/office/drawing/2010/main" Requires="a14">
        <xdr:graphicFrame macro="">
          <xdr:nvGraphicFramePr>
            <xdr:cNvPr id="11" name="JENIS PENJUALAN">
              <a:extLst>
                <a:ext uri="{FF2B5EF4-FFF2-40B4-BE49-F238E27FC236}">
                  <a16:creationId xmlns:a16="http://schemas.microsoft.com/office/drawing/2014/main" id="{00000000-0008-0000-0300-00000B000000}"/>
                </a:ext>
              </a:extLst>
            </xdr:cNvPr>
            <xdr:cNvGraphicFramePr/>
          </xdr:nvGraphicFramePr>
          <xdr:xfrm>
            <a:off x="0" y="0"/>
            <a:ext cx="0" cy="0"/>
          </xdr:xfrm>
          <a:graphic>
            <a:graphicData uri="http://schemas.microsoft.com/office/drawing/2010/slicer">
              <sle:slicer xmlns:sle="http://schemas.microsoft.com/office/drawing/2010/slicer" name="JENIS PENJUALAN"/>
            </a:graphicData>
          </a:graphic>
        </xdr:graphicFrame>
      </mc:Choice>
      <mc:Fallback>
        <xdr:sp macro="" textlink="">
          <xdr:nvSpPr>
            <xdr:cNvPr id="0" name=""/>
            <xdr:cNvSpPr>
              <a:spLocks noTextEdit="1"/>
            </xdr:cNvSpPr>
          </xdr:nvSpPr>
          <xdr:spPr>
            <a:xfrm>
              <a:off x="589642" y="2099129"/>
              <a:ext cx="2077357" cy="6313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3</xdr:col>
      <xdr:colOff>149679</xdr:colOff>
      <xdr:row>13</xdr:row>
      <xdr:rowOff>80736</xdr:rowOff>
    </xdr:from>
    <xdr:ext cx="1828800" cy="1497693"/>
    <mc:AlternateContent xmlns:mc="http://schemas.openxmlformats.org/markup-compatibility/2006">
      <mc:Choice xmlns:a14="http://schemas.microsoft.com/office/drawing/2010/main" Requires="a14">
        <xdr:graphicFrame macro="">
          <xdr:nvGraphicFramePr>
            <xdr:cNvPr id="12" name="Bulan">
              <a:extLst>
                <a:ext uri="{FF2B5EF4-FFF2-40B4-BE49-F238E27FC236}">
                  <a16:creationId xmlns:a16="http://schemas.microsoft.com/office/drawing/2014/main" id="{00000000-0008-0000-0300-00000C000000}"/>
                </a:ext>
              </a:extLst>
            </xdr:cNvPr>
            <xdr:cNvGraphicFramePr/>
          </xdr:nvGraphicFramePr>
          <xdr:xfrm>
            <a:off x="0" y="0"/>
            <a:ext cx="0" cy="0"/>
          </xdr:xfrm>
          <a:graphic>
            <a:graphicData uri="http://schemas.microsoft.com/office/drawing/2010/slicer">
              <sle:slicer xmlns:sle="http://schemas.microsoft.com/office/drawing/2010/slicer" name="Bulan"/>
            </a:graphicData>
          </a:graphic>
        </xdr:graphicFrame>
      </mc:Choice>
      <mc:Fallback>
        <xdr:sp macro="" textlink="">
          <xdr:nvSpPr>
            <xdr:cNvPr id="0" name=""/>
            <xdr:cNvSpPr>
              <a:spLocks noTextEdit="1"/>
            </xdr:cNvSpPr>
          </xdr:nvSpPr>
          <xdr:spPr>
            <a:xfrm>
              <a:off x="3079750" y="2793093"/>
              <a:ext cx="1828800" cy="14976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571500</xdr:colOff>
      <xdr:row>15</xdr:row>
      <xdr:rowOff>58057</xdr:rowOff>
    </xdr:from>
    <xdr:ext cx="1828800" cy="749299"/>
    <mc:AlternateContent xmlns:mc="http://schemas.openxmlformats.org/markup-compatibility/2006">
      <mc:Choice xmlns:a14="http://schemas.microsoft.com/office/drawing/2010/main" Requires="a14">
        <xdr:graphicFrame macro="">
          <xdr:nvGraphicFramePr>
            <xdr:cNvPr id="13" name="Tahun">
              <a:extLst>
                <a:ext uri="{FF2B5EF4-FFF2-40B4-BE49-F238E27FC236}">
                  <a16:creationId xmlns:a16="http://schemas.microsoft.com/office/drawing/2014/main" id="{00000000-0008-0000-0300-00000D000000}"/>
                </a:ext>
              </a:extLst>
            </xdr:cNvPr>
            <xdr:cNvGraphicFramePr/>
          </xdr:nvGraphicFramePr>
          <xdr:xfrm>
            <a:off x="0" y="0"/>
            <a:ext cx="0" cy="0"/>
          </xdr:xfrm>
          <a:graphic>
            <a:graphicData uri="http://schemas.microsoft.com/office/drawing/2010/slicer">
              <sle:slicer xmlns:sle="http://schemas.microsoft.com/office/drawing/2010/slicer" name="Tahun"/>
            </a:graphicData>
          </a:graphic>
        </xdr:graphicFrame>
      </mc:Choice>
      <mc:Fallback>
        <xdr:sp macro="" textlink="">
          <xdr:nvSpPr>
            <xdr:cNvPr id="0" name=""/>
            <xdr:cNvSpPr>
              <a:spLocks noTextEdit="1"/>
            </xdr:cNvSpPr>
          </xdr:nvSpPr>
          <xdr:spPr>
            <a:xfrm>
              <a:off x="571500" y="3187700"/>
              <a:ext cx="1828800" cy="749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editAs="oneCell">
    <xdr:from>
      <xdr:col>4</xdr:col>
      <xdr:colOff>1719035</xdr:colOff>
      <xdr:row>14</xdr:row>
      <xdr:rowOff>110671</xdr:rowOff>
    </xdr:from>
    <xdr:to>
      <xdr:col>5</xdr:col>
      <xdr:colOff>1715407</xdr:colOff>
      <xdr:row>17</xdr:row>
      <xdr:rowOff>99785</xdr:rowOff>
    </xdr:to>
    <mc:AlternateContent xmlns:mc="http://schemas.openxmlformats.org/markup-compatibility/2006">
      <mc:Choice xmlns:a14="http://schemas.microsoft.com/office/drawing/2010/main" Requires="a14">
        <xdr:graphicFrame macro="">
          <xdr:nvGraphicFramePr>
            <xdr:cNvPr id="2" name="METODE PEMBAYARAN">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microsoft.com/office/drawing/2010/slicer">
              <sle:slicer xmlns:sle="http://schemas.microsoft.com/office/drawing/2010/slicer" name="METODE PEMBAYARAN"/>
            </a:graphicData>
          </a:graphic>
        </xdr:graphicFrame>
      </mc:Choice>
      <mc:Fallback>
        <xdr:sp macro="" textlink="">
          <xdr:nvSpPr>
            <xdr:cNvPr id="0" name=""/>
            <xdr:cNvSpPr>
              <a:spLocks noTextEdit="1"/>
            </xdr:cNvSpPr>
          </xdr:nvSpPr>
          <xdr:spPr>
            <a:xfrm>
              <a:off x="5483678" y="3031671"/>
              <a:ext cx="1828800" cy="6150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ASUS" refreshedDate="45768.831048148146" refreshedVersion="7" recordCount="730" xr:uid="{00000000-000A-0000-FFFF-FFFF00000000}">
  <cacheSource type="worksheet">
    <worksheetSource ref="A1:P731" sheet="Data Transaksi"/>
  </cacheSource>
  <cacheFields count="16">
    <cacheField name="TANGGAL" numFmtId="165">
      <sharedItems containsSemiMixedTypes="0" containsNonDate="0" containsDate="1" containsString="0" minDate="2021-01-01T00:00:00" maxDate="2023-01-01T00:00:00"/>
    </cacheField>
    <cacheField name="KODE BARANG" numFmtId="0">
      <sharedItems/>
    </cacheField>
    <cacheField name="QTY" numFmtId="0">
      <sharedItems containsSemiMixedTypes="0" containsString="0" containsNumber="1" containsInteger="1" minValue="42" maxValue="130"/>
    </cacheField>
    <cacheField name="JENIS PENJUALAN" numFmtId="0">
      <sharedItems/>
    </cacheField>
    <cacheField name="METODE PEMBAYARAN" numFmtId="164">
      <sharedItems/>
    </cacheField>
    <cacheField name="DISKON" numFmtId="9">
      <sharedItems containsSemiMixedTypes="0" containsString="0" containsNumber="1" containsInteger="1" minValue="0" maxValue="0"/>
    </cacheField>
    <cacheField name="NAMA PRODUK" numFmtId="0">
      <sharedItems/>
    </cacheField>
    <cacheField name="KATEGORI" numFmtId="0">
      <sharedItems/>
    </cacheField>
    <cacheField name="SATUAN" numFmtId="0">
      <sharedItems/>
    </cacheField>
    <cacheField name="HARGA BELI" numFmtId="166">
      <sharedItems containsSemiMixedTypes="0" containsString="0" containsNumber="1" containsInteger="1" minValue="1500" maxValue="50000"/>
    </cacheField>
    <cacheField name="HARGA JUAL" numFmtId="166">
      <sharedItems containsSemiMixedTypes="0" containsString="0" containsNumber="1" containsInteger="1" minValue="2500" maxValue="55000"/>
    </cacheField>
    <cacheField name="TOTAL HARGA BELI" numFmtId="166">
      <sharedItems containsSemiMixedTypes="0" containsString="0" containsNumber="1" containsInteger="1" minValue="66000" maxValue="5900000"/>
    </cacheField>
    <cacheField name="TOTAL HARGA JUAL" numFmtId="164">
      <sharedItems containsSemiMixedTypes="0" containsString="0" containsNumber="1" containsInteger="1" minValue="110000" maxValue="6490000"/>
    </cacheField>
    <cacheField name="Tgl" numFmtId="0">
      <sharedItems containsSemiMixedTypes="0" containsString="0" containsNumber="1" containsInteger="1" minValue="1" maxValue="31"/>
    </cacheField>
    <cacheField name="Bulan" numFmtId="0">
      <sharedItems/>
    </cacheField>
    <cacheField name="Tahun" numFmtId="0">
      <sharedItems containsSemiMixedTypes="0" containsString="0" containsNumber="1" containsInteger="1" minValue="2021" maxValue="202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768.83533263889" createdVersion="7" refreshedVersion="7" minRefreshableVersion="3" recordCount="730" xr:uid="{E2F9DCF6-EA0B-4949-85C7-9BC9AC09317D}">
  <cacheSource type="worksheet">
    <worksheetSource name="transaksi"/>
  </cacheSource>
  <cacheFields count="16">
    <cacheField name="TANGGAL" numFmtId="165">
      <sharedItems containsSemiMixedTypes="0" containsNonDate="0" containsDate="1" containsString="0" minDate="2021-01-01T00:00:00" maxDate="2023-01-01T00:00:00"/>
    </cacheField>
    <cacheField name="KODE BARANG" numFmtId="0">
      <sharedItems/>
    </cacheField>
    <cacheField name="QTY" numFmtId="0">
      <sharedItems containsSemiMixedTypes="0" containsString="0" containsNumber="1" containsInteger="1" minValue="42" maxValue="130"/>
    </cacheField>
    <cacheField name="JENIS PENJUALAN" numFmtId="0">
      <sharedItems count="3">
        <s v="Grosir"/>
        <s v="Online"/>
        <s v="Eceran"/>
      </sharedItems>
    </cacheField>
    <cacheField name="METODE PEMBAYARAN" numFmtId="164">
      <sharedItems count="2">
        <s v="Cash"/>
        <s v="Kredit"/>
      </sharedItems>
    </cacheField>
    <cacheField name="DISKON" numFmtId="9">
      <sharedItems containsSemiMixedTypes="0" containsString="0" containsNumber="1" containsInteger="1" minValue="0" maxValue="0"/>
    </cacheField>
    <cacheField name="NAMA PRODUK" numFmtId="0">
      <sharedItems count="28">
        <s v="Pocky"/>
        <s v="Lotte Chocopie"/>
        <s v="Oreo Wafer Sandwich"/>
        <s v="Nyam-nyam"/>
        <s v="Buah Vita"/>
        <s v="Cimory Yogurt"/>
        <s v="Yoyic Bluebery"/>
        <s v="Teh Pucuk"/>
        <s v="Fruit Tea Poch"/>
        <s v="Zen Sabun"/>
        <s v="Detol"/>
        <s v="Lifebuoy Cair 900 Ml"/>
        <s v="Ciptadent 190gr"/>
        <s v="Pepsodent 120 gr"/>
        <s v="Buku Gambar A4"/>
        <s v="Buku Tulis"/>
        <s v="Pencil Warna 12"/>
        <s v="Pencil Warna 24"/>
        <s v="Buku Gambar A3"/>
        <s v="Pulpen Gel"/>
        <s v="Tipe X Joyko"/>
        <s v="Penggaris Butterfly"/>
        <s v="Penggaris Flexibble"/>
        <s v="Golda Coffee"/>
        <s v="Beng beng"/>
        <s v="Milku Cokelat"/>
        <s v="Pond's Bright Beauty"/>
        <s v="Pond's Men Facial"/>
      </sharedItems>
    </cacheField>
    <cacheField name="KATEGORI" numFmtId="0">
      <sharedItems count="4">
        <s v="Makanan"/>
        <s v="Minuman"/>
        <s v="Perawatan Tubuh"/>
        <s v="Alat Tulis"/>
      </sharedItems>
    </cacheField>
    <cacheField name="SATUAN" numFmtId="0">
      <sharedItems/>
    </cacheField>
    <cacheField name="HARGA BELI" numFmtId="166">
      <sharedItems containsSemiMixedTypes="0" containsString="0" containsNumber="1" containsInteger="1" minValue="1500" maxValue="50000"/>
    </cacheField>
    <cacheField name="HARGA JUAL" numFmtId="166">
      <sharedItems containsSemiMixedTypes="0" containsString="0" containsNumber="1" containsInteger="1" minValue="2500" maxValue="55000"/>
    </cacheField>
    <cacheField name="TOTAL HARGA BELI" numFmtId="166">
      <sharedItems containsSemiMixedTypes="0" containsString="0" containsNumber="1" containsInteger="1" minValue="66000" maxValue="5900000"/>
    </cacheField>
    <cacheField name="TOTAL HARGA JUAL" numFmtId="164">
      <sharedItems containsSemiMixedTypes="0" containsString="0" containsNumber="1" containsInteger="1" minValue="110000" maxValue="6490000"/>
    </cacheField>
    <cacheField name="Tgl" numFmtId="0">
      <sharedItems containsSemiMixedTypes="0" containsString="0" containsNumber="1" containsInteger="1" minValue="1" maxValue="31"/>
    </cacheField>
    <cacheField name="Bulan" numFmtId="0">
      <sharedItems count="12">
        <s v="Jan"/>
        <s v="Feb"/>
        <s v="Mar"/>
        <s v="Apr"/>
        <s v="May"/>
        <s v="Jun"/>
        <s v="Jul"/>
        <s v="Aug"/>
        <s v="Sep"/>
        <s v="Oct"/>
        <s v="Nov"/>
        <s v="Dec"/>
      </sharedItems>
    </cacheField>
    <cacheField name="Tahun"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3554689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0">
  <r>
    <d v="2021-01-01T00:00:00"/>
    <s v="P0001"/>
    <n v="85"/>
    <s v="Grosir"/>
    <s v="Cash"/>
    <n v="0"/>
    <s v="Pocky"/>
    <s v="Makanan"/>
    <s v="Pcs"/>
    <n v="7250"/>
    <n v="8200"/>
    <n v="616250"/>
    <n v="697000"/>
    <n v="1"/>
    <s v="Jan"/>
    <n v="2021"/>
  </r>
  <r>
    <d v="2021-01-02T00:00:00"/>
    <s v="P0002"/>
    <n v="84"/>
    <s v="Grosir"/>
    <s v="Cash"/>
    <n v="0"/>
    <s v="Lotte Chocopie"/>
    <s v="Makanan"/>
    <s v="Pcs"/>
    <n v="4850"/>
    <n v="6100"/>
    <n v="407400"/>
    <n v="512400"/>
    <n v="2"/>
    <s v="Jan"/>
    <n v="2021"/>
  </r>
  <r>
    <d v="2021-01-03T00:00:00"/>
    <s v="P0003"/>
    <n v="87"/>
    <s v="Grosir"/>
    <s v="Cash"/>
    <n v="0"/>
    <s v="Oreo Wafer Sandwich"/>
    <s v="Makanan"/>
    <s v="Pcs"/>
    <n v="2350"/>
    <n v="3500"/>
    <n v="204450"/>
    <n v="304500"/>
    <n v="3"/>
    <s v="Jan"/>
    <n v="2021"/>
  </r>
  <r>
    <d v="2021-01-04T00:00:00"/>
    <s v="P0004"/>
    <n v="88"/>
    <s v="Grosir"/>
    <s v="Cash"/>
    <n v="0"/>
    <s v="Nyam-nyam"/>
    <s v="Makanan"/>
    <s v="Pcs"/>
    <n v="3550"/>
    <n v="4800"/>
    <n v="312400"/>
    <n v="422400"/>
    <n v="4"/>
    <s v="Jan"/>
    <n v="2021"/>
  </r>
  <r>
    <d v="2021-01-05T00:00:00"/>
    <s v="P0013"/>
    <n v="90"/>
    <s v="Grosir"/>
    <s v="Cash"/>
    <n v="0"/>
    <s v="Buah Vita"/>
    <s v="Minuman"/>
    <s v="Pcs"/>
    <n v="12850"/>
    <n v="14250"/>
    <n v="1156500"/>
    <n v="1282500"/>
    <n v="5"/>
    <s v="Jan"/>
    <n v="2021"/>
  </r>
  <r>
    <d v="2021-01-06T00:00:00"/>
    <s v="P0014"/>
    <n v="95"/>
    <s v="Grosir"/>
    <s v="Cash"/>
    <n v="0"/>
    <s v="Cimory Yogurt"/>
    <s v="Minuman"/>
    <s v="Pcs"/>
    <n v="2875"/>
    <n v="5300"/>
    <n v="273125"/>
    <n v="503500"/>
    <n v="6"/>
    <s v="Jan"/>
    <n v="2021"/>
  </r>
  <r>
    <d v="2021-01-07T00:00:00"/>
    <s v="P0015"/>
    <n v="90"/>
    <s v="Grosir"/>
    <s v="Cash"/>
    <n v="0"/>
    <s v="Yoyic Bluebery"/>
    <s v="Minuman"/>
    <s v="Pcs"/>
    <n v="4775"/>
    <n v="7700"/>
    <n v="429750"/>
    <n v="693000"/>
    <n v="7"/>
    <s v="Jan"/>
    <n v="2021"/>
  </r>
  <r>
    <d v="2021-01-08T00:00:00"/>
    <s v="P0016"/>
    <n v="87"/>
    <s v="Online"/>
    <s v="Cash"/>
    <n v="0"/>
    <s v="Teh Pucuk"/>
    <s v="Minuman"/>
    <s v="Pcs"/>
    <n v="11500"/>
    <n v="12550"/>
    <n v="1000500"/>
    <n v="1091850"/>
    <n v="8"/>
    <s v="Jan"/>
    <n v="2021"/>
  </r>
  <r>
    <d v="2021-01-09T00:00:00"/>
    <s v="P0017"/>
    <n v="84"/>
    <s v="Online"/>
    <s v="Cash"/>
    <n v="0"/>
    <s v="Fruit Tea Poch"/>
    <s v="Minuman"/>
    <s v="Pcs"/>
    <n v="2250"/>
    <n v="4700"/>
    <n v="189000"/>
    <n v="394800"/>
    <n v="9"/>
    <s v="Jan"/>
    <n v="2021"/>
  </r>
  <r>
    <d v="2021-01-10T00:00:00"/>
    <s v="P0023"/>
    <n v="83"/>
    <s v="Online"/>
    <s v="Cash"/>
    <n v="0"/>
    <s v="Zen Sabun"/>
    <s v="Perawatan Tubuh"/>
    <s v="Pcs"/>
    <n v="18500"/>
    <n v="20000"/>
    <n v="1535500"/>
    <n v="1660000"/>
    <n v="10"/>
    <s v="Jan"/>
    <n v="2021"/>
  </r>
  <r>
    <d v="2021-01-11T00:00:00"/>
    <s v="P0024"/>
    <n v="82"/>
    <s v="Online"/>
    <s v="Cash"/>
    <n v="0"/>
    <s v="Detol"/>
    <s v="Perawatan Tubuh"/>
    <s v="Pcs"/>
    <n v="5750"/>
    <n v="7500"/>
    <n v="471500"/>
    <n v="615000"/>
    <n v="11"/>
    <s v="Jan"/>
    <n v="2021"/>
  </r>
  <r>
    <d v="2021-01-12T00:00:00"/>
    <s v="P0025"/>
    <n v="90"/>
    <s v="Online"/>
    <s v="Cash"/>
    <n v="0"/>
    <s v="Lifebuoy Cair 900 Ml"/>
    <s v="Perawatan Tubuh"/>
    <s v="Pcs"/>
    <n v="34550"/>
    <n v="36000"/>
    <n v="3109500"/>
    <n v="3240000"/>
    <n v="12"/>
    <s v="Jan"/>
    <n v="2021"/>
  </r>
  <r>
    <d v="2021-01-13T00:00:00"/>
    <s v="P0026"/>
    <n v="86"/>
    <s v="Online"/>
    <s v="Cash"/>
    <n v="0"/>
    <s v="Ciptadent 190gr"/>
    <s v="Perawatan Tubuh"/>
    <s v="Pcs"/>
    <n v="15450"/>
    <n v="17750"/>
    <n v="1328700"/>
    <n v="1526500"/>
    <n v="13"/>
    <s v="Jan"/>
    <n v="2021"/>
  </r>
  <r>
    <d v="2021-01-14T00:00:00"/>
    <s v="P0027"/>
    <n v="88"/>
    <s v="Online"/>
    <s v="Cash"/>
    <n v="0"/>
    <s v="Pepsodent 120 gr"/>
    <s v="Perawatan Tubuh"/>
    <s v="Pcs"/>
    <n v="5750"/>
    <n v="10300"/>
    <n v="506000"/>
    <n v="906400"/>
    <n v="14"/>
    <s v="Jan"/>
    <n v="2021"/>
  </r>
  <r>
    <d v="2021-01-15T00:00:00"/>
    <s v="P0031"/>
    <n v="84"/>
    <s v="Online"/>
    <s v="Kredit"/>
    <n v="0"/>
    <s v="Buku Gambar A4"/>
    <s v="Alat Tulis"/>
    <s v="Pcs"/>
    <n v="8000"/>
    <n v="10750"/>
    <n v="672000"/>
    <n v="903000"/>
    <n v="15"/>
    <s v="Jan"/>
    <n v="2021"/>
  </r>
  <r>
    <d v="2021-01-16T00:00:00"/>
    <s v="P0032"/>
    <n v="85"/>
    <s v="Online"/>
    <s v="Kredit"/>
    <n v="0"/>
    <s v="Buku Tulis"/>
    <s v="Alat Tulis"/>
    <s v="Pcs"/>
    <n v="5000"/>
    <n v="7750"/>
    <n v="425000"/>
    <n v="658750"/>
    <n v="16"/>
    <s v="Jan"/>
    <n v="2021"/>
  </r>
  <r>
    <d v="2021-01-17T00:00:00"/>
    <s v="P0033"/>
    <n v="82"/>
    <s v="Online"/>
    <s v="Kredit"/>
    <n v="0"/>
    <s v="Pencil Warna 12"/>
    <s v="Alat Tulis"/>
    <s v="Pcs"/>
    <n v="25000"/>
    <n v="27500"/>
    <n v="2050000"/>
    <n v="2255000"/>
    <n v="17"/>
    <s v="Jan"/>
    <n v="2021"/>
  </r>
  <r>
    <d v="2021-01-18T00:00:00"/>
    <s v="P0034"/>
    <n v="86"/>
    <s v="Online"/>
    <s v="Kredit"/>
    <n v="0"/>
    <s v="Pencil Warna 24"/>
    <s v="Alat Tulis"/>
    <s v="Pcs"/>
    <n v="50000"/>
    <n v="55000"/>
    <n v="4300000"/>
    <n v="4730000"/>
    <n v="18"/>
    <s v="Jan"/>
    <n v="2021"/>
  </r>
  <r>
    <d v="2021-01-19T00:00:00"/>
    <s v="P0035"/>
    <n v="83"/>
    <s v="Online"/>
    <s v="Kredit"/>
    <n v="0"/>
    <s v="Buku Gambar A3"/>
    <s v="Alat Tulis"/>
    <s v="Pcs"/>
    <n v="10000"/>
    <n v="13500"/>
    <n v="830000"/>
    <n v="1120500"/>
    <n v="19"/>
    <s v="Jan"/>
    <n v="2021"/>
  </r>
  <r>
    <d v="2021-01-20T00:00:00"/>
    <s v="P0036"/>
    <n v="89"/>
    <s v="Grosir"/>
    <s v="Kredit"/>
    <n v="0"/>
    <s v="Pulpen Gel"/>
    <s v="Alat Tulis"/>
    <s v="Pcs"/>
    <n v="7500"/>
    <n v="8000"/>
    <n v="667500"/>
    <n v="712000"/>
    <n v="20"/>
    <s v="Jan"/>
    <n v="2021"/>
  </r>
  <r>
    <d v="2021-01-21T00:00:00"/>
    <s v="P0037"/>
    <n v="88"/>
    <s v="Grosir"/>
    <s v="Kredit"/>
    <n v="0"/>
    <s v="Tipe X Joyko"/>
    <s v="Alat Tulis"/>
    <s v="Pcs"/>
    <n v="1500"/>
    <n v="2500"/>
    <n v="132000"/>
    <n v="220000"/>
    <n v="21"/>
    <s v="Jan"/>
    <n v="2021"/>
  </r>
  <r>
    <d v="2021-01-22T00:00:00"/>
    <s v="P0038"/>
    <n v="87"/>
    <s v="Grosir"/>
    <s v="Kredit"/>
    <n v="0"/>
    <s v="Penggaris Butterfly"/>
    <s v="Alat Tulis"/>
    <s v="Pcs"/>
    <n v="1750"/>
    <n v="2750"/>
    <n v="152250"/>
    <n v="239250"/>
    <n v="22"/>
    <s v="Jan"/>
    <n v="2021"/>
  </r>
  <r>
    <d v="2021-01-23T00:00:00"/>
    <s v="P0039"/>
    <n v="90"/>
    <s v="Grosir"/>
    <s v="Kredit"/>
    <n v="0"/>
    <s v="Penggaris Flexibble"/>
    <s v="Alat Tulis"/>
    <s v="Pcs"/>
    <n v="13750"/>
    <n v="17500"/>
    <n v="1237500"/>
    <n v="1575000"/>
    <n v="23"/>
    <s v="Jan"/>
    <n v="2021"/>
  </r>
  <r>
    <d v="2021-01-24T00:00:00"/>
    <s v="P0020"/>
    <n v="85"/>
    <s v="Grosir"/>
    <s v="Kredit"/>
    <n v="0"/>
    <s v="Golda Coffee"/>
    <s v="Minuman"/>
    <s v="Pcs"/>
    <n v="11950"/>
    <n v="16200"/>
    <n v="1015750"/>
    <n v="1377000"/>
    <n v="24"/>
    <s v="Jan"/>
    <n v="2021"/>
  </r>
  <r>
    <d v="2021-01-25T00:00:00"/>
    <s v="P0005"/>
    <n v="92"/>
    <s v="Grosir"/>
    <s v="Cash"/>
    <n v="0"/>
    <s v="Beng beng"/>
    <s v="Makanan"/>
    <s v="Pcs"/>
    <n v="3650"/>
    <n v="5100"/>
    <n v="335800"/>
    <n v="469200"/>
    <n v="25"/>
    <s v="Jan"/>
    <n v="2021"/>
  </r>
  <r>
    <d v="2021-01-26T00:00:00"/>
    <s v="P0005"/>
    <n v="85"/>
    <s v="Eceran"/>
    <s v="Kredit"/>
    <n v="0"/>
    <s v="Beng beng"/>
    <s v="Makanan"/>
    <s v="Pcs"/>
    <n v="3650"/>
    <n v="5100"/>
    <n v="310250"/>
    <n v="433500"/>
    <n v="26"/>
    <s v="Jan"/>
    <n v="2021"/>
  </r>
  <r>
    <d v="2021-01-27T00:00:00"/>
    <s v="P0005"/>
    <n v="105"/>
    <s v="Eceran"/>
    <s v="Kredit"/>
    <n v="0"/>
    <s v="Beng beng"/>
    <s v="Makanan"/>
    <s v="Pcs"/>
    <n v="3650"/>
    <n v="5100"/>
    <n v="383250"/>
    <n v="535500"/>
    <n v="27"/>
    <s v="Jan"/>
    <n v="2021"/>
  </r>
  <r>
    <d v="2021-01-28T00:00:00"/>
    <s v="P0005"/>
    <n v="85"/>
    <s v="Eceran"/>
    <s v="Kredit"/>
    <n v="0"/>
    <s v="Beng beng"/>
    <s v="Makanan"/>
    <s v="Pcs"/>
    <n v="3650"/>
    <n v="5100"/>
    <n v="310250"/>
    <n v="433500"/>
    <n v="28"/>
    <s v="Jan"/>
    <n v="2021"/>
  </r>
  <r>
    <d v="2021-01-29T00:00:00"/>
    <s v="P0005"/>
    <n v="95"/>
    <s v="Eceran"/>
    <s v="Cash"/>
    <n v="0"/>
    <s v="Beng beng"/>
    <s v="Makanan"/>
    <s v="Pcs"/>
    <n v="3650"/>
    <n v="5100"/>
    <n v="346750"/>
    <n v="484500"/>
    <n v="29"/>
    <s v="Jan"/>
    <n v="2021"/>
  </r>
  <r>
    <d v="2021-01-30T00:00:00"/>
    <s v="P0005"/>
    <n v="90"/>
    <s v="Eceran"/>
    <s v="Cash"/>
    <n v="0"/>
    <s v="Beng beng"/>
    <s v="Makanan"/>
    <s v="Pcs"/>
    <n v="3650"/>
    <n v="5100"/>
    <n v="328500"/>
    <n v="459000"/>
    <n v="30"/>
    <s v="Jan"/>
    <n v="2021"/>
  </r>
  <r>
    <d v="2021-01-31T00:00:00"/>
    <s v="P0005"/>
    <n v="85"/>
    <s v="Eceran"/>
    <s v="Cash"/>
    <n v="0"/>
    <s v="Beng beng"/>
    <s v="Makanan"/>
    <s v="Pcs"/>
    <n v="3650"/>
    <n v="5100"/>
    <n v="310250"/>
    <n v="433500"/>
    <n v="31"/>
    <s v="Jan"/>
    <n v="2021"/>
  </r>
  <r>
    <d v="2021-02-01T00:00:00"/>
    <s v="P0001"/>
    <n v="87"/>
    <s v="Grosir"/>
    <s v="Cash"/>
    <n v="0"/>
    <s v="Pocky"/>
    <s v="Makanan"/>
    <s v="Pcs"/>
    <n v="7250"/>
    <n v="8200"/>
    <n v="630750"/>
    <n v="713400"/>
    <n v="1"/>
    <s v="Feb"/>
    <n v="2021"/>
  </r>
  <r>
    <d v="2021-02-02T00:00:00"/>
    <s v="P0002"/>
    <n v="84"/>
    <s v="Grosir"/>
    <s v="Cash"/>
    <n v="0"/>
    <s v="Lotte Chocopie"/>
    <s v="Makanan"/>
    <s v="Pcs"/>
    <n v="4850"/>
    <n v="6100"/>
    <n v="407400"/>
    <n v="512400"/>
    <n v="2"/>
    <s v="Feb"/>
    <n v="2021"/>
  </r>
  <r>
    <d v="2021-02-03T00:00:00"/>
    <s v="P0003"/>
    <n v="95"/>
    <s v="Grosir"/>
    <s v="Cash"/>
    <n v="0"/>
    <s v="Oreo Wafer Sandwich"/>
    <s v="Makanan"/>
    <s v="Pcs"/>
    <n v="2350"/>
    <n v="3500"/>
    <n v="223250"/>
    <n v="332500"/>
    <n v="3"/>
    <s v="Feb"/>
    <n v="2021"/>
  </r>
  <r>
    <d v="2021-02-04T00:00:00"/>
    <s v="P0004"/>
    <n v="88"/>
    <s v="Grosir"/>
    <s v="Cash"/>
    <n v="0"/>
    <s v="Nyam-nyam"/>
    <s v="Makanan"/>
    <s v="Pcs"/>
    <n v="3550"/>
    <n v="4800"/>
    <n v="312400"/>
    <n v="422400"/>
    <n v="4"/>
    <s v="Feb"/>
    <n v="2021"/>
  </r>
  <r>
    <d v="2021-02-05T00:00:00"/>
    <s v="P0013"/>
    <n v="77"/>
    <s v="Grosir"/>
    <s v="Cash"/>
    <n v="0"/>
    <s v="Buah Vita"/>
    <s v="Minuman"/>
    <s v="Pcs"/>
    <n v="12850"/>
    <n v="14250"/>
    <n v="989450"/>
    <n v="1097250"/>
    <n v="5"/>
    <s v="Feb"/>
    <n v="2021"/>
  </r>
  <r>
    <d v="2021-02-06T00:00:00"/>
    <s v="P0014"/>
    <n v="79"/>
    <s v="Grosir"/>
    <s v="Kredit"/>
    <n v="0"/>
    <s v="Cimory Yogurt"/>
    <s v="Minuman"/>
    <s v="Pcs"/>
    <n v="2875"/>
    <n v="5300"/>
    <n v="227125"/>
    <n v="418700"/>
    <n v="6"/>
    <s v="Feb"/>
    <n v="2021"/>
  </r>
  <r>
    <d v="2021-02-07T00:00:00"/>
    <s v="P0015"/>
    <n v="75"/>
    <s v="Grosir"/>
    <s v="Kredit"/>
    <n v="0"/>
    <s v="Yoyic Bluebery"/>
    <s v="Minuman"/>
    <s v="Pcs"/>
    <n v="4775"/>
    <n v="7700"/>
    <n v="358125"/>
    <n v="577500"/>
    <n v="7"/>
    <s v="Feb"/>
    <n v="2021"/>
  </r>
  <r>
    <d v="2021-02-08T00:00:00"/>
    <s v="P0016"/>
    <n v="75"/>
    <s v="Grosir"/>
    <s v="Kredit"/>
    <n v="0"/>
    <s v="Teh Pucuk"/>
    <s v="Minuman"/>
    <s v="Pcs"/>
    <n v="11500"/>
    <n v="12550"/>
    <n v="862500"/>
    <n v="941250"/>
    <n v="8"/>
    <s v="Feb"/>
    <n v="2021"/>
  </r>
  <r>
    <d v="2021-02-09T00:00:00"/>
    <s v="P0017"/>
    <n v="85"/>
    <s v="Grosir"/>
    <s v="Kredit"/>
    <n v="0"/>
    <s v="Fruit Tea Poch"/>
    <s v="Minuman"/>
    <s v="Pcs"/>
    <n v="2250"/>
    <n v="4700"/>
    <n v="191250"/>
    <n v="399500"/>
    <n v="9"/>
    <s v="Feb"/>
    <n v="2021"/>
  </r>
  <r>
    <d v="2021-02-10T00:00:00"/>
    <s v="P0023"/>
    <n v="75"/>
    <s v="Grosir"/>
    <s v="Kredit"/>
    <n v="0"/>
    <s v="Zen Sabun"/>
    <s v="Perawatan Tubuh"/>
    <s v="Pcs"/>
    <n v="18500"/>
    <n v="20000"/>
    <n v="1387500"/>
    <n v="1500000"/>
    <n v="10"/>
    <s v="Feb"/>
    <n v="2021"/>
  </r>
  <r>
    <d v="2021-02-11T00:00:00"/>
    <s v="P0024"/>
    <n v="82"/>
    <s v="Online"/>
    <s v="Cash"/>
    <n v="0"/>
    <s v="Detol"/>
    <s v="Perawatan Tubuh"/>
    <s v="Pcs"/>
    <n v="5750"/>
    <n v="7500"/>
    <n v="471500"/>
    <n v="615000"/>
    <n v="11"/>
    <s v="Feb"/>
    <n v="2021"/>
  </r>
  <r>
    <d v="2021-02-12T00:00:00"/>
    <s v="P0025"/>
    <n v="75"/>
    <s v="Online"/>
    <s v="Cash"/>
    <n v="0"/>
    <s v="Lifebuoy Cair 900 Ml"/>
    <s v="Perawatan Tubuh"/>
    <s v="Pcs"/>
    <n v="34550"/>
    <n v="36000"/>
    <n v="2591250"/>
    <n v="2700000"/>
    <n v="12"/>
    <s v="Feb"/>
    <n v="2021"/>
  </r>
  <r>
    <d v="2021-02-13T00:00:00"/>
    <s v="P0026"/>
    <n v="76"/>
    <s v="Online"/>
    <s v="Cash"/>
    <n v="0"/>
    <s v="Ciptadent 190gr"/>
    <s v="Perawatan Tubuh"/>
    <s v="Pcs"/>
    <n v="15450"/>
    <n v="17750"/>
    <n v="1174200"/>
    <n v="1349000"/>
    <n v="13"/>
    <s v="Feb"/>
    <n v="2021"/>
  </r>
  <r>
    <d v="2021-02-14T00:00:00"/>
    <s v="P0027"/>
    <n v="78"/>
    <s v="Online"/>
    <s v="Cash"/>
    <n v="0"/>
    <s v="Pepsodent 120 gr"/>
    <s v="Perawatan Tubuh"/>
    <s v="Pcs"/>
    <n v="5750"/>
    <n v="10300"/>
    <n v="448500"/>
    <n v="803400"/>
    <n v="14"/>
    <s v="Feb"/>
    <n v="2021"/>
  </r>
  <r>
    <d v="2021-02-15T00:00:00"/>
    <s v="P0031"/>
    <n v="74"/>
    <s v="Online"/>
    <s v="Kredit"/>
    <n v="0"/>
    <s v="Buku Gambar A4"/>
    <s v="Alat Tulis"/>
    <s v="Pcs"/>
    <n v="8000"/>
    <n v="10750"/>
    <n v="592000"/>
    <n v="795500"/>
    <n v="15"/>
    <s v="Feb"/>
    <n v="2021"/>
  </r>
  <r>
    <d v="2021-02-16T00:00:00"/>
    <s v="P0032"/>
    <n v="75"/>
    <s v="Online"/>
    <s v="Kredit"/>
    <n v="0"/>
    <s v="Buku Tulis"/>
    <s v="Alat Tulis"/>
    <s v="Pcs"/>
    <n v="5000"/>
    <n v="7750"/>
    <n v="375000"/>
    <n v="581250"/>
    <n v="16"/>
    <s v="Feb"/>
    <n v="2021"/>
  </r>
  <r>
    <d v="2021-02-17T00:00:00"/>
    <s v="P0033"/>
    <n v="82"/>
    <s v="Online"/>
    <s v="Kredit"/>
    <n v="0"/>
    <s v="Pencil Warna 12"/>
    <s v="Alat Tulis"/>
    <s v="Pcs"/>
    <n v="25000"/>
    <n v="27500"/>
    <n v="2050000"/>
    <n v="2255000"/>
    <n v="17"/>
    <s v="Feb"/>
    <n v="2021"/>
  </r>
  <r>
    <d v="2021-02-18T00:00:00"/>
    <s v="P0034"/>
    <n v="76"/>
    <s v="Online"/>
    <s v="Kredit"/>
    <n v="0"/>
    <s v="Pencil Warna 24"/>
    <s v="Alat Tulis"/>
    <s v="Pcs"/>
    <n v="50000"/>
    <n v="55000"/>
    <n v="3800000"/>
    <n v="4180000"/>
    <n v="18"/>
    <s v="Feb"/>
    <n v="2021"/>
  </r>
  <r>
    <d v="2021-02-19T00:00:00"/>
    <s v="P0035"/>
    <n v="73"/>
    <s v="Online"/>
    <s v="Kredit"/>
    <n v="0"/>
    <s v="Buku Gambar A3"/>
    <s v="Alat Tulis"/>
    <s v="Pcs"/>
    <n v="10000"/>
    <n v="13500"/>
    <n v="730000"/>
    <n v="985500"/>
    <n v="19"/>
    <s v="Feb"/>
    <n v="2021"/>
  </r>
  <r>
    <d v="2021-02-20T00:00:00"/>
    <s v="P0036"/>
    <n v="79"/>
    <s v="Eceran"/>
    <s v="Cash"/>
    <n v="0"/>
    <s v="Pulpen Gel"/>
    <s v="Alat Tulis"/>
    <s v="Pcs"/>
    <n v="7500"/>
    <n v="8000"/>
    <n v="592500"/>
    <n v="632000"/>
    <n v="20"/>
    <s v="Feb"/>
    <n v="2021"/>
  </r>
  <r>
    <d v="2021-02-21T00:00:00"/>
    <s v="P0037"/>
    <n v="78"/>
    <s v="Eceran"/>
    <s v="Cash"/>
    <n v="0"/>
    <s v="Tipe X Joyko"/>
    <s v="Alat Tulis"/>
    <s v="Pcs"/>
    <n v="1500"/>
    <n v="2500"/>
    <n v="117000"/>
    <n v="195000"/>
    <n v="21"/>
    <s v="Feb"/>
    <n v="2021"/>
  </r>
  <r>
    <d v="2021-02-22T00:00:00"/>
    <s v="P0038"/>
    <n v="77"/>
    <s v="Eceran"/>
    <s v="Cash"/>
    <n v="0"/>
    <s v="Penggaris Butterfly"/>
    <s v="Alat Tulis"/>
    <s v="Pcs"/>
    <n v="1750"/>
    <n v="2750"/>
    <n v="134750"/>
    <n v="211750"/>
    <n v="22"/>
    <s v="Feb"/>
    <n v="2021"/>
  </r>
  <r>
    <d v="2021-02-23T00:00:00"/>
    <s v="P0039"/>
    <n v="95"/>
    <s v="Eceran"/>
    <s v="Cash"/>
    <n v="0"/>
    <s v="Penggaris Flexibble"/>
    <s v="Alat Tulis"/>
    <s v="Pcs"/>
    <n v="13750"/>
    <n v="17500"/>
    <n v="1306250"/>
    <n v="1662500"/>
    <n v="23"/>
    <s v="Feb"/>
    <n v="2021"/>
  </r>
  <r>
    <d v="2021-02-24T00:00:00"/>
    <s v="P0020"/>
    <n v="75"/>
    <s v="Eceran"/>
    <s v="Cash"/>
    <n v="0"/>
    <s v="Golda Coffee"/>
    <s v="Minuman"/>
    <s v="Pcs"/>
    <n v="11950"/>
    <n v="16200"/>
    <n v="896250"/>
    <n v="1215000"/>
    <n v="24"/>
    <s v="Feb"/>
    <n v="2021"/>
  </r>
  <r>
    <d v="2021-02-25T00:00:00"/>
    <s v="P0005"/>
    <n v="80"/>
    <s v="Grosir"/>
    <s v="Kredit"/>
    <n v="0"/>
    <s v="Beng beng"/>
    <s v="Makanan"/>
    <s v="Pcs"/>
    <n v="3650"/>
    <n v="5100"/>
    <n v="292000"/>
    <n v="408000"/>
    <n v="25"/>
    <s v="Feb"/>
    <n v="2021"/>
  </r>
  <r>
    <d v="2021-02-26T00:00:00"/>
    <s v="P0005"/>
    <n v="75"/>
    <s v="Eceran"/>
    <s v="Kredit"/>
    <n v="0"/>
    <s v="Beng beng"/>
    <s v="Makanan"/>
    <s v="Pcs"/>
    <n v="3650"/>
    <n v="5100"/>
    <n v="273750"/>
    <n v="382500"/>
    <n v="26"/>
    <s v="Feb"/>
    <n v="2021"/>
  </r>
  <r>
    <d v="2021-02-27T00:00:00"/>
    <s v="P0005"/>
    <n v="75"/>
    <s v="Eceran"/>
    <s v="Kredit"/>
    <n v="0"/>
    <s v="Beng beng"/>
    <s v="Makanan"/>
    <s v="Pcs"/>
    <n v="3650"/>
    <n v="5100"/>
    <n v="273750"/>
    <n v="382500"/>
    <n v="27"/>
    <s v="Feb"/>
    <n v="2021"/>
  </r>
  <r>
    <d v="2021-02-28T00:00:00"/>
    <s v="P0005"/>
    <n v="85"/>
    <s v="Eceran"/>
    <s v="Kredit"/>
    <n v="0"/>
    <s v="Beng beng"/>
    <s v="Makanan"/>
    <s v="Pcs"/>
    <n v="3650"/>
    <n v="5100"/>
    <n v="310250"/>
    <n v="433500"/>
    <n v="28"/>
    <s v="Feb"/>
    <n v="2021"/>
  </r>
  <r>
    <d v="2021-03-01T00:00:00"/>
    <s v="P0005"/>
    <n v="80"/>
    <s v="Grosir"/>
    <s v="Cash"/>
    <n v="0"/>
    <s v="Beng beng"/>
    <s v="Makanan"/>
    <s v="Pcs"/>
    <n v="3650"/>
    <n v="5100"/>
    <n v="292000"/>
    <n v="408000"/>
    <n v="1"/>
    <s v="Mar"/>
    <n v="2021"/>
  </r>
  <r>
    <d v="2021-03-02T00:00:00"/>
    <s v="P0005"/>
    <n v="85"/>
    <s v="Eceran"/>
    <s v="Kredit"/>
    <n v="0"/>
    <s v="Beng beng"/>
    <s v="Makanan"/>
    <s v="Pcs"/>
    <n v="3650"/>
    <n v="5100"/>
    <n v="310250"/>
    <n v="433500"/>
    <n v="2"/>
    <s v="Mar"/>
    <n v="2021"/>
  </r>
  <r>
    <d v="2021-03-03T00:00:00"/>
    <s v="P0005"/>
    <n v="90"/>
    <s v="Eceran"/>
    <s v="Cash"/>
    <n v="0"/>
    <s v="Beng beng"/>
    <s v="Makanan"/>
    <s v="Pcs"/>
    <n v="3650"/>
    <n v="5100"/>
    <n v="328500"/>
    <n v="459000"/>
    <n v="3"/>
    <s v="Mar"/>
    <n v="2021"/>
  </r>
  <r>
    <d v="2021-03-04T00:00:00"/>
    <s v="P0001"/>
    <n v="82"/>
    <s v="Eceran"/>
    <s v="Cash"/>
    <n v="0"/>
    <s v="Pocky"/>
    <s v="Makanan"/>
    <s v="Pcs"/>
    <n v="7250"/>
    <n v="8200"/>
    <n v="594500"/>
    <n v="672400"/>
    <n v="4"/>
    <s v="Mar"/>
    <n v="2021"/>
  </r>
  <r>
    <d v="2021-03-05T00:00:00"/>
    <s v="P0002"/>
    <n v="80"/>
    <s v="Grosir"/>
    <s v="Cash"/>
    <n v="0"/>
    <s v="Lotte Chocopie"/>
    <s v="Makanan"/>
    <s v="Pcs"/>
    <n v="4850"/>
    <n v="6100"/>
    <n v="388000"/>
    <n v="488000"/>
    <n v="5"/>
    <s v="Mar"/>
    <n v="2021"/>
  </r>
  <r>
    <d v="2021-03-06T00:00:00"/>
    <s v="P0003"/>
    <n v="80"/>
    <s v="Grosir"/>
    <s v="Kredit"/>
    <n v="0"/>
    <s v="Oreo Wafer Sandwich"/>
    <s v="Makanan"/>
    <s v="Pcs"/>
    <n v="2350"/>
    <n v="3500"/>
    <n v="188000"/>
    <n v="280000"/>
    <n v="6"/>
    <s v="Mar"/>
    <n v="2021"/>
  </r>
  <r>
    <d v="2021-03-07T00:00:00"/>
    <s v="P0004"/>
    <n v="70"/>
    <s v="Grosir"/>
    <s v="Cash"/>
    <n v="0"/>
    <s v="Nyam-nyam"/>
    <s v="Makanan"/>
    <s v="Pcs"/>
    <n v="3550"/>
    <n v="4800"/>
    <n v="248500"/>
    <n v="336000"/>
    <n v="7"/>
    <s v="Mar"/>
    <n v="2021"/>
  </r>
  <r>
    <d v="2021-03-08T00:00:00"/>
    <s v="P0013"/>
    <n v="75"/>
    <s v="Grosir"/>
    <s v="Kredit"/>
    <n v="0"/>
    <s v="Buah Vita"/>
    <s v="Minuman"/>
    <s v="Pcs"/>
    <n v="12850"/>
    <n v="14250"/>
    <n v="963750"/>
    <n v="1068750"/>
    <n v="8"/>
    <s v="Mar"/>
    <n v="2021"/>
  </r>
  <r>
    <d v="2021-03-09T00:00:00"/>
    <s v="P0014"/>
    <n v="69"/>
    <s v="Online"/>
    <s v="Cash"/>
    <n v="0"/>
    <s v="Cimory Yogurt"/>
    <s v="Minuman"/>
    <s v="Pcs"/>
    <n v="2875"/>
    <n v="5300"/>
    <n v="198375"/>
    <n v="365700"/>
    <n v="9"/>
    <s v="Mar"/>
    <n v="2021"/>
  </r>
  <r>
    <d v="2021-03-10T00:00:00"/>
    <s v="P0015"/>
    <n v="75"/>
    <s v="Online"/>
    <s v="Cash"/>
    <n v="0"/>
    <s v="Yoyic Bluebery"/>
    <s v="Minuman"/>
    <s v="Pcs"/>
    <n v="4775"/>
    <n v="7700"/>
    <n v="358125"/>
    <n v="577500"/>
    <n v="10"/>
    <s v="Mar"/>
    <n v="2021"/>
  </r>
  <r>
    <d v="2021-03-11T00:00:00"/>
    <s v="P0016"/>
    <n v="74"/>
    <s v="Online"/>
    <s v="Kredit"/>
    <n v="0"/>
    <s v="Teh Pucuk"/>
    <s v="Minuman"/>
    <s v="Pcs"/>
    <n v="11500"/>
    <n v="12550"/>
    <n v="851000"/>
    <n v="928700"/>
    <n v="11"/>
    <s v="Mar"/>
    <n v="2021"/>
  </r>
  <r>
    <d v="2021-03-12T00:00:00"/>
    <s v="P0017"/>
    <n v="80"/>
    <s v="Online"/>
    <s v="Cash"/>
    <n v="0"/>
    <s v="Fruit Tea Poch"/>
    <s v="Minuman"/>
    <s v="Pcs"/>
    <n v="2250"/>
    <n v="4700"/>
    <n v="180000"/>
    <n v="376000"/>
    <n v="12"/>
    <s v="Mar"/>
    <n v="2021"/>
  </r>
  <r>
    <d v="2021-03-13T00:00:00"/>
    <s v="P0023"/>
    <n v="80"/>
    <s v="Eceran"/>
    <s v="Kredit"/>
    <n v="0"/>
    <s v="Zen Sabun"/>
    <s v="Perawatan Tubuh"/>
    <s v="Pcs"/>
    <n v="18500"/>
    <n v="20000"/>
    <n v="1480000"/>
    <n v="1600000"/>
    <n v="13"/>
    <s v="Mar"/>
    <n v="2021"/>
  </r>
  <r>
    <d v="2021-03-14T00:00:00"/>
    <s v="P0024"/>
    <n v="83"/>
    <s v="Online"/>
    <s v="Cash"/>
    <n v="0"/>
    <s v="Detol"/>
    <s v="Perawatan Tubuh"/>
    <s v="Pcs"/>
    <n v="5750"/>
    <n v="7500"/>
    <n v="477250"/>
    <n v="622500"/>
    <n v="14"/>
    <s v="Mar"/>
    <n v="2021"/>
  </r>
  <r>
    <d v="2021-03-15T00:00:00"/>
    <s v="P0025"/>
    <n v="79"/>
    <s v="Online"/>
    <s v="Kredit"/>
    <n v="0"/>
    <s v="Lifebuoy Cair 900 Ml"/>
    <s v="Perawatan Tubuh"/>
    <s v="Pcs"/>
    <n v="34550"/>
    <n v="36000"/>
    <n v="2729450"/>
    <n v="2844000"/>
    <n v="15"/>
    <s v="Mar"/>
    <n v="2021"/>
  </r>
  <r>
    <d v="2021-03-16T00:00:00"/>
    <s v="P0026"/>
    <n v="75"/>
    <s v="Eceran"/>
    <s v="Cash"/>
    <n v="0"/>
    <s v="Ciptadent 190gr"/>
    <s v="Perawatan Tubuh"/>
    <s v="Pcs"/>
    <n v="15450"/>
    <n v="17750"/>
    <n v="1158750"/>
    <n v="1331250"/>
    <n v="16"/>
    <s v="Mar"/>
    <n v="2021"/>
  </r>
  <r>
    <d v="2021-03-17T00:00:00"/>
    <s v="P0027"/>
    <n v="77"/>
    <s v="Online"/>
    <s v="Kredit"/>
    <n v="0"/>
    <s v="Pepsodent 120 gr"/>
    <s v="Perawatan Tubuh"/>
    <s v="Pcs"/>
    <n v="5750"/>
    <n v="10300"/>
    <n v="442750"/>
    <n v="793100"/>
    <n v="17"/>
    <s v="Mar"/>
    <n v="2021"/>
  </r>
  <r>
    <d v="2021-03-18T00:00:00"/>
    <s v="P0031"/>
    <n v="84"/>
    <s v="Online"/>
    <s v="Cash"/>
    <n v="0"/>
    <s v="Buku Gambar A4"/>
    <s v="Alat Tulis"/>
    <s v="Pcs"/>
    <n v="8000"/>
    <n v="10750"/>
    <n v="672000"/>
    <n v="903000"/>
    <n v="18"/>
    <s v="Mar"/>
    <n v="2021"/>
  </r>
  <r>
    <d v="2021-03-19T00:00:00"/>
    <s v="P0032"/>
    <n v="78"/>
    <s v="Eceran"/>
    <s v="Kredit"/>
    <n v="0"/>
    <s v="Buku Tulis"/>
    <s v="Alat Tulis"/>
    <s v="Pcs"/>
    <n v="5000"/>
    <n v="7750"/>
    <n v="390000"/>
    <n v="604500"/>
    <n v="19"/>
    <s v="Mar"/>
    <n v="2021"/>
  </r>
  <r>
    <d v="2021-03-20T00:00:00"/>
    <s v="P0033"/>
    <n v="84"/>
    <s v="Online"/>
    <s v="Cash"/>
    <n v="0"/>
    <s v="Pencil Warna 12"/>
    <s v="Alat Tulis"/>
    <s v="Pcs"/>
    <n v="25000"/>
    <n v="27500"/>
    <n v="2100000"/>
    <n v="2310000"/>
    <n v="20"/>
    <s v="Mar"/>
    <n v="2021"/>
  </r>
  <r>
    <d v="2021-03-21T00:00:00"/>
    <s v="P0034"/>
    <n v="83"/>
    <s v="Online"/>
    <s v="Cash"/>
    <n v="0"/>
    <s v="Pencil Warna 24"/>
    <s v="Alat Tulis"/>
    <s v="Pcs"/>
    <n v="50000"/>
    <n v="55000"/>
    <n v="4150000"/>
    <n v="4565000"/>
    <n v="21"/>
    <s v="Mar"/>
    <n v="2021"/>
  </r>
  <r>
    <d v="2021-03-22T00:00:00"/>
    <s v="P0035"/>
    <n v="90"/>
    <s v="Eceran"/>
    <s v="Kredit"/>
    <n v="0"/>
    <s v="Buku Gambar A3"/>
    <s v="Alat Tulis"/>
    <s v="Pcs"/>
    <n v="10000"/>
    <n v="13500"/>
    <n v="900000"/>
    <n v="1215000"/>
    <n v="22"/>
    <s v="Mar"/>
    <n v="2021"/>
  </r>
  <r>
    <d v="2021-03-23T00:00:00"/>
    <s v="P0036"/>
    <n v="82"/>
    <s v="Online"/>
    <s v="Cash"/>
    <n v="0"/>
    <s v="Pulpen Gel"/>
    <s v="Alat Tulis"/>
    <s v="Pcs"/>
    <n v="7500"/>
    <n v="8000"/>
    <n v="615000"/>
    <n v="656000"/>
    <n v="23"/>
    <s v="Mar"/>
    <n v="2021"/>
  </r>
  <r>
    <d v="2021-03-24T00:00:00"/>
    <s v="P0037"/>
    <n v="95"/>
    <s v="Online"/>
    <s v="Cash"/>
    <n v="0"/>
    <s v="Tipe X Joyko"/>
    <s v="Alat Tulis"/>
    <s v="Pcs"/>
    <n v="1500"/>
    <n v="2500"/>
    <n v="142500"/>
    <n v="237500"/>
    <n v="24"/>
    <s v="Mar"/>
    <n v="2021"/>
  </r>
  <r>
    <d v="2021-03-25T00:00:00"/>
    <s v="P0038"/>
    <n v="80"/>
    <s v="Grosir"/>
    <s v="Kredit"/>
    <n v="0"/>
    <s v="Penggaris Butterfly"/>
    <s v="Alat Tulis"/>
    <s v="Pcs"/>
    <n v="1750"/>
    <n v="2750"/>
    <n v="140000"/>
    <n v="220000"/>
    <n v="25"/>
    <s v="Mar"/>
    <n v="2021"/>
  </r>
  <r>
    <d v="2021-03-26T00:00:00"/>
    <s v="P0039"/>
    <n v="75"/>
    <s v="Grosir"/>
    <s v="Cash"/>
    <n v="0"/>
    <s v="Penggaris Flexibble"/>
    <s v="Alat Tulis"/>
    <s v="Pcs"/>
    <n v="13750"/>
    <n v="17500"/>
    <n v="1031250"/>
    <n v="1312500"/>
    <n v="26"/>
    <s v="Mar"/>
    <n v="2021"/>
  </r>
  <r>
    <d v="2021-03-27T00:00:00"/>
    <s v="P0020"/>
    <n v="75"/>
    <s v="Grosir"/>
    <s v="Cash"/>
    <n v="0"/>
    <s v="Golda Coffee"/>
    <s v="Minuman"/>
    <s v="Pcs"/>
    <n v="11950"/>
    <n v="16200"/>
    <n v="896250"/>
    <n v="1215000"/>
    <n v="27"/>
    <s v="Mar"/>
    <n v="2021"/>
  </r>
  <r>
    <d v="2021-03-28T00:00:00"/>
    <s v="P0005"/>
    <n v="77"/>
    <s v="Grosir"/>
    <s v="Kredit"/>
    <n v="0"/>
    <s v="Beng beng"/>
    <s v="Makanan"/>
    <s v="Pcs"/>
    <n v="3650"/>
    <n v="5100"/>
    <n v="281050"/>
    <n v="392700"/>
    <n v="28"/>
    <s v="Mar"/>
    <n v="2021"/>
  </r>
  <r>
    <d v="2021-03-29T00:00:00"/>
    <s v="P0005"/>
    <n v="75"/>
    <s v="Online"/>
    <s v="Cash"/>
    <n v="0"/>
    <s v="Beng beng"/>
    <s v="Makanan"/>
    <s v="Pcs"/>
    <n v="3650"/>
    <n v="5100"/>
    <n v="273750"/>
    <n v="382500"/>
    <n v="29"/>
    <s v="Mar"/>
    <n v="2021"/>
  </r>
  <r>
    <d v="2021-03-30T00:00:00"/>
    <s v="P0005"/>
    <n v="82"/>
    <s v="Grosir"/>
    <s v="Cash"/>
    <n v="0"/>
    <s v="Beng beng"/>
    <s v="Makanan"/>
    <s v="Pcs"/>
    <n v="3650"/>
    <n v="5100"/>
    <n v="299300"/>
    <n v="418200"/>
    <n v="30"/>
    <s v="Mar"/>
    <n v="2021"/>
  </r>
  <r>
    <d v="2021-03-31T00:00:00"/>
    <s v="P0005"/>
    <n v="75"/>
    <s v="Grosir"/>
    <s v="Cash"/>
    <n v="0"/>
    <s v="Beng beng"/>
    <s v="Makanan"/>
    <s v="Pcs"/>
    <n v="3650"/>
    <n v="5100"/>
    <n v="273750"/>
    <n v="382500"/>
    <n v="31"/>
    <s v="Mar"/>
    <n v="2021"/>
  </r>
  <r>
    <d v="2021-04-01T00:00:00"/>
    <s v="P0005"/>
    <n v="70"/>
    <s v="Grosir"/>
    <s v="Kredit"/>
    <n v="0"/>
    <s v="Beng beng"/>
    <s v="Makanan"/>
    <s v="Pcs"/>
    <n v="3650"/>
    <n v="5100"/>
    <n v="255500"/>
    <n v="357000"/>
    <n v="1"/>
    <s v="Apr"/>
    <n v="2021"/>
  </r>
  <r>
    <d v="2021-04-02T00:00:00"/>
    <s v="P0005"/>
    <n v="69"/>
    <s v="Eceran"/>
    <s v="Kredit"/>
    <n v="0"/>
    <s v="Beng beng"/>
    <s v="Makanan"/>
    <s v="Pcs"/>
    <n v="3650"/>
    <n v="5100"/>
    <n v="251850"/>
    <n v="351900"/>
    <n v="2"/>
    <s v="Apr"/>
    <n v="2021"/>
  </r>
  <r>
    <d v="2021-04-03T00:00:00"/>
    <s v="P0005"/>
    <n v="72"/>
    <s v="Eceran"/>
    <s v="Cash"/>
    <n v="0"/>
    <s v="Beng beng"/>
    <s v="Makanan"/>
    <s v="Pcs"/>
    <n v="3650"/>
    <n v="5100"/>
    <n v="262800"/>
    <n v="367200"/>
    <n v="3"/>
    <s v="Apr"/>
    <n v="2021"/>
  </r>
  <r>
    <d v="2021-04-04T00:00:00"/>
    <s v="P0001"/>
    <n v="73"/>
    <s v="Eceran"/>
    <s v="Cash"/>
    <n v="0"/>
    <s v="Pocky"/>
    <s v="Makanan"/>
    <s v="Pcs"/>
    <n v="7250"/>
    <n v="8200"/>
    <n v="529250"/>
    <n v="598600"/>
    <n v="4"/>
    <s v="Apr"/>
    <n v="2021"/>
  </r>
  <r>
    <d v="2021-04-05T00:00:00"/>
    <s v="P0015"/>
    <n v="70"/>
    <s v="Grosir"/>
    <s v="Cash"/>
    <n v="0"/>
    <s v="Yoyic Bluebery"/>
    <s v="Minuman"/>
    <s v="Pcs"/>
    <n v="4775"/>
    <n v="7700"/>
    <n v="334250"/>
    <n v="539000"/>
    <n v="5"/>
    <s v="Apr"/>
    <n v="2021"/>
  </r>
  <r>
    <d v="2021-04-06T00:00:00"/>
    <s v="P0020"/>
    <n v="80"/>
    <s v="Grosir"/>
    <s v="Kredit"/>
    <n v="0"/>
    <s v="Golda Coffee"/>
    <s v="Minuman"/>
    <s v="Pcs"/>
    <n v="11950"/>
    <n v="16200"/>
    <n v="956000"/>
    <n v="1296000"/>
    <n v="6"/>
    <s v="Apr"/>
    <n v="2021"/>
  </r>
  <r>
    <d v="2021-04-07T00:00:00"/>
    <s v="P0025"/>
    <n v="70"/>
    <s v="Grosir"/>
    <s v="Cash"/>
    <n v="0"/>
    <s v="Lifebuoy Cair 900 Ml"/>
    <s v="Perawatan Tubuh"/>
    <s v="Pcs"/>
    <n v="34550"/>
    <n v="36000"/>
    <n v="2418500"/>
    <n v="2520000"/>
    <n v="7"/>
    <s v="Apr"/>
    <n v="2021"/>
  </r>
  <r>
    <d v="2021-04-08T00:00:00"/>
    <s v="P0003"/>
    <n v="75"/>
    <s v="Grosir"/>
    <s v="Kredit"/>
    <n v="0"/>
    <s v="Oreo Wafer Sandwich"/>
    <s v="Makanan"/>
    <s v="Pcs"/>
    <n v="2350"/>
    <n v="3500"/>
    <n v="176250"/>
    <n v="262500"/>
    <n v="8"/>
    <s v="Apr"/>
    <n v="2021"/>
  </r>
  <r>
    <d v="2021-04-09T00:00:00"/>
    <s v="P0033"/>
    <n v="69"/>
    <s v="Online"/>
    <s v="Cash"/>
    <n v="0"/>
    <s v="Pencil Warna 12"/>
    <s v="Alat Tulis"/>
    <s v="Pcs"/>
    <n v="25000"/>
    <n v="27500"/>
    <n v="1725000"/>
    <n v="1897500"/>
    <n v="9"/>
    <s v="Apr"/>
    <n v="2021"/>
  </r>
  <r>
    <d v="2021-04-10T00:00:00"/>
    <s v="P0033"/>
    <n v="68"/>
    <s v="Eceran"/>
    <s v="Cash"/>
    <n v="0"/>
    <s v="Pencil Warna 12"/>
    <s v="Alat Tulis"/>
    <s v="Pcs"/>
    <n v="25000"/>
    <n v="27500"/>
    <n v="1700000"/>
    <n v="1870000"/>
    <n v="10"/>
    <s v="Apr"/>
    <n v="2021"/>
  </r>
  <r>
    <d v="2021-04-11T00:00:00"/>
    <s v="P0002"/>
    <n v="77"/>
    <s v="Online"/>
    <s v="Cash"/>
    <n v="0"/>
    <s v="Lotte Chocopie"/>
    <s v="Makanan"/>
    <s v="Pcs"/>
    <n v="4850"/>
    <n v="6100"/>
    <n v="373450"/>
    <n v="469700"/>
    <n v="11"/>
    <s v="Apr"/>
    <n v="2021"/>
  </r>
  <r>
    <d v="2021-04-12T00:00:00"/>
    <s v="P0004"/>
    <n v="70"/>
    <s v="Online"/>
    <s v="Cash"/>
    <n v="0"/>
    <s v="Nyam-nyam"/>
    <s v="Makanan"/>
    <s v="Pcs"/>
    <n v="3550"/>
    <n v="4800"/>
    <n v="248500"/>
    <n v="336000"/>
    <n v="12"/>
    <s v="Apr"/>
    <n v="2021"/>
  </r>
  <r>
    <d v="2021-04-13T00:00:00"/>
    <s v="P0001"/>
    <n v="71"/>
    <s v="Eceran"/>
    <s v="Cash"/>
    <n v="0"/>
    <s v="Pocky"/>
    <s v="Makanan"/>
    <s v="Pcs"/>
    <n v="7250"/>
    <n v="8200"/>
    <n v="514750"/>
    <n v="582200"/>
    <n v="13"/>
    <s v="Apr"/>
    <n v="2021"/>
  </r>
  <r>
    <d v="2021-04-14T00:00:00"/>
    <s v="P0015"/>
    <n v="73"/>
    <s v="Online"/>
    <s v="Cash"/>
    <n v="0"/>
    <s v="Yoyic Bluebery"/>
    <s v="Minuman"/>
    <s v="Pcs"/>
    <n v="4775"/>
    <n v="7700"/>
    <n v="348575"/>
    <n v="562100"/>
    <n v="14"/>
    <s v="Apr"/>
    <n v="2021"/>
  </r>
  <r>
    <d v="2021-04-15T00:00:00"/>
    <s v="P0020"/>
    <n v="69"/>
    <s v="Online"/>
    <s v="Cash"/>
    <n v="0"/>
    <s v="Golda Coffee"/>
    <s v="Minuman"/>
    <s v="Pcs"/>
    <n v="11950"/>
    <n v="16200"/>
    <n v="824550"/>
    <n v="1117800"/>
    <n v="15"/>
    <s v="Apr"/>
    <n v="2021"/>
  </r>
  <r>
    <d v="2021-04-16T00:00:00"/>
    <s v="P0025"/>
    <n v="70"/>
    <s v="Eceran"/>
    <s v="Cash"/>
    <n v="0"/>
    <s v="Lifebuoy Cair 900 Ml"/>
    <s v="Perawatan Tubuh"/>
    <s v="Pcs"/>
    <n v="34550"/>
    <n v="36000"/>
    <n v="2418500"/>
    <n v="2520000"/>
    <n v="16"/>
    <s v="Apr"/>
    <n v="2021"/>
  </r>
  <r>
    <d v="2021-04-17T00:00:00"/>
    <s v="P0003"/>
    <n v="67"/>
    <s v="Online"/>
    <s v="Cash"/>
    <n v="0"/>
    <s v="Oreo Wafer Sandwich"/>
    <s v="Makanan"/>
    <s v="Pcs"/>
    <n v="2350"/>
    <n v="3500"/>
    <n v="157450"/>
    <n v="234500"/>
    <n v="17"/>
    <s v="Apr"/>
    <n v="2021"/>
  </r>
  <r>
    <d v="2021-04-18T00:00:00"/>
    <s v="P0033"/>
    <n v="71"/>
    <s v="Online"/>
    <s v="Cash"/>
    <n v="0"/>
    <s v="Pencil Warna 12"/>
    <s v="Alat Tulis"/>
    <s v="Pcs"/>
    <n v="25000"/>
    <n v="27500"/>
    <n v="1775000"/>
    <n v="1952500"/>
    <n v="18"/>
    <s v="Apr"/>
    <n v="2021"/>
  </r>
  <r>
    <d v="2021-04-19T00:00:00"/>
    <s v="P0033"/>
    <n v="68"/>
    <s v="Eceran"/>
    <s v="Cash"/>
    <n v="0"/>
    <s v="Pencil Warna 12"/>
    <s v="Alat Tulis"/>
    <s v="Pcs"/>
    <n v="25000"/>
    <n v="27500"/>
    <n v="1700000"/>
    <n v="1870000"/>
    <n v="19"/>
    <s v="Apr"/>
    <n v="2021"/>
  </r>
  <r>
    <d v="2021-04-20T00:00:00"/>
    <s v="P0002"/>
    <n v="74"/>
    <s v="Online"/>
    <s v="Cash"/>
    <n v="0"/>
    <s v="Lotte Chocopie"/>
    <s v="Makanan"/>
    <s v="Pcs"/>
    <n v="4850"/>
    <n v="6100"/>
    <n v="358900"/>
    <n v="451400"/>
    <n v="20"/>
    <s v="Apr"/>
    <n v="2021"/>
  </r>
  <r>
    <d v="2021-04-21T00:00:00"/>
    <s v="P0004"/>
    <n v="73"/>
    <s v="Online"/>
    <s v="Cash"/>
    <n v="0"/>
    <s v="Nyam-nyam"/>
    <s v="Makanan"/>
    <s v="Pcs"/>
    <n v="3550"/>
    <n v="4800"/>
    <n v="259150"/>
    <n v="350400"/>
    <n v="21"/>
    <s v="Apr"/>
    <n v="2021"/>
  </r>
  <r>
    <d v="2021-04-22T00:00:00"/>
    <s v="P0001"/>
    <n v="72"/>
    <s v="Eceran"/>
    <s v="Cash"/>
    <n v="0"/>
    <s v="Pocky"/>
    <s v="Makanan"/>
    <s v="Pcs"/>
    <n v="7250"/>
    <n v="8200"/>
    <n v="522000"/>
    <n v="590400"/>
    <n v="22"/>
    <s v="Apr"/>
    <n v="2021"/>
  </r>
  <r>
    <d v="2021-04-23T00:00:00"/>
    <s v="P0015"/>
    <n v="70"/>
    <s v="Online"/>
    <s v="Cash"/>
    <n v="0"/>
    <s v="Yoyic Bluebery"/>
    <s v="Minuman"/>
    <s v="Pcs"/>
    <n v="4775"/>
    <n v="7700"/>
    <n v="334250"/>
    <n v="539000"/>
    <n v="23"/>
    <s v="Apr"/>
    <n v="2021"/>
  </r>
  <r>
    <d v="2021-04-24T00:00:00"/>
    <s v="P0020"/>
    <n v="70"/>
    <s v="Online"/>
    <s v="Cash"/>
    <n v="0"/>
    <s v="Golda Coffee"/>
    <s v="Minuman"/>
    <s v="Pcs"/>
    <n v="11950"/>
    <n v="16200"/>
    <n v="836500"/>
    <n v="1134000"/>
    <n v="24"/>
    <s v="Apr"/>
    <n v="2021"/>
  </r>
  <r>
    <d v="2021-04-25T00:00:00"/>
    <s v="P0033"/>
    <n v="72"/>
    <s v="Grosir"/>
    <s v="Cash"/>
    <n v="0"/>
    <s v="Pencil Warna 12"/>
    <s v="Alat Tulis"/>
    <s v="Pcs"/>
    <n v="25000"/>
    <n v="27500"/>
    <n v="1800000"/>
    <n v="1980000"/>
    <n v="25"/>
    <s v="Apr"/>
    <n v="2021"/>
  </r>
  <r>
    <d v="2021-04-26T00:00:00"/>
    <s v="P0033"/>
    <n v="75"/>
    <s v="Grosir"/>
    <s v="Cash"/>
    <n v="0"/>
    <s v="Pencil Warna 12"/>
    <s v="Alat Tulis"/>
    <s v="Pcs"/>
    <n v="25000"/>
    <n v="27500"/>
    <n v="1875000"/>
    <n v="2062500"/>
    <n v="26"/>
    <s v="Apr"/>
    <n v="2021"/>
  </r>
  <r>
    <d v="2021-04-27T00:00:00"/>
    <s v="P0033"/>
    <n v="67"/>
    <s v="Grosir"/>
    <s v="Cash"/>
    <n v="0"/>
    <s v="Pencil Warna 12"/>
    <s v="Alat Tulis"/>
    <s v="Pcs"/>
    <n v="25000"/>
    <n v="27500"/>
    <n v="1675000"/>
    <n v="1842500"/>
    <n v="27"/>
    <s v="Apr"/>
    <n v="2021"/>
  </r>
  <r>
    <d v="2021-04-28T00:00:00"/>
    <s v="P0033"/>
    <n v="72"/>
    <s v="Grosir"/>
    <s v="Cash"/>
    <n v="0"/>
    <s v="Pencil Warna 12"/>
    <s v="Alat Tulis"/>
    <s v="Pcs"/>
    <n v="25000"/>
    <n v="27500"/>
    <n v="1800000"/>
    <n v="1980000"/>
    <n v="28"/>
    <s v="Apr"/>
    <n v="2021"/>
  </r>
  <r>
    <d v="2021-04-29T00:00:00"/>
    <s v="P0033"/>
    <n v="70"/>
    <s v="Grosir"/>
    <s v="Cash"/>
    <n v="0"/>
    <s v="Pencil Warna 12"/>
    <s v="Alat Tulis"/>
    <s v="Pcs"/>
    <n v="25000"/>
    <n v="27500"/>
    <n v="1750000"/>
    <n v="1925000"/>
    <n v="29"/>
    <s v="Apr"/>
    <n v="2021"/>
  </r>
  <r>
    <d v="2021-04-30T00:00:00"/>
    <s v="P0033"/>
    <n v="77"/>
    <s v="Grosir"/>
    <s v="Cash"/>
    <n v="0"/>
    <s v="Pencil Warna 12"/>
    <s v="Alat Tulis"/>
    <s v="Pcs"/>
    <n v="25000"/>
    <n v="27500"/>
    <n v="1925000"/>
    <n v="2117500"/>
    <n v="30"/>
    <s v="Apr"/>
    <n v="2021"/>
  </r>
  <r>
    <d v="2021-05-01T00:00:00"/>
    <s v="P0017"/>
    <n v="70"/>
    <s v="Grosir"/>
    <s v="Cash"/>
    <n v="0"/>
    <s v="Fruit Tea Poch"/>
    <s v="Minuman"/>
    <s v="Pcs"/>
    <n v="2250"/>
    <n v="4700"/>
    <n v="157500"/>
    <n v="329000"/>
    <n v="1"/>
    <s v="May"/>
    <n v="2021"/>
  </r>
  <r>
    <d v="2021-05-02T00:00:00"/>
    <s v="P0002"/>
    <n v="69"/>
    <s v="Eceran"/>
    <s v="Kredit"/>
    <n v="0"/>
    <s v="Lotte Chocopie"/>
    <s v="Makanan"/>
    <s v="Pcs"/>
    <n v="4850"/>
    <n v="6100"/>
    <n v="334650"/>
    <n v="420900"/>
    <n v="2"/>
    <s v="May"/>
    <n v="2021"/>
  </r>
  <r>
    <d v="2021-05-03T00:00:00"/>
    <s v="P0004"/>
    <n v="72"/>
    <s v="Eceran"/>
    <s v="Cash"/>
    <n v="0"/>
    <s v="Nyam-nyam"/>
    <s v="Makanan"/>
    <s v="Pcs"/>
    <n v="3550"/>
    <n v="4800"/>
    <n v="255600"/>
    <n v="345600"/>
    <n v="3"/>
    <s v="May"/>
    <n v="2021"/>
  </r>
  <r>
    <d v="2021-05-04T00:00:00"/>
    <s v="P0001"/>
    <n v="73"/>
    <s v="Eceran"/>
    <s v="Cash"/>
    <n v="0"/>
    <s v="Pocky"/>
    <s v="Makanan"/>
    <s v="Pcs"/>
    <n v="7250"/>
    <n v="8200"/>
    <n v="529250"/>
    <n v="598600"/>
    <n v="4"/>
    <s v="May"/>
    <n v="2021"/>
  </r>
  <r>
    <d v="2021-05-05T00:00:00"/>
    <s v="P0015"/>
    <n v="75"/>
    <s v="Grosir"/>
    <s v="Cash"/>
    <n v="0"/>
    <s v="Yoyic Bluebery"/>
    <s v="Minuman"/>
    <s v="Pcs"/>
    <n v="4775"/>
    <n v="7700"/>
    <n v="358125"/>
    <n v="577500"/>
    <n v="5"/>
    <s v="May"/>
    <n v="2021"/>
  </r>
  <r>
    <d v="2021-05-06T00:00:00"/>
    <s v="P0020"/>
    <n v="70"/>
    <s v="Grosir"/>
    <s v="Kredit"/>
    <n v="0"/>
    <s v="Golda Coffee"/>
    <s v="Minuman"/>
    <s v="Pcs"/>
    <n v="11950"/>
    <n v="16200"/>
    <n v="836500"/>
    <n v="1134000"/>
    <n v="6"/>
    <s v="May"/>
    <n v="2021"/>
  </r>
  <r>
    <d v="2021-05-07T00:00:00"/>
    <s v="P0025"/>
    <n v="80"/>
    <s v="Grosir"/>
    <s v="Cash"/>
    <n v="0"/>
    <s v="Lifebuoy Cair 900 Ml"/>
    <s v="Perawatan Tubuh"/>
    <s v="Pcs"/>
    <n v="34550"/>
    <n v="36000"/>
    <n v="2764000"/>
    <n v="2880000"/>
    <n v="7"/>
    <s v="May"/>
    <n v="2021"/>
  </r>
  <r>
    <d v="2021-05-08T00:00:00"/>
    <s v="P0003"/>
    <n v="72"/>
    <s v="Grosir"/>
    <s v="Kredit"/>
    <n v="0"/>
    <s v="Oreo Wafer Sandwich"/>
    <s v="Makanan"/>
    <s v="Pcs"/>
    <n v="2350"/>
    <n v="3500"/>
    <n v="169200"/>
    <n v="252000"/>
    <n v="8"/>
    <s v="May"/>
    <n v="2021"/>
  </r>
  <r>
    <d v="2021-05-09T00:00:00"/>
    <s v="P0017"/>
    <n v="69"/>
    <s v="Online"/>
    <s v="Cash"/>
    <n v="0"/>
    <s v="Fruit Tea Poch"/>
    <s v="Minuman"/>
    <s v="Pcs"/>
    <n v="2250"/>
    <n v="4700"/>
    <n v="155250"/>
    <n v="324300"/>
    <n v="9"/>
    <s v="May"/>
    <n v="2021"/>
  </r>
  <r>
    <d v="2021-05-10T00:00:00"/>
    <s v="P0017"/>
    <n v="68"/>
    <s v="Eceran"/>
    <s v="Cash"/>
    <n v="0"/>
    <s v="Fruit Tea Poch"/>
    <s v="Minuman"/>
    <s v="Pcs"/>
    <n v="2250"/>
    <n v="4700"/>
    <n v="153000"/>
    <n v="319600"/>
    <n v="10"/>
    <s v="May"/>
    <n v="2021"/>
  </r>
  <r>
    <d v="2021-05-11T00:00:00"/>
    <s v="P0002"/>
    <n v="67"/>
    <s v="Online"/>
    <s v="Cash"/>
    <n v="0"/>
    <s v="Lotte Chocopie"/>
    <s v="Makanan"/>
    <s v="Pcs"/>
    <n v="4850"/>
    <n v="6100"/>
    <n v="324950"/>
    <n v="408700"/>
    <n v="11"/>
    <s v="May"/>
    <n v="2021"/>
  </r>
  <r>
    <d v="2021-05-12T00:00:00"/>
    <s v="P0004"/>
    <n v="70"/>
    <s v="Online"/>
    <s v="Cash"/>
    <n v="0"/>
    <s v="Nyam-nyam"/>
    <s v="Makanan"/>
    <s v="Pcs"/>
    <n v="3550"/>
    <n v="4800"/>
    <n v="248500"/>
    <n v="336000"/>
    <n v="12"/>
    <s v="May"/>
    <n v="2021"/>
  </r>
  <r>
    <d v="2021-05-13T00:00:00"/>
    <s v="P0001"/>
    <n v="71"/>
    <s v="Eceran"/>
    <s v="Cash"/>
    <n v="0"/>
    <s v="Pocky"/>
    <s v="Makanan"/>
    <s v="Pcs"/>
    <n v="7250"/>
    <n v="8200"/>
    <n v="514750"/>
    <n v="582200"/>
    <n v="13"/>
    <s v="May"/>
    <n v="2021"/>
  </r>
  <r>
    <d v="2021-05-14T00:00:00"/>
    <s v="P0015"/>
    <n v="73"/>
    <s v="Online"/>
    <s v="Cash"/>
    <n v="0"/>
    <s v="Yoyic Bluebery"/>
    <s v="Minuman"/>
    <s v="Pcs"/>
    <n v="4775"/>
    <n v="7700"/>
    <n v="348575"/>
    <n v="562100"/>
    <n v="14"/>
    <s v="May"/>
    <n v="2021"/>
  </r>
  <r>
    <d v="2021-05-15T00:00:00"/>
    <s v="P0020"/>
    <n v="69"/>
    <s v="Online"/>
    <s v="Cash"/>
    <n v="0"/>
    <s v="Golda Coffee"/>
    <s v="Minuman"/>
    <s v="Pcs"/>
    <n v="11950"/>
    <n v="16200"/>
    <n v="824550"/>
    <n v="1117800"/>
    <n v="15"/>
    <s v="May"/>
    <n v="2021"/>
  </r>
  <r>
    <d v="2021-05-16T00:00:00"/>
    <s v="P0025"/>
    <n v="70"/>
    <s v="Eceran"/>
    <s v="Cash"/>
    <n v="0"/>
    <s v="Lifebuoy Cair 900 Ml"/>
    <s v="Perawatan Tubuh"/>
    <s v="Pcs"/>
    <n v="34550"/>
    <n v="36000"/>
    <n v="2418500"/>
    <n v="2520000"/>
    <n v="16"/>
    <s v="May"/>
    <n v="2021"/>
  </r>
  <r>
    <d v="2021-05-17T00:00:00"/>
    <s v="P0003"/>
    <n v="67"/>
    <s v="Online"/>
    <s v="Cash"/>
    <n v="0"/>
    <s v="Oreo Wafer Sandwich"/>
    <s v="Makanan"/>
    <s v="Pcs"/>
    <n v="2350"/>
    <n v="3500"/>
    <n v="157450"/>
    <n v="234500"/>
    <n v="17"/>
    <s v="May"/>
    <n v="2021"/>
  </r>
  <r>
    <d v="2021-05-18T00:00:00"/>
    <s v="P0017"/>
    <n v="71"/>
    <s v="Online"/>
    <s v="Cash"/>
    <n v="0"/>
    <s v="Fruit Tea Poch"/>
    <s v="Minuman"/>
    <s v="Pcs"/>
    <n v="2250"/>
    <n v="4700"/>
    <n v="159750"/>
    <n v="333700"/>
    <n v="18"/>
    <s v="May"/>
    <n v="2021"/>
  </r>
  <r>
    <d v="2021-05-19T00:00:00"/>
    <s v="P0017"/>
    <n v="68"/>
    <s v="Eceran"/>
    <s v="Cash"/>
    <n v="0"/>
    <s v="Fruit Tea Poch"/>
    <s v="Minuman"/>
    <s v="Pcs"/>
    <n v="2250"/>
    <n v="4700"/>
    <n v="153000"/>
    <n v="319600"/>
    <n v="19"/>
    <s v="May"/>
    <n v="2021"/>
  </r>
  <r>
    <d v="2021-05-20T00:00:00"/>
    <s v="P0002"/>
    <n v="74"/>
    <s v="Online"/>
    <s v="Cash"/>
    <n v="0"/>
    <s v="Lotte Chocopie"/>
    <s v="Makanan"/>
    <s v="Pcs"/>
    <n v="4850"/>
    <n v="6100"/>
    <n v="358900"/>
    <n v="451400"/>
    <n v="20"/>
    <s v="May"/>
    <n v="2021"/>
  </r>
  <r>
    <d v="2021-05-21T00:00:00"/>
    <s v="P0004"/>
    <n v="73"/>
    <s v="Online"/>
    <s v="Cash"/>
    <n v="0"/>
    <s v="Nyam-nyam"/>
    <s v="Makanan"/>
    <s v="Pcs"/>
    <n v="3550"/>
    <n v="4800"/>
    <n v="259150"/>
    <n v="350400"/>
    <n v="21"/>
    <s v="May"/>
    <n v="2021"/>
  </r>
  <r>
    <d v="2021-05-22T00:00:00"/>
    <s v="P0001"/>
    <n v="72"/>
    <s v="Eceran"/>
    <s v="Cash"/>
    <n v="0"/>
    <s v="Pocky"/>
    <s v="Makanan"/>
    <s v="Pcs"/>
    <n v="7250"/>
    <n v="8200"/>
    <n v="522000"/>
    <n v="590400"/>
    <n v="22"/>
    <s v="May"/>
    <n v="2021"/>
  </r>
  <r>
    <d v="2021-05-23T00:00:00"/>
    <s v="P0015"/>
    <n v="67"/>
    <s v="Online"/>
    <s v="Cash"/>
    <n v="0"/>
    <s v="Yoyic Bluebery"/>
    <s v="Minuman"/>
    <s v="Pcs"/>
    <n v="4775"/>
    <n v="7700"/>
    <n v="319925"/>
    <n v="515900"/>
    <n v="23"/>
    <s v="May"/>
    <n v="2021"/>
  </r>
  <r>
    <d v="2021-05-24T00:00:00"/>
    <s v="P0020"/>
    <n v="70"/>
    <s v="Online"/>
    <s v="Cash"/>
    <n v="0"/>
    <s v="Golda Coffee"/>
    <s v="Minuman"/>
    <s v="Pcs"/>
    <n v="11950"/>
    <n v="16200"/>
    <n v="836500"/>
    <n v="1134000"/>
    <n v="24"/>
    <s v="May"/>
    <n v="2021"/>
  </r>
  <r>
    <d v="2021-05-25T00:00:00"/>
    <s v="P0036"/>
    <n v="85"/>
    <s v="Grosir"/>
    <s v="Cash"/>
    <n v="0"/>
    <s v="Pulpen Gel"/>
    <s v="Alat Tulis"/>
    <s v="Pcs"/>
    <n v="7500"/>
    <n v="8000"/>
    <n v="637500"/>
    <n v="680000"/>
    <n v="25"/>
    <s v="May"/>
    <n v="2021"/>
  </r>
  <r>
    <d v="2021-05-26T00:00:00"/>
    <s v="P0037"/>
    <n v="80"/>
    <s v="Grosir"/>
    <s v="Cash"/>
    <n v="0"/>
    <s v="Tipe X Joyko"/>
    <s v="Alat Tulis"/>
    <s v="Pcs"/>
    <n v="1500"/>
    <n v="2500"/>
    <n v="120000"/>
    <n v="200000"/>
    <n v="26"/>
    <s v="May"/>
    <n v="2021"/>
  </r>
  <r>
    <d v="2021-05-27T00:00:00"/>
    <s v="P0017"/>
    <n v="70"/>
    <s v="Grosir"/>
    <s v="Cash"/>
    <n v="0"/>
    <s v="Fruit Tea Poch"/>
    <s v="Minuman"/>
    <s v="Pcs"/>
    <n v="2250"/>
    <n v="4700"/>
    <n v="157500"/>
    <n v="329000"/>
    <n v="27"/>
    <s v="May"/>
    <n v="2021"/>
  </r>
  <r>
    <d v="2021-05-28T00:00:00"/>
    <s v="P0017"/>
    <n v="75"/>
    <s v="Grosir"/>
    <s v="Cash"/>
    <n v="0"/>
    <s v="Fruit Tea Poch"/>
    <s v="Minuman"/>
    <s v="Pcs"/>
    <n v="2250"/>
    <n v="4700"/>
    <n v="168750"/>
    <n v="352500"/>
    <n v="28"/>
    <s v="May"/>
    <n v="2021"/>
  </r>
  <r>
    <d v="2021-05-29T00:00:00"/>
    <s v="P0017"/>
    <n v="70"/>
    <s v="Grosir"/>
    <s v="Cash"/>
    <n v="0"/>
    <s v="Fruit Tea Poch"/>
    <s v="Minuman"/>
    <s v="Pcs"/>
    <n v="2250"/>
    <n v="4700"/>
    <n v="157500"/>
    <n v="329000"/>
    <n v="29"/>
    <s v="May"/>
    <n v="2021"/>
  </r>
  <r>
    <d v="2021-05-30T00:00:00"/>
    <s v="P0017"/>
    <n v="73"/>
    <s v="Grosir"/>
    <s v="Cash"/>
    <n v="0"/>
    <s v="Fruit Tea Poch"/>
    <s v="Minuman"/>
    <s v="Pcs"/>
    <n v="2250"/>
    <n v="4700"/>
    <n v="164250"/>
    <n v="343100"/>
    <n v="30"/>
    <s v="May"/>
    <n v="2021"/>
  </r>
  <r>
    <d v="2021-05-31T00:00:00"/>
    <s v="P0017"/>
    <n v="70"/>
    <s v="Grosir"/>
    <s v="Cash"/>
    <n v="0"/>
    <s v="Fruit Tea Poch"/>
    <s v="Minuman"/>
    <s v="Pcs"/>
    <n v="2250"/>
    <n v="4700"/>
    <n v="157500"/>
    <n v="329000"/>
    <n v="31"/>
    <s v="May"/>
    <n v="2021"/>
  </r>
  <r>
    <d v="2021-06-01T00:00:00"/>
    <s v="P0015"/>
    <n v="72"/>
    <s v="Grosir"/>
    <s v="Cash"/>
    <n v="0"/>
    <s v="Yoyic Bluebery"/>
    <s v="Minuman"/>
    <s v="Pcs"/>
    <n v="4775"/>
    <n v="7700"/>
    <n v="343800"/>
    <n v="554400"/>
    <n v="1"/>
    <s v="Jun"/>
    <n v="2021"/>
  </r>
  <r>
    <d v="2021-06-02T00:00:00"/>
    <s v="P0002"/>
    <n v="69"/>
    <s v="Eceran"/>
    <s v="Kredit"/>
    <n v="0"/>
    <s v="Lotte Chocopie"/>
    <s v="Makanan"/>
    <s v="Pcs"/>
    <n v="4850"/>
    <n v="6100"/>
    <n v="334650"/>
    <n v="420900"/>
    <n v="2"/>
    <s v="Jun"/>
    <n v="2021"/>
  </r>
  <r>
    <d v="2021-06-03T00:00:00"/>
    <s v="P0004"/>
    <n v="72"/>
    <s v="Eceran"/>
    <s v="Cash"/>
    <n v="0"/>
    <s v="Nyam-nyam"/>
    <s v="Makanan"/>
    <s v="Pcs"/>
    <n v="3550"/>
    <n v="4800"/>
    <n v="255600"/>
    <n v="345600"/>
    <n v="3"/>
    <s v="Jun"/>
    <n v="2021"/>
  </r>
  <r>
    <d v="2021-06-04T00:00:00"/>
    <s v="P0001"/>
    <n v="73"/>
    <s v="Eceran"/>
    <s v="Cash"/>
    <n v="0"/>
    <s v="Pocky"/>
    <s v="Makanan"/>
    <s v="Pcs"/>
    <n v="7250"/>
    <n v="8200"/>
    <n v="529250"/>
    <n v="598600"/>
    <n v="4"/>
    <s v="Jun"/>
    <n v="2021"/>
  </r>
  <r>
    <d v="2021-06-05T00:00:00"/>
    <s v="P0015"/>
    <n v="75"/>
    <s v="Grosir"/>
    <s v="Cash"/>
    <n v="0"/>
    <s v="Yoyic Bluebery"/>
    <s v="Minuman"/>
    <s v="Pcs"/>
    <n v="4775"/>
    <n v="7700"/>
    <n v="358125"/>
    <n v="577500"/>
    <n v="5"/>
    <s v="Jun"/>
    <n v="2021"/>
  </r>
  <r>
    <d v="2021-06-06T00:00:00"/>
    <s v="P0020"/>
    <n v="70"/>
    <s v="Grosir"/>
    <s v="Kredit"/>
    <n v="0"/>
    <s v="Golda Coffee"/>
    <s v="Minuman"/>
    <s v="Pcs"/>
    <n v="11950"/>
    <n v="16200"/>
    <n v="836500"/>
    <n v="1134000"/>
    <n v="6"/>
    <s v="Jun"/>
    <n v="2021"/>
  </r>
  <r>
    <d v="2021-06-07T00:00:00"/>
    <s v="P0025"/>
    <n v="80"/>
    <s v="Grosir"/>
    <s v="Cash"/>
    <n v="0"/>
    <s v="Lifebuoy Cair 900 Ml"/>
    <s v="Perawatan Tubuh"/>
    <s v="Pcs"/>
    <n v="34550"/>
    <n v="36000"/>
    <n v="2764000"/>
    <n v="2880000"/>
    <n v="7"/>
    <s v="Jun"/>
    <n v="2021"/>
  </r>
  <r>
    <d v="2021-06-08T00:00:00"/>
    <s v="P0003"/>
    <n v="72"/>
    <s v="Grosir"/>
    <s v="Kredit"/>
    <n v="0"/>
    <s v="Oreo Wafer Sandwich"/>
    <s v="Makanan"/>
    <s v="Pcs"/>
    <n v="2350"/>
    <n v="3500"/>
    <n v="169200"/>
    <n v="252000"/>
    <n v="8"/>
    <s v="Jun"/>
    <n v="2021"/>
  </r>
  <r>
    <d v="2021-06-09T00:00:00"/>
    <s v="P0015"/>
    <n v="69"/>
    <s v="Online"/>
    <s v="Cash"/>
    <n v="0"/>
    <s v="Yoyic Bluebery"/>
    <s v="Minuman"/>
    <s v="Pcs"/>
    <n v="4775"/>
    <n v="7700"/>
    <n v="329475"/>
    <n v="531300"/>
    <n v="9"/>
    <s v="Jun"/>
    <n v="2021"/>
  </r>
  <r>
    <d v="2021-06-10T00:00:00"/>
    <s v="P0036"/>
    <n v="68"/>
    <s v="Eceran"/>
    <s v="Cash"/>
    <n v="0"/>
    <s v="Pulpen Gel"/>
    <s v="Alat Tulis"/>
    <s v="Pcs"/>
    <n v="7500"/>
    <n v="8000"/>
    <n v="510000"/>
    <n v="544000"/>
    <n v="10"/>
    <s v="Jun"/>
    <n v="2021"/>
  </r>
  <r>
    <d v="2021-06-11T00:00:00"/>
    <s v="P0037"/>
    <n v="69"/>
    <s v="Online"/>
    <s v="Cash"/>
    <n v="0"/>
    <s v="Tipe X Joyko"/>
    <s v="Alat Tulis"/>
    <s v="Pcs"/>
    <n v="1500"/>
    <n v="2500"/>
    <n v="103500"/>
    <n v="172500"/>
    <n v="11"/>
    <s v="Jun"/>
    <n v="2021"/>
  </r>
  <r>
    <d v="2021-06-12T00:00:00"/>
    <s v="P0004"/>
    <n v="70"/>
    <s v="Online"/>
    <s v="Cash"/>
    <n v="0"/>
    <s v="Nyam-nyam"/>
    <s v="Makanan"/>
    <s v="Pcs"/>
    <n v="3550"/>
    <n v="4800"/>
    <n v="248500"/>
    <n v="336000"/>
    <n v="12"/>
    <s v="Jun"/>
    <n v="2021"/>
  </r>
  <r>
    <d v="2021-06-13T00:00:00"/>
    <s v="P0001"/>
    <n v="71"/>
    <s v="Eceran"/>
    <s v="Cash"/>
    <n v="0"/>
    <s v="Pocky"/>
    <s v="Makanan"/>
    <s v="Pcs"/>
    <n v="7250"/>
    <n v="8200"/>
    <n v="514750"/>
    <n v="582200"/>
    <n v="13"/>
    <s v="Jun"/>
    <n v="2021"/>
  </r>
  <r>
    <d v="2021-06-14T00:00:00"/>
    <s v="P0015"/>
    <n v="73"/>
    <s v="Online"/>
    <s v="Cash"/>
    <n v="0"/>
    <s v="Yoyic Bluebery"/>
    <s v="Minuman"/>
    <s v="Pcs"/>
    <n v="4775"/>
    <n v="7700"/>
    <n v="348575"/>
    <n v="562100"/>
    <n v="14"/>
    <s v="Jun"/>
    <n v="2021"/>
  </r>
  <r>
    <d v="2021-06-15T00:00:00"/>
    <s v="P0020"/>
    <n v="75"/>
    <s v="Online"/>
    <s v="Cash"/>
    <n v="0"/>
    <s v="Golda Coffee"/>
    <s v="Minuman"/>
    <s v="Pcs"/>
    <n v="11950"/>
    <n v="16200"/>
    <n v="896250"/>
    <n v="1215000"/>
    <n v="15"/>
    <s v="Jun"/>
    <n v="2021"/>
  </r>
  <r>
    <d v="2021-06-16T00:00:00"/>
    <s v="P0025"/>
    <n v="70"/>
    <s v="Eceran"/>
    <s v="Cash"/>
    <n v="0"/>
    <s v="Lifebuoy Cair 900 Ml"/>
    <s v="Perawatan Tubuh"/>
    <s v="Pcs"/>
    <n v="34550"/>
    <n v="36000"/>
    <n v="2418500"/>
    <n v="2520000"/>
    <n v="16"/>
    <s v="Jun"/>
    <n v="2021"/>
  </r>
  <r>
    <d v="2021-06-17T00:00:00"/>
    <s v="P0003"/>
    <n v="67"/>
    <s v="Online"/>
    <s v="Cash"/>
    <n v="0"/>
    <s v="Oreo Wafer Sandwich"/>
    <s v="Makanan"/>
    <s v="Pcs"/>
    <n v="2350"/>
    <n v="3500"/>
    <n v="157450"/>
    <n v="234500"/>
    <n v="17"/>
    <s v="Jun"/>
    <n v="2021"/>
  </r>
  <r>
    <d v="2021-06-18T00:00:00"/>
    <s v="P0015"/>
    <n v="71"/>
    <s v="Online"/>
    <s v="Cash"/>
    <n v="0"/>
    <s v="Yoyic Bluebery"/>
    <s v="Minuman"/>
    <s v="Pcs"/>
    <n v="4775"/>
    <n v="7700"/>
    <n v="339025"/>
    <n v="546700"/>
    <n v="18"/>
    <s v="Jun"/>
    <n v="2021"/>
  </r>
  <r>
    <d v="2021-06-19T00:00:00"/>
    <s v="P0015"/>
    <n v="68"/>
    <s v="Eceran"/>
    <s v="Cash"/>
    <n v="0"/>
    <s v="Yoyic Bluebery"/>
    <s v="Minuman"/>
    <s v="Pcs"/>
    <n v="4775"/>
    <n v="7700"/>
    <n v="324700"/>
    <n v="523600"/>
    <n v="19"/>
    <s v="Jun"/>
    <n v="2021"/>
  </r>
  <r>
    <d v="2021-06-20T00:00:00"/>
    <s v="P0002"/>
    <n v="74"/>
    <s v="Online"/>
    <s v="Cash"/>
    <n v="0"/>
    <s v="Lotte Chocopie"/>
    <s v="Makanan"/>
    <s v="Pcs"/>
    <n v="4850"/>
    <n v="6100"/>
    <n v="358900"/>
    <n v="451400"/>
    <n v="20"/>
    <s v="Jun"/>
    <n v="2021"/>
  </r>
  <r>
    <d v="2021-06-21T00:00:00"/>
    <s v="P0004"/>
    <n v="73"/>
    <s v="Online"/>
    <s v="Cash"/>
    <n v="0"/>
    <s v="Nyam-nyam"/>
    <s v="Makanan"/>
    <s v="Pcs"/>
    <n v="3550"/>
    <n v="4800"/>
    <n v="259150"/>
    <n v="350400"/>
    <n v="21"/>
    <s v="Jun"/>
    <n v="2021"/>
  </r>
  <r>
    <d v="2021-06-22T00:00:00"/>
    <s v="P0001"/>
    <n v="72"/>
    <s v="Eceran"/>
    <s v="Cash"/>
    <n v="0"/>
    <s v="Pocky"/>
    <s v="Makanan"/>
    <s v="Pcs"/>
    <n v="7250"/>
    <n v="8200"/>
    <n v="522000"/>
    <n v="590400"/>
    <n v="22"/>
    <s v="Jun"/>
    <n v="2021"/>
  </r>
  <r>
    <d v="2021-06-23T00:00:00"/>
    <s v="P0015"/>
    <n v="70"/>
    <s v="Online"/>
    <s v="Cash"/>
    <n v="0"/>
    <s v="Yoyic Bluebery"/>
    <s v="Minuman"/>
    <s v="Pcs"/>
    <n v="4775"/>
    <n v="7700"/>
    <n v="334250"/>
    <n v="539000"/>
    <n v="23"/>
    <s v="Jun"/>
    <n v="2021"/>
  </r>
  <r>
    <d v="2021-06-24T00:00:00"/>
    <s v="P0020"/>
    <n v="72"/>
    <s v="Online"/>
    <s v="Cash"/>
    <n v="0"/>
    <s v="Golda Coffee"/>
    <s v="Minuman"/>
    <s v="Pcs"/>
    <n v="11950"/>
    <n v="16200"/>
    <n v="860400"/>
    <n v="1166400"/>
    <n v="24"/>
    <s v="Jun"/>
    <n v="2021"/>
  </r>
  <r>
    <d v="2021-06-25T00:00:00"/>
    <s v="P0015"/>
    <n v="69"/>
    <s v="Grosir"/>
    <s v="Cash"/>
    <n v="0"/>
    <s v="Yoyic Bluebery"/>
    <s v="Minuman"/>
    <s v="Pcs"/>
    <n v="4775"/>
    <n v="7700"/>
    <n v="329475"/>
    <n v="531300"/>
    <n v="25"/>
    <s v="Jun"/>
    <n v="2021"/>
  </r>
  <r>
    <d v="2021-06-26T00:00:00"/>
    <s v="P0015"/>
    <n v="68"/>
    <s v="Grosir"/>
    <s v="Cash"/>
    <n v="0"/>
    <s v="Yoyic Bluebery"/>
    <s v="Minuman"/>
    <s v="Pcs"/>
    <n v="4775"/>
    <n v="7700"/>
    <n v="324700"/>
    <n v="523600"/>
    <n v="26"/>
    <s v="Jun"/>
    <n v="2021"/>
  </r>
  <r>
    <d v="2021-06-27T00:00:00"/>
    <s v="P0015"/>
    <n v="85"/>
    <s v="Grosir"/>
    <s v="Cash"/>
    <n v="0"/>
    <s v="Yoyic Bluebery"/>
    <s v="Minuman"/>
    <s v="Pcs"/>
    <n v="4775"/>
    <n v="7700"/>
    <n v="405875"/>
    <n v="654500"/>
    <n v="27"/>
    <s v="Jun"/>
    <n v="2021"/>
  </r>
  <r>
    <d v="2021-06-28T00:00:00"/>
    <s v="P0015"/>
    <n v="80"/>
    <s v="Grosir"/>
    <s v="Cash"/>
    <n v="0"/>
    <s v="Yoyic Bluebery"/>
    <s v="Minuman"/>
    <s v="Pcs"/>
    <n v="4775"/>
    <n v="7700"/>
    <n v="382000"/>
    <n v="616000"/>
    <n v="28"/>
    <s v="Jun"/>
    <n v="2021"/>
  </r>
  <r>
    <d v="2021-06-29T00:00:00"/>
    <s v="P0015"/>
    <n v="75"/>
    <s v="Grosir"/>
    <s v="Cash"/>
    <n v="0"/>
    <s v="Yoyic Bluebery"/>
    <s v="Minuman"/>
    <s v="Pcs"/>
    <n v="4775"/>
    <n v="7700"/>
    <n v="358125"/>
    <n v="577500"/>
    <n v="29"/>
    <s v="Jun"/>
    <n v="2021"/>
  </r>
  <r>
    <d v="2021-06-30T00:00:00"/>
    <s v="P0015"/>
    <n v="67"/>
    <s v="Grosir"/>
    <s v="Cash"/>
    <n v="0"/>
    <s v="Yoyic Bluebery"/>
    <s v="Minuman"/>
    <s v="Pcs"/>
    <n v="4775"/>
    <n v="7700"/>
    <n v="319925"/>
    <n v="515900"/>
    <n v="30"/>
    <s v="Jun"/>
    <n v="2021"/>
  </r>
  <r>
    <d v="2021-07-01T00:00:00"/>
    <s v="P0021"/>
    <n v="70"/>
    <s v="Grosir"/>
    <s v="Cash"/>
    <n v="0"/>
    <s v="Milku Cokelat"/>
    <s v="Minuman"/>
    <s v="Pcs"/>
    <n v="2500"/>
    <n v="5400"/>
    <n v="175000"/>
    <n v="378000"/>
    <n v="1"/>
    <s v="Jul"/>
    <n v="2021"/>
  </r>
  <r>
    <d v="2021-07-02T00:00:00"/>
    <s v="P0036"/>
    <n v="69"/>
    <s v="Eceran"/>
    <s v="Kredit"/>
    <n v="0"/>
    <s v="Pulpen Gel"/>
    <s v="Alat Tulis"/>
    <s v="Pcs"/>
    <n v="7500"/>
    <n v="8000"/>
    <n v="517500"/>
    <n v="552000"/>
    <n v="2"/>
    <s v="Jul"/>
    <n v="2021"/>
  </r>
  <r>
    <d v="2021-07-03T00:00:00"/>
    <s v="P0037"/>
    <n v="72"/>
    <s v="Eceran"/>
    <s v="Cash"/>
    <n v="0"/>
    <s v="Tipe X Joyko"/>
    <s v="Alat Tulis"/>
    <s v="Pcs"/>
    <n v="1500"/>
    <n v="2500"/>
    <n v="108000"/>
    <n v="180000"/>
    <n v="3"/>
    <s v="Jul"/>
    <n v="2021"/>
  </r>
  <r>
    <d v="2021-07-04T00:00:00"/>
    <s v="P0001"/>
    <n v="73"/>
    <s v="Eceran"/>
    <s v="Cash"/>
    <n v="0"/>
    <s v="Pocky"/>
    <s v="Makanan"/>
    <s v="Pcs"/>
    <n v="7250"/>
    <n v="8200"/>
    <n v="529250"/>
    <n v="598600"/>
    <n v="4"/>
    <s v="Jul"/>
    <n v="2021"/>
  </r>
  <r>
    <d v="2021-07-05T00:00:00"/>
    <s v="P0015"/>
    <n v="72"/>
    <s v="Grosir"/>
    <s v="Cash"/>
    <n v="0"/>
    <s v="Yoyic Bluebery"/>
    <s v="Minuman"/>
    <s v="Pcs"/>
    <n v="4775"/>
    <n v="7700"/>
    <n v="343800"/>
    <n v="554400"/>
    <n v="5"/>
    <s v="Jul"/>
    <n v="2021"/>
  </r>
  <r>
    <d v="2021-07-06T00:00:00"/>
    <s v="P0020"/>
    <n v="77"/>
    <s v="Grosir"/>
    <s v="Kredit"/>
    <n v="0"/>
    <s v="Golda Coffee"/>
    <s v="Minuman"/>
    <s v="Pcs"/>
    <n v="11950"/>
    <n v="16200"/>
    <n v="920150"/>
    <n v="1247400"/>
    <n v="6"/>
    <s v="Jul"/>
    <n v="2021"/>
  </r>
  <r>
    <d v="2021-07-07T00:00:00"/>
    <s v="P0025"/>
    <n v="70"/>
    <s v="Grosir"/>
    <s v="Cash"/>
    <n v="0"/>
    <s v="Lifebuoy Cair 900 Ml"/>
    <s v="Perawatan Tubuh"/>
    <s v="Pcs"/>
    <n v="34550"/>
    <n v="36000"/>
    <n v="2418500"/>
    <n v="2520000"/>
    <n v="7"/>
    <s v="Jul"/>
    <n v="2021"/>
  </r>
  <r>
    <d v="2021-07-08T00:00:00"/>
    <s v="P0003"/>
    <n v="67"/>
    <s v="Grosir"/>
    <s v="Kredit"/>
    <n v="0"/>
    <s v="Oreo Wafer Sandwich"/>
    <s v="Makanan"/>
    <s v="Pcs"/>
    <n v="2350"/>
    <n v="3500"/>
    <n v="157450"/>
    <n v="234500"/>
    <n v="8"/>
    <s v="Jul"/>
    <n v="2021"/>
  </r>
  <r>
    <d v="2021-07-09T00:00:00"/>
    <s v="P0021"/>
    <n v="69"/>
    <s v="Online"/>
    <s v="Cash"/>
    <n v="0"/>
    <s v="Milku Cokelat"/>
    <s v="Minuman"/>
    <s v="Pcs"/>
    <n v="2500"/>
    <n v="5400"/>
    <n v="172500"/>
    <n v="372600"/>
    <n v="9"/>
    <s v="Jul"/>
    <n v="2021"/>
  </r>
  <r>
    <d v="2021-07-10T00:00:00"/>
    <s v="P0021"/>
    <n v="68"/>
    <s v="Eceran"/>
    <s v="Cash"/>
    <n v="0"/>
    <s v="Milku Cokelat"/>
    <s v="Minuman"/>
    <s v="Pcs"/>
    <n v="2500"/>
    <n v="5400"/>
    <n v="170000"/>
    <n v="367200"/>
    <n v="10"/>
    <s v="Jul"/>
    <n v="2021"/>
  </r>
  <r>
    <d v="2021-07-11T00:00:00"/>
    <s v="P0002"/>
    <n v="67"/>
    <s v="Online"/>
    <s v="Cash"/>
    <n v="0"/>
    <s v="Lotte Chocopie"/>
    <s v="Makanan"/>
    <s v="Pcs"/>
    <n v="4850"/>
    <n v="6100"/>
    <n v="324950"/>
    <n v="408700"/>
    <n v="11"/>
    <s v="Jul"/>
    <n v="2021"/>
  </r>
  <r>
    <d v="2021-07-12T00:00:00"/>
    <s v="P0004"/>
    <n v="70"/>
    <s v="Online"/>
    <s v="Cash"/>
    <n v="0"/>
    <s v="Nyam-nyam"/>
    <s v="Makanan"/>
    <s v="Pcs"/>
    <n v="3550"/>
    <n v="4800"/>
    <n v="248500"/>
    <n v="336000"/>
    <n v="12"/>
    <s v="Jul"/>
    <n v="2021"/>
  </r>
  <r>
    <d v="2021-07-13T00:00:00"/>
    <s v="P0001"/>
    <n v="71"/>
    <s v="Eceran"/>
    <s v="Cash"/>
    <n v="0"/>
    <s v="Pocky"/>
    <s v="Makanan"/>
    <s v="Pcs"/>
    <n v="7250"/>
    <n v="8200"/>
    <n v="514750"/>
    <n v="582200"/>
    <n v="13"/>
    <s v="Jul"/>
    <n v="2021"/>
  </r>
  <r>
    <d v="2021-07-14T00:00:00"/>
    <s v="P0015"/>
    <n v="73"/>
    <s v="Online"/>
    <s v="Cash"/>
    <n v="0"/>
    <s v="Yoyic Bluebery"/>
    <s v="Minuman"/>
    <s v="Pcs"/>
    <n v="4775"/>
    <n v="7700"/>
    <n v="348575"/>
    <n v="562100"/>
    <n v="14"/>
    <s v="Jul"/>
    <n v="2021"/>
  </r>
  <r>
    <d v="2021-07-15T00:00:00"/>
    <s v="P0020"/>
    <n v="69"/>
    <s v="Online"/>
    <s v="Cash"/>
    <n v="0"/>
    <s v="Golda Coffee"/>
    <s v="Minuman"/>
    <s v="Pcs"/>
    <n v="11950"/>
    <n v="16200"/>
    <n v="824550"/>
    <n v="1117800"/>
    <n v="15"/>
    <s v="Jul"/>
    <n v="2021"/>
  </r>
  <r>
    <d v="2021-07-16T00:00:00"/>
    <s v="P0025"/>
    <n v="70"/>
    <s v="Eceran"/>
    <s v="Cash"/>
    <n v="0"/>
    <s v="Lifebuoy Cair 900 Ml"/>
    <s v="Perawatan Tubuh"/>
    <s v="Pcs"/>
    <n v="34550"/>
    <n v="36000"/>
    <n v="2418500"/>
    <n v="2520000"/>
    <n v="16"/>
    <s v="Jul"/>
    <n v="2021"/>
  </r>
  <r>
    <d v="2021-07-17T00:00:00"/>
    <s v="P0003"/>
    <n v="67"/>
    <s v="Online"/>
    <s v="Cash"/>
    <n v="0"/>
    <s v="Oreo Wafer Sandwich"/>
    <s v="Makanan"/>
    <s v="Pcs"/>
    <n v="2350"/>
    <n v="3500"/>
    <n v="157450"/>
    <n v="234500"/>
    <n v="17"/>
    <s v="Jul"/>
    <n v="2021"/>
  </r>
  <r>
    <d v="2021-07-18T00:00:00"/>
    <s v="P0021"/>
    <n v="71"/>
    <s v="Online"/>
    <s v="Cash"/>
    <n v="0"/>
    <s v="Milku Cokelat"/>
    <s v="Minuman"/>
    <s v="Pcs"/>
    <n v="2500"/>
    <n v="5400"/>
    <n v="177500"/>
    <n v="383400"/>
    <n v="18"/>
    <s v="Jul"/>
    <n v="2021"/>
  </r>
  <r>
    <d v="2021-07-19T00:00:00"/>
    <s v="P0021"/>
    <n v="68"/>
    <s v="Eceran"/>
    <s v="Cash"/>
    <n v="0"/>
    <s v="Milku Cokelat"/>
    <s v="Minuman"/>
    <s v="Pcs"/>
    <n v="2500"/>
    <n v="5400"/>
    <n v="170000"/>
    <n v="367200"/>
    <n v="19"/>
    <s v="Jul"/>
    <n v="2021"/>
  </r>
  <r>
    <d v="2021-07-20T00:00:00"/>
    <s v="P0002"/>
    <n v="74"/>
    <s v="Online"/>
    <s v="Cash"/>
    <n v="0"/>
    <s v="Lotte Chocopie"/>
    <s v="Makanan"/>
    <s v="Pcs"/>
    <n v="4850"/>
    <n v="6100"/>
    <n v="358900"/>
    <n v="451400"/>
    <n v="20"/>
    <s v="Jul"/>
    <n v="2021"/>
  </r>
  <r>
    <d v="2021-07-21T00:00:00"/>
    <s v="P0004"/>
    <n v="73"/>
    <s v="Online"/>
    <s v="Cash"/>
    <n v="0"/>
    <s v="Nyam-nyam"/>
    <s v="Makanan"/>
    <s v="Pcs"/>
    <n v="3550"/>
    <n v="4800"/>
    <n v="259150"/>
    <n v="350400"/>
    <n v="21"/>
    <s v="Jul"/>
    <n v="2021"/>
  </r>
  <r>
    <d v="2021-07-22T00:00:00"/>
    <s v="P0001"/>
    <n v="72"/>
    <s v="Eceran"/>
    <s v="Cash"/>
    <n v="0"/>
    <s v="Pocky"/>
    <s v="Makanan"/>
    <s v="Pcs"/>
    <n v="7250"/>
    <n v="8200"/>
    <n v="522000"/>
    <n v="590400"/>
    <n v="22"/>
    <s v="Jul"/>
    <n v="2021"/>
  </r>
  <r>
    <d v="2021-07-23T00:00:00"/>
    <s v="P0015"/>
    <n v="70"/>
    <s v="Online"/>
    <s v="Cash"/>
    <n v="0"/>
    <s v="Yoyic Bluebery"/>
    <s v="Minuman"/>
    <s v="Pcs"/>
    <n v="4775"/>
    <n v="7700"/>
    <n v="334250"/>
    <n v="539000"/>
    <n v="23"/>
    <s v="Jul"/>
    <n v="2021"/>
  </r>
  <r>
    <d v="2021-07-24T00:00:00"/>
    <s v="P0020"/>
    <n v="74"/>
    <s v="Online"/>
    <s v="Cash"/>
    <n v="0"/>
    <s v="Golda Coffee"/>
    <s v="Minuman"/>
    <s v="Pcs"/>
    <n v="11950"/>
    <n v="16200"/>
    <n v="884300"/>
    <n v="1198800"/>
    <n v="24"/>
    <s v="Jul"/>
    <n v="2021"/>
  </r>
  <r>
    <d v="2021-07-25T00:00:00"/>
    <s v="P0021"/>
    <n v="70"/>
    <s v="Grosir"/>
    <s v="Cash"/>
    <n v="0"/>
    <s v="Milku Cokelat"/>
    <s v="Minuman"/>
    <s v="Pcs"/>
    <n v="2500"/>
    <n v="5400"/>
    <n v="175000"/>
    <n v="378000"/>
    <n v="25"/>
    <s v="Jul"/>
    <n v="2021"/>
  </r>
  <r>
    <d v="2021-07-26T00:00:00"/>
    <s v="P0021"/>
    <n v="67"/>
    <s v="Grosir"/>
    <s v="Cash"/>
    <n v="0"/>
    <s v="Milku Cokelat"/>
    <s v="Minuman"/>
    <s v="Pcs"/>
    <n v="2500"/>
    <n v="5400"/>
    <n v="167500"/>
    <n v="361800"/>
    <n v="26"/>
    <s v="Jul"/>
    <n v="2021"/>
  </r>
  <r>
    <d v="2021-07-27T00:00:00"/>
    <s v="P0021"/>
    <n v="72"/>
    <s v="Grosir"/>
    <s v="Cash"/>
    <n v="0"/>
    <s v="Milku Cokelat"/>
    <s v="Minuman"/>
    <s v="Pcs"/>
    <n v="2500"/>
    <n v="5400"/>
    <n v="180000"/>
    <n v="388800"/>
    <n v="27"/>
    <s v="Jul"/>
    <n v="2021"/>
  </r>
  <r>
    <d v="2021-07-28T00:00:00"/>
    <s v="P0021"/>
    <n v="75"/>
    <s v="Grosir"/>
    <s v="Cash"/>
    <n v="0"/>
    <s v="Milku Cokelat"/>
    <s v="Minuman"/>
    <s v="Pcs"/>
    <n v="2500"/>
    <n v="5400"/>
    <n v="187500"/>
    <n v="405000"/>
    <n v="28"/>
    <s v="Jul"/>
    <n v="2021"/>
  </r>
  <r>
    <d v="2021-07-29T00:00:00"/>
    <s v="P0021"/>
    <n v="67"/>
    <s v="Grosir"/>
    <s v="Cash"/>
    <n v="0"/>
    <s v="Milku Cokelat"/>
    <s v="Minuman"/>
    <s v="Pcs"/>
    <n v="2500"/>
    <n v="5400"/>
    <n v="167500"/>
    <n v="361800"/>
    <n v="29"/>
    <s v="Jul"/>
    <n v="2021"/>
  </r>
  <r>
    <d v="2021-07-30T00:00:00"/>
    <s v="P0021"/>
    <n v="83"/>
    <s v="Grosir"/>
    <s v="Cash"/>
    <n v="0"/>
    <s v="Milku Cokelat"/>
    <s v="Minuman"/>
    <s v="Pcs"/>
    <n v="2500"/>
    <n v="5400"/>
    <n v="207500"/>
    <n v="448200"/>
    <n v="30"/>
    <s v="Jul"/>
    <n v="2021"/>
  </r>
  <r>
    <d v="2021-07-31T00:00:00"/>
    <s v="P0021"/>
    <n v="72"/>
    <s v="Grosir"/>
    <s v="Cash"/>
    <n v="0"/>
    <s v="Milku Cokelat"/>
    <s v="Minuman"/>
    <s v="Pcs"/>
    <n v="2500"/>
    <n v="5400"/>
    <n v="180000"/>
    <n v="388800"/>
    <n v="31"/>
    <s v="Jul"/>
    <n v="2021"/>
  </r>
  <r>
    <d v="2021-08-01T00:00:00"/>
    <s v="P0027"/>
    <n v="80"/>
    <s v="Grosir"/>
    <s v="Cash"/>
    <n v="0"/>
    <s v="Pepsodent 120 gr"/>
    <s v="Perawatan Tubuh"/>
    <s v="Pcs"/>
    <n v="5750"/>
    <n v="10300"/>
    <n v="460000"/>
    <n v="824000"/>
    <n v="1"/>
    <s v="Aug"/>
    <n v="2021"/>
  </r>
  <r>
    <d v="2021-08-02T00:00:00"/>
    <s v="P0002"/>
    <n v="69"/>
    <s v="Eceran"/>
    <s v="Kredit"/>
    <n v="0"/>
    <s v="Lotte Chocopie"/>
    <s v="Makanan"/>
    <s v="Pcs"/>
    <n v="4850"/>
    <n v="6100"/>
    <n v="334650"/>
    <n v="420900"/>
    <n v="2"/>
    <s v="Aug"/>
    <n v="2021"/>
  </r>
  <r>
    <d v="2021-08-03T00:00:00"/>
    <s v="P0004"/>
    <n v="72"/>
    <s v="Eceran"/>
    <s v="Cash"/>
    <n v="0"/>
    <s v="Nyam-nyam"/>
    <s v="Makanan"/>
    <s v="Pcs"/>
    <n v="3550"/>
    <n v="4800"/>
    <n v="255600"/>
    <n v="345600"/>
    <n v="3"/>
    <s v="Aug"/>
    <n v="2021"/>
  </r>
  <r>
    <d v="2021-08-04T00:00:00"/>
    <s v="P0001"/>
    <n v="73"/>
    <s v="Eceran"/>
    <s v="Cash"/>
    <n v="0"/>
    <s v="Pocky"/>
    <s v="Makanan"/>
    <s v="Pcs"/>
    <n v="7250"/>
    <n v="8200"/>
    <n v="529250"/>
    <n v="598600"/>
    <n v="4"/>
    <s v="Aug"/>
    <n v="2021"/>
  </r>
  <r>
    <d v="2021-08-05T00:00:00"/>
    <s v="P0036"/>
    <n v="73"/>
    <s v="Grosir"/>
    <s v="Cash"/>
    <n v="0"/>
    <s v="Pulpen Gel"/>
    <s v="Alat Tulis"/>
    <s v="Pcs"/>
    <n v="7500"/>
    <n v="8000"/>
    <n v="547500"/>
    <n v="584000"/>
    <n v="5"/>
    <s v="Aug"/>
    <n v="2021"/>
  </r>
  <r>
    <d v="2021-08-06T00:00:00"/>
    <s v="P0037"/>
    <n v="75"/>
    <s v="Grosir"/>
    <s v="Kredit"/>
    <n v="0"/>
    <s v="Tipe X Joyko"/>
    <s v="Alat Tulis"/>
    <s v="Pcs"/>
    <n v="1500"/>
    <n v="2500"/>
    <n v="112500"/>
    <n v="187500"/>
    <n v="6"/>
    <s v="Aug"/>
    <n v="2021"/>
  </r>
  <r>
    <d v="2021-08-07T00:00:00"/>
    <s v="P0025"/>
    <n v="72"/>
    <s v="Grosir"/>
    <s v="Cash"/>
    <n v="0"/>
    <s v="Lifebuoy Cair 900 Ml"/>
    <s v="Perawatan Tubuh"/>
    <s v="Pcs"/>
    <n v="34550"/>
    <n v="36000"/>
    <n v="2487600"/>
    <n v="2592000"/>
    <n v="7"/>
    <s v="Aug"/>
    <n v="2021"/>
  </r>
  <r>
    <d v="2021-08-08T00:00:00"/>
    <s v="P0003"/>
    <n v="68"/>
    <s v="Grosir"/>
    <s v="Kredit"/>
    <n v="0"/>
    <s v="Oreo Wafer Sandwich"/>
    <s v="Makanan"/>
    <s v="Pcs"/>
    <n v="2350"/>
    <n v="3500"/>
    <n v="159800"/>
    <n v="238000"/>
    <n v="8"/>
    <s v="Aug"/>
    <n v="2021"/>
  </r>
  <r>
    <d v="2021-08-09T00:00:00"/>
    <s v="P0027"/>
    <n v="69"/>
    <s v="Online"/>
    <s v="Cash"/>
    <n v="0"/>
    <s v="Pepsodent 120 gr"/>
    <s v="Perawatan Tubuh"/>
    <s v="Pcs"/>
    <n v="5750"/>
    <n v="10300"/>
    <n v="396750"/>
    <n v="710700"/>
    <n v="9"/>
    <s v="Aug"/>
    <n v="2021"/>
  </r>
  <r>
    <d v="2021-08-10T00:00:00"/>
    <s v="P0027"/>
    <n v="68"/>
    <s v="Eceran"/>
    <s v="Cash"/>
    <n v="0"/>
    <s v="Pepsodent 120 gr"/>
    <s v="Perawatan Tubuh"/>
    <s v="Pcs"/>
    <n v="5750"/>
    <n v="10300"/>
    <n v="391000"/>
    <n v="700400"/>
    <n v="10"/>
    <s v="Aug"/>
    <n v="2021"/>
  </r>
  <r>
    <d v="2021-08-11T00:00:00"/>
    <s v="P0002"/>
    <n v="67"/>
    <s v="Online"/>
    <s v="Cash"/>
    <n v="0"/>
    <s v="Lotte Chocopie"/>
    <s v="Makanan"/>
    <s v="Pcs"/>
    <n v="4850"/>
    <n v="6100"/>
    <n v="324950"/>
    <n v="408700"/>
    <n v="11"/>
    <s v="Aug"/>
    <n v="2021"/>
  </r>
  <r>
    <d v="2021-08-12T00:00:00"/>
    <s v="P0004"/>
    <n v="70"/>
    <s v="Online"/>
    <s v="Cash"/>
    <n v="0"/>
    <s v="Nyam-nyam"/>
    <s v="Makanan"/>
    <s v="Pcs"/>
    <n v="3550"/>
    <n v="4800"/>
    <n v="248500"/>
    <n v="336000"/>
    <n v="12"/>
    <s v="Aug"/>
    <n v="2021"/>
  </r>
  <r>
    <d v="2021-08-13T00:00:00"/>
    <s v="P0001"/>
    <n v="71"/>
    <s v="Eceran"/>
    <s v="Cash"/>
    <n v="0"/>
    <s v="Pocky"/>
    <s v="Makanan"/>
    <s v="Pcs"/>
    <n v="7250"/>
    <n v="8200"/>
    <n v="514750"/>
    <n v="582200"/>
    <n v="13"/>
    <s v="Aug"/>
    <n v="2021"/>
  </r>
  <r>
    <d v="2021-08-14T00:00:00"/>
    <s v="P0015"/>
    <n v="73"/>
    <s v="Online"/>
    <s v="Cash"/>
    <n v="0"/>
    <s v="Yoyic Bluebery"/>
    <s v="Minuman"/>
    <s v="Pcs"/>
    <n v="4775"/>
    <n v="7700"/>
    <n v="348575"/>
    <n v="562100"/>
    <n v="14"/>
    <s v="Aug"/>
    <n v="2021"/>
  </r>
  <r>
    <d v="2021-08-15T00:00:00"/>
    <s v="P0020"/>
    <n v="69"/>
    <s v="Online"/>
    <s v="Cash"/>
    <n v="0"/>
    <s v="Golda Coffee"/>
    <s v="Minuman"/>
    <s v="Pcs"/>
    <n v="11950"/>
    <n v="16200"/>
    <n v="824550"/>
    <n v="1117800"/>
    <n v="15"/>
    <s v="Aug"/>
    <n v="2021"/>
  </r>
  <r>
    <d v="2021-08-16T00:00:00"/>
    <s v="P0025"/>
    <n v="70"/>
    <s v="Eceran"/>
    <s v="Cash"/>
    <n v="0"/>
    <s v="Lifebuoy Cair 900 Ml"/>
    <s v="Perawatan Tubuh"/>
    <s v="Pcs"/>
    <n v="34550"/>
    <n v="36000"/>
    <n v="2418500"/>
    <n v="2520000"/>
    <n v="16"/>
    <s v="Aug"/>
    <n v="2021"/>
  </r>
  <r>
    <d v="2021-08-17T00:00:00"/>
    <s v="P0003"/>
    <n v="67"/>
    <s v="Online"/>
    <s v="Cash"/>
    <n v="0"/>
    <s v="Oreo Wafer Sandwich"/>
    <s v="Makanan"/>
    <s v="Pcs"/>
    <n v="2350"/>
    <n v="3500"/>
    <n v="157450"/>
    <n v="234500"/>
    <n v="17"/>
    <s v="Aug"/>
    <n v="2021"/>
  </r>
  <r>
    <d v="2021-08-18T00:00:00"/>
    <s v="P0027"/>
    <n v="71"/>
    <s v="Online"/>
    <s v="Cash"/>
    <n v="0"/>
    <s v="Pepsodent 120 gr"/>
    <s v="Perawatan Tubuh"/>
    <s v="Pcs"/>
    <n v="5750"/>
    <n v="10300"/>
    <n v="408250"/>
    <n v="731300"/>
    <n v="18"/>
    <s v="Aug"/>
    <n v="2021"/>
  </r>
  <r>
    <d v="2021-08-19T00:00:00"/>
    <s v="P0027"/>
    <n v="68"/>
    <s v="Eceran"/>
    <s v="Cash"/>
    <n v="0"/>
    <s v="Pepsodent 120 gr"/>
    <s v="Perawatan Tubuh"/>
    <s v="Pcs"/>
    <n v="5750"/>
    <n v="10300"/>
    <n v="391000"/>
    <n v="700400"/>
    <n v="19"/>
    <s v="Aug"/>
    <n v="2021"/>
  </r>
  <r>
    <d v="2021-08-20T00:00:00"/>
    <s v="P0002"/>
    <n v="74"/>
    <s v="Online"/>
    <s v="Cash"/>
    <n v="0"/>
    <s v="Lotte Chocopie"/>
    <s v="Makanan"/>
    <s v="Pcs"/>
    <n v="4850"/>
    <n v="6100"/>
    <n v="358900"/>
    <n v="451400"/>
    <n v="20"/>
    <s v="Aug"/>
    <n v="2021"/>
  </r>
  <r>
    <d v="2021-08-21T00:00:00"/>
    <s v="P0004"/>
    <n v="73"/>
    <s v="Online"/>
    <s v="Cash"/>
    <n v="0"/>
    <s v="Nyam-nyam"/>
    <s v="Makanan"/>
    <s v="Pcs"/>
    <n v="3550"/>
    <n v="4800"/>
    <n v="259150"/>
    <n v="350400"/>
    <n v="21"/>
    <s v="Aug"/>
    <n v="2021"/>
  </r>
  <r>
    <d v="2021-08-22T00:00:00"/>
    <s v="P0001"/>
    <n v="72"/>
    <s v="Eceran"/>
    <s v="Cash"/>
    <n v="0"/>
    <s v="Pocky"/>
    <s v="Makanan"/>
    <s v="Pcs"/>
    <n v="7250"/>
    <n v="8200"/>
    <n v="522000"/>
    <n v="590400"/>
    <n v="22"/>
    <s v="Aug"/>
    <n v="2021"/>
  </r>
  <r>
    <d v="2021-08-23T00:00:00"/>
    <s v="P0015"/>
    <n v="67"/>
    <s v="Online"/>
    <s v="Cash"/>
    <n v="0"/>
    <s v="Yoyic Bluebery"/>
    <s v="Minuman"/>
    <s v="Pcs"/>
    <n v="4775"/>
    <n v="7700"/>
    <n v="319925"/>
    <n v="515900"/>
    <n v="23"/>
    <s v="Aug"/>
    <n v="2021"/>
  </r>
  <r>
    <d v="2021-08-24T00:00:00"/>
    <s v="P0020"/>
    <n v="70"/>
    <s v="Online"/>
    <s v="Cash"/>
    <n v="0"/>
    <s v="Golda Coffee"/>
    <s v="Minuman"/>
    <s v="Pcs"/>
    <n v="11950"/>
    <n v="16200"/>
    <n v="836500"/>
    <n v="1134000"/>
    <n v="24"/>
    <s v="Aug"/>
    <n v="2021"/>
  </r>
  <r>
    <d v="2021-08-25T00:00:00"/>
    <s v="P0027"/>
    <n v="68"/>
    <s v="Grosir"/>
    <s v="Cash"/>
    <n v="0"/>
    <s v="Pepsodent 120 gr"/>
    <s v="Perawatan Tubuh"/>
    <s v="Pcs"/>
    <n v="5750"/>
    <n v="10300"/>
    <n v="391000"/>
    <n v="700400"/>
    <n v="25"/>
    <s v="Aug"/>
    <n v="2021"/>
  </r>
  <r>
    <d v="2021-08-26T00:00:00"/>
    <s v="P0027"/>
    <n v="72"/>
    <s v="Grosir"/>
    <s v="Cash"/>
    <n v="0"/>
    <s v="Pepsodent 120 gr"/>
    <s v="Perawatan Tubuh"/>
    <s v="Pcs"/>
    <n v="5750"/>
    <n v="10300"/>
    <n v="414000"/>
    <n v="741600"/>
    <n v="26"/>
    <s v="Aug"/>
    <n v="2021"/>
  </r>
  <r>
    <d v="2021-08-27T00:00:00"/>
    <s v="P0027"/>
    <n v="70"/>
    <s v="Grosir"/>
    <s v="Cash"/>
    <n v="0"/>
    <s v="Pepsodent 120 gr"/>
    <s v="Perawatan Tubuh"/>
    <s v="Pcs"/>
    <n v="5750"/>
    <n v="10300"/>
    <n v="402500"/>
    <n v="721000"/>
    <n v="27"/>
    <s v="Aug"/>
    <n v="2021"/>
  </r>
  <r>
    <d v="2021-08-28T00:00:00"/>
    <s v="P0027"/>
    <n v="67"/>
    <s v="Grosir"/>
    <s v="Cash"/>
    <n v="0"/>
    <s v="Pepsodent 120 gr"/>
    <s v="Perawatan Tubuh"/>
    <s v="Pcs"/>
    <n v="5750"/>
    <n v="10300"/>
    <n v="385250"/>
    <n v="690100"/>
    <n v="28"/>
    <s v="Aug"/>
    <n v="2021"/>
  </r>
  <r>
    <d v="2021-08-29T00:00:00"/>
    <s v="P0027"/>
    <n v="77"/>
    <s v="Grosir"/>
    <s v="Cash"/>
    <n v="0"/>
    <s v="Pepsodent 120 gr"/>
    <s v="Perawatan Tubuh"/>
    <s v="Pcs"/>
    <n v="5750"/>
    <n v="10300"/>
    <n v="442750"/>
    <n v="793100"/>
    <n v="29"/>
    <s v="Aug"/>
    <n v="2021"/>
  </r>
  <r>
    <d v="2021-08-30T00:00:00"/>
    <s v="P0027"/>
    <n v="75"/>
    <s v="Grosir"/>
    <s v="Cash"/>
    <n v="0"/>
    <s v="Pepsodent 120 gr"/>
    <s v="Perawatan Tubuh"/>
    <s v="Pcs"/>
    <n v="5750"/>
    <n v="10300"/>
    <n v="431250"/>
    <n v="772500"/>
    <n v="30"/>
    <s v="Aug"/>
    <n v="2021"/>
  </r>
  <r>
    <d v="2021-08-31T00:00:00"/>
    <s v="P0027"/>
    <n v="70"/>
    <s v="Grosir"/>
    <s v="Cash"/>
    <n v="0"/>
    <s v="Pepsodent 120 gr"/>
    <s v="Perawatan Tubuh"/>
    <s v="Pcs"/>
    <n v="5750"/>
    <n v="10300"/>
    <n v="402500"/>
    <n v="721000"/>
    <n v="31"/>
    <s v="Aug"/>
    <n v="2021"/>
  </r>
  <r>
    <d v="2021-09-01T00:00:00"/>
    <s v="P0029"/>
    <n v="70"/>
    <s v="Grosir"/>
    <s v="Cash"/>
    <n v="0"/>
    <s v="Pond's Bright Beauty"/>
    <s v="Perawatan Tubuh"/>
    <s v="Pcs"/>
    <n v="17750"/>
    <n v="21000"/>
    <n v="1242500"/>
    <n v="1470000"/>
    <n v="1"/>
    <s v="Sep"/>
    <n v="2021"/>
  </r>
  <r>
    <d v="2021-09-02T00:00:00"/>
    <s v="P0002"/>
    <n v="69"/>
    <s v="Eceran"/>
    <s v="Kredit"/>
    <n v="0"/>
    <s v="Lotte Chocopie"/>
    <s v="Makanan"/>
    <s v="Pcs"/>
    <n v="4850"/>
    <n v="6100"/>
    <n v="334650"/>
    <n v="420900"/>
    <n v="2"/>
    <s v="Sep"/>
    <n v="2021"/>
  </r>
  <r>
    <d v="2021-09-03T00:00:00"/>
    <s v="P0004"/>
    <n v="72"/>
    <s v="Eceran"/>
    <s v="Cash"/>
    <n v="0"/>
    <s v="Nyam-nyam"/>
    <s v="Makanan"/>
    <s v="Pcs"/>
    <n v="3550"/>
    <n v="4800"/>
    <n v="255600"/>
    <n v="345600"/>
    <n v="3"/>
    <s v="Sep"/>
    <n v="2021"/>
  </r>
  <r>
    <d v="2021-09-04T00:00:00"/>
    <s v="P0036"/>
    <n v="73"/>
    <s v="Eceran"/>
    <s v="Cash"/>
    <n v="0"/>
    <s v="Pulpen Gel"/>
    <s v="Alat Tulis"/>
    <s v="Pcs"/>
    <n v="7500"/>
    <n v="8000"/>
    <n v="547500"/>
    <n v="584000"/>
    <n v="4"/>
    <s v="Sep"/>
    <n v="2021"/>
  </r>
  <r>
    <d v="2021-09-05T00:00:00"/>
    <s v="P0037"/>
    <n v="75"/>
    <s v="Grosir"/>
    <s v="Cash"/>
    <n v="0"/>
    <s v="Tipe X Joyko"/>
    <s v="Alat Tulis"/>
    <s v="Pcs"/>
    <n v="1500"/>
    <n v="2500"/>
    <n v="112500"/>
    <n v="187500"/>
    <n v="5"/>
    <s v="Sep"/>
    <n v="2021"/>
  </r>
  <r>
    <d v="2021-09-06T00:00:00"/>
    <s v="P0020"/>
    <n v="70"/>
    <s v="Grosir"/>
    <s v="Kredit"/>
    <n v="0"/>
    <s v="Golda Coffee"/>
    <s v="Minuman"/>
    <s v="Pcs"/>
    <n v="11950"/>
    <n v="16200"/>
    <n v="836500"/>
    <n v="1134000"/>
    <n v="6"/>
    <s v="Sep"/>
    <n v="2021"/>
  </r>
  <r>
    <d v="2021-09-07T00:00:00"/>
    <s v="P0025"/>
    <n v="75"/>
    <s v="Grosir"/>
    <s v="Cash"/>
    <n v="0"/>
    <s v="Lifebuoy Cair 900 Ml"/>
    <s v="Perawatan Tubuh"/>
    <s v="Pcs"/>
    <n v="34550"/>
    <n v="36000"/>
    <n v="2591250"/>
    <n v="2700000"/>
    <n v="7"/>
    <s v="Sep"/>
    <n v="2021"/>
  </r>
  <r>
    <d v="2021-09-08T00:00:00"/>
    <s v="P0003"/>
    <n v="70"/>
    <s v="Grosir"/>
    <s v="Kredit"/>
    <n v="0"/>
    <s v="Oreo Wafer Sandwich"/>
    <s v="Makanan"/>
    <s v="Pcs"/>
    <n v="2350"/>
    <n v="3500"/>
    <n v="164500"/>
    <n v="245000"/>
    <n v="8"/>
    <s v="Sep"/>
    <n v="2021"/>
  </r>
  <r>
    <d v="2021-09-09T00:00:00"/>
    <s v="P0029"/>
    <n v="69"/>
    <s v="Online"/>
    <s v="Cash"/>
    <n v="0"/>
    <s v="Pond's Bright Beauty"/>
    <s v="Perawatan Tubuh"/>
    <s v="Pcs"/>
    <n v="17750"/>
    <n v="21000"/>
    <n v="1224750"/>
    <n v="1449000"/>
    <n v="9"/>
    <s v="Sep"/>
    <n v="2021"/>
  </r>
  <r>
    <d v="2021-09-10T00:00:00"/>
    <s v="P0029"/>
    <n v="68"/>
    <s v="Eceran"/>
    <s v="Cash"/>
    <n v="0"/>
    <s v="Pond's Bright Beauty"/>
    <s v="Perawatan Tubuh"/>
    <s v="Pcs"/>
    <n v="17750"/>
    <n v="21000"/>
    <n v="1207000"/>
    <n v="1428000"/>
    <n v="10"/>
    <s v="Sep"/>
    <n v="2021"/>
  </r>
  <r>
    <d v="2021-09-11T00:00:00"/>
    <s v="P0002"/>
    <n v="67"/>
    <s v="Online"/>
    <s v="Cash"/>
    <n v="0"/>
    <s v="Lotte Chocopie"/>
    <s v="Makanan"/>
    <s v="Pcs"/>
    <n v="4850"/>
    <n v="6100"/>
    <n v="324950"/>
    <n v="408700"/>
    <n v="11"/>
    <s v="Sep"/>
    <n v="2021"/>
  </r>
  <r>
    <d v="2021-09-12T00:00:00"/>
    <s v="P0004"/>
    <n v="70"/>
    <s v="Online"/>
    <s v="Cash"/>
    <n v="0"/>
    <s v="Nyam-nyam"/>
    <s v="Makanan"/>
    <s v="Pcs"/>
    <n v="3550"/>
    <n v="4800"/>
    <n v="248500"/>
    <n v="336000"/>
    <n v="12"/>
    <s v="Sep"/>
    <n v="2021"/>
  </r>
  <r>
    <d v="2021-09-13T00:00:00"/>
    <s v="P0001"/>
    <n v="71"/>
    <s v="Eceran"/>
    <s v="Cash"/>
    <n v="0"/>
    <s v="Pocky"/>
    <s v="Makanan"/>
    <s v="Pcs"/>
    <n v="7250"/>
    <n v="8200"/>
    <n v="514750"/>
    <n v="582200"/>
    <n v="13"/>
    <s v="Sep"/>
    <n v="2021"/>
  </r>
  <r>
    <d v="2021-09-14T00:00:00"/>
    <s v="P0015"/>
    <n v="73"/>
    <s v="Online"/>
    <s v="Cash"/>
    <n v="0"/>
    <s v="Yoyic Bluebery"/>
    <s v="Minuman"/>
    <s v="Pcs"/>
    <n v="4775"/>
    <n v="7700"/>
    <n v="348575"/>
    <n v="562100"/>
    <n v="14"/>
    <s v="Sep"/>
    <n v="2021"/>
  </r>
  <r>
    <d v="2021-09-15T00:00:00"/>
    <s v="P0020"/>
    <n v="69"/>
    <s v="Online"/>
    <s v="Cash"/>
    <n v="0"/>
    <s v="Golda Coffee"/>
    <s v="Minuman"/>
    <s v="Pcs"/>
    <n v="11950"/>
    <n v="16200"/>
    <n v="824550"/>
    <n v="1117800"/>
    <n v="15"/>
    <s v="Sep"/>
    <n v="2021"/>
  </r>
  <r>
    <d v="2021-09-16T00:00:00"/>
    <s v="P0025"/>
    <n v="70"/>
    <s v="Eceran"/>
    <s v="Cash"/>
    <n v="0"/>
    <s v="Lifebuoy Cair 900 Ml"/>
    <s v="Perawatan Tubuh"/>
    <s v="Pcs"/>
    <n v="34550"/>
    <n v="36000"/>
    <n v="2418500"/>
    <n v="2520000"/>
    <n v="16"/>
    <s v="Sep"/>
    <n v="2021"/>
  </r>
  <r>
    <d v="2021-09-17T00:00:00"/>
    <s v="P0003"/>
    <n v="67"/>
    <s v="Online"/>
    <s v="Cash"/>
    <n v="0"/>
    <s v="Oreo Wafer Sandwich"/>
    <s v="Makanan"/>
    <s v="Pcs"/>
    <n v="2350"/>
    <n v="3500"/>
    <n v="157450"/>
    <n v="234500"/>
    <n v="17"/>
    <s v="Sep"/>
    <n v="2021"/>
  </r>
  <r>
    <d v="2021-09-18T00:00:00"/>
    <s v="P0029"/>
    <n v="71"/>
    <s v="Online"/>
    <s v="Cash"/>
    <n v="0"/>
    <s v="Pond's Bright Beauty"/>
    <s v="Perawatan Tubuh"/>
    <s v="Pcs"/>
    <n v="17750"/>
    <n v="21000"/>
    <n v="1260250"/>
    <n v="1491000"/>
    <n v="18"/>
    <s v="Sep"/>
    <n v="2021"/>
  </r>
  <r>
    <d v="2021-09-19T00:00:00"/>
    <s v="P0029"/>
    <n v="68"/>
    <s v="Eceran"/>
    <s v="Cash"/>
    <n v="0"/>
    <s v="Pond's Bright Beauty"/>
    <s v="Perawatan Tubuh"/>
    <s v="Pcs"/>
    <n v="17750"/>
    <n v="21000"/>
    <n v="1207000"/>
    <n v="1428000"/>
    <n v="19"/>
    <s v="Sep"/>
    <n v="2021"/>
  </r>
  <r>
    <d v="2021-09-20T00:00:00"/>
    <s v="P0002"/>
    <n v="74"/>
    <s v="Online"/>
    <s v="Cash"/>
    <n v="0"/>
    <s v="Lotte Chocopie"/>
    <s v="Makanan"/>
    <s v="Pcs"/>
    <n v="4850"/>
    <n v="6100"/>
    <n v="358900"/>
    <n v="451400"/>
    <n v="20"/>
    <s v="Sep"/>
    <n v="2021"/>
  </r>
  <r>
    <d v="2021-09-21T00:00:00"/>
    <s v="P0004"/>
    <n v="73"/>
    <s v="Online"/>
    <s v="Cash"/>
    <n v="0"/>
    <s v="Nyam-nyam"/>
    <s v="Makanan"/>
    <s v="Pcs"/>
    <n v="3550"/>
    <n v="4800"/>
    <n v="259150"/>
    <n v="350400"/>
    <n v="21"/>
    <s v="Sep"/>
    <n v="2021"/>
  </r>
  <r>
    <d v="2021-09-22T00:00:00"/>
    <s v="P0001"/>
    <n v="72"/>
    <s v="Eceran"/>
    <s v="Cash"/>
    <n v="0"/>
    <s v="Pocky"/>
    <s v="Makanan"/>
    <s v="Pcs"/>
    <n v="7250"/>
    <n v="8200"/>
    <n v="522000"/>
    <n v="590400"/>
    <n v="22"/>
    <s v="Sep"/>
    <n v="2021"/>
  </r>
  <r>
    <d v="2021-09-23T00:00:00"/>
    <s v="P0015"/>
    <n v="69"/>
    <s v="Online"/>
    <s v="Cash"/>
    <n v="0"/>
    <s v="Yoyic Bluebery"/>
    <s v="Minuman"/>
    <s v="Pcs"/>
    <n v="4775"/>
    <n v="7700"/>
    <n v="329475"/>
    <n v="531300"/>
    <n v="23"/>
    <s v="Sep"/>
    <n v="2021"/>
  </r>
  <r>
    <d v="2021-09-24T00:00:00"/>
    <s v="P0020"/>
    <n v="68"/>
    <s v="Online"/>
    <s v="Cash"/>
    <n v="0"/>
    <s v="Golda Coffee"/>
    <s v="Minuman"/>
    <s v="Pcs"/>
    <n v="11950"/>
    <n v="16200"/>
    <n v="812600"/>
    <n v="1101600"/>
    <n v="24"/>
    <s v="Sep"/>
    <n v="2021"/>
  </r>
  <r>
    <d v="2021-09-25T00:00:00"/>
    <s v="P0029"/>
    <n v="77"/>
    <s v="Grosir"/>
    <s v="Cash"/>
    <n v="0"/>
    <s v="Pond's Bright Beauty"/>
    <s v="Perawatan Tubuh"/>
    <s v="Pcs"/>
    <n v="17750"/>
    <n v="21000"/>
    <n v="1366750"/>
    <n v="1617000"/>
    <n v="25"/>
    <s v="Sep"/>
    <n v="2021"/>
  </r>
  <r>
    <d v="2021-09-26T00:00:00"/>
    <s v="P0029"/>
    <n v="75"/>
    <s v="Grosir"/>
    <s v="Cash"/>
    <n v="0"/>
    <s v="Pond's Bright Beauty"/>
    <s v="Perawatan Tubuh"/>
    <s v="Pcs"/>
    <n v="17750"/>
    <n v="21000"/>
    <n v="1331250"/>
    <n v="1575000"/>
    <n v="26"/>
    <s v="Sep"/>
    <n v="2021"/>
  </r>
  <r>
    <d v="2021-09-27T00:00:00"/>
    <s v="P0029"/>
    <n v="73"/>
    <s v="Grosir"/>
    <s v="Cash"/>
    <n v="0"/>
    <s v="Pond's Bright Beauty"/>
    <s v="Perawatan Tubuh"/>
    <s v="Pcs"/>
    <n v="17750"/>
    <n v="21000"/>
    <n v="1295750"/>
    <n v="1533000"/>
    <n v="27"/>
    <s v="Sep"/>
    <n v="2021"/>
  </r>
  <r>
    <d v="2021-09-28T00:00:00"/>
    <s v="P0029"/>
    <n v="72"/>
    <s v="Grosir"/>
    <s v="Cash"/>
    <n v="0"/>
    <s v="Pond's Bright Beauty"/>
    <s v="Perawatan Tubuh"/>
    <s v="Pcs"/>
    <n v="17750"/>
    <n v="21000"/>
    <n v="1278000"/>
    <n v="1512000"/>
    <n v="28"/>
    <s v="Sep"/>
    <n v="2021"/>
  </r>
  <r>
    <d v="2021-09-29T00:00:00"/>
    <s v="P0029"/>
    <n v="85"/>
    <s v="Grosir"/>
    <s v="Cash"/>
    <n v="0"/>
    <s v="Pond's Bright Beauty"/>
    <s v="Perawatan Tubuh"/>
    <s v="Pcs"/>
    <n v="17750"/>
    <n v="21000"/>
    <n v="1508750"/>
    <n v="1785000"/>
    <n v="29"/>
    <s v="Sep"/>
    <n v="2021"/>
  </r>
  <r>
    <d v="2021-09-30T00:00:00"/>
    <s v="P0029"/>
    <n v="70"/>
    <s v="Grosir"/>
    <s v="Cash"/>
    <n v="0"/>
    <s v="Pond's Bright Beauty"/>
    <s v="Perawatan Tubuh"/>
    <s v="Pcs"/>
    <n v="17750"/>
    <n v="21000"/>
    <n v="1242500"/>
    <n v="1470000"/>
    <n v="30"/>
    <s v="Sep"/>
    <n v="2021"/>
  </r>
  <r>
    <d v="2021-10-01T00:00:00"/>
    <s v="P0030"/>
    <n v="70"/>
    <s v="Grosir"/>
    <s v="Cash"/>
    <n v="0"/>
    <s v="Pond's Men Facial"/>
    <s v="Perawatan Tubuh"/>
    <s v="Pcs"/>
    <n v="15000"/>
    <n v="18550"/>
    <n v="1050000"/>
    <n v="1298500"/>
    <n v="1"/>
    <s v="Oct"/>
    <n v="2021"/>
  </r>
  <r>
    <d v="2021-10-02T00:00:00"/>
    <s v="P0002"/>
    <n v="69"/>
    <s v="Eceran"/>
    <s v="Kredit"/>
    <n v="0"/>
    <s v="Lotte Chocopie"/>
    <s v="Makanan"/>
    <s v="Pcs"/>
    <n v="4850"/>
    <n v="6100"/>
    <n v="334650"/>
    <n v="420900"/>
    <n v="2"/>
    <s v="Oct"/>
    <n v="2021"/>
  </r>
  <r>
    <d v="2021-10-03T00:00:00"/>
    <s v="P0004"/>
    <n v="72"/>
    <s v="Eceran"/>
    <s v="Cash"/>
    <n v="0"/>
    <s v="Nyam-nyam"/>
    <s v="Makanan"/>
    <s v="Pcs"/>
    <n v="3550"/>
    <n v="4800"/>
    <n v="255600"/>
    <n v="345600"/>
    <n v="3"/>
    <s v="Oct"/>
    <n v="2021"/>
  </r>
  <r>
    <d v="2021-10-04T00:00:00"/>
    <s v="P0001"/>
    <n v="73"/>
    <s v="Eceran"/>
    <s v="Cash"/>
    <n v="0"/>
    <s v="Pocky"/>
    <s v="Makanan"/>
    <s v="Pcs"/>
    <n v="7250"/>
    <n v="8200"/>
    <n v="529250"/>
    <n v="598600"/>
    <n v="4"/>
    <s v="Oct"/>
    <n v="2021"/>
  </r>
  <r>
    <d v="2021-10-05T00:00:00"/>
    <s v="P0015"/>
    <n v="67"/>
    <s v="Grosir"/>
    <s v="Cash"/>
    <n v="0"/>
    <s v="Yoyic Bluebery"/>
    <s v="Minuman"/>
    <s v="Pcs"/>
    <n v="4775"/>
    <n v="7700"/>
    <n v="319925"/>
    <n v="515900"/>
    <n v="5"/>
    <s v="Oct"/>
    <n v="2021"/>
  </r>
  <r>
    <d v="2021-10-06T00:00:00"/>
    <s v="P0020"/>
    <n v="70"/>
    <s v="Grosir"/>
    <s v="Kredit"/>
    <n v="0"/>
    <s v="Golda Coffee"/>
    <s v="Minuman"/>
    <s v="Pcs"/>
    <n v="11950"/>
    <n v="16200"/>
    <n v="836500"/>
    <n v="1134000"/>
    <n v="6"/>
    <s v="Oct"/>
    <n v="2021"/>
  </r>
  <r>
    <d v="2021-10-07T00:00:00"/>
    <s v="P0025"/>
    <n v="74"/>
    <s v="Grosir"/>
    <s v="Cash"/>
    <n v="0"/>
    <s v="Lifebuoy Cair 900 Ml"/>
    <s v="Perawatan Tubuh"/>
    <s v="Pcs"/>
    <n v="34550"/>
    <n v="36000"/>
    <n v="2556700"/>
    <n v="2664000"/>
    <n v="7"/>
    <s v="Oct"/>
    <n v="2021"/>
  </r>
  <r>
    <d v="2021-10-08T00:00:00"/>
    <s v="P0003"/>
    <n v="67"/>
    <s v="Grosir"/>
    <s v="Kredit"/>
    <n v="0"/>
    <s v="Oreo Wafer Sandwich"/>
    <s v="Makanan"/>
    <s v="Pcs"/>
    <n v="2350"/>
    <n v="3500"/>
    <n v="157450"/>
    <n v="234500"/>
    <n v="8"/>
    <s v="Oct"/>
    <n v="2021"/>
  </r>
  <r>
    <d v="2021-10-09T00:00:00"/>
    <s v="P0030"/>
    <n v="69"/>
    <s v="Online"/>
    <s v="Cash"/>
    <n v="0"/>
    <s v="Pond's Men Facial"/>
    <s v="Perawatan Tubuh"/>
    <s v="Pcs"/>
    <n v="15000"/>
    <n v="18550"/>
    <n v="1035000"/>
    <n v="1279950"/>
    <n v="9"/>
    <s v="Oct"/>
    <n v="2021"/>
  </r>
  <r>
    <d v="2021-10-10T00:00:00"/>
    <s v="P0037"/>
    <n v="68"/>
    <s v="Eceran"/>
    <s v="Cash"/>
    <n v="0"/>
    <s v="Tipe X Joyko"/>
    <s v="Alat Tulis"/>
    <s v="Pcs"/>
    <n v="1500"/>
    <n v="2500"/>
    <n v="102000"/>
    <n v="170000"/>
    <n v="10"/>
    <s v="Oct"/>
    <n v="2021"/>
  </r>
  <r>
    <d v="2021-10-11T00:00:00"/>
    <s v="P0038"/>
    <n v="67"/>
    <s v="Online"/>
    <s v="Cash"/>
    <n v="0"/>
    <s v="Penggaris Butterfly"/>
    <s v="Alat Tulis"/>
    <s v="Pcs"/>
    <n v="1750"/>
    <n v="2750"/>
    <n v="117250"/>
    <n v="184250"/>
    <n v="11"/>
    <s v="Oct"/>
    <n v="2021"/>
  </r>
  <r>
    <d v="2021-10-12T00:00:00"/>
    <s v="P0039"/>
    <n v="70"/>
    <s v="Online"/>
    <s v="Cash"/>
    <n v="0"/>
    <s v="Penggaris Flexibble"/>
    <s v="Alat Tulis"/>
    <s v="Pcs"/>
    <n v="13750"/>
    <n v="17500"/>
    <n v="962500"/>
    <n v="1225000"/>
    <n v="12"/>
    <s v="Oct"/>
    <n v="2021"/>
  </r>
  <r>
    <d v="2021-10-13T00:00:00"/>
    <s v="P0001"/>
    <n v="71"/>
    <s v="Eceran"/>
    <s v="Cash"/>
    <n v="0"/>
    <s v="Pocky"/>
    <s v="Makanan"/>
    <s v="Pcs"/>
    <n v="7250"/>
    <n v="8200"/>
    <n v="514750"/>
    <n v="582200"/>
    <n v="13"/>
    <s v="Oct"/>
    <n v="2021"/>
  </r>
  <r>
    <d v="2021-10-14T00:00:00"/>
    <s v="P0015"/>
    <n v="73"/>
    <s v="Online"/>
    <s v="Cash"/>
    <n v="0"/>
    <s v="Yoyic Bluebery"/>
    <s v="Minuman"/>
    <s v="Pcs"/>
    <n v="4775"/>
    <n v="7700"/>
    <n v="348575"/>
    <n v="562100"/>
    <n v="14"/>
    <s v="Oct"/>
    <n v="2021"/>
  </r>
  <r>
    <d v="2021-10-15T00:00:00"/>
    <s v="P0020"/>
    <n v="69"/>
    <s v="Online"/>
    <s v="Cash"/>
    <n v="0"/>
    <s v="Golda Coffee"/>
    <s v="Minuman"/>
    <s v="Pcs"/>
    <n v="11950"/>
    <n v="16200"/>
    <n v="824550"/>
    <n v="1117800"/>
    <n v="15"/>
    <s v="Oct"/>
    <n v="2021"/>
  </r>
  <r>
    <d v="2021-10-16T00:00:00"/>
    <s v="P0025"/>
    <n v="70"/>
    <s v="Eceran"/>
    <s v="Cash"/>
    <n v="0"/>
    <s v="Lifebuoy Cair 900 Ml"/>
    <s v="Perawatan Tubuh"/>
    <s v="Pcs"/>
    <n v="34550"/>
    <n v="36000"/>
    <n v="2418500"/>
    <n v="2520000"/>
    <n v="16"/>
    <s v="Oct"/>
    <n v="2021"/>
  </r>
  <r>
    <d v="2021-10-17T00:00:00"/>
    <s v="P0003"/>
    <n v="67"/>
    <s v="Online"/>
    <s v="Cash"/>
    <n v="0"/>
    <s v="Oreo Wafer Sandwich"/>
    <s v="Makanan"/>
    <s v="Pcs"/>
    <n v="2350"/>
    <n v="3500"/>
    <n v="157450"/>
    <n v="234500"/>
    <n v="17"/>
    <s v="Oct"/>
    <n v="2021"/>
  </r>
  <r>
    <d v="2021-10-18T00:00:00"/>
    <s v="P0030"/>
    <n v="71"/>
    <s v="Online"/>
    <s v="Cash"/>
    <n v="0"/>
    <s v="Pond's Men Facial"/>
    <s v="Perawatan Tubuh"/>
    <s v="Pcs"/>
    <n v="15000"/>
    <n v="18550"/>
    <n v="1065000"/>
    <n v="1317050"/>
    <n v="18"/>
    <s v="Oct"/>
    <n v="2021"/>
  </r>
  <r>
    <d v="2021-10-19T00:00:00"/>
    <s v="P0030"/>
    <n v="68"/>
    <s v="Eceran"/>
    <s v="Cash"/>
    <n v="0"/>
    <s v="Pond's Men Facial"/>
    <s v="Perawatan Tubuh"/>
    <s v="Pcs"/>
    <n v="15000"/>
    <n v="18550"/>
    <n v="1020000"/>
    <n v="1261400"/>
    <n v="19"/>
    <s v="Oct"/>
    <n v="2021"/>
  </r>
  <r>
    <d v="2021-10-20T00:00:00"/>
    <s v="P0002"/>
    <n v="74"/>
    <s v="Online"/>
    <s v="Cash"/>
    <n v="0"/>
    <s v="Lotte Chocopie"/>
    <s v="Makanan"/>
    <s v="Pcs"/>
    <n v="4850"/>
    <n v="6100"/>
    <n v="358900"/>
    <n v="451400"/>
    <n v="20"/>
    <s v="Oct"/>
    <n v="2021"/>
  </r>
  <r>
    <d v="2021-10-21T00:00:00"/>
    <s v="P0004"/>
    <n v="73"/>
    <s v="Online"/>
    <s v="Cash"/>
    <n v="0"/>
    <s v="Nyam-nyam"/>
    <s v="Makanan"/>
    <s v="Pcs"/>
    <n v="3550"/>
    <n v="4800"/>
    <n v="259150"/>
    <n v="350400"/>
    <n v="21"/>
    <s v="Oct"/>
    <n v="2021"/>
  </r>
  <r>
    <d v="2021-10-22T00:00:00"/>
    <s v="P0001"/>
    <n v="72"/>
    <s v="Eceran"/>
    <s v="Cash"/>
    <n v="0"/>
    <s v="Pocky"/>
    <s v="Makanan"/>
    <s v="Pcs"/>
    <n v="7250"/>
    <n v="8200"/>
    <n v="522000"/>
    <n v="590400"/>
    <n v="22"/>
    <s v="Oct"/>
    <n v="2021"/>
  </r>
  <r>
    <d v="2021-10-23T00:00:00"/>
    <s v="P0015"/>
    <n v="70"/>
    <s v="Online"/>
    <s v="Cash"/>
    <n v="0"/>
    <s v="Yoyic Bluebery"/>
    <s v="Minuman"/>
    <s v="Pcs"/>
    <n v="4775"/>
    <n v="7700"/>
    <n v="334250"/>
    <n v="539000"/>
    <n v="23"/>
    <s v="Oct"/>
    <n v="2021"/>
  </r>
  <r>
    <d v="2021-10-24T00:00:00"/>
    <s v="P0020"/>
    <n v="72"/>
    <s v="Online"/>
    <s v="Cash"/>
    <n v="0"/>
    <s v="Golda Coffee"/>
    <s v="Minuman"/>
    <s v="Pcs"/>
    <n v="11950"/>
    <n v="16200"/>
    <n v="860400"/>
    <n v="1166400"/>
    <n v="24"/>
    <s v="Oct"/>
    <n v="2021"/>
  </r>
  <r>
    <d v="2021-10-25T00:00:00"/>
    <s v="P0030"/>
    <n v="68"/>
    <s v="Grosir"/>
    <s v="Cash"/>
    <n v="0"/>
    <s v="Pond's Men Facial"/>
    <s v="Perawatan Tubuh"/>
    <s v="Pcs"/>
    <n v="15000"/>
    <n v="18550"/>
    <n v="1020000"/>
    <n v="1261400"/>
    <n v="25"/>
    <s v="Oct"/>
    <n v="2021"/>
  </r>
  <r>
    <d v="2021-10-26T00:00:00"/>
    <s v="P0030"/>
    <n v="75"/>
    <s v="Grosir"/>
    <s v="Cash"/>
    <n v="0"/>
    <s v="Pond's Men Facial"/>
    <s v="Perawatan Tubuh"/>
    <s v="Pcs"/>
    <n v="15000"/>
    <n v="18550"/>
    <n v="1125000"/>
    <n v="1391250"/>
    <n v="26"/>
    <s v="Oct"/>
    <n v="2021"/>
  </r>
  <r>
    <d v="2021-10-27T00:00:00"/>
    <s v="P0030"/>
    <n v="70"/>
    <s v="Grosir"/>
    <s v="Cash"/>
    <n v="0"/>
    <s v="Pond's Men Facial"/>
    <s v="Perawatan Tubuh"/>
    <s v="Pcs"/>
    <n v="15000"/>
    <n v="18550"/>
    <n v="1050000"/>
    <n v="1298500"/>
    <n v="27"/>
    <s v="Oct"/>
    <n v="2021"/>
  </r>
  <r>
    <d v="2021-10-28T00:00:00"/>
    <s v="P0030"/>
    <n v="67"/>
    <s v="Grosir"/>
    <s v="Cash"/>
    <n v="0"/>
    <s v="Pond's Men Facial"/>
    <s v="Perawatan Tubuh"/>
    <s v="Pcs"/>
    <n v="15000"/>
    <n v="18550"/>
    <n v="1005000"/>
    <n v="1242850"/>
    <n v="28"/>
    <s v="Oct"/>
    <n v="2021"/>
  </r>
  <r>
    <d v="2021-10-29T00:00:00"/>
    <s v="P0030"/>
    <n v="72"/>
    <s v="Grosir"/>
    <s v="Cash"/>
    <n v="0"/>
    <s v="Pond's Men Facial"/>
    <s v="Perawatan Tubuh"/>
    <s v="Pcs"/>
    <n v="15000"/>
    <n v="18550"/>
    <n v="1080000"/>
    <n v="1335600"/>
    <n v="29"/>
    <s v="Oct"/>
    <n v="2021"/>
  </r>
  <r>
    <d v="2021-10-30T00:00:00"/>
    <s v="P0030"/>
    <n v="69"/>
    <s v="Grosir"/>
    <s v="Cash"/>
    <n v="0"/>
    <s v="Pond's Men Facial"/>
    <s v="Perawatan Tubuh"/>
    <s v="Pcs"/>
    <n v="15000"/>
    <n v="18550"/>
    <n v="1035000"/>
    <n v="1279950"/>
    <n v="30"/>
    <s v="Oct"/>
    <n v="2021"/>
  </r>
  <r>
    <d v="2021-10-31T00:00:00"/>
    <s v="P0030"/>
    <n v="67"/>
    <s v="Grosir"/>
    <s v="Cash"/>
    <n v="0"/>
    <s v="Pond's Men Facial"/>
    <s v="Perawatan Tubuh"/>
    <s v="Pcs"/>
    <n v="15000"/>
    <n v="18550"/>
    <n v="1005000"/>
    <n v="1242850"/>
    <n v="31"/>
    <s v="Oct"/>
    <n v="2021"/>
  </r>
  <r>
    <d v="2021-11-01T00:00:00"/>
    <s v="P0039"/>
    <n v="45"/>
    <s v="Grosir"/>
    <s v="Cash"/>
    <n v="0"/>
    <s v="Penggaris Flexibble"/>
    <s v="Alat Tulis"/>
    <s v="Pcs"/>
    <n v="13750"/>
    <n v="17500"/>
    <n v="618750"/>
    <n v="787500"/>
    <n v="1"/>
    <s v="Nov"/>
    <n v="2021"/>
  </r>
  <r>
    <d v="2021-11-02T00:00:00"/>
    <s v="P0002"/>
    <n v="44"/>
    <s v="Eceran"/>
    <s v="Kredit"/>
    <n v="0"/>
    <s v="Lotte Chocopie"/>
    <s v="Makanan"/>
    <s v="Pcs"/>
    <n v="4850"/>
    <n v="6100"/>
    <n v="213400"/>
    <n v="268400"/>
    <n v="2"/>
    <s v="Nov"/>
    <n v="2021"/>
  </r>
  <r>
    <d v="2021-11-03T00:00:00"/>
    <s v="P0004"/>
    <n v="47"/>
    <s v="Eceran"/>
    <s v="Cash"/>
    <n v="0"/>
    <s v="Nyam-nyam"/>
    <s v="Makanan"/>
    <s v="Pcs"/>
    <n v="3550"/>
    <n v="4800"/>
    <n v="166850"/>
    <n v="225600"/>
    <n v="3"/>
    <s v="Nov"/>
    <n v="2021"/>
  </r>
  <r>
    <d v="2021-11-04T00:00:00"/>
    <s v="P0001"/>
    <n v="48"/>
    <s v="Eceran"/>
    <s v="Cash"/>
    <n v="0"/>
    <s v="Pocky"/>
    <s v="Makanan"/>
    <s v="Pcs"/>
    <n v="7250"/>
    <n v="8200"/>
    <n v="348000"/>
    <n v="393600"/>
    <n v="4"/>
    <s v="Nov"/>
    <n v="2021"/>
  </r>
  <r>
    <d v="2021-11-05T00:00:00"/>
    <s v="P0015"/>
    <n v="45"/>
    <s v="Grosir"/>
    <s v="Cash"/>
    <n v="0"/>
    <s v="Yoyic Bluebery"/>
    <s v="Minuman"/>
    <s v="Pcs"/>
    <n v="4775"/>
    <n v="7700"/>
    <n v="214875"/>
    <n v="346500"/>
    <n v="5"/>
    <s v="Nov"/>
    <n v="2021"/>
  </r>
  <r>
    <d v="2021-11-06T00:00:00"/>
    <s v="P0020"/>
    <n v="43"/>
    <s v="Grosir"/>
    <s v="Kredit"/>
    <n v="0"/>
    <s v="Golda Coffee"/>
    <s v="Minuman"/>
    <s v="Pcs"/>
    <n v="11950"/>
    <n v="16200"/>
    <n v="513850"/>
    <n v="696600"/>
    <n v="6"/>
    <s v="Nov"/>
    <n v="2021"/>
  </r>
  <r>
    <d v="2021-11-07T00:00:00"/>
    <s v="P0025"/>
    <n v="42"/>
    <s v="Grosir"/>
    <s v="Cash"/>
    <n v="0"/>
    <s v="Lifebuoy Cair 900 Ml"/>
    <s v="Perawatan Tubuh"/>
    <s v="Pcs"/>
    <n v="34550"/>
    <n v="36000"/>
    <n v="1451100"/>
    <n v="1512000"/>
    <n v="7"/>
    <s v="Nov"/>
    <n v="2021"/>
  </r>
  <r>
    <d v="2021-11-08T00:00:00"/>
    <s v="P0003"/>
    <n v="45"/>
    <s v="Grosir"/>
    <s v="Kredit"/>
    <n v="0"/>
    <s v="Oreo Wafer Sandwich"/>
    <s v="Makanan"/>
    <s v="Pcs"/>
    <n v="2350"/>
    <n v="3500"/>
    <n v="105750"/>
    <n v="157500"/>
    <n v="8"/>
    <s v="Nov"/>
    <n v="2021"/>
  </r>
  <r>
    <d v="2021-11-09T00:00:00"/>
    <s v="P0039"/>
    <n v="44"/>
    <s v="Online"/>
    <s v="Cash"/>
    <n v="0"/>
    <s v="Penggaris Flexibble"/>
    <s v="Alat Tulis"/>
    <s v="Pcs"/>
    <n v="13750"/>
    <n v="17500"/>
    <n v="605000"/>
    <n v="770000"/>
    <n v="9"/>
    <s v="Nov"/>
    <n v="2021"/>
  </r>
  <r>
    <d v="2021-11-10T00:00:00"/>
    <s v="P0039"/>
    <n v="43"/>
    <s v="Eceran"/>
    <s v="Cash"/>
    <n v="0"/>
    <s v="Penggaris Flexibble"/>
    <s v="Alat Tulis"/>
    <s v="Pcs"/>
    <n v="13750"/>
    <n v="17500"/>
    <n v="591250"/>
    <n v="752500"/>
    <n v="10"/>
    <s v="Nov"/>
    <n v="2021"/>
  </r>
  <r>
    <d v="2021-11-11T00:00:00"/>
    <s v="P0002"/>
    <n v="42"/>
    <s v="Online"/>
    <s v="Cash"/>
    <n v="0"/>
    <s v="Lotte Chocopie"/>
    <s v="Makanan"/>
    <s v="Pcs"/>
    <n v="4850"/>
    <n v="6100"/>
    <n v="203700"/>
    <n v="256200"/>
    <n v="11"/>
    <s v="Nov"/>
    <n v="2021"/>
  </r>
  <r>
    <d v="2021-11-12T00:00:00"/>
    <s v="P0004"/>
    <n v="45"/>
    <s v="Online"/>
    <s v="Cash"/>
    <n v="0"/>
    <s v="Nyam-nyam"/>
    <s v="Makanan"/>
    <s v="Pcs"/>
    <n v="3550"/>
    <n v="4800"/>
    <n v="159750"/>
    <n v="216000"/>
    <n v="12"/>
    <s v="Nov"/>
    <n v="2021"/>
  </r>
  <r>
    <d v="2021-11-13T00:00:00"/>
    <s v="P0001"/>
    <n v="46"/>
    <s v="Eceran"/>
    <s v="Cash"/>
    <n v="0"/>
    <s v="Pocky"/>
    <s v="Makanan"/>
    <s v="Pcs"/>
    <n v="7250"/>
    <n v="8200"/>
    <n v="333500"/>
    <n v="377200"/>
    <n v="13"/>
    <s v="Nov"/>
    <n v="2021"/>
  </r>
  <r>
    <d v="2021-11-14T00:00:00"/>
    <s v="P0015"/>
    <n v="48"/>
    <s v="Online"/>
    <s v="Cash"/>
    <n v="0"/>
    <s v="Yoyic Bluebery"/>
    <s v="Minuman"/>
    <s v="Pcs"/>
    <n v="4775"/>
    <n v="7700"/>
    <n v="229200"/>
    <n v="369600"/>
    <n v="14"/>
    <s v="Nov"/>
    <n v="2021"/>
  </r>
  <r>
    <d v="2021-11-15T00:00:00"/>
    <s v="P0020"/>
    <n v="44"/>
    <s v="Online"/>
    <s v="Cash"/>
    <n v="0"/>
    <s v="Golda Coffee"/>
    <s v="Minuman"/>
    <s v="Pcs"/>
    <n v="11950"/>
    <n v="16200"/>
    <n v="525800"/>
    <n v="712800"/>
    <n v="15"/>
    <s v="Nov"/>
    <n v="2021"/>
  </r>
  <r>
    <d v="2021-11-16T00:00:00"/>
    <s v="P0025"/>
    <n v="45"/>
    <s v="Eceran"/>
    <s v="Cash"/>
    <n v="0"/>
    <s v="Lifebuoy Cair 900 Ml"/>
    <s v="Perawatan Tubuh"/>
    <s v="Pcs"/>
    <n v="34550"/>
    <n v="36000"/>
    <n v="1554750"/>
    <n v="1620000"/>
    <n v="16"/>
    <s v="Nov"/>
    <n v="2021"/>
  </r>
  <r>
    <d v="2021-11-17T00:00:00"/>
    <s v="P0003"/>
    <n v="42"/>
    <s v="Online"/>
    <s v="Cash"/>
    <n v="0"/>
    <s v="Oreo Wafer Sandwich"/>
    <s v="Makanan"/>
    <s v="Pcs"/>
    <n v="2350"/>
    <n v="3500"/>
    <n v="98700"/>
    <n v="147000"/>
    <n v="17"/>
    <s v="Nov"/>
    <n v="2021"/>
  </r>
  <r>
    <d v="2021-11-18T00:00:00"/>
    <s v="P0038"/>
    <n v="46"/>
    <s v="Online"/>
    <s v="Cash"/>
    <n v="0"/>
    <s v="Penggaris Butterfly"/>
    <s v="Alat Tulis"/>
    <s v="Pcs"/>
    <n v="1750"/>
    <n v="2750"/>
    <n v="80500"/>
    <n v="126500"/>
    <n v="18"/>
    <s v="Nov"/>
    <n v="2021"/>
  </r>
  <r>
    <d v="2021-11-19T00:00:00"/>
    <s v="P0039"/>
    <n v="43"/>
    <s v="Eceran"/>
    <s v="Cash"/>
    <n v="0"/>
    <s v="Penggaris Flexibble"/>
    <s v="Alat Tulis"/>
    <s v="Pcs"/>
    <n v="13750"/>
    <n v="17500"/>
    <n v="591250"/>
    <n v="752500"/>
    <n v="19"/>
    <s v="Nov"/>
    <n v="2021"/>
  </r>
  <r>
    <d v="2021-11-20T00:00:00"/>
    <s v="P0002"/>
    <n v="49"/>
    <s v="Online"/>
    <s v="Cash"/>
    <n v="0"/>
    <s v="Lotte Chocopie"/>
    <s v="Makanan"/>
    <s v="Pcs"/>
    <n v="4850"/>
    <n v="6100"/>
    <n v="237650"/>
    <n v="298900"/>
    <n v="20"/>
    <s v="Nov"/>
    <n v="2021"/>
  </r>
  <r>
    <d v="2021-11-21T00:00:00"/>
    <s v="P0004"/>
    <n v="48"/>
    <s v="Online"/>
    <s v="Cash"/>
    <n v="0"/>
    <s v="Nyam-nyam"/>
    <s v="Makanan"/>
    <s v="Pcs"/>
    <n v="3550"/>
    <n v="4800"/>
    <n v="170400"/>
    <n v="230400"/>
    <n v="21"/>
    <s v="Nov"/>
    <n v="2021"/>
  </r>
  <r>
    <d v="2021-11-22T00:00:00"/>
    <s v="P0001"/>
    <n v="47"/>
    <s v="Eceran"/>
    <s v="Cash"/>
    <n v="0"/>
    <s v="Pocky"/>
    <s v="Makanan"/>
    <s v="Pcs"/>
    <n v="7250"/>
    <n v="8200"/>
    <n v="340750"/>
    <n v="385400"/>
    <n v="22"/>
    <s v="Nov"/>
    <n v="2021"/>
  </r>
  <r>
    <d v="2021-11-23T00:00:00"/>
    <s v="P0015"/>
    <n v="45"/>
    <s v="Online"/>
    <s v="Cash"/>
    <n v="0"/>
    <s v="Yoyic Bluebery"/>
    <s v="Minuman"/>
    <s v="Pcs"/>
    <n v="4775"/>
    <n v="7700"/>
    <n v="214875"/>
    <n v="346500"/>
    <n v="23"/>
    <s v="Nov"/>
    <n v="2021"/>
  </r>
  <r>
    <d v="2021-11-24T00:00:00"/>
    <s v="P0020"/>
    <n v="45"/>
    <s v="Online"/>
    <s v="Cash"/>
    <n v="0"/>
    <s v="Golda Coffee"/>
    <s v="Minuman"/>
    <s v="Pcs"/>
    <n v="11950"/>
    <n v="16200"/>
    <n v="537750"/>
    <n v="729000"/>
    <n v="24"/>
    <s v="Nov"/>
    <n v="2021"/>
  </r>
  <r>
    <d v="2021-11-25T00:00:00"/>
    <s v="P0039"/>
    <n v="47"/>
    <s v="Grosir"/>
    <s v="Cash"/>
    <n v="0"/>
    <s v="Penggaris Flexibble"/>
    <s v="Alat Tulis"/>
    <s v="Pcs"/>
    <n v="13750"/>
    <n v="17500"/>
    <n v="646250"/>
    <n v="822500"/>
    <n v="25"/>
    <s v="Nov"/>
    <n v="2021"/>
  </r>
  <r>
    <d v="2021-11-26T00:00:00"/>
    <s v="P0039"/>
    <n v="50"/>
    <s v="Grosir"/>
    <s v="Cash"/>
    <n v="0"/>
    <s v="Penggaris Flexibble"/>
    <s v="Alat Tulis"/>
    <s v="Pcs"/>
    <n v="13750"/>
    <n v="17500"/>
    <n v="687500"/>
    <n v="875000"/>
    <n v="26"/>
    <s v="Nov"/>
    <n v="2021"/>
  </r>
  <r>
    <d v="2021-11-27T00:00:00"/>
    <s v="P0039"/>
    <n v="51"/>
    <s v="Grosir"/>
    <s v="Cash"/>
    <n v="0"/>
    <s v="Penggaris Flexibble"/>
    <s v="Alat Tulis"/>
    <s v="Pcs"/>
    <n v="13750"/>
    <n v="17500"/>
    <n v="701250"/>
    <n v="892500"/>
    <n v="27"/>
    <s v="Nov"/>
    <n v="2021"/>
  </r>
  <r>
    <d v="2021-11-28T00:00:00"/>
    <s v="P0039"/>
    <n v="45"/>
    <s v="Grosir"/>
    <s v="Cash"/>
    <n v="0"/>
    <s v="Penggaris Flexibble"/>
    <s v="Alat Tulis"/>
    <s v="Pcs"/>
    <n v="13750"/>
    <n v="17500"/>
    <n v="618750"/>
    <n v="787500"/>
    <n v="28"/>
    <s v="Nov"/>
    <n v="2021"/>
  </r>
  <r>
    <d v="2021-11-29T00:00:00"/>
    <s v="P0039"/>
    <n v="47"/>
    <s v="Grosir"/>
    <s v="Cash"/>
    <n v="0"/>
    <s v="Penggaris Flexibble"/>
    <s v="Alat Tulis"/>
    <s v="Pcs"/>
    <n v="13750"/>
    <n v="17500"/>
    <n v="646250"/>
    <n v="822500"/>
    <n v="29"/>
    <s v="Nov"/>
    <n v="2021"/>
  </r>
  <r>
    <d v="2021-11-30T00:00:00"/>
    <s v="P0039"/>
    <n v="45"/>
    <s v="Grosir"/>
    <s v="Cash"/>
    <n v="0"/>
    <s v="Penggaris Flexibble"/>
    <s v="Alat Tulis"/>
    <s v="Pcs"/>
    <n v="13750"/>
    <n v="17500"/>
    <n v="618750"/>
    <n v="787500"/>
    <n v="30"/>
    <s v="Nov"/>
    <n v="2021"/>
  </r>
  <r>
    <d v="2021-12-01T00:00:00"/>
    <s v="P0037"/>
    <n v="46"/>
    <s v="Grosir"/>
    <s v="Cash"/>
    <n v="0"/>
    <s v="Tipe X Joyko"/>
    <s v="Alat Tulis"/>
    <s v="Pcs"/>
    <n v="1500"/>
    <n v="2500"/>
    <n v="69000"/>
    <n v="115000"/>
    <n v="1"/>
    <s v="Dec"/>
    <n v="2021"/>
  </r>
  <r>
    <d v="2021-12-02T00:00:00"/>
    <s v="P0002"/>
    <n v="44"/>
    <s v="Eceran"/>
    <s v="Kredit"/>
    <n v="0"/>
    <s v="Lotte Chocopie"/>
    <s v="Makanan"/>
    <s v="Pcs"/>
    <n v="4850"/>
    <n v="6100"/>
    <n v="213400"/>
    <n v="268400"/>
    <n v="2"/>
    <s v="Dec"/>
    <n v="2021"/>
  </r>
  <r>
    <d v="2021-12-03T00:00:00"/>
    <s v="P0004"/>
    <n v="47"/>
    <s v="Eceran"/>
    <s v="Cash"/>
    <n v="0"/>
    <s v="Nyam-nyam"/>
    <s v="Makanan"/>
    <s v="Pcs"/>
    <n v="3550"/>
    <n v="4800"/>
    <n v="166850"/>
    <n v="225600"/>
    <n v="3"/>
    <s v="Dec"/>
    <n v="2021"/>
  </r>
  <r>
    <d v="2021-12-04T00:00:00"/>
    <s v="P0001"/>
    <n v="48"/>
    <s v="Eceran"/>
    <s v="Cash"/>
    <n v="0"/>
    <s v="Pocky"/>
    <s v="Makanan"/>
    <s v="Pcs"/>
    <n v="7250"/>
    <n v="8200"/>
    <n v="348000"/>
    <n v="393600"/>
    <n v="4"/>
    <s v="Dec"/>
    <n v="2021"/>
  </r>
  <r>
    <d v="2021-12-05T00:00:00"/>
    <s v="P0036"/>
    <n v="50"/>
    <s v="Grosir"/>
    <s v="Cash"/>
    <n v="0"/>
    <s v="Pulpen Gel"/>
    <s v="Alat Tulis"/>
    <s v="Pcs"/>
    <n v="7500"/>
    <n v="8000"/>
    <n v="375000"/>
    <n v="400000"/>
    <n v="5"/>
    <s v="Dec"/>
    <n v="2021"/>
  </r>
  <r>
    <d v="2021-12-06T00:00:00"/>
    <s v="P0037"/>
    <n v="55"/>
    <s v="Grosir"/>
    <s v="Kredit"/>
    <n v="0"/>
    <s v="Tipe X Joyko"/>
    <s v="Alat Tulis"/>
    <s v="Pcs"/>
    <n v="1500"/>
    <n v="2500"/>
    <n v="82500"/>
    <n v="137500"/>
    <n v="6"/>
    <s v="Dec"/>
    <n v="2021"/>
  </r>
  <r>
    <d v="2021-12-07T00:00:00"/>
    <s v="P0025"/>
    <n v="45"/>
    <s v="Grosir"/>
    <s v="Cash"/>
    <n v="0"/>
    <s v="Lifebuoy Cair 900 Ml"/>
    <s v="Perawatan Tubuh"/>
    <s v="Pcs"/>
    <n v="34550"/>
    <n v="36000"/>
    <n v="1554750"/>
    <n v="1620000"/>
    <n v="7"/>
    <s v="Dec"/>
    <n v="2021"/>
  </r>
  <r>
    <d v="2021-12-08T00:00:00"/>
    <s v="P0003"/>
    <n v="47"/>
    <s v="Grosir"/>
    <s v="Kredit"/>
    <n v="0"/>
    <s v="Oreo Wafer Sandwich"/>
    <s v="Makanan"/>
    <s v="Pcs"/>
    <n v="2350"/>
    <n v="3500"/>
    <n v="110450"/>
    <n v="164500"/>
    <n v="8"/>
    <s v="Dec"/>
    <n v="2021"/>
  </r>
  <r>
    <d v="2021-12-09T00:00:00"/>
    <s v="P0037"/>
    <n v="44"/>
    <s v="Online"/>
    <s v="Cash"/>
    <n v="0"/>
    <s v="Tipe X Joyko"/>
    <s v="Alat Tulis"/>
    <s v="Pcs"/>
    <n v="1500"/>
    <n v="2500"/>
    <n v="66000"/>
    <n v="110000"/>
    <n v="9"/>
    <s v="Dec"/>
    <n v="2021"/>
  </r>
  <r>
    <d v="2021-12-10T00:00:00"/>
    <s v="P0037"/>
    <n v="45"/>
    <s v="Eceran"/>
    <s v="Cash"/>
    <n v="0"/>
    <s v="Tipe X Joyko"/>
    <s v="Alat Tulis"/>
    <s v="Pcs"/>
    <n v="1500"/>
    <n v="2500"/>
    <n v="67500"/>
    <n v="112500"/>
    <n v="10"/>
    <s v="Dec"/>
    <n v="2021"/>
  </r>
  <r>
    <d v="2021-12-11T00:00:00"/>
    <s v="P0002"/>
    <n v="47"/>
    <s v="Online"/>
    <s v="Cash"/>
    <n v="0"/>
    <s v="Lotte Chocopie"/>
    <s v="Makanan"/>
    <s v="Pcs"/>
    <n v="4850"/>
    <n v="6100"/>
    <n v="227950"/>
    <n v="286700"/>
    <n v="11"/>
    <s v="Dec"/>
    <n v="2021"/>
  </r>
  <r>
    <d v="2021-12-12T00:00:00"/>
    <s v="P0004"/>
    <n v="45"/>
    <s v="Online"/>
    <s v="Cash"/>
    <n v="0"/>
    <s v="Nyam-nyam"/>
    <s v="Makanan"/>
    <s v="Pcs"/>
    <n v="3550"/>
    <n v="4800"/>
    <n v="159750"/>
    <n v="216000"/>
    <n v="12"/>
    <s v="Dec"/>
    <n v="2021"/>
  </r>
  <r>
    <d v="2021-12-13T00:00:00"/>
    <s v="P0001"/>
    <n v="46"/>
    <s v="Eceran"/>
    <s v="Cash"/>
    <n v="0"/>
    <s v="Pocky"/>
    <s v="Makanan"/>
    <s v="Pcs"/>
    <n v="7250"/>
    <n v="8200"/>
    <n v="333500"/>
    <n v="377200"/>
    <n v="13"/>
    <s v="Dec"/>
    <n v="2021"/>
  </r>
  <r>
    <d v="2021-12-14T00:00:00"/>
    <s v="P0015"/>
    <n v="48"/>
    <s v="Online"/>
    <s v="Cash"/>
    <n v="0"/>
    <s v="Yoyic Bluebery"/>
    <s v="Minuman"/>
    <s v="Pcs"/>
    <n v="4775"/>
    <n v="7700"/>
    <n v="229200"/>
    <n v="369600"/>
    <n v="14"/>
    <s v="Dec"/>
    <n v="2021"/>
  </r>
  <r>
    <d v="2021-12-15T00:00:00"/>
    <s v="P0020"/>
    <n v="44"/>
    <s v="Online"/>
    <s v="Cash"/>
    <n v="0"/>
    <s v="Golda Coffee"/>
    <s v="Minuman"/>
    <s v="Pcs"/>
    <n v="11950"/>
    <n v="16200"/>
    <n v="525800"/>
    <n v="712800"/>
    <n v="15"/>
    <s v="Dec"/>
    <n v="2021"/>
  </r>
  <r>
    <d v="2021-12-16T00:00:00"/>
    <s v="P0025"/>
    <n v="45"/>
    <s v="Eceran"/>
    <s v="Cash"/>
    <n v="0"/>
    <s v="Lifebuoy Cair 900 Ml"/>
    <s v="Perawatan Tubuh"/>
    <s v="Pcs"/>
    <n v="34550"/>
    <n v="36000"/>
    <n v="1554750"/>
    <n v="1620000"/>
    <n v="16"/>
    <s v="Dec"/>
    <n v="2021"/>
  </r>
  <r>
    <d v="2021-12-17T00:00:00"/>
    <s v="P0003"/>
    <n v="42"/>
    <s v="Online"/>
    <s v="Cash"/>
    <n v="0"/>
    <s v="Oreo Wafer Sandwich"/>
    <s v="Makanan"/>
    <s v="Pcs"/>
    <n v="2350"/>
    <n v="3500"/>
    <n v="98700"/>
    <n v="147000"/>
    <n v="17"/>
    <s v="Dec"/>
    <n v="2021"/>
  </r>
  <r>
    <d v="2021-12-18T00:00:00"/>
    <s v="P0037"/>
    <n v="46"/>
    <s v="Online"/>
    <s v="Cash"/>
    <n v="0"/>
    <s v="Tipe X Joyko"/>
    <s v="Alat Tulis"/>
    <s v="Pcs"/>
    <n v="1500"/>
    <n v="2500"/>
    <n v="69000"/>
    <n v="115000"/>
    <n v="18"/>
    <s v="Dec"/>
    <n v="2021"/>
  </r>
  <r>
    <d v="2021-12-19T00:00:00"/>
    <s v="P0015"/>
    <n v="43"/>
    <s v="Eceran"/>
    <s v="Cash"/>
    <n v="0"/>
    <s v="Yoyic Bluebery"/>
    <s v="Minuman"/>
    <s v="Pcs"/>
    <n v="4775"/>
    <n v="7700"/>
    <n v="205325"/>
    <n v="331100"/>
    <n v="19"/>
    <s v="Dec"/>
    <n v="2021"/>
  </r>
  <r>
    <d v="2021-12-20T00:00:00"/>
    <s v="P0016"/>
    <n v="49"/>
    <s v="Online"/>
    <s v="Cash"/>
    <n v="0"/>
    <s v="Teh Pucuk"/>
    <s v="Minuman"/>
    <s v="Pcs"/>
    <n v="11500"/>
    <n v="12550"/>
    <n v="563500"/>
    <n v="614950"/>
    <n v="20"/>
    <s v="Dec"/>
    <n v="2021"/>
  </r>
  <r>
    <d v="2021-12-21T00:00:00"/>
    <s v="P0017"/>
    <n v="48"/>
    <s v="Online"/>
    <s v="Cash"/>
    <n v="0"/>
    <s v="Fruit Tea Poch"/>
    <s v="Minuman"/>
    <s v="Pcs"/>
    <n v="2250"/>
    <n v="4700"/>
    <n v="108000"/>
    <n v="225600"/>
    <n v="21"/>
    <s v="Dec"/>
    <n v="2021"/>
  </r>
  <r>
    <d v="2021-12-22T00:00:00"/>
    <s v="P0023"/>
    <n v="47"/>
    <s v="Eceran"/>
    <s v="Cash"/>
    <n v="0"/>
    <s v="Zen Sabun"/>
    <s v="Perawatan Tubuh"/>
    <s v="Pcs"/>
    <n v="18500"/>
    <n v="20000"/>
    <n v="869500"/>
    <n v="940000"/>
    <n v="22"/>
    <s v="Dec"/>
    <n v="2021"/>
  </r>
  <r>
    <d v="2021-12-23T00:00:00"/>
    <s v="P0024"/>
    <n v="43"/>
    <s v="Online"/>
    <s v="Cash"/>
    <n v="0"/>
    <s v="Detol"/>
    <s v="Perawatan Tubuh"/>
    <s v="Pcs"/>
    <n v="5750"/>
    <n v="7500"/>
    <n v="247250"/>
    <n v="322500"/>
    <n v="23"/>
    <s v="Dec"/>
    <n v="2021"/>
  </r>
  <r>
    <d v="2021-12-24T00:00:00"/>
    <s v="P0025"/>
    <n v="46"/>
    <s v="Online"/>
    <s v="Cash"/>
    <n v="0"/>
    <s v="Lifebuoy Cair 900 Ml"/>
    <s v="Perawatan Tubuh"/>
    <s v="Pcs"/>
    <n v="34550"/>
    <n v="36000"/>
    <n v="1589300"/>
    <n v="1656000"/>
    <n v="24"/>
    <s v="Dec"/>
    <n v="2021"/>
  </r>
  <r>
    <d v="2021-12-25T00:00:00"/>
    <s v="P0031"/>
    <n v="49"/>
    <s v="Grosir"/>
    <s v="Cash"/>
    <n v="0"/>
    <s v="Buku Gambar A4"/>
    <s v="Alat Tulis"/>
    <s v="Pcs"/>
    <n v="8000"/>
    <n v="10750"/>
    <n v="392000"/>
    <n v="526750"/>
    <n v="25"/>
    <s v="Dec"/>
    <n v="2021"/>
  </r>
  <r>
    <d v="2021-12-26T00:00:00"/>
    <s v="P0032"/>
    <n v="48"/>
    <s v="Grosir"/>
    <s v="Cash"/>
    <n v="0"/>
    <s v="Buku Tulis"/>
    <s v="Alat Tulis"/>
    <s v="Pcs"/>
    <n v="5000"/>
    <n v="7750"/>
    <n v="240000"/>
    <n v="372000"/>
    <n v="26"/>
    <s v="Dec"/>
    <n v="2021"/>
  </r>
  <r>
    <d v="2021-12-27T00:00:00"/>
    <s v="P0033"/>
    <n v="44"/>
    <s v="Grosir"/>
    <s v="Cash"/>
    <n v="0"/>
    <s v="Pencil Warna 12"/>
    <s v="Alat Tulis"/>
    <s v="Pcs"/>
    <n v="25000"/>
    <n v="27500"/>
    <n v="1100000"/>
    <n v="1210000"/>
    <n v="27"/>
    <s v="Dec"/>
    <n v="2021"/>
  </r>
  <r>
    <d v="2021-12-28T00:00:00"/>
    <s v="P0037"/>
    <n v="49"/>
    <s v="Grosir"/>
    <s v="Cash"/>
    <n v="0"/>
    <s v="Tipe X Joyko"/>
    <s v="Alat Tulis"/>
    <s v="Pcs"/>
    <n v="1500"/>
    <n v="2500"/>
    <n v="73500"/>
    <n v="122500"/>
    <n v="28"/>
    <s v="Dec"/>
    <n v="2021"/>
  </r>
  <r>
    <d v="2021-12-29T00:00:00"/>
    <s v="P0037"/>
    <n v="50"/>
    <s v="Grosir"/>
    <s v="Cash"/>
    <n v="0"/>
    <s v="Tipe X Joyko"/>
    <s v="Alat Tulis"/>
    <s v="Pcs"/>
    <n v="1500"/>
    <n v="2500"/>
    <n v="75000"/>
    <n v="125000"/>
    <n v="29"/>
    <s v="Dec"/>
    <n v="2021"/>
  </r>
  <r>
    <d v="2021-12-30T00:00:00"/>
    <s v="P0037"/>
    <n v="47"/>
    <s v="Grosir"/>
    <s v="Cash"/>
    <n v="0"/>
    <s v="Tipe X Joyko"/>
    <s v="Alat Tulis"/>
    <s v="Pcs"/>
    <n v="1500"/>
    <n v="2500"/>
    <n v="70500"/>
    <n v="117500"/>
    <n v="30"/>
    <s v="Dec"/>
    <n v="2021"/>
  </r>
  <r>
    <d v="2021-12-31T00:00:00"/>
    <s v="P0035"/>
    <n v="45"/>
    <s v="Grosir"/>
    <s v="Cash"/>
    <n v="0"/>
    <s v="Buku Gambar A3"/>
    <s v="Alat Tulis"/>
    <s v="Pcs"/>
    <n v="10000"/>
    <n v="13500"/>
    <n v="450000"/>
    <n v="607500"/>
    <n v="31"/>
    <s v="Dec"/>
    <n v="2021"/>
  </r>
  <r>
    <d v="2022-01-01T00:00:00"/>
    <s v="P0001"/>
    <n v="105"/>
    <s v="Grosir"/>
    <s v="Cash"/>
    <n v="0"/>
    <s v="Pocky"/>
    <s v="Makanan"/>
    <s v="Pcs"/>
    <n v="7250"/>
    <n v="8200"/>
    <n v="761250"/>
    <n v="861000"/>
    <n v="1"/>
    <s v="Jan"/>
    <n v="2022"/>
  </r>
  <r>
    <d v="2022-01-02T00:00:00"/>
    <s v="P0002"/>
    <n v="104"/>
    <s v="Eceran"/>
    <s v="Kredit"/>
    <n v="0"/>
    <s v="Lotte Chocopie"/>
    <s v="Makanan"/>
    <s v="Pcs"/>
    <n v="4850"/>
    <n v="6100"/>
    <n v="504400"/>
    <n v="634400"/>
    <n v="2"/>
    <s v="Jan"/>
    <n v="2022"/>
  </r>
  <r>
    <d v="2022-01-03T00:00:00"/>
    <s v="P0003"/>
    <n v="107"/>
    <s v="Eceran"/>
    <s v="Cash"/>
    <n v="0"/>
    <s v="Oreo Wafer Sandwich"/>
    <s v="Makanan"/>
    <s v="Pcs"/>
    <n v="2350"/>
    <n v="3500"/>
    <n v="251450"/>
    <n v="374500"/>
    <n v="3"/>
    <s v="Jan"/>
    <n v="2022"/>
  </r>
  <r>
    <d v="2022-01-04T00:00:00"/>
    <s v="P0004"/>
    <n v="108"/>
    <s v="Eceran"/>
    <s v="Cash"/>
    <n v="0"/>
    <s v="Nyam-nyam"/>
    <s v="Makanan"/>
    <s v="Pcs"/>
    <n v="3550"/>
    <n v="4800"/>
    <n v="383400"/>
    <n v="518400"/>
    <n v="4"/>
    <s v="Jan"/>
    <n v="2022"/>
  </r>
  <r>
    <d v="2022-01-05T00:00:00"/>
    <s v="P0013"/>
    <n v="110"/>
    <s v="Grosir"/>
    <s v="Cash"/>
    <n v="0"/>
    <s v="Buah Vita"/>
    <s v="Minuman"/>
    <s v="Pcs"/>
    <n v="12850"/>
    <n v="14250"/>
    <n v="1413500"/>
    <n v="1567500"/>
    <n v="5"/>
    <s v="Jan"/>
    <n v="2022"/>
  </r>
  <r>
    <d v="2022-01-06T00:00:00"/>
    <s v="P0014"/>
    <n v="115"/>
    <s v="Grosir"/>
    <s v="Kredit"/>
    <n v="0"/>
    <s v="Cimory Yogurt"/>
    <s v="Minuman"/>
    <s v="Pcs"/>
    <n v="2875"/>
    <n v="5300"/>
    <n v="330625"/>
    <n v="609500"/>
    <n v="6"/>
    <s v="Jan"/>
    <n v="2022"/>
  </r>
  <r>
    <d v="2022-01-07T00:00:00"/>
    <s v="P0015"/>
    <n v="110"/>
    <s v="Grosir"/>
    <s v="Cash"/>
    <n v="0"/>
    <s v="Yoyic Bluebery"/>
    <s v="Minuman"/>
    <s v="Pcs"/>
    <n v="4775"/>
    <n v="7700"/>
    <n v="525250"/>
    <n v="847000"/>
    <n v="7"/>
    <s v="Jan"/>
    <n v="2022"/>
  </r>
  <r>
    <d v="2022-01-08T00:00:00"/>
    <s v="P0016"/>
    <n v="107"/>
    <s v="Grosir"/>
    <s v="Kredit"/>
    <n v="0"/>
    <s v="Teh Pucuk"/>
    <s v="Minuman"/>
    <s v="Pcs"/>
    <n v="11500"/>
    <n v="12550"/>
    <n v="1230500"/>
    <n v="1342850"/>
    <n v="8"/>
    <s v="Jan"/>
    <n v="2022"/>
  </r>
  <r>
    <d v="2022-01-09T00:00:00"/>
    <s v="P0017"/>
    <n v="104"/>
    <s v="Online"/>
    <s v="Cash"/>
    <n v="0"/>
    <s v="Fruit Tea Poch"/>
    <s v="Minuman"/>
    <s v="Pcs"/>
    <n v="2250"/>
    <n v="4700"/>
    <n v="234000"/>
    <n v="488800"/>
    <n v="9"/>
    <s v="Jan"/>
    <n v="2022"/>
  </r>
  <r>
    <d v="2022-01-10T00:00:00"/>
    <s v="P0023"/>
    <n v="103"/>
    <s v="Eceran"/>
    <s v="Cash"/>
    <n v="0"/>
    <s v="Zen Sabun"/>
    <s v="Perawatan Tubuh"/>
    <s v="Pcs"/>
    <n v="18500"/>
    <n v="20000"/>
    <n v="1905500"/>
    <n v="2060000"/>
    <n v="10"/>
    <s v="Jan"/>
    <n v="2022"/>
  </r>
  <r>
    <d v="2022-01-11T00:00:00"/>
    <s v="P0024"/>
    <n v="102"/>
    <s v="Online"/>
    <s v="Cash"/>
    <n v="0"/>
    <s v="Detol"/>
    <s v="Perawatan Tubuh"/>
    <s v="Pcs"/>
    <n v="5750"/>
    <n v="7500"/>
    <n v="586500"/>
    <n v="765000"/>
    <n v="11"/>
    <s v="Jan"/>
    <n v="2022"/>
  </r>
  <r>
    <d v="2022-01-12T00:00:00"/>
    <s v="P0025"/>
    <n v="110"/>
    <s v="Online"/>
    <s v="Cash"/>
    <n v="0"/>
    <s v="Lifebuoy Cair 900 Ml"/>
    <s v="Perawatan Tubuh"/>
    <s v="Pcs"/>
    <n v="34550"/>
    <n v="36000"/>
    <n v="3800500"/>
    <n v="3960000"/>
    <n v="12"/>
    <s v="Jan"/>
    <n v="2022"/>
  </r>
  <r>
    <d v="2022-01-13T00:00:00"/>
    <s v="P0026"/>
    <n v="106"/>
    <s v="Eceran"/>
    <s v="Kredit"/>
    <n v="0"/>
    <s v="Ciptadent 190gr"/>
    <s v="Perawatan Tubuh"/>
    <s v="Pcs"/>
    <n v="15450"/>
    <n v="17750"/>
    <n v="1637700"/>
    <n v="1881500"/>
    <n v="13"/>
    <s v="Jan"/>
    <n v="2022"/>
  </r>
  <r>
    <d v="2022-01-14T00:00:00"/>
    <s v="P0027"/>
    <n v="108"/>
    <s v="Online"/>
    <s v="Cash"/>
    <n v="0"/>
    <s v="Pepsodent 120 gr"/>
    <s v="Perawatan Tubuh"/>
    <s v="Pcs"/>
    <n v="5750"/>
    <n v="10300"/>
    <n v="621000"/>
    <n v="1112400"/>
    <n v="14"/>
    <s v="Jan"/>
    <n v="2022"/>
  </r>
  <r>
    <d v="2022-01-15T00:00:00"/>
    <s v="P0031"/>
    <n v="104"/>
    <s v="Online"/>
    <s v="Cash"/>
    <n v="0"/>
    <s v="Buku Gambar A4"/>
    <s v="Alat Tulis"/>
    <s v="Pcs"/>
    <n v="8000"/>
    <n v="10750"/>
    <n v="832000"/>
    <n v="1118000"/>
    <n v="15"/>
    <s v="Jan"/>
    <n v="2022"/>
  </r>
  <r>
    <d v="2022-01-16T00:00:00"/>
    <s v="P0032"/>
    <n v="105"/>
    <s v="Eceran"/>
    <s v="Cash"/>
    <n v="0"/>
    <s v="Buku Tulis"/>
    <s v="Alat Tulis"/>
    <s v="Pcs"/>
    <n v="5000"/>
    <n v="7750"/>
    <n v="525000"/>
    <n v="813750"/>
    <n v="16"/>
    <s v="Jan"/>
    <n v="2022"/>
  </r>
  <r>
    <d v="2022-01-17T00:00:00"/>
    <s v="P0033"/>
    <n v="102"/>
    <s v="Online"/>
    <s v="Cash"/>
    <n v="0"/>
    <s v="Pencil Warna 12"/>
    <s v="Alat Tulis"/>
    <s v="Pcs"/>
    <n v="25000"/>
    <n v="27500"/>
    <n v="2550000"/>
    <n v="2805000"/>
    <n v="17"/>
    <s v="Jan"/>
    <n v="2022"/>
  </r>
  <r>
    <d v="2022-01-18T00:00:00"/>
    <s v="P0034"/>
    <n v="106"/>
    <s v="Online"/>
    <s v="Cash"/>
    <n v="0"/>
    <s v="Pencil Warna 24"/>
    <s v="Alat Tulis"/>
    <s v="Pcs"/>
    <n v="50000"/>
    <n v="55000"/>
    <n v="5300000"/>
    <n v="5830000"/>
    <n v="18"/>
    <s v="Jan"/>
    <n v="2022"/>
  </r>
  <r>
    <d v="2022-01-19T00:00:00"/>
    <s v="P0035"/>
    <n v="103"/>
    <s v="Eceran"/>
    <s v="Kredit"/>
    <n v="0"/>
    <s v="Buku Gambar A3"/>
    <s v="Alat Tulis"/>
    <s v="Pcs"/>
    <n v="10000"/>
    <n v="13500"/>
    <n v="1030000"/>
    <n v="1390500"/>
    <n v="19"/>
    <s v="Jan"/>
    <n v="2022"/>
  </r>
  <r>
    <d v="2022-01-20T00:00:00"/>
    <s v="P0036"/>
    <n v="109"/>
    <s v="Online"/>
    <s v="Cash"/>
    <n v="0"/>
    <s v="Pulpen Gel"/>
    <s v="Alat Tulis"/>
    <s v="Pcs"/>
    <n v="7500"/>
    <n v="8000"/>
    <n v="817500"/>
    <n v="872000"/>
    <n v="20"/>
    <s v="Jan"/>
    <n v="2022"/>
  </r>
  <r>
    <d v="2022-01-21T00:00:00"/>
    <s v="P0037"/>
    <n v="108"/>
    <s v="Online"/>
    <s v="Cash"/>
    <n v="0"/>
    <s v="Tipe X Joyko"/>
    <s v="Alat Tulis"/>
    <s v="Pcs"/>
    <n v="1500"/>
    <n v="2500"/>
    <n v="162000"/>
    <n v="270000"/>
    <n v="21"/>
    <s v="Jan"/>
    <n v="2022"/>
  </r>
  <r>
    <d v="2022-01-22T00:00:00"/>
    <s v="P0038"/>
    <n v="107"/>
    <s v="Eceran"/>
    <s v="Kredit"/>
    <n v="0"/>
    <s v="Penggaris Butterfly"/>
    <s v="Alat Tulis"/>
    <s v="Pcs"/>
    <n v="1750"/>
    <n v="2750"/>
    <n v="187250"/>
    <n v="294250"/>
    <n v="22"/>
    <s v="Jan"/>
    <n v="2022"/>
  </r>
  <r>
    <d v="2022-01-23T00:00:00"/>
    <s v="P0039"/>
    <n v="110"/>
    <s v="Online"/>
    <s v="Cash"/>
    <n v="0"/>
    <s v="Penggaris Flexibble"/>
    <s v="Alat Tulis"/>
    <s v="Pcs"/>
    <n v="13750"/>
    <n v="17500"/>
    <n v="1512500"/>
    <n v="1925000"/>
    <n v="23"/>
    <s v="Jan"/>
    <n v="2022"/>
  </r>
  <r>
    <d v="2022-01-24T00:00:00"/>
    <s v="P0020"/>
    <n v="105"/>
    <s v="Online"/>
    <s v="Kredit"/>
    <n v="0"/>
    <s v="Golda Coffee"/>
    <s v="Minuman"/>
    <s v="Pcs"/>
    <n v="11950"/>
    <n v="16200"/>
    <n v="1254750"/>
    <n v="1701000"/>
    <n v="24"/>
    <s v="Jan"/>
    <n v="2022"/>
  </r>
  <r>
    <d v="2022-01-25T00:00:00"/>
    <s v="P0005"/>
    <n v="112"/>
    <s v="Grosir"/>
    <s v="Cash"/>
    <n v="0"/>
    <s v="Beng beng"/>
    <s v="Makanan"/>
    <s v="Pcs"/>
    <n v="3650"/>
    <n v="5100"/>
    <n v="408800"/>
    <n v="571200"/>
    <n v="25"/>
    <s v="Jan"/>
    <n v="2022"/>
  </r>
  <r>
    <d v="2022-01-26T00:00:00"/>
    <s v="P0005"/>
    <n v="105"/>
    <s v="Grosir"/>
    <s v="Kredit"/>
    <n v="0"/>
    <s v="Beng beng"/>
    <s v="Makanan"/>
    <s v="Pcs"/>
    <n v="3650"/>
    <n v="5100"/>
    <n v="383250"/>
    <n v="535500"/>
    <n v="26"/>
    <s v="Jan"/>
    <n v="2022"/>
  </r>
  <r>
    <d v="2022-01-27T00:00:00"/>
    <s v="P0005"/>
    <n v="125"/>
    <s v="Grosir"/>
    <s v="Cash"/>
    <n v="0"/>
    <s v="Beng beng"/>
    <s v="Makanan"/>
    <s v="Pcs"/>
    <n v="3650"/>
    <n v="5100"/>
    <n v="456250"/>
    <n v="637500"/>
    <n v="27"/>
    <s v="Jan"/>
    <n v="2022"/>
  </r>
  <r>
    <d v="2022-01-28T00:00:00"/>
    <s v="P0005"/>
    <n v="105"/>
    <s v="Grosir"/>
    <s v="Kredit"/>
    <n v="0"/>
    <s v="Beng beng"/>
    <s v="Makanan"/>
    <s v="Pcs"/>
    <n v="3650"/>
    <n v="5100"/>
    <n v="383250"/>
    <n v="535500"/>
    <n v="28"/>
    <s v="Jan"/>
    <n v="2022"/>
  </r>
  <r>
    <d v="2022-01-29T00:00:00"/>
    <s v="P0005"/>
    <n v="115"/>
    <s v="Grosir"/>
    <s v="Cash"/>
    <n v="0"/>
    <s v="Beng beng"/>
    <s v="Makanan"/>
    <s v="Pcs"/>
    <n v="3650"/>
    <n v="5100"/>
    <n v="419750"/>
    <n v="586500"/>
    <n v="29"/>
    <s v="Jan"/>
    <n v="2022"/>
  </r>
  <r>
    <d v="2022-01-30T00:00:00"/>
    <s v="P0005"/>
    <n v="110"/>
    <s v="Grosir"/>
    <s v="Kredit"/>
    <n v="0"/>
    <s v="Beng beng"/>
    <s v="Makanan"/>
    <s v="Pcs"/>
    <n v="3650"/>
    <n v="5100"/>
    <n v="401500"/>
    <n v="561000"/>
    <n v="30"/>
    <s v="Jan"/>
    <n v="2022"/>
  </r>
  <r>
    <d v="2022-01-31T00:00:00"/>
    <s v="P0005"/>
    <n v="105"/>
    <s v="Grosir"/>
    <s v="Cash"/>
    <n v="0"/>
    <s v="Beng beng"/>
    <s v="Makanan"/>
    <s v="Pcs"/>
    <n v="3650"/>
    <n v="5100"/>
    <n v="383250"/>
    <n v="535500"/>
    <n v="31"/>
    <s v="Jan"/>
    <n v="2022"/>
  </r>
  <r>
    <d v="2022-02-01T00:00:00"/>
    <s v="P0001"/>
    <n v="107"/>
    <s v="Grosir"/>
    <s v="Cash"/>
    <n v="0"/>
    <s v="Pocky"/>
    <s v="Makanan"/>
    <s v="Pcs"/>
    <n v="7250"/>
    <n v="8200"/>
    <n v="775750"/>
    <n v="877400"/>
    <n v="1"/>
    <s v="Feb"/>
    <n v="2022"/>
  </r>
  <r>
    <d v="2022-02-02T00:00:00"/>
    <s v="P0002"/>
    <n v="104"/>
    <s v="Eceran"/>
    <s v="Kredit"/>
    <n v="0"/>
    <s v="Lotte Chocopie"/>
    <s v="Makanan"/>
    <s v="Pcs"/>
    <n v="4850"/>
    <n v="6100"/>
    <n v="504400"/>
    <n v="634400"/>
    <n v="2"/>
    <s v="Feb"/>
    <n v="2022"/>
  </r>
  <r>
    <d v="2022-02-03T00:00:00"/>
    <s v="P0003"/>
    <n v="115"/>
    <s v="Eceran"/>
    <s v="Cash"/>
    <n v="0"/>
    <s v="Oreo Wafer Sandwich"/>
    <s v="Makanan"/>
    <s v="Pcs"/>
    <n v="2350"/>
    <n v="3500"/>
    <n v="270250"/>
    <n v="402500"/>
    <n v="3"/>
    <s v="Feb"/>
    <n v="2022"/>
  </r>
  <r>
    <d v="2022-02-04T00:00:00"/>
    <s v="P0004"/>
    <n v="108"/>
    <s v="Eceran"/>
    <s v="Cash"/>
    <n v="0"/>
    <s v="Nyam-nyam"/>
    <s v="Makanan"/>
    <s v="Pcs"/>
    <n v="3550"/>
    <n v="4800"/>
    <n v="383400"/>
    <n v="518400"/>
    <n v="4"/>
    <s v="Feb"/>
    <n v="2022"/>
  </r>
  <r>
    <d v="2022-02-05T00:00:00"/>
    <s v="P0013"/>
    <n v="107"/>
    <s v="Grosir"/>
    <s v="Cash"/>
    <n v="0"/>
    <s v="Buah Vita"/>
    <s v="Minuman"/>
    <s v="Pcs"/>
    <n v="12850"/>
    <n v="14250"/>
    <n v="1374950"/>
    <n v="1524750"/>
    <n v="5"/>
    <s v="Feb"/>
    <n v="2022"/>
  </r>
  <r>
    <d v="2022-02-06T00:00:00"/>
    <s v="P0014"/>
    <n v="109"/>
    <s v="Grosir"/>
    <s v="Kredit"/>
    <n v="0"/>
    <s v="Cimory Yogurt"/>
    <s v="Minuman"/>
    <s v="Pcs"/>
    <n v="2875"/>
    <n v="5300"/>
    <n v="313375"/>
    <n v="577700"/>
    <n v="6"/>
    <s v="Feb"/>
    <n v="2022"/>
  </r>
  <r>
    <d v="2022-02-07T00:00:00"/>
    <s v="P0015"/>
    <n v="105"/>
    <s v="Grosir"/>
    <s v="Cash"/>
    <n v="0"/>
    <s v="Yoyic Bluebery"/>
    <s v="Minuman"/>
    <s v="Pcs"/>
    <n v="4775"/>
    <n v="7700"/>
    <n v="501375"/>
    <n v="808500"/>
    <n v="7"/>
    <s v="Feb"/>
    <n v="2022"/>
  </r>
  <r>
    <d v="2022-02-08T00:00:00"/>
    <s v="P0016"/>
    <n v="105"/>
    <s v="Grosir"/>
    <s v="Kredit"/>
    <n v="0"/>
    <s v="Teh Pucuk"/>
    <s v="Minuman"/>
    <s v="Pcs"/>
    <n v="11500"/>
    <n v="12550"/>
    <n v="1207500"/>
    <n v="1317750"/>
    <n v="8"/>
    <s v="Feb"/>
    <n v="2022"/>
  </r>
  <r>
    <d v="2022-02-09T00:00:00"/>
    <s v="P0017"/>
    <n v="115"/>
    <s v="Online"/>
    <s v="Cash"/>
    <n v="0"/>
    <s v="Fruit Tea Poch"/>
    <s v="Minuman"/>
    <s v="Pcs"/>
    <n v="2250"/>
    <n v="4700"/>
    <n v="258750"/>
    <n v="540500"/>
    <n v="9"/>
    <s v="Feb"/>
    <n v="2022"/>
  </r>
  <r>
    <d v="2022-02-10T00:00:00"/>
    <s v="P0023"/>
    <n v="105"/>
    <s v="Eceran"/>
    <s v="Cash"/>
    <n v="0"/>
    <s v="Zen Sabun"/>
    <s v="Perawatan Tubuh"/>
    <s v="Pcs"/>
    <n v="18500"/>
    <n v="20000"/>
    <n v="1942500"/>
    <n v="2100000"/>
    <n v="10"/>
    <s v="Feb"/>
    <n v="2022"/>
  </r>
  <r>
    <d v="2022-02-11T00:00:00"/>
    <s v="P0024"/>
    <n v="112"/>
    <s v="Online"/>
    <s v="Cash"/>
    <n v="0"/>
    <s v="Detol"/>
    <s v="Perawatan Tubuh"/>
    <s v="Pcs"/>
    <n v="5750"/>
    <n v="7500"/>
    <n v="644000"/>
    <n v="840000"/>
    <n v="11"/>
    <s v="Feb"/>
    <n v="2022"/>
  </r>
  <r>
    <d v="2022-02-12T00:00:00"/>
    <s v="P0025"/>
    <n v="105"/>
    <s v="Online"/>
    <s v="Cash"/>
    <n v="0"/>
    <s v="Lifebuoy Cair 900 Ml"/>
    <s v="Perawatan Tubuh"/>
    <s v="Pcs"/>
    <n v="34550"/>
    <n v="36000"/>
    <n v="3627750"/>
    <n v="3780000"/>
    <n v="12"/>
    <s v="Feb"/>
    <n v="2022"/>
  </r>
  <r>
    <d v="2022-02-13T00:00:00"/>
    <s v="P0026"/>
    <n v="106"/>
    <s v="Eceran"/>
    <s v="Kredit"/>
    <n v="0"/>
    <s v="Ciptadent 190gr"/>
    <s v="Perawatan Tubuh"/>
    <s v="Pcs"/>
    <n v="15450"/>
    <n v="17750"/>
    <n v="1637700"/>
    <n v="1881500"/>
    <n v="13"/>
    <s v="Feb"/>
    <n v="2022"/>
  </r>
  <r>
    <d v="2022-02-14T00:00:00"/>
    <s v="P0027"/>
    <n v="108"/>
    <s v="Online"/>
    <s v="Cash"/>
    <n v="0"/>
    <s v="Pepsodent 120 gr"/>
    <s v="Perawatan Tubuh"/>
    <s v="Pcs"/>
    <n v="5750"/>
    <n v="10300"/>
    <n v="621000"/>
    <n v="1112400"/>
    <n v="14"/>
    <s v="Feb"/>
    <n v="2022"/>
  </r>
  <r>
    <d v="2022-02-15T00:00:00"/>
    <s v="P0031"/>
    <n v="104"/>
    <s v="Online"/>
    <s v="Cash"/>
    <n v="0"/>
    <s v="Buku Gambar A4"/>
    <s v="Alat Tulis"/>
    <s v="Pcs"/>
    <n v="8000"/>
    <n v="10750"/>
    <n v="832000"/>
    <n v="1118000"/>
    <n v="15"/>
    <s v="Feb"/>
    <n v="2022"/>
  </r>
  <r>
    <d v="2022-02-16T00:00:00"/>
    <s v="P0032"/>
    <n v="105"/>
    <s v="Eceran"/>
    <s v="Cash"/>
    <n v="0"/>
    <s v="Buku Tulis"/>
    <s v="Alat Tulis"/>
    <s v="Pcs"/>
    <n v="5000"/>
    <n v="7750"/>
    <n v="525000"/>
    <n v="813750"/>
    <n v="16"/>
    <s v="Feb"/>
    <n v="2022"/>
  </r>
  <r>
    <d v="2022-02-17T00:00:00"/>
    <s v="P0033"/>
    <n v="112"/>
    <s v="Online"/>
    <s v="Kredit"/>
    <n v="0"/>
    <s v="Pencil Warna 12"/>
    <s v="Alat Tulis"/>
    <s v="Pcs"/>
    <n v="25000"/>
    <n v="27500"/>
    <n v="2800000"/>
    <n v="3080000"/>
    <n v="17"/>
    <s v="Feb"/>
    <n v="2022"/>
  </r>
  <r>
    <d v="2022-02-18T00:00:00"/>
    <s v="P0034"/>
    <n v="106"/>
    <s v="Online"/>
    <s v="Cash"/>
    <n v="0"/>
    <s v="Pencil Warna 24"/>
    <s v="Alat Tulis"/>
    <s v="Pcs"/>
    <n v="50000"/>
    <n v="55000"/>
    <n v="5300000"/>
    <n v="5830000"/>
    <n v="18"/>
    <s v="Feb"/>
    <n v="2022"/>
  </r>
  <r>
    <d v="2022-02-19T00:00:00"/>
    <s v="P0035"/>
    <n v="103"/>
    <s v="Eceran"/>
    <s v="Cash"/>
    <n v="0"/>
    <s v="Buku Gambar A3"/>
    <s v="Alat Tulis"/>
    <s v="Pcs"/>
    <n v="10000"/>
    <n v="13500"/>
    <n v="1030000"/>
    <n v="1390500"/>
    <n v="19"/>
    <s v="Feb"/>
    <n v="2022"/>
  </r>
  <r>
    <d v="2022-02-20T00:00:00"/>
    <s v="P0036"/>
    <n v="109"/>
    <s v="Online"/>
    <s v="Cash"/>
    <n v="0"/>
    <s v="Pulpen Gel"/>
    <s v="Alat Tulis"/>
    <s v="Pcs"/>
    <n v="7500"/>
    <n v="8000"/>
    <n v="817500"/>
    <n v="872000"/>
    <n v="20"/>
    <s v="Feb"/>
    <n v="2022"/>
  </r>
  <r>
    <d v="2022-02-21T00:00:00"/>
    <s v="P0037"/>
    <n v="108"/>
    <s v="Online"/>
    <s v="Kredit"/>
    <n v="0"/>
    <s v="Tipe X Joyko"/>
    <s v="Alat Tulis"/>
    <s v="Pcs"/>
    <n v="1500"/>
    <n v="2500"/>
    <n v="162000"/>
    <n v="270000"/>
    <n v="21"/>
    <s v="Feb"/>
    <n v="2022"/>
  </r>
  <r>
    <d v="2022-02-22T00:00:00"/>
    <s v="P0038"/>
    <n v="107"/>
    <s v="Eceran"/>
    <s v="Cash"/>
    <n v="0"/>
    <s v="Penggaris Butterfly"/>
    <s v="Alat Tulis"/>
    <s v="Pcs"/>
    <n v="1750"/>
    <n v="2750"/>
    <n v="187250"/>
    <n v="294250"/>
    <n v="22"/>
    <s v="Feb"/>
    <n v="2022"/>
  </r>
  <r>
    <d v="2022-02-23T00:00:00"/>
    <s v="P0039"/>
    <n v="125"/>
    <s v="Online"/>
    <s v="Cash"/>
    <n v="0"/>
    <s v="Penggaris Flexibble"/>
    <s v="Alat Tulis"/>
    <s v="Pcs"/>
    <n v="13750"/>
    <n v="17500"/>
    <n v="1718750"/>
    <n v="2187500"/>
    <n v="23"/>
    <s v="Feb"/>
    <n v="2022"/>
  </r>
  <r>
    <d v="2022-02-24T00:00:00"/>
    <s v="P0020"/>
    <n v="105"/>
    <s v="Online"/>
    <s v="Cash"/>
    <n v="0"/>
    <s v="Golda Coffee"/>
    <s v="Minuman"/>
    <s v="Pcs"/>
    <n v="11950"/>
    <n v="16200"/>
    <n v="1254750"/>
    <n v="1701000"/>
    <n v="24"/>
    <s v="Feb"/>
    <n v="2022"/>
  </r>
  <r>
    <d v="2022-02-25T00:00:00"/>
    <s v="P0005"/>
    <n v="110"/>
    <s v="Grosir"/>
    <s v="Kredit"/>
    <n v="0"/>
    <s v="Beng beng"/>
    <s v="Makanan"/>
    <s v="Pcs"/>
    <n v="3650"/>
    <n v="5100"/>
    <n v="401500"/>
    <n v="561000"/>
    <n v="25"/>
    <s v="Feb"/>
    <n v="2022"/>
  </r>
  <r>
    <d v="2022-02-26T00:00:00"/>
    <s v="P0005"/>
    <n v="105"/>
    <s v="Grosir"/>
    <s v="Cash"/>
    <n v="0"/>
    <s v="Beng beng"/>
    <s v="Makanan"/>
    <s v="Pcs"/>
    <n v="3650"/>
    <n v="5100"/>
    <n v="383250"/>
    <n v="535500"/>
    <n v="26"/>
    <s v="Feb"/>
    <n v="2022"/>
  </r>
  <r>
    <d v="2022-02-27T00:00:00"/>
    <s v="P0005"/>
    <n v="105"/>
    <s v="Grosir"/>
    <s v="Cash"/>
    <n v="0"/>
    <s v="Beng beng"/>
    <s v="Makanan"/>
    <s v="Pcs"/>
    <n v="3650"/>
    <n v="5100"/>
    <n v="383250"/>
    <n v="535500"/>
    <n v="27"/>
    <s v="Feb"/>
    <n v="2022"/>
  </r>
  <r>
    <d v="2022-02-28T00:00:00"/>
    <s v="P0005"/>
    <n v="115"/>
    <s v="Grosir"/>
    <s v="Kredit"/>
    <n v="0"/>
    <s v="Beng beng"/>
    <s v="Makanan"/>
    <s v="Pcs"/>
    <n v="3650"/>
    <n v="5100"/>
    <n v="419750"/>
    <n v="586500"/>
    <n v="28"/>
    <s v="Feb"/>
    <n v="2022"/>
  </r>
  <r>
    <d v="2022-03-01T00:00:00"/>
    <s v="P0005"/>
    <n v="110"/>
    <s v="Grosir"/>
    <s v="Cash"/>
    <n v="0"/>
    <s v="Beng beng"/>
    <s v="Makanan"/>
    <s v="Pcs"/>
    <n v="3650"/>
    <n v="5100"/>
    <n v="401500"/>
    <n v="561000"/>
    <n v="1"/>
    <s v="Mar"/>
    <n v="2022"/>
  </r>
  <r>
    <d v="2022-03-02T00:00:00"/>
    <s v="P0005"/>
    <n v="115"/>
    <s v="Eceran"/>
    <s v="Kredit"/>
    <n v="0"/>
    <s v="Beng beng"/>
    <s v="Makanan"/>
    <s v="Pcs"/>
    <n v="3650"/>
    <n v="5100"/>
    <n v="419750"/>
    <n v="586500"/>
    <n v="2"/>
    <s v="Mar"/>
    <n v="2022"/>
  </r>
  <r>
    <d v="2022-03-03T00:00:00"/>
    <s v="P0005"/>
    <n v="120"/>
    <s v="Eceran"/>
    <s v="Cash"/>
    <n v="0"/>
    <s v="Beng beng"/>
    <s v="Makanan"/>
    <s v="Pcs"/>
    <n v="3650"/>
    <n v="5100"/>
    <n v="438000"/>
    <n v="612000"/>
    <n v="3"/>
    <s v="Mar"/>
    <n v="2022"/>
  </r>
  <r>
    <d v="2022-03-04T00:00:00"/>
    <s v="P0001"/>
    <n v="112"/>
    <s v="Eceran"/>
    <s v="Cash"/>
    <n v="0"/>
    <s v="Pocky"/>
    <s v="Makanan"/>
    <s v="Pcs"/>
    <n v="7250"/>
    <n v="8200"/>
    <n v="812000"/>
    <n v="918400"/>
    <n v="4"/>
    <s v="Mar"/>
    <n v="2022"/>
  </r>
  <r>
    <d v="2022-03-05T00:00:00"/>
    <s v="P0002"/>
    <n v="110"/>
    <s v="Grosir"/>
    <s v="Cash"/>
    <n v="0"/>
    <s v="Lotte Chocopie"/>
    <s v="Makanan"/>
    <s v="Pcs"/>
    <n v="4850"/>
    <n v="6100"/>
    <n v="533500"/>
    <n v="671000"/>
    <n v="5"/>
    <s v="Mar"/>
    <n v="2022"/>
  </r>
  <r>
    <d v="2022-03-06T00:00:00"/>
    <s v="P0003"/>
    <n v="115"/>
    <s v="Grosir"/>
    <s v="Kredit"/>
    <n v="0"/>
    <s v="Oreo Wafer Sandwich"/>
    <s v="Makanan"/>
    <s v="Pcs"/>
    <n v="2350"/>
    <n v="3500"/>
    <n v="270250"/>
    <n v="402500"/>
    <n v="6"/>
    <s v="Mar"/>
    <n v="2022"/>
  </r>
  <r>
    <d v="2022-03-07T00:00:00"/>
    <s v="P0004"/>
    <n v="105"/>
    <s v="Grosir"/>
    <s v="Cash"/>
    <n v="0"/>
    <s v="Nyam-nyam"/>
    <s v="Makanan"/>
    <s v="Pcs"/>
    <n v="3550"/>
    <n v="4800"/>
    <n v="372750"/>
    <n v="504000"/>
    <n v="7"/>
    <s v="Mar"/>
    <n v="2022"/>
  </r>
  <r>
    <d v="2022-03-08T00:00:00"/>
    <s v="P0013"/>
    <n v="110"/>
    <s v="Grosir"/>
    <s v="Kredit"/>
    <n v="0"/>
    <s v="Buah Vita"/>
    <s v="Minuman"/>
    <s v="Pcs"/>
    <n v="12850"/>
    <n v="14250"/>
    <n v="1413500"/>
    <n v="1567500"/>
    <n v="8"/>
    <s v="Mar"/>
    <n v="2022"/>
  </r>
  <r>
    <d v="2022-03-09T00:00:00"/>
    <s v="P0014"/>
    <n v="104"/>
    <s v="Online"/>
    <s v="Cash"/>
    <n v="0"/>
    <s v="Cimory Yogurt"/>
    <s v="Minuman"/>
    <s v="Pcs"/>
    <n v="2875"/>
    <n v="5300"/>
    <n v="299000"/>
    <n v="551200"/>
    <n v="9"/>
    <s v="Mar"/>
    <n v="2022"/>
  </r>
  <r>
    <d v="2022-03-10T00:00:00"/>
    <s v="P0015"/>
    <n v="110"/>
    <s v="Online"/>
    <s v="Cash"/>
    <n v="0"/>
    <s v="Yoyic Bluebery"/>
    <s v="Minuman"/>
    <s v="Pcs"/>
    <n v="4775"/>
    <n v="7700"/>
    <n v="525250"/>
    <n v="847000"/>
    <n v="10"/>
    <s v="Mar"/>
    <n v="2022"/>
  </r>
  <r>
    <d v="2022-03-11T00:00:00"/>
    <s v="P0016"/>
    <n v="109"/>
    <s v="Online"/>
    <s v="Kredit"/>
    <n v="0"/>
    <s v="Teh Pucuk"/>
    <s v="Minuman"/>
    <s v="Pcs"/>
    <n v="11500"/>
    <n v="12550"/>
    <n v="1253500"/>
    <n v="1367950"/>
    <n v="11"/>
    <s v="Mar"/>
    <n v="2022"/>
  </r>
  <r>
    <d v="2022-03-12T00:00:00"/>
    <s v="P0017"/>
    <n v="115"/>
    <s v="Online"/>
    <s v="Cash"/>
    <n v="0"/>
    <s v="Fruit Tea Poch"/>
    <s v="Minuman"/>
    <s v="Pcs"/>
    <n v="2250"/>
    <n v="4700"/>
    <n v="258750"/>
    <n v="540500"/>
    <n v="12"/>
    <s v="Mar"/>
    <n v="2022"/>
  </r>
  <r>
    <d v="2022-03-13T00:00:00"/>
    <s v="P0023"/>
    <n v="115"/>
    <s v="Eceran"/>
    <s v="Kredit"/>
    <n v="0"/>
    <s v="Zen Sabun"/>
    <s v="Perawatan Tubuh"/>
    <s v="Pcs"/>
    <n v="18500"/>
    <n v="20000"/>
    <n v="2127500"/>
    <n v="2300000"/>
    <n v="13"/>
    <s v="Mar"/>
    <n v="2022"/>
  </r>
  <r>
    <d v="2022-03-14T00:00:00"/>
    <s v="P0024"/>
    <n v="118"/>
    <s v="Online"/>
    <s v="Cash"/>
    <n v="0"/>
    <s v="Detol"/>
    <s v="Perawatan Tubuh"/>
    <s v="Pcs"/>
    <n v="5750"/>
    <n v="7500"/>
    <n v="678500"/>
    <n v="885000"/>
    <n v="14"/>
    <s v="Mar"/>
    <n v="2022"/>
  </r>
  <r>
    <d v="2022-03-15T00:00:00"/>
    <s v="P0025"/>
    <n v="114"/>
    <s v="Online"/>
    <s v="Kredit"/>
    <n v="0"/>
    <s v="Lifebuoy Cair 900 Ml"/>
    <s v="Perawatan Tubuh"/>
    <s v="Pcs"/>
    <n v="34550"/>
    <n v="36000"/>
    <n v="3938700"/>
    <n v="4104000"/>
    <n v="15"/>
    <s v="Mar"/>
    <n v="2022"/>
  </r>
  <r>
    <d v="2022-03-16T00:00:00"/>
    <s v="P0026"/>
    <n v="110"/>
    <s v="Eceran"/>
    <s v="Cash"/>
    <n v="0"/>
    <s v="Ciptadent 190gr"/>
    <s v="Perawatan Tubuh"/>
    <s v="Pcs"/>
    <n v="15450"/>
    <n v="17750"/>
    <n v="1699500"/>
    <n v="1952500"/>
    <n v="16"/>
    <s v="Mar"/>
    <n v="2022"/>
  </r>
  <r>
    <d v="2022-03-17T00:00:00"/>
    <s v="P0027"/>
    <n v="112"/>
    <s v="Online"/>
    <s v="Kredit"/>
    <n v="0"/>
    <s v="Pepsodent 120 gr"/>
    <s v="Perawatan Tubuh"/>
    <s v="Pcs"/>
    <n v="5750"/>
    <n v="10300"/>
    <n v="644000"/>
    <n v="1153600"/>
    <n v="17"/>
    <s v="Mar"/>
    <n v="2022"/>
  </r>
  <r>
    <d v="2022-03-18T00:00:00"/>
    <s v="P0031"/>
    <n v="119"/>
    <s v="Online"/>
    <s v="Cash"/>
    <n v="0"/>
    <s v="Buku Gambar A4"/>
    <s v="Alat Tulis"/>
    <s v="Pcs"/>
    <n v="8000"/>
    <n v="10750"/>
    <n v="952000"/>
    <n v="1279250"/>
    <n v="18"/>
    <s v="Mar"/>
    <n v="2022"/>
  </r>
  <r>
    <d v="2022-03-19T00:00:00"/>
    <s v="P0032"/>
    <n v="113"/>
    <s v="Eceran"/>
    <s v="Kredit"/>
    <n v="0"/>
    <s v="Buku Tulis"/>
    <s v="Alat Tulis"/>
    <s v="Pcs"/>
    <n v="5000"/>
    <n v="7750"/>
    <n v="565000"/>
    <n v="875750"/>
    <n v="19"/>
    <s v="Mar"/>
    <n v="2022"/>
  </r>
  <r>
    <d v="2022-03-20T00:00:00"/>
    <s v="P0033"/>
    <n v="119"/>
    <s v="Online"/>
    <s v="Cash"/>
    <n v="0"/>
    <s v="Pencil Warna 12"/>
    <s v="Alat Tulis"/>
    <s v="Pcs"/>
    <n v="25000"/>
    <n v="27500"/>
    <n v="2975000"/>
    <n v="3272500"/>
    <n v="20"/>
    <s v="Mar"/>
    <n v="2022"/>
  </r>
  <r>
    <d v="2022-03-21T00:00:00"/>
    <s v="P0034"/>
    <n v="118"/>
    <s v="Online"/>
    <s v="Cash"/>
    <n v="0"/>
    <s v="Pencil Warna 24"/>
    <s v="Alat Tulis"/>
    <s v="Pcs"/>
    <n v="50000"/>
    <n v="55000"/>
    <n v="5900000"/>
    <n v="6490000"/>
    <n v="21"/>
    <s v="Mar"/>
    <n v="2022"/>
  </r>
  <r>
    <d v="2022-03-22T00:00:00"/>
    <s v="P0035"/>
    <n v="125"/>
    <s v="Eceran"/>
    <s v="Kredit"/>
    <n v="0"/>
    <s v="Buku Gambar A3"/>
    <s v="Alat Tulis"/>
    <s v="Pcs"/>
    <n v="10000"/>
    <n v="13500"/>
    <n v="1250000"/>
    <n v="1687500"/>
    <n v="22"/>
    <s v="Mar"/>
    <n v="2022"/>
  </r>
  <r>
    <d v="2022-03-23T00:00:00"/>
    <s v="P0036"/>
    <n v="117"/>
    <s v="Online"/>
    <s v="Cash"/>
    <n v="0"/>
    <s v="Pulpen Gel"/>
    <s v="Alat Tulis"/>
    <s v="Pcs"/>
    <n v="7500"/>
    <n v="8000"/>
    <n v="877500"/>
    <n v="936000"/>
    <n v="23"/>
    <s v="Mar"/>
    <n v="2022"/>
  </r>
  <r>
    <d v="2022-03-24T00:00:00"/>
    <s v="P0037"/>
    <n v="130"/>
    <s v="Online"/>
    <s v="Cash"/>
    <n v="0"/>
    <s v="Tipe X Joyko"/>
    <s v="Alat Tulis"/>
    <s v="Pcs"/>
    <n v="1500"/>
    <n v="2500"/>
    <n v="195000"/>
    <n v="325000"/>
    <n v="24"/>
    <s v="Mar"/>
    <n v="2022"/>
  </r>
  <r>
    <d v="2022-03-25T00:00:00"/>
    <s v="P0038"/>
    <n v="115"/>
    <s v="Grosir"/>
    <s v="Kredit"/>
    <n v="0"/>
    <s v="Penggaris Butterfly"/>
    <s v="Alat Tulis"/>
    <s v="Pcs"/>
    <n v="1750"/>
    <n v="2750"/>
    <n v="201250"/>
    <n v="316250"/>
    <n v="25"/>
    <s v="Mar"/>
    <n v="2022"/>
  </r>
  <r>
    <d v="2022-03-26T00:00:00"/>
    <s v="P0039"/>
    <n v="110"/>
    <s v="Grosir"/>
    <s v="Cash"/>
    <n v="0"/>
    <s v="Penggaris Flexibble"/>
    <s v="Alat Tulis"/>
    <s v="Pcs"/>
    <n v="13750"/>
    <n v="17500"/>
    <n v="1512500"/>
    <n v="1925000"/>
    <n v="26"/>
    <s v="Mar"/>
    <n v="2022"/>
  </r>
  <r>
    <d v="2022-03-27T00:00:00"/>
    <s v="P0020"/>
    <n v="110"/>
    <s v="Grosir"/>
    <s v="Cash"/>
    <n v="0"/>
    <s v="Golda Coffee"/>
    <s v="Minuman"/>
    <s v="Pcs"/>
    <n v="11950"/>
    <n v="16200"/>
    <n v="1314500"/>
    <n v="1782000"/>
    <n v="27"/>
    <s v="Mar"/>
    <n v="2022"/>
  </r>
  <r>
    <d v="2022-03-28T00:00:00"/>
    <s v="P0005"/>
    <n v="112"/>
    <s v="Grosir"/>
    <s v="Kredit"/>
    <n v="0"/>
    <s v="Beng beng"/>
    <s v="Makanan"/>
    <s v="Pcs"/>
    <n v="3650"/>
    <n v="5100"/>
    <n v="408800"/>
    <n v="571200"/>
    <n v="28"/>
    <s v="Mar"/>
    <n v="2022"/>
  </r>
  <r>
    <d v="2022-03-29T00:00:00"/>
    <s v="P0005"/>
    <n v="110"/>
    <s v="Online"/>
    <s v="Cash"/>
    <n v="0"/>
    <s v="Beng beng"/>
    <s v="Makanan"/>
    <s v="Pcs"/>
    <n v="3650"/>
    <n v="5100"/>
    <n v="401500"/>
    <n v="561000"/>
    <n v="29"/>
    <s v="Mar"/>
    <n v="2022"/>
  </r>
  <r>
    <d v="2022-03-30T00:00:00"/>
    <s v="P0005"/>
    <n v="117"/>
    <s v="Grosir"/>
    <s v="Cash"/>
    <n v="0"/>
    <s v="Beng beng"/>
    <s v="Makanan"/>
    <s v="Pcs"/>
    <n v="3650"/>
    <n v="5100"/>
    <n v="427050"/>
    <n v="596700"/>
    <n v="30"/>
    <s v="Mar"/>
    <n v="2022"/>
  </r>
  <r>
    <d v="2022-03-31T00:00:00"/>
    <s v="P0005"/>
    <n v="110"/>
    <s v="Grosir"/>
    <s v="Cash"/>
    <n v="0"/>
    <s v="Beng beng"/>
    <s v="Makanan"/>
    <s v="Pcs"/>
    <n v="3650"/>
    <n v="5100"/>
    <n v="401500"/>
    <n v="561000"/>
    <n v="31"/>
    <s v="Mar"/>
    <n v="2022"/>
  </r>
  <r>
    <d v="2022-04-01T00:00:00"/>
    <s v="P0005"/>
    <n v="105"/>
    <s v="Grosir"/>
    <s v="Kredit"/>
    <n v="0"/>
    <s v="Beng beng"/>
    <s v="Makanan"/>
    <s v="Pcs"/>
    <n v="3650"/>
    <n v="5100"/>
    <n v="383250"/>
    <n v="535500"/>
    <n v="1"/>
    <s v="Apr"/>
    <n v="2022"/>
  </r>
  <r>
    <d v="2022-04-02T00:00:00"/>
    <s v="P0005"/>
    <n v="104"/>
    <s v="Eceran"/>
    <s v="Kredit"/>
    <n v="0"/>
    <s v="Beng beng"/>
    <s v="Makanan"/>
    <s v="Pcs"/>
    <n v="3650"/>
    <n v="5100"/>
    <n v="379600"/>
    <n v="530400"/>
    <n v="2"/>
    <s v="Apr"/>
    <n v="2022"/>
  </r>
  <r>
    <d v="2022-04-03T00:00:00"/>
    <s v="P0005"/>
    <n v="107"/>
    <s v="Eceran"/>
    <s v="Cash"/>
    <n v="0"/>
    <s v="Beng beng"/>
    <s v="Makanan"/>
    <s v="Pcs"/>
    <n v="3650"/>
    <n v="5100"/>
    <n v="390550"/>
    <n v="545700"/>
    <n v="3"/>
    <s v="Apr"/>
    <n v="2022"/>
  </r>
  <r>
    <d v="2022-04-04T00:00:00"/>
    <s v="P0001"/>
    <n v="108"/>
    <s v="Eceran"/>
    <s v="Cash"/>
    <n v="0"/>
    <s v="Pocky"/>
    <s v="Makanan"/>
    <s v="Pcs"/>
    <n v="7250"/>
    <n v="8200"/>
    <n v="783000"/>
    <n v="885600"/>
    <n v="4"/>
    <s v="Apr"/>
    <n v="2022"/>
  </r>
  <r>
    <d v="2022-04-05T00:00:00"/>
    <s v="P0015"/>
    <n v="105"/>
    <s v="Grosir"/>
    <s v="Cash"/>
    <n v="0"/>
    <s v="Yoyic Bluebery"/>
    <s v="Minuman"/>
    <s v="Pcs"/>
    <n v="4775"/>
    <n v="7700"/>
    <n v="501375"/>
    <n v="808500"/>
    <n v="5"/>
    <s v="Apr"/>
    <n v="2022"/>
  </r>
  <r>
    <d v="2022-04-06T00:00:00"/>
    <s v="P0020"/>
    <n v="115"/>
    <s v="Grosir"/>
    <s v="Kredit"/>
    <n v="0"/>
    <s v="Golda Coffee"/>
    <s v="Minuman"/>
    <s v="Pcs"/>
    <n v="11950"/>
    <n v="16200"/>
    <n v="1374250"/>
    <n v="1863000"/>
    <n v="6"/>
    <s v="Apr"/>
    <n v="2022"/>
  </r>
  <r>
    <d v="2022-04-07T00:00:00"/>
    <s v="P0025"/>
    <n v="105"/>
    <s v="Grosir"/>
    <s v="Cash"/>
    <n v="0"/>
    <s v="Lifebuoy Cair 900 Ml"/>
    <s v="Perawatan Tubuh"/>
    <s v="Pcs"/>
    <n v="34550"/>
    <n v="36000"/>
    <n v="3627750"/>
    <n v="3780000"/>
    <n v="7"/>
    <s v="Apr"/>
    <n v="2022"/>
  </r>
  <r>
    <d v="2022-04-08T00:00:00"/>
    <s v="P0003"/>
    <n v="110"/>
    <s v="Grosir"/>
    <s v="Kredit"/>
    <n v="0"/>
    <s v="Oreo Wafer Sandwich"/>
    <s v="Makanan"/>
    <s v="Pcs"/>
    <n v="2350"/>
    <n v="3500"/>
    <n v="258500"/>
    <n v="385000"/>
    <n v="8"/>
    <s v="Apr"/>
    <n v="2022"/>
  </r>
  <r>
    <d v="2022-04-09T00:00:00"/>
    <s v="P0033"/>
    <n v="104"/>
    <s v="Online"/>
    <s v="Cash"/>
    <n v="0"/>
    <s v="Pencil Warna 12"/>
    <s v="Alat Tulis"/>
    <s v="Pcs"/>
    <n v="25000"/>
    <n v="27500"/>
    <n v="2600000"/>
    <n v="2860000"/>
    <n v="9"/>
    <s v="Apr"/>
    <n v="2022"/>
  </r>
  <r>
    <d v="2022-04-10T00:00:00"/>
    <s v="P0033"/>
    <n v="103"/>
    <s v="Eceran"/>
    <s v="Cash"/>
    <n v="0"/>
    <s v="Pencil Warna 12"/>
    <s v="Alat Tulis"/>
    <s v="Pcs"/>
    <n v="25000"/>
    <n v="27500"/>
    <n v="2575000"/>
    <n v="2832500"/>
    <n v="10"/>
    <s v="Apr"/>
    <n v="2022"/>
  </r>
  <r>
    <d v="2022-04-11T00:00:00"/>
    <s v="P0002"/>
    <n v="112"/>
    <s v="Online"/>
    <s v="Cash"/>
    <n v="0"/>
    <s v="Lotte Chocopie"/>
    <s v="Makanan"/>
    <s v="Pcs"/>
    <n v="4850"/>
    <n v="6100"/>
    <n v="543200"/>
    <n v="683200"/>
    <n v="11"/>
    <s v="Apr"/>
    <n v="2022"/>
  </r>
  <r>
    <d v="2022-04-12T00:00:00"/>
    <s v="P0004"/>
    <n v="105"/>
    <s v="Online"/>
    <s v="Cash"/>
    <n v="0"/>
    <s v="Nyam-nyam"/>
    <s v="Makanan"/>
    <s v="Pcs"/>
    <n v="3550"/>
    <n v="4800"/>
    <n v="372750"/>
    <n v="504000"/>
    <n v="12"/>
    <s v="Apr"/>
    <n v="2022"/>
  </r>
  <r>
    <d v="2022-04-13T00:00:00"/>
    <s v="P0001"/>
    <n v="106"/>
    <s v="Eceran"/>
    <s v="Cash"/>
    <n v="0"/>
    <s v="Pocky"/>
    <s v="Makanan"/>
    <s v="Pcs"/>
    <n v="7250"/>
    <n v="8200"/>
    <n v="768500"/>
    <n v="869200"/>
    <n v="13"/>
    <s v="Apr"/>
    <n v="2022"/>
  </r>
  <r>
    <d v="2022-04-14T00:00:00"/>
    <s v="P0015"/>
    <n v="108"/>
    <s v="Online"/>
    <s v="Cash"/>
    <n v="0"/>
    <s v="Yoyic Bluebery"/>
    <s v="Minuman"/>
    <s v="Pcs"/>
    <n v="4775"/>
    <n v="7700"/>
    <n v="515700"/>
    <n v="831600"/>
    <n v="14"/>
    <s v="Apr"/>
    <n v="2022"/>
  </r>
  <r>
    <d v="2022-04-15T00:00:00"/>
    <s v="P0020"/>
    <n v="104"/>
    <s v="Online"/>
    <s v="Cash"/>
    <n v="0"/>
    <s v="Golda Coffee"/>
    <s v="Minuman"/>
    <s v="Pcs"/>
    <n v="11950"/>
    <n v="16200"/>
    <n v="1242800"/>
    <n v="1684800"/>
    <n v="15"/>
    <s v="Apr"/>
    <n v="2022"/>
  </r>
  <r>
    <d v="2022-04-16T00:00:00"/>
    <s v="P0025"/>
    <n v="105"/>
    <s v="Eceran"/>
    <s v="Cash"/>
    <n v="0"/>
    <s v="Lifebuoy Cair 900 Ml"/>
    <s v="Perawatan Tubuh"/>
    <s v="Pcs"/>
    <n v="34550"/>
    <n v="36000"/>
    <n v="3627750"/>
    <n v="3780000"/>
    <n v="16"/>
    <s v="Apr"/>
    <n v="2022"/>
  </r>
  <r>
    <d v="2022-04-17T00:00:00"/>
    <s v="P0003"/>
    <n v="102"/>
    <s v="Online"/>
    <s v="Cash"/>
    <n v="0"/>
    <s v="Oreo Wafer Sandwich"/>
    <s v="Makanan"/>
    <s v="Pcs"/>
    <n v="2350"/>
    <n v="3500"/>
    <n v="239700"/>
    <n v="357000"/>
    <n v="17"/>
    <s v="Apr"/>
    <n v="2022"/>
  </r>
  <r>
    <d v="2022-04-18T00:00:00"/>
    <s v="P0033"/>
    <n v="106"/>
    <s v="Online"/>
    <s v="Cash"/>
    <n v="0"/>
    <s v="Pencil Warna 12"/>
    <s v="Alat Tulis"/>
    <s v="Pcs"/>
    <n v="25000"/>
    <n v="27500"/>
    <n v="2650000"/>
    <n v="2915000"/>
    <n v="18"/>
    <s v="Apr"/>
    <n v="2022"/>
  </r>
  <r>
    <d v="2022-04-19T00:00:00"/>
    <s v="P0033"/>
    <n v="103"/>
    <s v="Eceran"/>
    <s v="Cash"/>
    <n v="0"/>
    <s v="Pencil Warna 12"/>
    <s v="Alat Tulis"/>
    <s v="Pcs"/>
    <n v="25000"/>
    <n v="27500"/>
    <n v="2575000"/>
    <n v="2832500"/>
    <n v="19"/>
    <s v="Apr"/>
    <n v="2022"/>
  </r>
  <r>
    <d v="2022-04-20T00:00:00"/>
    <s v="P0002"/>
    <n v="109"/>
    <s v="Online"/>
    <s v="Cash"/>
    <n v="0"/>
    <s v="Lotte Chocopie"/>
    <s v="Makanan"/>
    <s v="Pcs"/>
    <n v="4850"/>
    <n v="6100"/>
    <n v="528650"/>
    <n v="664900"/>
    <n v="20"/>
    <s v="Apr"/>
    <n v="2022"/>
  </r>
  <r>
    <d v="2022-04-21T00:00:00"/>
    <s v="P0004"/>
    <n v="108"/>
    <s v="Online"/>
    <s v="Cash"/>
    <n v="0"/>
    <s v="Nyam-nyam"/>
    <s v="Makanan"/>
    <s v="Pcs"/>
    <n v="3550"/>
    <n v="4800"/>
    <n v="383400"/>
    <n v="518400"/>
    <n v="21"/>
    <s v="Apr"/>
    <n v="2022"/>
  </r>
  <r>
    <d v="2022-04-22T00:00:00"/>
    <s v="P0001"/>
    <n v="107"/>
    <s v="Eceran"/>
    <s v="Cash"/>
    <n v="0"/>
    <s v="Pocky"/>
    <s v="Makanan"/>
    <s v="Pcs"/>
    <n v="7250"/>
    <n v="8200"/>
    <n v="775750"/>
    <n v="877400"/>
    <n v="22"/>
    <s v="Apr"/>
    <n v="2022"/>
  </r>
  <r>
    <d v="2022-04-23T00:00:00"/>
    <s v="P0015"/>
    <n v="105"/>
    <s v="Online"/>
    <s v="Cash"/>
    <n v="0"/>
    <s v="Yoyic Bluebery"/>
    <s v="Minuman"/>
    <s v="Pcs"/>
    <n v="4775"/>
    <n v="7700"/>
    <n v="501375"/>
    <n v="808500"/>
    <n v="23"/>
    <s v="Apr"/>
    <n v="2022"/>
  </r>
  <r>
    <d v="2022-04-24T00:00:00"/>
    <s v="P0020"/>
    <n v="105"/>
    <s v="Online"/>
    <s v="Cash"/>
    <n v="0"/>
    <s v="Golda Coffee"/>
    <s v="Minuman"/>
    <s v="Pcs"/>
    <n v="11950"/>
    <n v="16200"/>
    <n v="1254750"/>
    <n v="1701000"/>
    <n v="24"/>
    <s v="Apr"/>
    <n v="2022"/>
  </r>
  <r>
    <d v="2022-04-25T00:00:00"/>
    <s v="P0033"/>
    <n v="107"/>
    <s v="Grosir"/>
    <s v="Cash"/>
    <n v="0"/>
    <s v="Pencil Warna 12"/>
    <s v="Alat Tulis"/>
    <s v="Pcs"/>
    <n v="25000"/>
    <n v="27500"/>
    <n v="2675000"/>
    <n v="2942500"/>
    <n v="25"/>
    <s v="Apr"/>
    <n v="2022"/>
  </r>
  <r>
    <d v="2022-04-26T00:00:00"/>
    <s v="P0033"/>
    <n v="110"/>
    <s v="Grosir"/>
    <s v="Cash"/>
    <n v="0"/>
    <s v="Pencil Warna 12"/>
    <s v="Alat Tulis"/>
    <s v="Pcs"/>
    <n v="25000"/>
    <n v="27500"/>
    <n v="2750000"/>
    <n v="3025000"/>
    <n v="26"/>
    <s v="Apr"/>
    <n v="2022"/>
  </r>
  <r>
    <d v="2022-04-27T00:00:00"/>
    <s v="P0033"/>
    <n v="102"/>
    <s v="Grosir"/>
    <s v="Cash"/>
    <n v="0"/>
    <s v="Pencil Warna 12"/>
    <s v="Alat Tulis"/>
    <s v="Pcs"/>
    <n v="25000"/>
    <n v="27500"/>
    <n v="2550000"/>
    <n v="2805000"/>
    <n v="27"/>
    <s v="Apr"/>
    <n v="2022"/>
  </r>
  <r>
    <d v="2022-04-28T00:00:00"/>
    <s v="P0033"/>
    <n v="107"/>
    <s v="Grosir"/>
    <s v="Cash"/>
    <n v="0"/>
    <s v="Pencil Warna 12"/>
    <s v="Alat Tulis"/>
    <s v="Pcs"/>
    <n v="25000"/>
    <n v="27500"/>
    <n v="2675000"/>
    <n v="2942500"/>
    <n v="28"/>
    <s v="Apr"/>
    <n v="2022"/>
  </r>
  <r>
    <d v="2022-04-29T00:00:00"/>
    <s v="P0033"/>
    <n v="105"/>
    <s v="Grosir"/>
    <s v="Cash"/>
    <n v="0"/>
    <s v="Pencil Warna 12"/>
    <s v="Alat Tulis"/>
    <s v="Pcs"/>
    <n v="25000"/>
    <n v="27500"/>
    <n v="2625000"/>
    <n v="2887500"/>
    <n v="29"/>
    <s v="Apr"/>
    <n v="2022"/>
  </r>
  <r>
    <d v="2022-04-30T00:00:00"/>
    <s v="P0033"/>
    <n v="112"/>
    <s v="Grosir"/>
    <s v="Cash"/>
    <n v="0"/>
    <s v="Pencil Warna 12"/>
    <s v="Alat Tulis"/>
    <s v="Pcs"/>
    <n v="25000"/>
    <n v="27500"/>
    <n v="2800000"/>
    <n v="3080000"/>
    <n v="30"/>
    <s v="Apr"/>
    <n v="2022"/>
  </r>
  <r>
    <d v="2022-05-01T00:00:00"/>
    <s v="P0017"/>
    <n v="105"/>
    <s v="Grosir"/>
    <s v="Cash"/>
    <n v="0"/>
    <s v="Fruit Tea Poch"/>
    <s v="Minuman"/>
    <s v="Pcs"/>
    <n v="2250"/>
    <n v="4700"/>
    <n v="236250"/>
    <n v="493500"/>
    <n v="1"/>
    <s v="May"/>
    <n v="2022"/>
  </r>
  <r>
    <d v="2022-05-02T00:00:00"/>
    <s v="P0002"/>
    <n v="104"/>
    <s v="Eceran"/>
    <s v="Kredit"/>
    <n v="0"/>
    <s v="Lotte Chocopie"/>
    <s v="Makanan"/>
    <s v="Pcs"/>
    <n v="4850"/>
    <n v="6100"/>
    <n v="504400"/>
    <n v="634400"/>
    <n v="2"/>
    <s v="May"/>
    <n v="2022"/>
  </r>
  <r>
    <d v="2022-05-03T00:00:00"/>
    <s v="P0004"/>
    <n v="107"/>
    <s v="Eceran"/>
    <s v="Cash"/>
    <n v="0"/>
    <s v="Nyam-nyam"/>
    <s v="Makanan"/>
    <s v="Pcs"/>
    <n v="3550"/>
    <n v="4800"/>
    <n v="379850"/>
    <n v="513600"/>
    <n v="3"/>
    <s v="May"/>
    <n v="2022"/>
  </r>
  <r>
    <d v="2022-05-04T00:00:00"/>
    <s v="P0001"/>
    <n v="108"/>
    <s v="Eceran"/>
    <s v="Cash"/>
    <n v="0"/>
    <s v="Pocky"/>
    <s v="Makanan"/>
    <s v="Pcs"/>
    <n v="7250"/>
    <n v="8200"/>
    <n v="783000"/>
    <n v="885600"/>
    <n v="4"/>
    <s v="May"/>
    <n v="2022"/>
  </r>
  <r>
    <d v="2022-05-05T00:00:00"/>
    <s v="P0015"/>
    <n v="110"/>
    <s v="Grosir"/>
    <s v="Cash"/>
    <n v="0"/>
    <s v="Yoyic Bluebery"/>
    <s v="Minuman"/>
    <s v="Pcs"/>
    <n v="4775"/>
    <n v="7700"/>
    <n v="525250"/>
    <n v="847000"/>
    <n v="5"/>
    <s v="May"/>
    <n v="2022"/>
  </r>
  <r>
    <d v="2022-05-06T00:00:00"/>
    <s v="P0020"/>
    <n v="105"/>
    <s v="Grosir"/>
    <s v="Kredit"/>
    <n v="0"/>
    <s v="Golda Coffee"/>
    <s v="Minuman"/>
    <s v="Pcs"/>
    <n v="11950"/>
    <n v="16200"/>
    <n v="1254750"/>
    <n v="1701000"/>
    <n v="6"/>
    <s v="May"/>
    <n v="2022"/>
  </r>
  <r>
    <d v="2022-05-07T00:00:00"/>
    <s v="P0025"/>
    <n v="115"/>
    <s v="Grosir"/>
    <s v="Cash"/>
    <n v="0"/>
    <s v="Lifebuoy Cair 900 Ml"/>
    <s v="Perawatan Tubuh"/>
    <s v="Pcs"/>
    <n v="34550"/>
    <n v="36000"/>
    <n v="3973250"/>
    <n v="4140000"/>
    <n v="7"/>
    <s v="May"/>
    <n v="2022"/>
  </r>
  <r>
    <d v="2022-05-08T00:00:00"/>
    <s v="P0003"/>
    <n v="107"/>
    <s v="Grosir"/>
    <s v="Kredit"/>
    <n v="0"/>
    <s v="Oreo Wafer Sandwich"/>
    <s v="Makanan"/>
    <s v="Pcs"/>
    <n v="2350"/>
    <n v="3500"/>
    <n v="251450"/>
    <n v="374500"/>
    <n v="8"/>
    <s v="May"/>
    <n v="2022"/>
  </r>
  <r>
    <d v="2022-05-09T00:00:00"/>
    <s v="P0017"/>
    <n v="104"/>
    <s v="Online"/>
    <s v="Cash"/>
    <n v="0"/>
    <s v="Fruit Tea Poch"/>
    <s v="Minuman"/>
    <s v="Pcs"/>
    <n v="2250"/>
    <n v="4700"/>
    <n v="234000"/>
    <n v="488800"/>
    <n v="9"/>
    <s v="May"/>
    <n v="2022"/>
  </r>
  <r>
    <d v="2022-05-10T00:00:00"/>
    <s v="P0017"/>
    <n v="103"/>
    <s v="Eceran"/>
    <s v="Cash"/>
    <n v="0"/>
    <s v="Fruit Tea Poch"/>
    <s v="Minuman"/>
    <s v="Pcs"/>
    <n v="2250"/>
    <n v="4700"/>
    <n v="231750"/>
    <n v="484100"/>
    <n v="10"/>
    <s v="May"/>
    <n v="2022"/>
  </r>
  <r>
    <d v="2022-05-11T00:00:00"/>
    <s v="P0002"/>
    <n v="102"/>
    <s v="Online"/>
    <s v="Cash"/>
    <n v="0"/>
    <s v="Lotte Chocopie"/>
    <s v="Makanan"/>
    <s v="Pcs"/>
    <n v="4850"/>
    <n v="6100"/>
    <n v="494700"/>
    <n v="622200"/>
    <n v="11"/>
    <s v="May"/>
    <n v="2022"/>
  </r>
  <r>
    <d v="2022-05-12T00:00:00"/>
    <s v="P0004"/>
    <n v="105"/>
    <s v="Online"/>
    <s v="Cash"/>
    <n v="0"/>
    <s v="Nyam-nyam"/>
    <s v="Makanan"/>
    <s v="Pcs"/>
    <n v="3550"/>
    <n v="4800"/>
    <n v="372750"/>
    <n v="504000"/>
    <n v="12"/>
    <s v="May"/>
    <n v="2022"/>
  </r>
  <r>
    <d v="2022-05-13T00:00:00"/>
    <s v="P0001"/>
    <n v="106"/>
    <s v="Eceran"/>
    <s v="Cash"/>
    <n v="0"/>
    <s v="Pocky"/>
    <s v="Makanan"/>
    <s v="Pcs"/>
    <n v="7250"/>
    <n v="8200"/>
    <n v="768500"/>
    <n v="869200"/>
    <n v="13"/>
    <s v="May"/>
    <n v="2022"/>
  </r>
  <r>
    <d v="2022-05-14T00:00:00"/>
    <s v="P0015"/>
    <n v="108"/>
    <s v="Online"/>
    <s v="Cash"/>
    <n v="0"/>
    <s v="Yoyic Bluebery"/>
    <s v="Minuman"/>
    <s v="Pcs"/>
    <n v="4775"/>
    <n v="7700"/>
    <n v="515700"/>
    <n v="831600"/>
    <n v="14"/>
    <s v="May"/>
    <n v="2022"/>
  </r>
  <r>
    <d v="2022-05-15T00:00:00"/>
    <s v="P0020"/>
    <n v="104"/>
    <s v="Online"/>
    <s v="Cash"/>
    <n v="0"/>
    <s v="Golda Coffee"/>
    <s v="Minuman"/>
    <s v="Pcs"/>
    <n v="11950"/>
    <n v="16200"/>
    <n v="1242800"/>
    <n v="1684800"/>
    <n v="15"/>
    <s v="May"/>
    <n v="2022"/>
  </r>
  <r>
    <d v="2022-05-16T00:00:00"/>
    <s v="P0025"/>
    <n v="105"/>
    <s v="Eceran"/>
    <s v="Cash"/>
    <n v="0"/>
    <s v="Lifebuoy Cair 900 Ml"/>
    <s v="Perawatan Tubuh"/>
    <s v="Pcs"/>
    <n v="34550"/>
    <n v="36000"/>
    <n v="3627750"/>
    <n v="3780000"/>
    <n v="16"/>
    <s v="May"/>
    <n v="2022"/>
  </r>
  <r>
    <d v="2022-05-17T00:00:00"/>
    <s v="P0003"/>
    <n v="102"/>
    <s v="Online"/>
    <s v="Cash"/>
    <n v="0"/>
    <s v="Oreo Wafer Sandwich"/>
    <s v="Makanan"/>
    <s v="Pcs"/>
    <n v="2350"/>
    <n v="3500"/>
    <n v="239700"/>
    <n v="357000"/>
    <n v="17"/>
    <s v="May"/>
    <n v="2022"/>
  </r>
  <r>
    <d v="2022-05-18T00:00:00"/>
    <s v="P0017"/>
    <n v="106"/>
    <s v="Online"/>
    <s v="Cash"/>
    <n v="0"/>
    <s v="Fruit Tea Poch"/>
    <s v="Minuman"/>
    <s v="Pcs"/>
    <n v="2250"/>
    <n v="4700"/>
    <n v="238500"/>
    <n v="498200"/>
    <n v="18"/>
    <s v="May"/>
    <n v="2022"/>
  </r>
  <r>
    <d v="2022-05-19T00:00:00"/>
    <s v="P0017"/>
    <n v="103"/>
    <s v="Eceran"/>
    <s v="Cash"/>
    <n v="0"/>
    <s v="Fruit Tea Poch"/>
    <s v="Minuman"/>
    <s v="Pcs"/>
    <n v="2250"/>
    <n v="4700"/>
    <n v="231750"/>
    <n v="484100"/>
    <n v="19"/>
    <s v="May"/>
    <n v="2022"/>
  </r>
  <r>
    <d v="2022-05-20T00:00:00"/>
    <s v="P0002"/>
    <n v="109"/>
    <s v="Online"/>
    <s v="Cash"/>
    <n v="0"/>
    <s v="Lotte Chocopie"/>
    <s v="Makanan"/>
    <s v="Pcs"/>
    <n v="4850"/>
    <n v="6100"/>
    <n v="528650"/>
    <n v="664900"/>
    <n v="20"/>
    <s v="May"/>
    <n v="2022"/>
  </r>
  <r>
    <d v="2022-05-21T00:00:00"/>
    <s v="P0004"/>
    <n v="108"/>
    <s v="Online"/>
    <s v="Cash"/>
    <n v="0"/>
    <s v="Nyam-nyam"/>
    <s v="Makanan"/>
    <s v="Pcs"/>
    <n v="3550"/>
    <n v="4800"/>
    <n v="383400"/>
    <n v="518400"/>
    <n v="21"/>
    <s v="May"/>
    <n v="2022"/>
  </r>
  <r>
    <d v="2022-05-22T00:00:00"/>
    <s v="P0001"/>
    <n v="107"/>
    <s v="Eceran"/>
    <s v="Cash"/>
    <n v="0"/>
    <s v="Pocky"/>
    <s v="Makanan"/>
    <s v="Pcs"/>
    <n v="7250"/>
    <n v="8200"/>
    <n v="775750"/>
    <n v="877400"/>
    <n v="22"/>
    <s v="May"/>
    <n v="2022"/>
  </r>
  <r>
    <d v="2022-05-23T00:00:00"/>
    <s v="P0015"/>
    <n v="102"/>
    <s v="Online"/>
    <s v="Cash"/>
    <n v="0"/>
    <s v="Yoyic Bluebery"/>
    <s v="Minuman"/>
    <s v="Pcs"/>
    <n v="4775"/>
    <n v="7700"/>
    <n v="487050"/>
    <n v="785400"/>
    <n v="23"/>
    <s v="May"/>
    <n v="2022"/>
  </r>
  <r>
    <d v="2022-05-24T00:00:00"/>
    <s v="P0020"/>
    <n v="105"/>
    <s v="Online"/>
    <s v="Cash"/>
    <n v="0"/>
    <s v="Golda Coffee"/>
    <s v="Minuman"/>
    <s v="Pcs"/>
    <n v="11950"/>
    <n v="16200"/>
    <n v="1254750"/>
    <n v="1701000"/>
    <n v="24"/>
    <s v="May"/>
    <n v="2022"/>
  </r>
  <r>
    <d v="2022-05-25T00:00:00"/>
    <s v="P0036"/>
    <n v="120"/>
    <s v="Grosir"/>
    <s v="Cash"/>
    <n v="0"/>
    <s v="Pulpen Gel"/>
    <s v="Alat Tulis"/>
    <s v="Pcs"/>
    <n v="7500"/>
    <n v="8000"/>
    <n v="900000"/>
    <n v="960000"/>
    <n v="25"/>
    <s v="May"/>
    <n v="2022"/>
  </r>
  <r>
    <d v="2022-05-26T00:00:00"/>
    <s v="P0037"/>
    <n v="115"/>
    <s v="Grosir"/>
    <s v="Cash"/>
    <n v="0"/>
    <s v="Tipe X Joyko"/>
    <s v="Alat Tulis"/>
    <s v="Pcs"/>
    <n v="1500"/>
    <n v="2500"/>
    <n v="172500"/>
    <n v="287500"/>
    <n v="26"/>
    <s v="May"/>
    <n v="2022"/>
  </r>
  <r>
    <d v="2022-05-27T00:00:00"/>
    <s v="P0017"/>
    <n v="105"/>
    <s v="Grosir"/>
    <s v="Cash"/>
    <n v="0"/>
    <s v="Fruit Tea Poch"/>
    <s v="Minuman"/>
    <s v="Pcs"/>
    <n v="2250"/>
    <n v="4700"/>
    <n v="236250"/>
    <n v="493500"/>
    <n v="27"/>
    <s v="May"/>
    <n v="2022"/>
  </r>
  <r>
    <d v="2022-05-28T00:00:00"/>
    <s v="P0017"/>
    <n v="110"/>
    <s v="Grosir"/>
    <s v="Cash"/>
    <n v="0"/>
    <s v="Fruit Tea Poch"/>
    <s v="Minuman"/>
    <s v="Pcs"/>
    <n v="2250"/>
    <n v="4700"/>
    <n v="247500"/>
    <n v="517000"/>
    <n v="28"/>
    <s v="May"/>
    <n v="2022"/>
  </r>
  <r>
    <d v="2022-05-29T00:00:00"/>
    <s v="P0017"/>
    <n v="105"/>
    <s v="Grosir"/>
    <s v="Cash"/>
    <n v="0"/>
    <s v="Fruit Tea Poch"/>
    <s v="Minuman"/>
    <s v="Pcs"/>
    <n v="2250"/>
    <n v="4700"/>
    <n v="236250"/>
    <n v="493500"/>
    <n v="29"/>
    <s v="May"/>
    <n v="2022"/>
  </r>
  <r>
    <d v="2022-05-30T00:00:00"/>
    <s v="P0017"/>
    <n v="108"/>
    <s v="Grosir"/>
    <s v="Cash"/>
    <n v="0"/>
    <s v="Fruit Tea Poch"/>
    <s v="Minuman"/>
    <s v="Pcs"/>
    <n v="2250"/>
    <n v="4700"/>
    <n v="243000"/>
    <n v="507600"/>
    <n v="30"/>
    <s v="May"/>
    <n v="2022"/>
  </r>
  <r>
    <d v="2022-05-31T00:00:00"/>
    <s v="P0017"/>
    <n v="105"/>
    <s v="Grosir"/>
    <s v="Cash"/>
    <n v="0"/>
    <s v="Fruit Tea Poch"/>
    <s v="Minuman"/>
    <s v="Pcs"/>
    <n v="2250"/>
    <n v="4700"/>
    <n v="236250"/>
    <n v="493500"/>
    <n v="31"/>
    <s v="May"/>
    <n v="2022"/>
  </r>
  <r>
    <d v="2022-06-01T00:00:00"/>
    <s v="P0015"/>
    <n v="107"/>
    <s v="Grosir"/>
    <s v="Cash"/>
    <n v="0"/>
    <s v="Yoyic Bluebery"/>
    <s v="Minuman"/>
    <s v="Pcs"/>
    <n v="4775"/>
    <n v="7700"/>
    <n v="510925"/>
    <n v="823900"/>
    <n v="1"/>
    <s v="Jun"/>
    <n v="2022"/>
  </r>
  <r>
    <d v="2022-06-02T00:00:00"/>
    <s v="P0002"/>
    <n v="104"/>
    <s v="Eceran"/>
    <s v="Kredit"/>
    <n v="0"/>
    <s v="Lotte Chocopie"/>
    <s v="Makanan"/>
    <s v="Pcs"/>
    <n v="4850"/>
    <n v="6100"/>
    <n v="504400"/>
    <n v="634400"/>
    <n v="2"/>
    <s v="Jun"/>
    <n v="2022"/>
  </r>
  <r>
    <d v="2022-06-03T00:00:00"/>
    <s v="P0004"/>
    <n v="107"/>
    <s v="Eceran"/>
    <s v="Cash"/>
    <n v="0"/>
    <s v="Nyam-nyam"/>
    <s v="Makanan"/>
    <s v="Pcs"/>
    <n v="3550"/>
    <n v="4800"/>
    <n v="379850"/>
    <n v="513600"/>
    <n v="3"/>
    <s v="Jun"/>
    <n v="2022"/>
  </r>
  <r>
    <d v="2022-06-04T00:00:00"/>
    <s v="P0001"/>
    <n v="108"/>
    <s v="Eceran"/>
    <s v="Cash"/>
    <n v="0"/>
    <s v="Pocky"/>
    <s v="Makanan"/>
    <s v="Pcs"/>
    <n v="7250"/>
    <n v="8200"/>
    <n v="783000"/>
    <n v="885600"/>
    <n v="4"/>
    <s v="Jun"/>
    <n v="2022"/>
  </r>
  <r>
    <d v="2022-06-05T00:00:00"/>
    <s v="P0015"/>
    <n v="110"/>
    <s v="Grosir"/>
    <s v="Cash"/>
    <n v="0"/>
    <s v="Yoyic Bluebery"/>
    <s v="Minuman"/>
    <s v="Pcs"/>
    <n v="4775"/>
    <n v="7700"/>
    <n v="525250"/>
    <n v="847000"/>
    <n v="5"/>
    <s v="Jun"/>
    <n v="2022"/>
  </r>
  <r>
    <d v="2022-06-06T00:00:00"/>
    <s v="P0020"/>
    <n v="105"/>
    <s v="Grosir"/>
    <s v="Kredit"/>
    <n v="0"/>
    <s v="Golda Coffee"/>
    <s v="Minuman"/>
    <s v="Pcs"/>
    <n v="11950"/>
    <n v="16200"/>
    <n v="1254750"/>
    <n v="1701000"/>
    <n v="6"/>
    <s v="Jun"/>
    <n v="2022"/>
  </r>
  <r>
    <d v="2022-06-07T00:00:00"/>
    <s v="P0025"/>
    <n v="115"/>
    <s v="Grosir"/>
    <s v="Cash"/>
    <n v="0"/>
    <s v="Lifebuoy Cair 900 Ml"/>
    <s v="Perawatan Tubuh"/>
    <s v="Pcs"/>
    <n v="34550"/>
    <n v="36000"/>
    <n v="3973250"/>
    <n v="4140000"/>
    <n v="7"/>
    <s v="Jun"/>
    <n v="2022"/>
  </r>
  <r>
    <d v="2022-06-08T00:00:00"/>
    <s v="P0003"/>
    <n v="107"/>
    <s v="Grosir"/>
    <s v="Kredit"/>
    <n v="0"/>
    <s v="Oreo Wafer Sandwich"/>
    <s v="Makanan"/>
    <s v="Pcs"/>
    <n v="2350"/>
    <n v="3500"/>
    <n v="251450"/>
    <n v="374500"/>
    <n v="8"/>
    <s v="Jun"/>
    <n v="2022"/>
  </r>
  <r>
    <d v="2022-06-09T00:00:00"/>
    <s v="P0015"/>
    <n v="104"/>
    <s v="Online"/>
    <s v="Cash"/>
    <n v="0"/>
    <s v="Yoyic Bluebery"/>
    <s v="Minuman"/>
    <s v="Pcs"/>
    <n v="4775"/>
    <n v="7700"/>
    <n v="496600"/>
    <n v="800800"/>
    <n v="9"/>
    <s v="Jun"/>
    <n v="2022"/>
  </r>
  <r>
    <d v="2022-06-10T00:00:00"/>
    <s v="P0036"/>
    <n v="103"/>
    <s v="Eceran"/>
    <s v="Cash"/>
    <n v="0"/>
    <s v="Pulpen Gel"/>
    <s v="Alat Tulis"/>
    <s v="Pcs"/>
    <n v="7500"/>
    <n v="8000"/>
    <n v="772500"/>
    <n v="824000"/>
    <n v="10"/>
    <s v="Jun"/>
    <n v="2022"/>
  </r>
  <r>
    <d v="2022-06-11T00:00:00"/>
    <s v="P0037"/>
    <n v="104"/>
    <s v="Online"/>
    <s v="Cash"/>
    <n v="0"/>
    <s v="Tipe X Joyko"/>
    <s v="Alat Tulis"/>
    <s v="Pcs"/>
    <n v="1500"/>
    <n v="2500"/>
    <n v="156000"/>
    <n v="260000"/>
    <n v="11"/>
    <s v="Jun"/>
    <n v="2022"/>
  </r>
  <r>
    <d v="2022-06-12T00:00:00"/>
    <s v="P0004"/>
    <n v="105"/>
    <s v="Online"/>
    <s v="Cash"/>
    <n v="0"/>
    <s v="Nyam-nyam"/>
    <s v="Makanan"/>
    <s v="Pcs"/>
    <n v="3550"/>
    <n v="4800"/>
    <n v="372750"/>
    <n v="504000"/>
    <n v="12"/>
    <s v="Jun"/>
    <n v="2022"/>
  </r>
  <r>
    <d v="2022-06-13T00:00:00"/>
    <s v="P0001"/>
    <n v="106"/>
    <s v="Eceran"/>
    <s v="Cash"/>
    <n v="0"/>
    <s v="Pocky"/>
    <s v="Makanan"/>
    <s v="Pcs"/>
    <n v="7250"/>
    <n v="8200"/>
    <n v="768500"/>
    <n v="869200"/>
    <n v="13"/>
    <s v="Jun"/>
    <n v="2022"/>
  </r>
  <r>
    <d v="2022-06-14T00:00:00"/>
    <s v="P0015"/>
    <n v="108"/>
    <s v="Online"/>
    <s v="Cash"/>
    <n v="0"/>
    <s v="Yoyic Bluebery"/>
    <s v="Minuman"/>
    <s v="Pcs"/>
    <n v="4775"/>
    <n v="7700"/>
    <n v="515700"/>
    <n v="831600"/>
    <n v="14"/>
    <s v="Jun"/>
    <n v="2022"/>
  </r>
  <r>
    <d v="2022-06-15T00:00:00"/>
    <s v="P0020"/>
    <n v="110"/>
    <s v="Online"/>
    <s v="Cash"/>
    <n v="0"/>
    <s v="Golda Coffee"/>
    <s v="Minuman"/>
    <s v="Pcs"/>
    <n v="11950"/>
    <n v="16200"/>
    <n v="1314500"/>
    <n v="1782000"/>
    <n v="15"/>
    <s v="Jun"/>
    <n v="2022"/>
  </r>
  <r>
    <d v="2022-06-16T00:00:00"/>
    <s v="P0025"/>
    <n v="105"/>
    <s v="Eceran"/>
    <s v="Cash"/>
    <n v="0"/>
    <s v="Lifebuoy Cair 900 Ml"/>
    <s v="Perawatan Tubuh"/>
    <s v="Pcs"/>
    <n v="34550"/>
    <n v="36000"/>
    <n v="3627750"/>
    <n v="3780000"/>
    <n v="16"/>
    <s v="Jun"/>
    <n v="2022"/>
  </r>
  <r>
    <d v="2022-06-17T00:00:00"/>
    <s v="P0003"/>
    <n v="102"/>
    <s v="Online"/>
    <s v="Cash"/>
    <n v="0"/>
    <s v="Oreo Wafer Sandwich"/>
    <s v="Makanan"/>
    <s v="Pcs"/>
    <n v="2350"/>
    <n v="3500"/>
    <n v="239700"/>
    <n v="357000"/>
    <n v="17"/>
    <s v="Jun"/>
    <n v="2022"/>
  </r>
  <r>
    <d v="2022-06-18T00:00:00"/>
    <s v="P0015"/>
    <n v="106"/>
    <s v="Online"/>
    <s v="Cash"/>
    <n v="0"/>
    <s v="Yoyic Bluebery"/>
    <s v="Minuman"/>
    <s v="Pcs"/>
    <n v="4775"/>
    <n v="7700"/>
    <n v="506150"/>
    <n v="816200"/>
    <n v="18"/>
    <s v="Jun"/>
    <n v="2022"/>
  </r>
  <r>
    <d v="2022-06-19T00:00:00"/>
    <s v="P0015"/>
    <n v="103"/>
    <s v="Eceran"/>
    <s v="Cash"/>
    <n v="0"/>
    <s v="Yoyic Bluebery"/>
    <s v="Minuman"/>
    <s v="Pcs"/>
    <n v="4775"/>
    <n v="7700"/>
    <n v="491825"/>
    <n v="793100"/>
    <n v="19"/>
    <s v="Jun"/>
    <n v="2022"/>
  </r>
  <r>
    <d v="2022-06-20T00:00:00"/>
    <s v="P0002"/>
    <n v="109"/>
    <s v="Online"/>
    <s v="Cash"/>
    <n v="0"/>
    <s v="Lotte Chocopie"/>
    <s v="Makanan"/>
    <s v="Pcs"/>
    <n v="4850"/>
    <n v="6100"/>
    <n v="528650"/>
    <n v="664900"/>
    <n v="20"/>
    <s v="Jun"/>
    <n v="2022"/>
  </r>
  <r>
    <d v="2022-06-21T00:00:00"/>
    <s v="P0004"/>
    <n v="108"/>
    <s v="Online"/>
    <s v="Cash"/>
    <n v="0"/>
    <s v="Nyam-nyam"/>
    <s v="Makanan"/>
    <s v="Pcs"/>
    <n v="3550"/>
    <n v="4800"/>
    <n v="383400"/>
    <n v="518400"/>
    <n v="21"/>
    <s v="Jun"/>
    <n v="2022"/>
  </r>
  <r>
    <d v="2022-06-22T00:00:00"/>
    <s v="P0001"/>
    <n v="107"/>
    <s v="Eceran"/>
    <s v="Cash"/>
    <n v="0"/>
    <s v="Pocky"/>
    <s v="Makanan"/>
    <s v="Pcs"/>
    <n v="7250"/>
    <n v="8200"/>
    <n v="775750"/>
    <n v="877400"/>
    <n v="22"/>
    <s v="Jun"/>
    <n v="2022"/>
  </r>
  <r>
    <d v="2022-06-23T00:00:00"/>
    <s v="P0015"/>
    <n v="105"/>
    <s v="Online"/>
    <s v="Cash"/>
    <n v="0"/>
    <s v="Yoyic Bluebery"/>
    <s v="Minuman"/>
    <s v="Pcs"/>
    <n v="4775"/>
    <n v="7700"/>
    <n v="501375"/>
    <n v="808500"/>
    <n v="23"/>
    <s v="Jun"/>
    <n v="2022"/>
  </r>
  <r>
    <d v="2022-06-24T00:00:00"/>
    <s v="P0020"/>
    <n v="107"/>
    <s v="Online"/>
    <s v="Cash"/>
    <n v="0"/>
    <s v="Golda Coffee"/>
    <s v="Minuman"/>
    <s v="Pcs"/>
    <n v="11950"/>
    <n v="16200"/>
    <n v="1278650"/>
    <n v="1733400"/>
    <n v="24"/>
    <s v="Jun"/>
    <n v="2022"/>
  </r>
  <r>
    <d v="2022-06-25T00:00:00"/>
    <s v="P0015"/>
    <n v="104"/>
    <s v="Grosir"/>
    <s v="Cash"/>
    <n v="0"/>
    <s v="Yoyic Bluebery"/>
    <s v="Minuman"/>
    <s v="Pcs"/>
    <n v="4775"/>
    <n v="7700"/>
    <n v="496600"/>
    <n v="800800"/>
    <n v="25"/>
    <s v="Jun"/>
    <n v="2022"/>
  </r>
  <r>
    <d v="2022-06-26T00:00:00"/>
    <s v="P0015"/>
    <n v="103"/>
    <s v="Grosir"/>
    <s v="Cash"/>
    <n v="0"/>
    <s v="Yoyic Bluebery"/>
    <s v="Minuman"/>
    <s v="Pcs"/>
    <n v="4775"/>
    <n v="7700"/>
    <n v="491825"/>
    <n v="793100"/>
    <n v="26"/>
    <s v="Jun"/>
    <n v="2022"/>
  </r>
  <r>
    <d v="2022-06-27T00:00:00"/>
    <s v="P0015"/>
    <n v="120"/>
    <s v="Grosir"/>
    <s v="Cash"/>
    <n v="0"/>
    <s v="Yoyic Bluebery"/>
    <s v="Minuman"/>
    <s v="Pcs"/>
    <n v="4775"/>
    <n v="7700"/>
    <n v="573000"/>
    <n v="924000"/>
    <n v="27"/>
    <s v="Jun"/>
    <n v="2022"/>
  </r>
  <r>
    <d v="2022-06-28T00:00:00"/>
    <s v="P0015"/>
    <n v="115"/>
    <s v="Grosir"/>
    <s v="Cash"/>
    <n v="0"/>
    <s v="Yoyic Bluebery"/>
    <s v="Minuman"/>
    <s v="Pcs"/>
    <n v="4775"/>
    <n v="7700"/>
    <n v="549125"/>
    <n v="885500"/>
    <n v="28"/>
    <s v="Jun"/>
    <n v="2022"/>
  </r>
  <r>
    <d v="2022-06-29T00:00:00"/>
    <s v="P0015"/>
    <n v="110"/>
    <s v="Grosir"/>
    <s v="Cash"/>
    <n v="0"/>
    <s v="Yoyic Bluebery"/>
    <s v="Minuman"/>
    <s v="Pcs"/>
    <n v="4775"/>
    <n v="7700"/>
    <n v="525250"/>
    <n v="847000"/>
    <n v="29"/>
    <s v="Jun"/>
    <n v="2022"/>
  </r>
  <r>
    <d v="2022-06-30T00:00:00"/>
    <s v="P0015"/>
    <n v="102"/>
    <s v="Grosir"/>
    <s v="Cash"/>
    <n v="0"/>
    <s v="Yoyic Bluebery"/>
    <s v="Minuman"/>
    <s v="Pcs"/>
    <n v="4775"/>
    <n v="7700"/>
    <n v="487050"/>
    <n v="785400"/>
    <n v="30"/>
    <s v="Jun"/>
    <n v="2022"/>
  </r>
  <r>
    <d v="2022-07-01T00:00:00"/>
    <s v="P0021"/>
    <n v="105"/>
    <s v="Grosir"/>
    <s v="Cash"/>
    <n v="0"/>
    <s v="Milku Cokelat"/>
    <s v="Minuman"/>
    <s v="Pcs"/>
    <n v="2500"/>
    <n v="5400"/>
    <n v="262500"/>
    <n v="567000"/>
    <n v="1"/>
    <s v="Jul"/>
    <n v="2022"/>
  </r>
  <r>
    <d v="2022-07-02T00:00:00"/>
    <s v="P0036"/>
    <n v="104"/>
    <s v="Eceran"/>
    <s v="Kredit"/>
    <n v="0"/>
    <s v="Pulpen Gel"/>
    <s v="Alat Tulis"/>
    <s v="Pcs"/>
    <n v="7500"/>
    <n v="8000"/>
    <n v="780000"/>
    <n v="832000"/>
    <n v="2"/>
    <s v="Jul"/>
    <n v="2022"/>
  </r>
  <r>
    <d v="2022-07-03T00:00:00"/>
    <s v="P0037"/>
    <n v="107"/>
    <s v="Eceran"/>
    <s v="Cash"/>
    <n v="0"/>
    <s v="Tipe X Joyko"/>
    <s v="Alat Tulis"/>
    <s v="Pcs"/>
    <n v="1500"/>
    <n v="2500"/>
    <n v="160500"/>
    <n v="267500"/>
    <n v="3"/>
    <s v="Jul"/>
    <n v="2022"/>
  </r>
  <r>
    <d v="2022-07-04T00:00:00"/>
    <s v="P0001"/>
    <n v="108"/>
    <s v="Eceran"/>
    <s v="Cash"/>
    <n v="0"/>
    <s v="Pocky"/>
    <s v="Makanan"/>
    <s v="Pcs"/>
    <n v="7250"/>
    <n v="8200"/>
    <n v="783000"/>
    <n v="885600"/>
    <n v="4"/>
    <s v="Jul"/>
    <n v="2022"/>
  </r>
  <r>
    <d v="2022-07-05T00:00:00"/>
    <s v="P0015"/>
    <n v="107"/>
    <s v="Grosir"/>
    <s v="Cash"/>
    <n v="0"/>
    <s v="Yoyic Bluebery"/>
    <s v="Minuman"/>
    <s v="Pcs"/>
    <n v="4775"/>
    <n v="7700"/>
    <n v="510925"/>
    <n v="823900"/>
    <n v="5"/>
    <s v="Jul"/>
    <n v="2022"/>
  </r>
  <r>
    <d v="2022-07-06T00:00:00"/>
    <s v="P0020"/>
    <n v="112"/>
    <s v="Grosir"/>
    <s v="Kredit"/>
    <n v="0"/>
    <s v="Golda Coffee"/>
    <s v="Minuman"/>
    <s v="Pcs"/>
    <n v="11950"/>
    <n v="16200"/>
    <n v="1338400"/>
    <n v="1814400"/>
    <n v="6"/>
    <s v="Jul"/>
    <n v="2022"/>
  </r>
  <r>
    <d v="2022-07-07T00:00:00"/>
    <s v="P0025"/>
    <n v="105"/>
    <s v="Grosir"/>
    <s v="Cash"/>
    <n v="0"/>
    <s v="Lifebuoy Cair 900 Ml"/>
    <s v="Perawatan Tubuh"/>
    <s v="Pcs"/>
    <n v="34550"/>
    <n v="36000"/>
    <n v="3627750"/>
    <n v="3780000"/>
    <n v="7"/>
    <s v="Jul"/>
    <n v="2022"/>
  </r>
  <r>
    <d v="2022-07-08T00:00:00"/>
    <s v="P0003"/>
    <n v="102"/>
    <s v="Grosir"/>
    <s v="Kredit"/>
    <n v="0"/>
    <s v="Oreo Wafer Sandwich"/>
    <s v="Makanan"/>
    <s v="Pcs"/>
    <n v="2350"/>
    <n v="3500"/>
    <n v="239700"/>
    <n v="357000"/>
    <n v="8"/>
    <s v="Jul"/>
    <n v="2022"/>
  </r>
  <r>
    <d v="2022-07-09T00:00:00"/>
    <s v="P0021"/>
    <n v="104"/>
    <s v="Online"/>
    <s v="Cash"/>
    <n v="0"/>
    <s v="Milku Cokelat"/>
    <s v="Minuman"/>
    <s v="Pcs"/>
    <n v="2500"/>
    <n v="5400"/>
    <n v="260000"/>
    <n v="561600"/>
    <n v="9"/>
    <s v="Jul"/>
    <n v="2022"/>
  </r>
  <r>
    <d v="2022-07-10T00:00:00"/>
    <s v="P0021"/>
    <n v="103"/>
    <s v="Eceran"/>
    <s v="Cash"/>
    <n v="0"/>
    <s v="Milku Cokelat"/>
    <s v="Minuman"/>
    <s v="Pcs"/>
    <n v="2500"/>
    <n v="5400"/>
    <n v="257500"/>
    <n v="556200"/>
    <n v="10"/>
    <s v="Jul"/>
    <n v="2022"/>
  </r>
  <r>
    <d v="2022-07-11T00:00:00"/>
    <s v="P0002"/>
    <n v="102"/>
    <s v="Online"/>
    <s v="Cash"/>
    <n v="0"/>
    <s v="Lotte Chocopie"/>
    <s v="Makanan"/>
    <s v="Pcs"/>
    <n v="4850"/>
    <n v="6100"/>
    <n v="494700"/>
    <n v="622200"/>
    <n v="11"/>
    <s v="Jul"/>
    <n v="2022"/>
  </r>
  <r>
    <d v="2022-07-12T00:00:00"/>
    <s v="P0004"/>
    <n v="105"/>
    <s v="Online"/>
    <s v="Cash"/>
    <n v="0"/>
    <s v="Nyam-nyam"/>
    <s v="Makanan"/>
    <s v="Pcs"/>
    <n v="3550"/>
    <n v="4800"/>
    <n v="372750"/>
    <n v="504000"/>
    <n v="12"/>
    <s v="Jul"/>
    <n v="2022"/>
  </r>
  <r>
    <d v="2022-07-13T00:00:00"/>
    <s v="P0001"/>
    <n v="106"/>
    <s v="Eceran"/>
    <s v="Cash"/>
    <n v="0"/>
    <s v="Pocky"/>
    <s v="Makanan"/>
    <s v="Pcs"/>
    <n v="7250"/>
    <n v="8200"/>
    <n v="768500"/>
    <n v="869200"/>
    <n v="13"/>
    <s v="Jul"/>
    <n v="2022"/>
  </r>
  <r>
    <d v="2022-07-14T00:00:00"/>
    <s v="P0015"/>
    <n v="108"/>
    <s v="Online"/>
    <s v="Cash"/>
    <n v="0"/>
    <s v="Yoyic Bluebery"/>
    <s v="Minuman"/>
    <s v="Pcs"/>
    <n v="4775"/>
    <n v="7700"/>
    <n v="515700"/>
    <n v="831600"/>
    <n v="14"/>
    <s v="Jul"/>
    <n v="2022"/>
  </r>
  <r>
    <d v="2022-07-15T00:00:00"/>
    <s v="P0020"/>
    <n v="104"/>
    <s v="Online"/>
    <s v="Cash"/>
    <n v="0"/>
    <s v="Golda Coffee"/>
    <s v="Minuman"/>
    <s v="Pcs"/>
    <n v="11950"/>
    <n v="16200"/>
    <n v="1242800"/>
    <n v="1684800"/>
    <n v="15"/>
    <s v="Jul"/>
    <n v="2022"/>
  </r>
  <r>
    <d v="2022-07-16T00:00:00"/>
    <s v="P0025"/>
    <n v="105"/>
    <s v="Eceran"/>
    <s v="Cash"/>
    <n v="0"/>
    <s v="Lifebuoy Cair 900 Ml"/>
    <s v="Perawatan Tubuh"/>
    <s v="Pcs"/>
    <n v="34550"/>
    <n v="36000"/>
    <n v="3627750"/>
    <n v="3780000"/>
    <n v="16"/>
    <s v="Jul"/>
    <n v="2022"/>
  </r>
  <r>
    <d v="2022-07-17T00:00:00"/>
    <s v="P0003"/>
    <n v="102"/>
    <s v="Online"/>
    <s v="Cash"/>
    <n v="0"/>
    <s v="Oreo Wafer Sandwich"/>
    <s v="Makanan"/>
    <s v="Pcs"/>
    <n v="2350"/>
    <n v="3500"/>
    <n v="239700"/>
    <n v="357000"/>
    <n v="17"/>
    <s v="Jul"/>
    <n v="2022"/>
  </r>
  <r>
    <d v="2022-07-18T00:00:00"/>
    <s v="P0021"/>
    <n v="106"/>
    <s v="Online"/>
    <s v="Cash"/>
    <n v="0"/>
    <s v="Milku Cokelat"/>
    <s v="Minuman"/>
    <s v="Pcs"/>
    <n v="2500"/>
    <n v="5400"/>
    <n v="265000"/>
    <n v="572400"/>
    <n v="18"/>
    <s v="Jul"/>
    <n v="2022"/>
  </r>
  <r>
    <d v="2022-07-19T00:00:00"/>
    <s v="P0021"/>
    <n v="103"/>
    <s v="Eceran"/>
    <s v="Cash"/>
    <n v="0"/>
    <s v="Milku Cokelat"/>
    <s v="Minuman"/>
    <s v="Pcs"/>
    <n v="2500"/>
    <n v="5400"/>
    <n v="257500"/>
    <n v="556200"/>
    <n v="19"/>
    <s v="Jul"/>
    <n v="2022"/>
  </r>
  <r>
    <d v="2022-07-20T00:00:00"/>
    <s v="P0002"/>
    <n v="109"/>
    <s v="Online"/>
    <s v="Cash"/>
    <n v="0"/>
    <s v="Lotte Chocopie"/>
    <s v="Makanan"/>
    <s v="Pcs"/>
    <n v="4850"/>
    <n v="6100"/>
    <n v="528650"/>
    <n v="664900"/>
    <n v="20"/>
    <s v="Jul"/>
    <n v="2022"/>
  </r>
  <r>
    <d v="2022-07-21T00:00:00"/>
    <s v="P0004"/>
    <n v="108"/>
    <s v="Online"/>
    <s v="Cash"/>
    <n v="0"/>
    <s v="Nyam-nyam"/>
    <s v="Makanan"/>
    <s v="Pcs"/>
    <n v="3550"/>
    <n v="4800"/>
    <n v="383400"/>
    <n v="518400"/>
    <n v="21"/>
    <s v="Jul"/>
    <n v="2022"/>
  </r>
  <r>
    <d v="2022-07-22T00:00:00"/>
    <s v="P0001"/>
    <n v="107"/>
    <s v="Eceran"/>
    <s v="Cash"/>
    <n v="0"/>
    <s v="Pocky"/>
    <s v="Makanan"/>
    <s v="Pcs"/>
    <n v="7250"/>
    <n v="8200"/>
    <n v="775750"/>
    <n v="877400"/>
    <n v="22"/>
    <s v="Jul"/>
    <n v="2022"/>
  </r>
  <r>
    <d v="2022-07-23T00:00:00"/>
    <s v="P0015"/>
    <n v="105"/>
    <s v="Online"/>
    <s v="Cash"/>
    <n v="0"/>
    <s v="Yoyic Bluebery"/>
    <s v="Minuman"/>
    <s v="Pcs"/>
    <n v="4775"/>
    <n v="7700"/>
    <n v="501375"/>
    <n v="808500"/>
    <n v="23"/>
    <s v="Jul"/>
    <n v="2022"/>
  </r>
  <r>
    <d v="2022-07-24T00:00:00"/>
    <s v="P0020"/>
    <n v="109"/>
    <s v="Online"/>
    <s v="Cash"/>
    <n v="0"/>
    <s v="Golda Coffee"/>
    <s v="Minuman"/>
    <s v="Pcs"/>
    <n v="11950"/>
    <n v="16200"/>
    <n v="1302550"/>
    <n v="1765800"/>
    <n v="24"/>
    <s v="Jul"/>
    <n v="2022"/>
  </r>
  <r>
    <d v="2022-07-25T00:00:00"/>
    <s v="P0021"/>
    <n v="105"/>
    <s v="Grosir"/>
    <s v="Cash"/>
    <n v="0"/>
    <s v="Milku Cokelat"/>
    <s v="Minuman"/>
    <s v="Pcs"/>
    <n v="2500"/>
    <n v="5400"/>
    <n v="262500"/>
    <n v="567000"/>
    <n v="25"/>
    <s v="Jul"/>
    <n v="2022"/>
  </r>
  <r>
    <d v="2022-07-26T00:00:00"/>
    <s v="P0021"/>
    <n v="102"/>
    <s v="Grosir"/>
    <s v="Cash"/>
    <n v="0"/>
    <s v="Milku Cokelat"/>
    <s v="Minuman"/>
    <s v="Pcs"/>
    <n v="2500"/>
    <n v="5400"/>
    <n v="255000"/>
    <n v="550800"/>
    <n v="26"/>
    <s v="Jul"/>
    <n v="2022"/>
  </r>
  <r>
    <d v="2022-07-27T00:00:00"/>
    <s v="P0021"/>
    <n v="107"/>
    <s v="Grosir"/>
    <s v="Cash"/>
    <n v="0"/>
    <s v="Milku Cokelat"/>
    <s v="Minuman"/>
    <s v="Pcs"/>
    <n v="2500"/>
    <n v="5400"/>
    <n v="267500"/>
    <n v="577800"/>
    <n v="27"/>
    <s v="Jul"/>
    <n v="2022"/>
  </r>
  <r>
    <d v="2022-07-28T00:00:00"/>
    <s v="P0021"/>
    <n v="110"/>
    <s v="Grosir"/>
    <s v="Cash"/>
    <n v="0"/>
    <s v="Milku Cokelat"/>
    <s v="Minuman"/>
    <s v="Pcs"/>
    <n v="2500"/>
    <n v="5400"/>
    <n v="275000"/>
    <n v="594000"/>
    <n v="28"/>
    <s v="Jul"/>
    <n v="2022"/>
  </r>
  <r>
    <d v="2022-07-29T00:00:00"/>
    <s v="P0021"/>
    <n v="102"/>
    <s v="Grosir"/>
    <s v="Cash"/>
    <n v="0"/>
    <s v="Milku Cokelat"/>
    <s v="Minuman"/>
    <s v="Pcs"/>
    <n v="2500"/>
    <n v="5400"/>
    <n v="255000"/>
    <n v="550800"/>
    <n v="29"/>
    <s v="Jul"/>
    <n v="2022"/>
  </r>
  <r>
    <d v="2022-07-30T00:00:00"/>
    <s v="P0021"/>
    <n v="118"/>
    <s v="Grosir"/>
    <s v="Cash"/>
    <n v="0"/>
    <s v="Milku Cokelat"/>
    <s v="Minuman"/>
    <s v="Pcs"/>
    <n v="2500"/>
    <n v="5400"/>
    <n v="295000"/>
    <n v="637200"/>
    <n v="30"/>
    <s v="Jul"/>
    <n v="2022"/>
  </r>
  <r>
    <d v="2022-07-31T00:00:00"/>
    <s v="P0021"/>
    <n v="107"/>
    <s v="Grosir"/>
    <s v="Cash"/>
    <n v="0"/>
    <s v="Milku Cokelat"/>
    <s v="Minuman"/>
    <s v="Pcs"/>
    <n v="2500"/>
    <n v="5400"/>
    <n v="267500"/>
    <n v="577800"/>
    <n v="31"/>
    <s v="Jul"/>
    <n v="2022"/>
  </r>
  <r>
    <d v="2022-08-01T00:00:00"/>
    <s v="P0027"/>
    <n v="115"/>
    <s v="Grosir"/>
    <s v="Cash"/>
    <n v="0"/>
    <s v="Pepsodent 120 gr"/>
    <s v="Perawatan Tubuh"/>
    <s v="Pcs"/>
    <n v="5750"/>
    <n v="10300"/>
    <n v="661250"/>
    <n v="1184500"/>
    <n v="1"/>
    <s v="Aug"/>
    <n v="2022"/>
  </r>
  <r>
    <d v="2022-08-02T00:00:00"/>
    <s v="P0002"/>
    <n v="104"/>
    <s v="Eceran"/>
    <s v="Kredit"/>
    <n v="0"/>
    <s v="Lotte Chocopie"/>
    <s v="Makanan"/>
    <s v="Pcs"/>
    <n v="4850"/>
    <n v="6100"/>
    <n v="504400"/>
    <n v="634400"/>
    <n v="2"/>
    <s v="Aug"/>
    <n v="2022"/>
  </r>
  <r>
    <d v="2022-08-03T00:00:00"/>
    <s v="P0004"/>
    <n v="107"/>
    <s v="Eceran"/>
    <s v="Cash"/>
    <n v="0"/>
    <s v="Nyam-nyam"/>
    <s v="Makanan"/>
    <s v="Pcs"/>
    <n v="3550"/>
    <n v="4800"/>
    <n v="379850"/>
    <n v="513600"/>
    <n v="3"/>
    <s v="Aug"/>
    <n v="2022"/>
  </r>
  <r>
    <d v="2022-08-04T00:00:00"/>
    <s v="P0001"/>
    <n v="108"/>
    <s v="Eceran"/>
    <s v="Cash"/>
    <n v="0"/>
    <s v="Pocky"/>
    <s v="Makanan"/>
    <s v="Pcs"/>
    <n v="7250"/>
    <n v="8200"/>
    <n v="783000"/>
    <n v="885600"/>
    <n v="4"/>
    <s v="Aug"/>
    <n v="2022"/>
  </r>
  <r>
    <d v="2022-08-05T00:00:00"/>
    <s v="P0036"/>
    <n v="108"/>
    <s v="Grosir"/>
    <s v="Cash"/>
    <n v="0"/>
    <s v="Pulpen Gel"/>
    <s v="Alat Tulis"/>
    <s v="Pcs"/>
    <n v="7500"/>
    <n v="8000"/>
    <n v="810000"/>
    <n v="864000"/>
    <n v="5"/>
    <s v="Aug"/>
    <n v="2022"/>
  </r>
  <r>
    <d v="2022-08-06T00:00:00"/>
    <s v="P0037"/>
    <n v="110"/>
    <s v="Grosir"/>
    <s v="Kredit"/>
    <n v="0"/>
    <s v="Tipe X Joyko"/>
    <s v="Alat Tulis"/>
    <s v="Pcs"/>
    <n v="1500"/>
    <n v="2500"/>
    <n v="165000"/>
    <n v="275000"/>
    <n v="6"/>
    <s v="Aug"/>
    <n v="2022"/>
  </r>
  <r>
    <d v="2022-08-07T00:00:00"/>
    <s v="P0025"/>
    <n v="107"/>
    <s v="Grosir"/>
    <s v="Cash"/>
    <n v="0"/>
    <s v="Lifebuoy Cair 900 Ml"/>
    <s v="Perawatan Tubuh"/>
    <s v="Pcs"/>
    <n v="34550"/>
    <n v="36000"/>
    <n v="3696850"/>
    <n v="3852000"/>
    <n v="7"/>
    <s v="Aug"/>
    <n v="2022"/>
  </r>
  <r>
    <d v="2022-08-08T00:00:00"/>
    <s v="P0003"/>
    <n v="103"/>
    <s v="Grosir"/>
    <s v="Kredit"/>
    <n v="0"/>
    <s v="Oreo Wafer Sandwich"/>
    <s v="Makanan"/>
    <s v="Pcs"/>
    <n v="2350"/>
    <n v="3500"/>
    <n v="242050"/>
    <n v="360500"/>
    <n v="8"/>
    <s v="Aug"/>
    <n v="2022"/>
  </r>
  <r>
    <d v="2022-08-09T00:00:00"/>
    <s v="P0027"/>
    <n v="104"/>
    <s v="Online"/>
    <s v="Cash"/>
    <n v="0"/>
    <s v="Pepsodent 120 gr"/>
    <s v="Perawatan Tubuh"/>
    <s v="Pcs"/>
    <n v="5750"/>
    <n v="10300"/>
    <n v="598000"/>
    <n v="1071200"/>
    <n v="9"/>
    <s v="Aug"/>
    <n v="2022"/>
  </r>
  <r>
    <d v="2022-08-10T00:00:00"/>
    <s v="P0027"/>
    <n v="103"/>
    <s v="Eceran"/>
    <s v="Cash"/>
    <n v="0"/>
    <s v="Pepsodent 120 gr"/>
    <s v="Perawatan Tubuh"/>
    <s v="Pcs"/>
    <n v="5750"/>
    <n v="10300"/>
    <n v="592250"/>
    <n v="1060900"/>
    <n v="10"/>
    <s v="Aug"/>
    <n v="2022"/>
  </r>
  <r>
    <d v="2022-08-11T00:00:00"/>
    <s v="P0002"/>
    <n v="102"/>
    <s v="Online"/>
    <s v="Cash"/>
    <n v="0"/>
    <s v="Lotte Chocopie"/>
    <s v="Makanan"/>
    <s v="Pcs"/>
    <n v="4850"/>
    <n v="6100"/>
    <n v="494700"/>
    <n v="622200"/>
    <n v="11"/>
    <s v="Aug"/>
    <n v="2022"/>
  </r>
  <r>
    <d v="2022-08-12T00:00:00"/>
    <s v="P0004"/>
    <n v="105"/>
    <s v="Online"/>
    <s v="Cash"/>
    <n v="0"/>
    <s v="Nyam-nyam"/>
    <s v="Makanan"/>
    <s v="Pcs"/>
    <n v="3550"/>
    <n v="4800"/>
    <n v="372750"/>
    <n v="504000"/>
    <n v="12"/>
    <s v="Aug"/>
    <n v="2022"/>
  </r>
  <r>
    <d v="2022-08-13T00:00:00"/>
    <s v="P0001"/>
    <n v="106"/>
    <s v="Eceran"/>
    <s v="Cash"/>
    <n v="0"/>
    <s v="Pocky"/>
    <s v="Makanan"/>
    <s v="Pcs"/>
    <n v="7250"/>
    <n v="8200"/>
    <n v="768500"/>
    <n v="869200"/>
    <n v="13"/>
    <s v="Aug"/>
    <n v="2022"/>
  </r>
  <r>
    <d v="2022-08-14T00:00:00"/>
    <s v="P0015"/>
    <n v="108"/>
    <s v="Online"/>
    <s v="Cash"/>
    <n v="0"/>
    <s v="Yoyic Bluebery"/>
    <s v="Minuman"/>
    <s v="Pcs"/>
    <n v="4775"/>
    <n v="7700"/>
    <n v="515700"/>
    <n v="831600"/>
    <n v="14"/>
    <s v="Aug"/>
    <n v="2022"/>
  </r>
  <r>
    <d v="2022-08-15T00:00:00"/>
    <s v="P0020"/>
    <n v="104"/>
    <s v="Online"/>
    <s v="Cash"/>
    <n v="0"/>
    <s v="Golda Coffee"/>
    <s v="Minuman"/>
    <s v="Pcs"/>
    <n v="11950"/>
    <n v="16200"/>
    <n v="1242800"/>
    <n v="1684800"/>
    <n v="15"/>
    <s v="Aug"/>
    <n v="2022"/>
  </r>
  <r>
    <d v="2022-08-16T00:00:00"/>
    <s v="P0025"/>
    <n v="105"/>
    <s v="Eceran"/>
    <s v="Cash"/>
    <n v="0"/>
    <s v="Lifebuoy Cair 900 Ml"/>
    <s v="Perawatan Tubuh"/>
    <s v="Pcs"/>
    <n v="34550"/>
    <n v="36000"/>
    <n v="3627750"/>
    <n v="3780000"/>
    <n v="16"/>
    <s v="Aug"/>
    <n v="2022"/>
  </r>
  <r>
    <d v="2022-08-17T00:00:00"/>
    <s v="P0003"/>
    <n v="102"/>
    <s v="Online"/>
    <s v="Cash"/>
    <n v="0"/>
    <s v="Oreo Wafer Sandwich"/>
    <s v="Makanan"/>
    <s v="Pcs"/>
    <n v="2350"/>
    <n v="3500"/>
    <n v="239700"/>
    <n v="357000"/>
    <n v="17"/>
    <s v="Aug"/>
    <n v="2022"/>
  </r>
  <r>
    <d v="2022-08-18T00:00:00"/>
    <s v="P0027"/>
    <n v="106"/>
    <s v="Online"/>
    <s v="Cash"/>
    <n v="0"/>
    <s v="Pepsodent 120 gr"/>
    <s v="Perawatan Tubuh"/>
    <s v="Pcs"/>
    <n v="5750"/>
    <n v="10300"/>
    <n v="609500"/>
    <n v="1091800"/>
    <n v="18"/>
    <s v="Aug"/>
    <n v="2022"/>
  </r>
  <r>
    <d v="2022-08-19T00:00:00"/>
    <s v="P0027"/>
    <n v="103"/>
    <s v="Eceran"/>
    <s v="Cash"/>
    <n v="0"/>
    <s v="Pepsodent 120 gr"/>
    <s v="Perawatan Tubuh"/>
    <s v="Pcs"/>
    <n v="5750"/>
    <n v="10300"/>
    <n v="592250"/>
    <n v="1060900"/>
    <n v="19"/>
    <s v="Aug"/>
    <n v="2022"/>
  </r>
  <r>
    <d v="2022-08-20T00:00:00"/>
    <s v="P0002"/>
    <n v="109"/>
    <s v="Online"/>
    <s v="Cash"/>
    <n v="0"/>
    <s v="Lotte Chocopie"/>
    <s v="Makanan"/>
    <s v="Pcs"/>
    <n v="4850"/>
    <n v="6100"/>
    <n v="528650"/>
    <n v="664900"/>
    <n v="20"/>
    <s v="Aug"/>
    <n v="2022"/>
  </r>
  <r>
    <d v="2022-08-21T00:00:00"/>
    <s v="P0004"/>
    <n v="108"/>
    <s v="Online"/>
    <s v="Cash"/>
    <n v="0"/>
    <s v="Nyam-nyam"/>
    <s v="Makanan"/>
    <s v="Pcs"/>
    <n v="3550"/>
    <n v="4800"/>
    <n v="383400"/>
    <n v="518400"/>
    <n v="21"/>
    <s v="Aug"/>
    <n v="2022"/>
  </r>
  <r>
    <d v="2022-08-22T00:00:00"/>
    <s v="P0001"/>
    <n v="107"/>
    <s v="Eceran"/>
    <s v="Cash"/>
    <n v="0"/>
    <s v="Pocky"/>
    <s v="Makanan"/>
    <s v="Pcs"/>
    <n v="7250"/>
    <n v="8200"/>
    <n v="775750"/>
    <n v="877400"/>
    <n v="22"/>
    <s v="Aug"/>
    <n v="2022"/>
  </r>
  <r>
    <d v="2022-08-23T00:00:00"/>
    <s v="P0015"/>
    <n v="102"/>
    <s v="Online"/>
    <s v="Cash"/>
    <n v="0"/>
    <s v="Yoyic Bluebery"/>
    <s v="Minuman"/>
    <s v="Pcs"/>
    <n v="4775"/>
    <n v="7700"/>
    <n v="487050"/>
    <n v="785400"/>
    <n v="23"/>
    <s v="Aug"/>
    <n v="2022"/>
  </r>
  <r>
    <d v="2022-08-24T00:00:00"/>
    <s v="P0020"/>
    <n v="105"/>
    <s v="Online"/>
    <s v="Cash"/>
    <n v="0"/>
    <s v="Golda Coffee"/>
    <s v="Minuman"/>
    <s v="Pcs"/>
    <n v="11950"/>
    <n v="16200"/>
    <n v="1254750"/>
    <n v="1701000"/>
    <n v="24"/>
    <s v="Aug"/>
    <n v="2022"/>
  </r>
  <r>
    <d v="2022-08-25T00:00:00"/>
    <s v="P0027"/>
    <n v="103"/>
    <s v="Grosir"/>
    <s v="Cash"/>
    <n v="0"/>
    <s v="Pepsodent 120 gr"/>
    <s v="Perawatan Tubuh"/>
    <s v="Pcs"/>
    <n v="5750"/>
    <n v="10300"/>
    <n v="592250"/>
    <n v="1060900"/>
    <n v="25"/>
    <s v="Aug"/>
    <n v="2022"/>
  </r>
  <r>
    <d v="2022-08-26T00:00:00"/>
    <s v="P0027"/>
    <n v="107"/>
    <s v="Grosir"/>
    <s v="Cash"/>
    <n v="0"/>
    <s v="Pepsodent 120 gr"/>
    <s v="Perawatan Tubuh"/>
    <s v="Pcs"/>
    <n v="5750"/>
    <n v="10300"/>
    <n v="615250"/>
    <n v="1102100"/>
    <n v="26"/>
    <s v="Aug"/>
    <n v="2022"/>
  </r>
  <r>
    <d v="2022-08-27T00:00:00"/>
    <s v="P0027"/>
    <n v="105"/>
    <s v="Grosir"/>
    <s v="Cash"/>
    <n v="0"/>
    <s v="Pepsodent 120 gr"/>
    <s v="Perawatan Tubuh"/>
    <s v="Pcs"/>
    <n v="5750"/>
    <n v="10300"/>
    <n v="603750"/>
    <n v="1081500"/>
    <n v="27"/>
    <s v="Aug"/>
    <n v="2022"/>
  </r>
  <r>
    <d v="2022-08-28T00:00:00"/>
    <s v="P0027"/>
    <n v="102"/>
    <s v="Grosir"/>
    <s v="Cash"/>
    <n v="0"/>
    <s v="Pepsodent 120 gr"/>
    <s v="Perawatan Tubuh"/>
    <s v="Pcs"/>
    <n v="5750"/>
    <n v="10300"/>
    <n v="586500"/>
    <n v="1050600"/>
    <n v="28"/>
    <s v="Aug"/>
    <n v="2022"/>
  </r>
  <r>
    <d v="2022-08-29T00:00:00"/>
    <s v="P0027"/>
    <n v="112"/>
    <s v="Grosir"/>
    <s v="Cash"/>
    <n v="0"/>
    <s v="Pepsodent 120 gr"/>
    <s v="Perawatan Tubuh"/>
    <s v="Pcs"/>
    <n v="5750"/>
    <n v="10300"/>
    <n v="644000"/>
    <n v="1153600"/>
    <n v="29"/>
    <s v="Aug"/>
    <n v="2022"/>
  </r>
  <r>
    <d v="2022-08-30T00:00:00"/>
    <s v="P0027"/>
    <n v="110"/>
    <s v="Grosir"/>
    <s v="Cash"/>
    <n v="0"/>
    <s v="Pepsodent 120 gr"/>
    <s v="Perawatan Tubuh"/>
    <s v="Pcs"/>
    <n v="5750"/>
    <n v="10300"/>
    <n v="632500"/>
    <n v="1133000"/>
    <n v="30"/>
    <s v="Aug"/>
    <n v="2022"/>
  </r>
  <r>
    <d v="2022-08-31T00:00:00"/>
    <s v="P0027"/>
    <n v="105"/>
    <s v="Grosir"/>
    <s v="Cash"/>
    <n v="0"/>
    <s v="Pepsodent 120 gr"/>
    <s v="Perawatan Tubuh"/>
    <s v="Pcs"/>
    <n v="5750"/>
    <n v="10300"/>
    <n v="603750"/>
    <n v="1081500"/>
    <n v="31"/>
    <s v="Aug"/>
    <n v="2022"/>
  </r>
  <r>
    <d v="2022-09-01T00:00:00"/>
    <s v="P0029"/>
    <n v="105"/>
    <s v="Grosir"/>
    <s v="Cash"/>
    <n v="0"/>
    <s v="Pond's Bright Beauty"/>
    <s v="Perawatan Tubuh"/>
    <s v="Pcs"/>
    <n v="17750"/>
    <n v="21000"/>
    <n v="1863750"/>
    <n v="2205000"/>
    <n v="1"/>
    <s v="Sep"/>
    <n v="2022"/>
  </r>
  <r>
    <d v="2022-09-02T00:00:00"/>
    <s v="P0002"/>
    <n v="104"/>
    <s v="Eceran"/>
    <s v="Kredit"/>
    <n v="0"/>
    <s v="Lotte Chocopie"/>
    <s v="Makanan"/>
    <s v="Pcs"/>
    <n v="4850"/>
    <n v="6100"/>
    <n v="504400"/>
    <n v="634400"/>
    <n v="2"/>
    <s v="Sep"/>
    <n v="2022"/>
  </r>
  <r>
    <d v="2022-09-03T00:00:00"/>
    <s v="P0004"/>
    <n v="107"/>
    <s v="Eceran"/>
    <s v="Cash"/>
    <n v="0"/>
    <s v="Nyam-nyam"/>
    <s v="Makanan"/>
    <s v="Pcs"/>
    <n v="3550"/>
    <n v="4800"/>
    <n v="379850"/>
    <n v="513600"/>
    <n v="3"/>
    <s v="Sep"/>
    <n v="2022"/>
  </r>
  <r>
    <d v="2022-09-04T00:00:00"/>
    <s v="P0036"/>
    <n v="108"/>
    <s v="Eceran"/>
    <s v="Cash"/>
    <n v="0"/>
    <s v="Pulpen Gel"/>
    <s v="Alat Tulis"/>
    <s v="Pcs"/>
    <n v="7500"/>
    <n v="8000"/>
    <n v="810000"/>
    <n v="864000"/>
    <n v="4"/>
    <s v="Sep"/>
    <n v="2022"/>
  </r>
  <r>
    <d v="2022-09-05T00:00:00"/>
    <s v="P0037"/>
    <n v="110"/>
    <s v="Grosir"/>
    <s v="Cash"/>
    <n v="0"/>
    <s v="Tipe X Joyko"/>
    <s v="Alat Tulis"/>
    <s v="Pcs"/>
    <n v="1500"/>
    <n v="2500"/>
    <n v="165000"/>
    <n v="275000"/>
    <n v="5"/>
    <s v="Sep"/>
    <n v="2022"/>
  </r>
  <r>
    <d v="2022-09-06T00:00:00"/>
    <s v="P0020"/>
    <n v="105"/>
    <s v="Grosir"/>
    <s v="Kredit"/>
    <n v="0"/>
    <s v="Golda Coffee"/>
    <s v="Minuman"/>
    <s v="Pcs"/>
    <n v="11950"/>
    <n v="16200"/>
    <n v="1254750"/>
    <n v="1701000"/>
    <n v="6"/>
    <s v="Sep"/>
    <n v="2022"/>
  </r>
  <r>
    <d v="2022-09-07T00:00:00"/>
    <s v="P0025"/>
    <n v="110"/>
    <s v="Grosir"/>
    <s v="Cash"/>
    <n v="0"/>
    <s v="Lifebuoy Cair 900 Ml"/>
    <s v="Perawatan Tubuh"/>
    <s v="Pcs"/>
    <n v="34550"/>
    <n v="36000"/>
    <n v="3800500"/>
    <n v="3960000"/>
    <n v="7"/>
    <s v="Sep"/>
    <n v="2022"/>
  </r>
  <r>
    <d v="2022-09-08T00:00:00"/>
    <s v="P0003"/>
    <n v="105"/>
    <s v="Grosir"/>
    <s v="Kredit"/>
    <n v="0"/>
    <s v="Oreo Wafer Sandwich"/>
    <s v="Makanan"/>
    <s v="Pcs"/>
    <n v="2350"/>
    <n v="3500"/>
    <n v="246750"/>
    <n v="367500"/>
    <n v="8"/>
    <s v="Sep"/>
    <n v="2022"/>
  </r>
  <r>
    <d v="2022-09-09T00:00:00"/>
    <s v="P0029"/>
    <n v="104"/>
    <s v="Online"/>
    <s v="Cash"/>
    <n v="0"/>
    <s v="Pond's Bright Beauty"/>
    <s v="Perawatan Tubuh"/>
    <s v="Pcs"/>
    <n v="17750"/>
    <n v="21000"/>
    <n v="1846000"/>
    <n v="2184000"/>
    <n v="9"/>
    <s v="Sep"/>
    <n v="2022"/>
  </r>
  <r>
    <d v="2022-09-10T00:00:00"/>
    <s v="P0029"/>
    <n v="103"/>
    <s v="Eceran"/>
    <s v="Cash"/>
    <n v="0"/>
    <s v="Pond's Bright Beauty"/>
    <s v="Perawatan Tubuh"/>
    <s v="Pcs"/>
    <n v="17750"/>
    <n v="21000"/>
    <n v="1828250"/>
    <n v="2163000"/>
    <n v="10"/>
    <s v="Sep"/>
    <n v="2022"/>
  </r>
  <r>
    <d v="2022-09-11T00:00:00"/>
    <s v="P0002"/>
    <n v="102"/>
    <s v="Online"/>
    <s v="Cash"/>
    <n v="0"/>
    <s v="Lotte Chocopie"/>
    <s v="Makanan"/>
    <s v="Pcs"/>
    <n v="4850"/>
    <n v="6100"/>
    <n v="494700"/>
    <n v="622200"/>
    <n v="11"/>
    <s v="Sep"/>
    <n v="2022"/>
  </r>
  <r>
    <d v="2022-09-12T00:00:00"/>
    <s v="P0004"/>
    <n v="105"/>
    <s v="Online"/>
    <s v="Cash"/>
    <n v="0"/>
    <s v="Nyam-nyam"/>
    <s v="Makanan"/>
    <s v="Pcs"/>
    <n v="3550"/>
    <n v="4800"/>
    <n v="372750"/>
    <n v="504000"/>
    <n v="12"/>
    <s v="Sep"/>
    <n v="2022"/>
  </r>
  <r>
    <d v="2022-09-13T00:00:00"/>
    <s v="P0001"/>
    <n v="106"/>
    <s v="Eceran"/>
    <s v="Cash"/>
    <n v="0"/>
    <s v="Pocky"/>
    <s v="Makanan"/>
    <s v="Pcs"/>
    <n v="7250"/>
    <n v="8200"/>
    <n v="768500"/>
    <n v="869200"/>
    <n v="13"/>
    <s v="Sep"/>
    <n v="2022"/>
  </r>
  <r>
    <d v="2022-09-14T00:00:00"/>
    <s v="P0015"/>
    <n v="108"/>
    <s v="Online"/>
    <s v="Cash"/>
    <n v="0"/>
    <s v="Yoyic Bluebery"/>
    <s v="Minuman"/>
    <s v="Pcs"/>
    <n v="4775"/>
    <n v="7700"/>
    <n v="515700"/>
    <n v="831600"/>
    <n v="14"/>
    <s v="Sep"/>
    <n v="2022"/>
  </r>
  <r>
    <d v="2022-09-15T00:00:00"/>
    <s v="P0020"/>
    <n v="104"/>
    <s v="Online"/>
    <s v="Cash"/>
    <n v="0"/>
    <s v="Golda Coffee"/>
    <s v="Minuman"/>
    <s v="Pcs"/>
    <n v="11950"/>
    <n v="16200"/>
    <n v="1242800"/>
    <n v="1684800"/>
    <n v="15"/>
    <s v="Sep"/>
    <n v="2022"/>
  </r>
  <r>
    <d v="2022-09-16T00:00:00"/>
    <s v="P0025"/>
    <n v="105"/>
    <s v="Eceran"/>
    <s v="Cash"/>
    <n v="0"/>
    <s v="Lifebuoy Cair 900 Ml"/>
    <s v="Perawatan Tubuh"/>
    <s v="Pcs"/>
    <n v="34550"/>
    <n v="36000"/>
    <n v="3627750"/>
    <n v="3780000"/>
    <n v="16"/>
    <s v="Sep"/>
    <n v="2022"/>
  </r>
  <r>
    <d v="2022-09-17T00:00:00"/>
    <s v="P0003"/>
    <n v="102"/>
    <s v="Online"/>
    <s v="Cash"/>
    <n v="0"/>
    <s v="Oreo Wafer Sandwich"/>
    <s v="Makanan"/>
    <s v="Pcs"/>
    <n v="2350"/>
    <n v="3500"/>
    <n v="239700"/>
    <n v="357000"/>
    <n v="17"/>
    <s v="Sep"/>
    <n v="2022"/>
  </r>
  <r>
    <d v="2022-09-18T00:00:00"/>
    <s v="P0029"/>
    <n v="106"/>
    <s v="Online"/>
    <s v="Cash"/>
    <n v="0"/>
    <s v="Pond's Bright Beauty"/>
    <s v="Perawatan Tubuh"/>
    <s v="Pcs"/>
    <n v="17750"/>
    <n v="21000"/>
    <n v="1881500"/>
    <n v="2226000"/>
    <n v="18"/>
    <s v="Sep"/>
    <n v="2022"/>
  </r>
  <r>
    <d v="2022-09-19T00:00:00"/>
    <s v="P0029"/>
    <n v="103"/>
    <s v="Eceran"/>
    <s v="Cash"/>
    <n v="0"/>
    <s v="Pond's Bright Beauty"/>
    <s v="Perawatan Tubuh"/>
    <s v="Pcs"/>
    <n v="17750"/>
    <n v="21000"/>
    <n v="1828250"/>
    <n v="2163000"/>
    <n v="19"/>
    <s v="Sep"/>
    <n v="2022"/>
  </r>
  <r>
    <d v="2022-09-20T00:00:00"/>
    <s v="P0002"/>
    <n v="109"/>
    <s v="Online"/>
    <s v="Cash"/>
    <n v="0"/>
    <s v="Lotte Chocopie"/>
    <s v="Makanan"/>
    <s v="Pcs"/>
    <n v="4850"/>
    <n v="6100"/>
    <n v="528650"/>
    <n v="664900"/>
    <n v="20"/>
    <s v="Sep"/>
    <n v="2022"/>
  </r>
  <r>
    <d v="2022-09-21T00:00:00"/>
    <s v="P0004"/>
    <n v="108"/>
    <s v="Online"/>
    <s v="Cash"/>
    <n v="0"/>
    <s v="Nyam-nyam"/>
    <s v="Makanan"/>
    <s v="Pcs"/>
    <n v="3550"/>
    <n v="4800"/>
    <n v="383400"/>
    <n v="518400"/>
    <n v="21"/>
    <s v="Sep"/>
    <n v="2022"/>
  </r>
  <r>
    <d v="2022-09-22T00:00:00"/>
    <s v="P0001"/>
    <n v="107"/>
    <s v="Eceran"/>
    <s v="Cash"/>
    <n v="0"/>
    <s v="Pocky"/>
    <s v="Makanan"/>
    <s v="Pcs"/>
    <n v="7250"/>
    <n v="8200"/>
    <n v="775750"/>
    <n v="877400"/>
    <n v="22"/>
    <s v="Sep"/>
    <n v="2022"/>
  </r>
  <r>
    <d v="2022-09-23T00:00:00"/>
    <s v="P0015"/>
    <n v="104"/>
    <s v="Online"/>
    <s v="Cash"/>
    <n v="0"/>
    <s v="Yoyic Bluebery"/>
    <s v="Minuman"/>
    <s v="Pcs"/>
    <n v="4775"/>
    <n v="7700"/>
    <n v="496600"/>
    <n v="800800"/>
    <n v="23"/>
    <s v="Sep"/>
    <n v="2022"/>
  </r>
  <r>
    <d v="2022-09-24T00:00:00"/>
    <s v="P0020"/>
    <n v="103"/>
    <s v="Online"/>
    <s v="Cash"/>
    <n v="0"/>
    <s v="Golda Coffee"/>
    <s v="Minuman"/>
    <s v="Pcs"/>
    <n v="11950"/>
    <n v="16200"/>
    <n v="1230850"/>
    <n v="1668600"/>
    <n v="24"/>
    <s v="Sep"/>
    <n v="2022"/>
  </r>
  <r>
    <d v="2022-09-25T00:00:00"/>
    <s v="P0029"/>
    <n v="112"/>
    <s v="Grosir"/>
    <s v="Cash"/>
    <n v="0"/>
    <s v="Pond's Bright Beauty"/>
    <s v="Perawatan Tubuh"/>
    <s v="Pcs"/>
    <n v="17750"/>
    <n v="21000"/>
    <n v="1988000"/>
    <n v="2352000"/>
    <n v="25"/>
    <s v="Sep"/>
    <n v="2022"/>
  </r>
  <r>
    <d v="2022-09-26T00:00:00"/>
    <s v="P0029"/>
    <n v="110"/>
    <s v="Grosir"/>
    <s v="Cash"/>
    <n v="0"/>
    <s v="Pond's Bright Beauty"/>
    <s v="Perawatan Tubuh"/>
    <s v="Pcs"/>
    <n v="17750"/>
    <n v="21000"/>
    <n v="1952500"/>
    <n v="2310000"/>
    <n v="26"/>
    <s v="Sep"/>
    <n v="2022"/>
  </r>
  <r>
    <d v="2022-09-27T00:00:00"/>
    <s v="P0029"/>
    <n v="108"/>
    <s v="Grosir"/>
    <s v="Cash"/>
    <n v="0"/>
    <s v="Pond's Bright Beauty"/>
    <s v="Perawatan Tubuh"/>
    <s v="Pcs"/>
    <n v="17750"/>
    <n v="21000"/>
    <n v="1917000"/>
    <n v="2268000"/>
    <n v="27"/>
    <s v="Sep"/>
    <n v="2022"/>
  </r>
  <r>
    <d v="2022-09-28T00:00:00"/>
    <s v="P0029"/>
    <n v="107"/>
    <s v="Grosir"/>
    <s v="Cash"/>
    <n v="0"/>
    <s v="Pond's Bright Beauty"/>
    <s v="Perawatan Tubuh"/>
    <s v="Pcs"/>
    <n v="17750"/>
    <n v="21000"/>
    <n v="1899250"/>
    <n v="2247000"/>
    <n v="28"/>
    <s v="Sep"/>
    <n v="2022"/>
  </r>
  <r>
    <d v="2022-09-29T00:00:00"/>
    <s v="P0029"/>
    <n v="120"/>
    <s v="Grosir"/>
    <s v="Cash"/>
    <n v="0"/>
    <s v="Pond's Bright Beauty"/>
    <s v="Perawatan Tubuh"/>
    <s v="Pcs"/>
    <n v="17750"/>
    <n v="21000"/>
    <n v="2130000"/>
    <n v="2520000"/>
    <n v="29"/>
    <s v="Sep"/>
    <n v="2022"/>
  </r>
  <r>
    <d v="2022-09-30T00:00:00"/>
    <s v="P0029"/>
    <n v="105"/>
    <s v="Grosir"/>
    <s v="Cash"/>
    <n v="0"/>
    <s v="Pond's Bright Beauty"/>
    <s v="Perawatan Tubuh"/>
    <s v="Pcs"/>
    <n v="17750"/>
    <n v="21000"/>
    <n v="1863750"/>
    <n v="2205000"/>
    <n v="30"/>
    <s v="Sep"/>
    <n v="2022"/>
  </r>
  <r>
    <d v="2022-10-01T00:00:00"/>
    <s v="P0030"/>
    <n v="105"/>
    <s v="Grosir"/>
    <s v="Cash"/>
    <n v="0"/>
    <s v="Pond's Men Facial"/>
    <s v="Perawatan Tubuh"/>
    <s v="Pcs"/>
    <n v="15000"/>
    <n v="18550"/>
    <n v="1575000"/>
    <n v="1947750"/>
    <n v="1"/>
    <s v="Oct"/>
    <n v="2022"/>
  </r>
  <r>
    <d v="2022-10-02T00:00:00"/>
    <s v="P0002"/>
    <n v="104"/>
    <s v="Eceran"/>
    <s v="Kredit"/>
    <n v="0"/>
    <s v="Lotte Chocopie"/>
    <s v="Makanan"/>
    <s v="Pcs"/>
    <n v="4850"/>
    <n v="6100"/>
    <n v="504400"/>
    <n v="634400"/>
    <n v="2"/>
    <s v="Oct"/>
    <n v="2022"/>
  </r>
  <r>
    <d v="2022-10-03T00:00:00"/>
    <s v="P0004"/>
    <n v="107"/>
    <s v="Eceran"/>
    <s v="Cash"/>
    <n v="0"/>
    <s v="Nyam-nyam"/>
    <s v="Makanan"/>
    <s v="Pcs"/>
    <n v="3550"/>
    <n v="4800"/>
    <n v="379850"/>
    <n v="513600"/>
    <n v="3"/>
    <s v="Oct"/>
    <n v="2022"/>
  </r>
  <r>
    <d v="2022-10-04T00:00:00"/>
    <s v="P0001"/>
    <n v="108"/>
    <s v="Eceran"/>
    <s v="Cash"/>
    <n v="0"/>
    <s v="Pocky"/>
    <s v="Makanan"/>
    <s v="Pcs"/>
    <n v="7250"/>
    <n v="8200"/>
    <n v="783000"/>
    <n v="885600"/>
    <n v="4"/>
    <s v="Oct"/>
    <n v="2022"/>
  </r>
  <r>
    <d v="2022-10-05T00:00:00"/>
    <s v="P0015"/>
    <n v="102"/>
    <s v="Grosir"/>
    <s v="Cash"/>
    <n v="0"/>
    <s v="Yoyic Bluebery"/>
    <s v="Minuman"/>
    <s v="Pcs"/>
    <n v="4775"/>
    <n v="7700"/>
    <n v="487050"/>
    <n v="785400"/>
    <n v="5"/>
    <s v="Oct"/>
    <n v="2022"/>
  </r>
  <r>
    <d v="2022-10-06T00:00:00"/>
    <s v="P0020"/>
    <n v="105"/>
    <s v="Grosir"/>
    <s v="Kredit"/>
    <n v="0"/>
    <s v="Golda Coffee"/>
    <s v="Minuman"/>
    <s v="Pcs"/>
    <n v="11950"/>
    <n v="16200"/>
    <n v="1254750"/>
    <n v="1701000"/>
    <n v="6"/>
    <s v="Oct"/>
    <n v="2022"/>
  </r>
  <r>
    <d v="2022-10-07T00:00:00"/>
    <s v="P0025"/>
    <n v="109"/>
    <s v="Grosir"/>
    <s v="Cash"/>
    <n v="0"/>
    <s v="Lifebuoy Cair 900 Ml"/>
    <s v="Perawatan Tubuh"/>
    <s v="Pcs"/>
    <n v="34550"/>
    <n v="36000"/>
    <n v="3765950"/>
    <n v="3924000"/>
    <n v="7"/>
    <s v="Oct"/>
    <n v="2022"/>
  </r>
  <r>
    <d v="2022-10-08T00:00:00"/>
    <s v="P0003"/>
    <n v="102"/>
    <s v="Grosir"/>
    <s v="Kredit"/>
    <n v="0"/>
    <s v="Oreo Wafer Sandwich"/>
    <s v="Makanan"/>
    <s v="Pcs"/>
    <n v="2350"/>
    <n v="3500"/>
    <n v="239700"/>
    <n v="357000"/>
    <n v="8"/>
    <s v="Oct"/>
    <n v="2022"/>
  </r>
  <r>
    <d v="2022-10-09T00:00:00"/>
    <s v="P0030"/>
    <n v="104"/>
    <s v="Online"/>
    <s v="Cash"/>
    <n v="0"/>
    <s v="Pond's Men Facial"/>
    <s v="Perawatan Tubuh"/>
    <s v="Pcs"/>
    <n v="15000"/>
    <n v="18550"/>
    <n v="1560000"/>
    <n v="1929200"/>
    <n v="9"/>
    <s v="Oct"/>
    <n v="2022"/>
  </r>
  <r>
    <d v="2022-10-10T00:00:00"/>
    <s v="P0037"/>
    <n v="103"/>
    <s v="Eceran"/>
    <s v="Cash"/>
    <n v="0"/>
    <s v="Tipe X Joyko"/>
    <s v="Alat Tulis"/>
    <s v="Pcs"/>
    <n v="1500"/>
    <n v="2500"/>
    <n v="154500"/>
    <n v="257500"/>
    <n v="10"/>
    <s v="Oct"/>
    <n v="2022"/>
  </r>
  <r>
    <d v="2022-10-11T00:00:00"/>
    <s v="P0038"/>
    <n v="102"/>
    <s v="Online"/>
    <s v="Cash"/>
    <n v="0"/>
    <s v="Penggaris Butterfly"/>
    <s v="Alat Tulis"/>
    <s v="Pcs"/>
    <n v="1750"/>
    <n v="2750"/>
    <n v="178500"/>
    <n v="280500"/>
    <n v="11"/>
    <s v="Oct"/>
    <n v="2022"/>
  </r>
  <r>
    <d v="2022-10-12T00:00:00"/>
    <s v="P0039"/>
    <n v="105"/>
    <s v="Online"/>
    <s v="Cash"/>
    <n v="0"/>
    <s v="Penggaris Flexibble"/>
    <s v="Alat Tulis"/>
    <s v="Pcs"/>
    <n v="13750"/>
    <n v="17500"/>
    <n v="1443750"/>
    <n v="1837500"/>
    <n v="12"/>
    <s v="Oct"/>
    <n v="2022"/>
  </r>
  <r>
    <d v="2022-10-13T00:00:00"/>
    <s v="P0001"/>
    <n v="106"/>
    <s v="Eceran"/>
    <s v="Cash"/>
    <n v="0"/>
    <s v="Pocky"/>
    <s v="Makanan"/>
    <s v="Pcs"/>
    <n v="7250"/>
    <n v="8200"/>
    <n v="768500"/>
    <n v="869200"/>
    <n v="13"/>
    <s v="Oct"/>
    <n v="2022"/>
  </r>
  <r>
    <d v="2022-10-14T00:00:00"/>
    <s v="P0015"/>
    <n v="108"/>
    <s v="Online"/>
    <s v="Cash"/>
    <n v="0"/>
    <s v="Yoyic Bluebery"/>
    <s v="Minuman"/>
    <s v="Pcs"/>
    <n v="4775"/>
    <n v="7700"/>
    <n v="515700"/>
    <n v="831600"/>
    <n v="14"/>
    <s v="Oct"/>
    <n v="2022"/>
  </r>
  <r>
    <d v="2022-10-15T00:00:00"/>
    <s v="P0020"/>
    <n v="104"/>
    <s v="Online"/>
    <s v="Cash"/>
    <n v="0"/>
    <s v="Golda Coffee"/>
    <s v="Minuman"/>
    <s v="Pcs"/>
    <n v="11950"/>
    <n v="16200"/>
    <n v="1242800"/>
    <n v="1684800"/>
    <n v="15"/>
    <s v="Oct"/>
    <n v="2022"/>
  </r>
  <r>
    <d v="2022-10-16T00:00:00"/>
    <s v="P0025"/>
    <n v="105"/>
    <s v="Eceran"/>
    <s v="Cash"/>
    <n v="0"/>
    <s v="Lifebuoy Cair 900 Ml"/>
    <s v="Perawatan Tubuh"/>
    <s v="Pcs"/>
    <n v="34550"/>
    <n v="36000"/>
    <n v="3627750"/>
    <n v="3780000"/>
    <n v="16"/>
    <s v="Oct"/>
    <n v="2022"/>
  </r>
  <r>
    <d v="2022-10-17T00:00:00"/>
    <s v="P0003"/>
    <n v="102"/>
    <s v="Online"/>
    <s v="Cash"/>
    <n v="0"/>
    <s v="Oreo Wafer Sandwich"/>
    <s v="Makanan"/>
    <s v="Pcs"/>
    <n v="2350"/>
    <n v="3500"/>
    <n v="239700"/>
    <n v="357000"/>
    <n v="17"/>
    <s v="Oct"/>
    <n v="2022"/>
  </r>
  <r>
    <d v="2022-10-18T00:00:00"/>
    <s v="P0030"/>
    <n v="106"/>
    <s v="Online"/>
    <s v="Cash"/>
    <n v="0"/>
    <s v="Pond's Men Facial"/>
    <s v="Perawatan Tubuh"/>
    <s v="Pcs"/>
    <n v="15000"/>
    <n v="18550"/>
    <n v="1590000"/>
    <n v="1966300"/>
    <n v="18"/>
    <s v="Oct"/>
    <n v="2022"/>
  </r>
  <r>
    <d v="2022-10-19T00:00:00"/>
    <s v="P0030"/>
    <n v="103"/>
    <s v="Eceran"/>
    <s v="Cash"/>
    <n v="0"/>
    <s v="Pond's Men Facial"/>
    <s v="Perawatan Tubuh"/>
    <s v="Pcs"/>
    <n v="15000"/>
    <n v="18550"/>
    <n v="1545000"/>
    <n v="1910650"/>
    <n v="19"/>
    <s v="Oct"/>
    <n v="2022"/>
  </r>
  <r>
    <d v="2022-10-20T00:00:00"/>
    <s v="P0002"/>
    <n v="109"/>
    <s v="Online"/>
    <s v="Cash"/>
    <n v="0"/>
    <s v="Lotte Chocopie"/>
    <s v="Makanan"/>
    <s v="Pcs"/>
    <n v="4850"/>
    <n v="6100"/>
    <n v="528650"/>
    <n v="664900"/>
    <n v="20"/>
    <s v="Oct"/>
    <n v="2022"/>
  </r>
  <r>
    <d v="2022-10-21T00:00:00"/>
    <s v="P0004"/>
    <n v="108"/>
    <s v="Online"/>
    <s v="Cash"/>
    <n v="0"/>
    <s v="Nyam-nyam"/>
    <s v="Makanan"/>
    <s v="Pcs"/>
    <n v="3550"/>
    <n v="4800"/>
    <n v="383400"/>
    <n v="518400"/>
    <n v="21"/>
    <s v="Oct"/>
    <n v="2022"/>
  </r>
  <r>
    <d v="2022-10-22T00:00:00"/>
    <s v="P0001"/>
    <n v="107"/>
    <s v="Eceran"/>
    <s v="Cash"/>
    <n v="0"/>
    <s v="Pocky"/>
    <s v="Makanan"/>
    <s v="Pcs"/>
    <n v="7250"/>
    <n v="8200"/>
    <n v="775750"/>
    <n v="877400"/>
    <n v="22"/>
    <s v="Oct"/>
    <n v="2022"/>
  </r>
  <r>
    <d v="2022-10-23T00:00:00"/>
    <s v="P0015"/>
    <n v="105"/>
    <s v="Online"/>
    <s v="Cash"/>
    <n v="0"/>
    <s v="Yoyic Bluebery"/>
    <s v="Minuman"/>
    <s v="Pcs"/>
    <n v="4775"/>
    <n v="7700"/>
    <n v="501375"/>
    <n v="808500"/>
    <n v="23"/>
    <s v="Oct"/>
    <n v="2022"/>
  </r>
  <r>
    <d v="2022-10-24T00:00:00"/>
    <s v="P0020"/>
    <n v="107"/>
    <s v="Online"/>
    <s v="Cash"/>
    <n v="0"/>
    <s v="Golda Coffee"/>
    <s v="Minuman"/>
    <s v="Pcs"/>
    <n v="11950"/>
    <n v="16200"/>
    <n v="1278650"/>
    <n v="1733400"/>
    <n v="24"/>
    <s v="Oct"/>
    <n v="2022"/>
  </r>
  <r>
    <d v="2022-10-25T00:00:00"/>
    <s v="P0030"/>
    <n v="103"/>
    <s v="Grosir"/>
    <s v="Cash"/>
    <n v="0"/>
    <s v="Pond's Men Facial"/>
    <s v="Perawatan Tubuh"/>
    <s v="Pcs"/>
    <n v="15000"/>
    <n v="18550"/>
    <n v="1545000"/>
    <n v="1910650"/>
    <n v="25"/>
    <s v="Oct"/>
    <n v="2022"/>
  </r>
  <r>
    <d v="2022-10-26T00:00:00"/>
    <s v="P0030"/>
    <n v="110"/>
    <s v="Grosir"/>
    <s v="Cash"/>
    <n v="0"/>
    <s v="Pond's Men Facial"/>
    <s v="Perawatan Tubuh"/>
    <s v="Pcs"/>
    <n v="15000"/>
    <n v="18550"/>
    <n v="1650000"/>
    <n v="2040500"/>
    <n v="26"/>
    <s v="Oct"/>
    <n v="2022"/>
  </r>
  <r>
    <d v="2022-10-27T00:00:00"/>
    <s v="P0030"/>
    <n v="105"/>
    <s v="Grosir"/>
    <s v="Cash"/>
    <n v="0"/>
    <s v="Pond's Men Facial"/>
    <s v="Perawatan Tubuh"/>
    <s v="Pcs"/>
    <n v="15000"/>
    <n v="18550"/>
    <n v="1575000"/>
    <n v="1947750"/>
    <n v="27"/>
    <s v="Oct"/>
    <n v="2022"/>
  </r>
  <r>
    <d v="2022-10-28T00:00:00"/>
    <s v="P0030"/>
    <n v="102"/>
    <s v="Grosir"/>
    <s v="Cash"/>
    <n v="0"/>
    <s v="Pond's Men Facial"/>
    <s v="Perawatan Tubuh"/>
    <s v="Pcs"/>
    <n v="15000"/>
    <n v="18550"/>
    <n v="1530000"/>
    <n v="1892100"/>
    <n v="28"/>
    <s v="Oct"/>
    <n v="2022"/>
  </r>
  <r>
    <d v="2022-10-29T00:00:00"/>
    <s v="P0030"/>
    <n v="107"/>
    <s v="Grosir"/>
    <s v="Cash"/>
    <n v="0"/>
    <s v="Pond's Men Facial"/>
    <s v="Perawatan Tubuh"/>
    <s v="Pcs"/>
    <n v="15000"/>
    <n v="18550"/>
    <n v="1605000"/>
    <n v="1984850"/>
    <n v="29"/>
    <s v="Oct"/>
    <n v="2022"/>
  </r>
  <r>
    <d v="2022-10-30T00:00:00"/>
    <s v="P0030"/>
    <n v="104"/>
    <s v="Grosir"/>
    <s v="Cash"/>
    <n v="0"/>
    <s v="Pond's Men Facial"/>
    <s v="Perawatan Tubuh"/>
    <s v="Pcs"/>
    <n v="15000"/>
    <n v="18550"/>
    <n v="1560000"/>
    <n v="1929200"/>
    <n v="30"/>
    <s v="Oct"/>
    <n v="2022"/>
  </r>
  <r>
    <d v="2022-10-31T00:00:00"/>
    <s v="P0030"/>
    <n v="102"/>
    <s v="Grosir"/>
    <s v="Cash"/>
    <n v="0"/>
    <s v="Pond's Men Facial"/>
    <s v="Perawatan Tubuh"/>
    <s v="Pcs"/>
    <n v="15000"/>
    <n v="18550"/>
    <n v="1530000"/>
    <n v="1892100"/>
    <n v="31"/>
    <s v="Oct"/>
    <n v="2022"/>
  </r>
  <r>
    <d v="2022-11-01T00:00:00"/>
    <s v="P0039"/>
    <n v="105"/>
    <s v="Grosir"/>
    <s v="Cash"/>
    <n v="0"/>
    <s v="Penggaris Flexibble"/>
    <s v="Alat Tulis"/>
    <s v="Pcs"/>
    <n v="13750"/>
    <n v="17500"/>
    <n v="1443750"/>
    <n v="1837500"/>
    <n v="1"/>
    <s v="Nov"/>
    <n v="2022"/>
  </r>
  <r>
    <d v="2022-11-02T00:00:00"/>
    <s v="P0002"/>
    <n v="104"/>
    <s v="Eceran"/>
    <s v="Kredit"/>
    <n v="0"/>
    <s v="Lotte Chocopie"/>
    <s v="Makanan"/>
    <s v="Pcs"/>
    <n v="4850"/>
    <n v="6100"/>
    <n v="504400"/>
    <n v="634400"/>
    <n v="2"/>
    <s v="Nov"/>
    <n v="2022"/>
  </r>
  <r>
    <d v="2022-11-03T00:00:00"/>
    <s v="P0004"/>
    <n v="107"/>
    <s v="Eceran"/>
    <s v="Cash"/>
    <n v="0"/>
    <s v="Nyam-nyam"/>
    <s v="Makanan"/>
    <s v="Pcs"/>
    <n v="3550"/>
    <n v="4800"/>
    <n v="379850"/>
    <n v="513600"/>
    <n v="3"/>
    <s v="Nov"/>
    <n v="2022"/>
  </r>
  <r>
    <d v="2022-11-04T00:00:00"/>
    <s v="P0001"/>
    <n v="108"/>
    <s v="Eceran"/>
    <s v="Cash"/>
    <n v="0"/>
    <s v="Pocky"/>
    <s v="Makanan"/>
    <s v="Pcs"/>
    <n v="7250"/>
    <n v="8200"/>
    <n v="783000"/>
    <n v="885600"/>
    <n v="4"/>
    <s v="Nov"/>
    <n v="2022"/>
  </r>
  <r>
    <d v="2022-11-05T00:00:00"/>
    <s v="P0015"/>
    <n v="105"/>
    <s v="Grosir"/>
    <s v="Cash"/>
    <n v="0"/>
    <s v="Yoyic Bluebery"/>
    <s v="Minuman"/>
    <s v="Pcs"/>
    <n v="4775"/>
    <n v="7700"/>
    <n v="501375"/>
    <n v="808500"/>
    <n v="5"/>
    <s v="Nov"/>
    <n v="2022"/>
  </r>
  <r>
    <d v="2022-11-06T00:00:00"/>
    <s v="P0020"/>
    <n v="103"/>
    <s v="Grosir"/>
    <s v="Kredit"/>
    <n v="0"/>
    <s v="Golda Coffee"/>
    <s v="Minuman"/>
    <s v="Pcs"/>
    <n v="11950"/>
    <n v="16200"/>
    <n v="1230850"/>
    <n v="1668600"/>
    <n v="6"/>
    <s v="Nov"/>
    <n v="2022"/>
  </r>
  <r>
    <d v="2022-11-07T00:00:00"/>
    <s v="P0025"/>
    <n v="102"/>
    <s v="Grosir"/>
    <s v="Cash"/>
    <n v="0"/>
    <s v="Lifebuoy Cair 900 Ml"/>
    <s v="Perawatan Tubuh"/>
    <s v="Pcs"/>
    <n v="34550"/>
    <n v="36000"/>
    <n v="3524100"/>
    <n v="3672000"/>
    <n v="7"/>
    <s v="Nov"/>
    <n v="2022"/>
  </r>
  <r>
    <d v="2022-11-08T00:00:00"/>
    <s v="P0003"/>
    <n v="105"/>
    <s v="Grosir"/>
    <s v="Kredit"/>
    <n v="0"/>
    <s v="Oreo Wafer Sandwich"/>
    <s v="Makanan"/>
    <s v="Pcs"/>
    <n v="2350"/>
    <n v="3500"/>
    <n v="246750"/>
    <n v="367500"/>
    <n v="8"/>
    <s v="Nov"/>
    <n v="2022"/>
  </r>
  <r>
    <d v="2022-11-09T00:00:00"/>
    <s v="P0039"/>
    <n v="104"/>
    <s v="Online"/>
    <s v="Cash"/>
    <n v="0"/>
    <s v="Penggaris Flexibble"/>
    <s v="Alat Tulis"/>
    <s v="Pcs"/>
    <n v="13750"/>
    <n v="17500"/>
    <n v="1430000"/>
    <n v="1820000"/>
    <n v="9"/>
    <s v="Nov"/>
    <n v="2022"/>
  </r>
  <r>
    <d v="2022-11-10T00:00:00"/>
    <s v="P0039"/>
    <n v="103"/>
    <s v="Eceran"/>
    <s v="Cash"/>
    <n v="0"/>
    <s v="Penggaris Flexibble"/>
    <s v="Alat Tulis"/>
    <s v="Pcs"/>
    <n v="13750"/>
    <n v="17500"/>
    <n v="1416250"/>
    <n v="1802500"/>
    <n v="10"/>
    <s v="Nov"/>
    <n v="2022"/>
  </r>
  <r>
    <d v="2022-11-11T00:00:00"/>
    <s v="P0002"/>
    <n v="102"/>
    <s v="Online"/>
    <s v="Cash"/>
    <n v="0"/>
    <s v="Lotte Chocopie"/>
    <s v="Makanan"/>
    <s v="Pcs"/>
    <n v="4850"/>
    <n v="6100"/>
    <n v="494700"/>
    <n v="622200"/>
    <n v="11"/>
    <s v="Nov"/>
    <n v="2022"/>
  </r>
  <r>
    <d v="2022-11-12T00:00:00"/>
    <s v="P0004"/>
    <n v="105"/>
    <s v="Online"/>
    <s v="Cash"/>
    <n v="0"/>
    <s v="Nyam-nyam"/>
    <s v="Makanan"/>
    <s v="Pcs"/>
    <n v="3550"/>
    <n v="4800"/>
    <n v="372750"/>
    <n v="504000"/>
    <n v="12"/>
    <s v="Nov"/>
    <n v="2022"/>
  </r>
  <r>
    <d v="2022-11-13T00:00:00"/>
    <s v="P0001"/>
    <n v="106"/>
    <s v="Eceran"/>
    <s v="Cash"/>
    <n v="0"/>
    <s v="Pocky"/>
    <s v="Makanan"/>
    <s v="Pcs"/>
    <n v="7250"/>
    <n v="8200"/>
    <n v="768500"/>
    <n v="869200"/>
    <n v="13"/>
    <s v="Nov"/>
    <n v="2022"/>
  </r>
  <r>
    <d v="2022-11-14T00:00:00"/>
    <s v="P0015"/>
    <n v="108"/>
    <s v="Online"/>
    <s v="Cash"/>
    <n v="0"/>
    <s v="Yoyic Bluebery"/>
    <s v="Minuman"/>
    <s v="Pcs"/>
    <n v="4775"/>
    <n v="7700"/>
    <n v="515700"/>
    <n v="831600"/>
    <n v="14"/>
    <s v="Nov"/>
    <n v="2022"/>
  </r>
  <r>
    <d v="2022-11-15T00:00:00"/>
    <s v="P0020"/>
    <n v="104"/>
    <s v="Online"/>
    <s v="Cash"/>
    <n v="0"/>
    <s v="Golda Coffee"/>
    <s v="Minuman"/>
    <s v="Pcs"/>
    <n v="11950"/>
    <n v="16200"/>
    <n v="1242800"/>
    <n v="1684800"/>
    <n v="15"/>
    <s v="Nov"/>
    <n v="2022"/>
  </r>
  <r>
    <d v="2022-11-16T00:00:00"/>
    <s v="P0025"/>
    <n v="105"/>
    <s v="Eceran"/>
    <s v="Cash"/>
    <n v="0"/>
    <s v="Lifebuoy Cair 900 Ml"/>
    <s v="Perawatan Tubuh"/>
    <s v="Pcs"/>
    <n v="34550"/>
    <n v="36000"/>
    <n v="3627750"/>
    <n v="3780000"/>
    <n v="16"/>
    <s v="Nov"/>
    <n v="2022"/>
  </r>
  <r>
    <d v="2022-11-17T00:00:00"/>
    <s v="P0003"/>
    <n v="102"/>
    <s v="Online"/>
    <s v="Cash"/>
    <n v="0"/>
    <s v="Oreo Wafer Sandwich"/>
    <s v="Makanan"/>
    <s v="Pcs"/>
    <n v="2350"/>
    <n v="3500"/>
    <n v="239700"/>
    <n v="357000"/>
    <n v="17"/>
    <s v="Nov"/>
    <n v="2022"/>
  </r>
  <r>
    <d v="2022-11-18T00:00:00"/>
    <s v="P0038"/>
    <n v="106"/>
    <s v="Online"/>
    <s v="Cash"/>
    <n v="0"/>
    <s v="Penggaris Butterfly"/>
    <s v="Alat Tulis"/>
    <s v="Pcs"/>
    <n v="1750"/>
    <n v="2750"/>
    <n v="185500"/>
    <n v="291500"/>
    <n v="18"/>
    <s v="Nov"/>
    <n v="2022"/>
  </r>
  <r>
    <d v="2022-11-19T00:00:00"/>
    <s v="P0039"/>
    <n v="103"/>
    <s v="Eceran"/>
    <s v="Cash"/>
    <n v="0"/>
    <s v="Penggaris Flexibble"/>
    <s v="Alat Tulis"/>
    <s v="Pcs"/>
    <n v="13750"/>
    <n v="17500"/>
    <n v="1416250"/>
    <n v="1802500"/>
    <n v="19"/>
    <s v="Nov"/>
    <n v="2022"/>
  </r>
  <r>
    <d v="2022-11-20T00:00:00"/>
    <s v="P0002"/>
    <n v="109"/>
    <s v="Online"/>
    <s v="Cash"/>
    <n v="0"/>
    <s v="Lotte Chocopie"/>
    <s v="Makanan"/>
    <s v="Pcs"/>
    <n v="4850"/>
    <n v="6100"/>
    <n v="528650"/>
    <n v="664900"/>
    <n v="20"/>
    <s v="Nov"/>
    <n v="2022"/>
  </r>
  <r>
    <d v="2022-11-21T00:00:00"/>
    <s v="P0004"/>
    <n v="108"/>
    <s v="Online"/>
    <s v="Cash"/>
    <n v="0"/>
    <s v="Nyam-nyam"/>
    <s v="Makanan"/>
    <s v="Pcs"/>
    <n v="3550"/>
    <n v="4800"/>
    <n v="383400"/>
    <n v="518400"/>
    <n v="21"/>
    <s v="Nov"/>
    <n v="2022"/>
  </r>
  <r>
    <d v="2022-11-22T00:00:00"/>
    <s v="P0001"/>
    <n v="107"/>
    <s v="Eceran"/>
    <s v="Cash"/>
    <n v="0"/>
    <s v="Pocky"/>
    <s v="Makanan"/>
    <s v="Pcs"/>
    <n v="7250"/>
    <n v="8200"/>
    <n v="775750"/>
    <n v="877400"/>
    <n v="22"/>
    <s v="Nov"/>
    <n v="2022"/>
  </r>
  <r>
    <d v="2022-11-23T00:00:00"/>
    <s v="P0015"/>
    <n v="105"/>
    <s v="Online"/>
    <s v="Cash"/>
    <n v="0"/>
    <s v="Yoyic Bluebery"/>
    <s v="Minuman"/>
    <s v="Pcs"/>
    <n v="4775"/>
    <n v="7700"/>
    <n v="501375"/>
    <n v="808500"/>
    <n v="23"/>
    <s v="Nov"/>
    <n v="2022"/>
  </r>
  <r>
    <d v="2022-11-24T00:00:00"/>
    <s v="P0020"/>
    <n v="105"/>
    <s v="Online"/>
    <s v="Cash"/>
    <n v="0"/>
    <s v="Golda Coffee"/>
    <s v="Minuman"/>
    <s v="Pcs"/>
    <n v="11950"/>
    <n v="16200"/>
    <n v="1254750"/>
    <n v="1701000"/>
    <n v="24"/>
    <s v="Nov"/>
    <n v="2022"/>
  </r>
  <r>
    <d v="2022-11-25T00:00:00"/>
    <s v="P0039"/>
    <n v="107"/>
    <s v="Grosir"/>
    <s v="Cash"/>
    <n v="0"/>
    <s v="Penggaris Flexibble"/>
    <s v="Alat Tulis"/>
    <s v="Pcs"/>
    <n v="13750"/>
    <n v="17500"/>
    <n v="1471250"/>
    <n v="1872500"/>
    <n v="25"/>
    <s v="Nov"/>
    <n v="2022"/>
  </r>
  <r>
    <d v="2022-11-26T00:00:00"/>
    <s v="P0039"/>
    <n v="110"/>
    <s v="Grosir"/>
    <s v="Cash"/>
    <n v="0"/>
    <s v="Penggaris Flexibble"/>
    <s v="Alat Tulis"/>
    <s v="Pcs"/>
    <n v="13750"/>
    <n v="17500"/>
    <n v="1512500"/>
    <n v="1925000"/>
    <n v="26"/>
    <s v="Nov"/>
    <n v="2022"/>
  </r>
  <r>
    <d v="2022-11-27T00:00:00"/>
    <s v="P0039"/>
    <n v="111"/>
    <s v="Grosir"/>
    <s v="Cash"/>
    <n v="0"/>
    <s v="Penggaris Flexibble"/>
    <s v="Alat Tulis"/>
    <s v="Pcs"/>
    <n v="13750"/>
    <n v="17500"/>
    <n v="1526250"/>
    <n v="1942500"/>
    <n v="27"/>
    <s v="Nov"/>
    <n v="2022"/>
  </r>
  <r>
    <d v="2022-11-28T00:00:00"/>
    <s v="P0039"/>
    <n v="105"/>
    <s v="Grosir"/>
    <s v="Cash"/>
    <n v="0"/>
    <s v="Penggaris Flexibble"/>
    <s v="Alat Tulis"/>
    <s v="Pcs"/>
    <n v="13750"/>
    <n v="17500"/>
    <n v="1443750"/>
    <n v="1837500"/>
    <n v="28"/>
    <s v="Nov"/>
    <n v="2022"/>
  </r>
  <r>
    <d v="2022-11-29T00:00:00"/>
    <s v="P0039"/>
    <n v="107"/>
    <s v="Grosir"/>
    <s v="Cash"/>
    <n v="0"/>
    <s v="Penggaris Flexibble"/>
    <s v="Alat Tulis"/>
    <s v="Pcs"/>
    <n v="13750"/>
    <n v="17500"/>
    <n v="1471250"/>
    <n v="1872500"/>
    <n v="29"/>
    <s v="Nov"/>
    <n v="2022"/>
  </r>
  <r>
    <d v="2022-11-30T00:00:00"/>
    <s v="P0039"/>
    <n v="105"/>
    <s v="Grosir"/>
    <s v="Cash"/>
    <n v="0"/>
    <s v="Penggaris Flexibble"/>
    <s v="Alat Tulis"/>
    <s v="Pcs"/>
    <n v="13750"/>
    <n v="17500"/>
    <n v="1443750"/>
    <n v="1837500"/>
    <n v="30"/>
    <s v="Nov"/>
    <n v="2022"/>
  </r>
  <r>
    <d v="2022-12-01T00:00:00"/>
    <s v="P0037"/>
    <n v="106"/>
    <s v="Grosir"/>
    <s v="Cash"/>
    <n v="0"/>
    <s v="Tipe X Joyko"/>
    <s v="Alat Tulis"/>
    <s v="Pcs"/>
    <n v="1500"/>
    <n v="2500"/>
    <n v="159000"/>
    <n v="265000"/>
    <n v="1"/>
    <s v="Dec"/>
    <n v="2022"/>
  </r>
  <r>
    <d v="2022-12-02T00:00:00"/>
    <s v="P0002"/>
    <n v="104"/>
    <s v="Eceran"/>
    <s v="Kredit"/>
    <n v="0"/>
    <s v="Lotte Chocopie"/>
    <s v="Makanan"/>
    <s v="Pcs"/>
    <n v="4850"/>
    <n v="6100"/>
    <n v="504400"/>
    <n v="634400"/>
    <n v="2"/>
    <s v="Dec"/>
    <n v="2022"/>
  </r>
  <r>
    <d v="2022-12-03T00:00:00"/>
    <s v="P0004"/>
    <n v="107"/>
    <s v="Eceran"/>
    <s v="Cash"/>
    <n v="0"/>
    <s v="Nyam-nyam"/>
    <s v="Makanan"/>
    <s v="Pcs"/>
    <n v="3550"/>
    <n v="4800"/>
    <n v="379850"/>
    <n v="513600"/>
    <n v="3"/>
    <s v="Dec"/>
    <n v="2022"/>
  </r>
  <r>
    <d v="2022-12-04T00:00:00"/>
    <s v="P0001"/>
    <n v="108"/>
    <s v="Eceran"/>
    <s v="Cash"/>
    <n v="0"/>
    <s v="Pocky"/>
    <s v="Makanan"/>
    <s v="Pcs"/>
    <n v="7250"/>
    <n v="8200"/>
    <n v="783000"/>
    <n v="885600"/>
    <n v="4"/>
    <s v="Dec"/>
    <n v="2022"/>
  </r>
  <r>
    <d v="2022-12-05T00:00:00"/>
    <s v="P0036"/>
    <n v="110"/>
    <s v="Grosir"/>
    <s v="Cash"/>
    <n v="0"/>
    <s v="Pulpen Gel"/>
    <s v="Alat Tulis"/>
    <s v="Pcs"/>
    <n v="7500"/>
    <n v="8000"/>
    <n v="825000"/>
    <n v="880000"/>
    <n v="5"/>
    <s v="Dec"/>
    <n v="2022"/>
  </r>
  <r>
    <d v="2022-12-06T00:00:00"/>
    <s v="P0037"/>
    <n v="115"/>
    <s v="Grosir"/>
    <s v="Kredit"/>
    <n v="0"/>
    <s v="Tipe X Joyko"/>
    <s v="Alat Tulis"/>
    <s v="Pcs"/>
    <n v="1500"/>
    <n v="2500"/>
    <n v="172500"/>
    <n v="287500"/>
    <n v="6"/>
    <s v="Dec"/>
    <n v="2022"/>
  </r>
  <r>
    <d v="2022-12-07T00:00:00"/>
    <s v="P0025"/>
    <n v="105"/>
    <s v="Grosir"/>
    <s v="Cash"/>
    <n v="0"/>
    <s v="Lifebuoy Cair 900 Ml"/>
    <s v="Perawatan Tubuh"/>
    <s v="Pcs"/>
    <n v="34550"/>
    <n v="36000"/>
    <n v="3627750"/>
    <n v="3780000"/>
    <n v="7"/>
    <s v="Dec"/>
    <n v="2022"/>
  </r>
  <r>
    <d v="2022-12-08T00:00:00"/>
    <s v="P0003"/>
    <n v="107"/>
    <s v="Grosir"/>
    <s v="Kredit"/>
    <n v="0"/>
    <s v="Oreo Wafer Sandwich"/>
    <s v="Makanan"/>
    <s v="Pcs"/>
    <n v="2350"/>
    <n v="3500"/>
    <n v="251450"/>
    <n v="374500"/>
    <n v="8"/>
    <s v="Dec"/>
    <n v="2022"/>
  </r>
  <r>
    <d v="2022-12-09T00:00:00"/>
    <s v="P0037"/>
    <n v="104"/>
    <s v="Online"/>
    <s v="Cash"/>
    <n v="0"/>
    <s v="Tipe X Joyko"/>
    <s v="Alat Tulis"/>
    <s v="Pcs"/>
    <n v="1500"/>
    <n v="2500"/>
    <n v="156000"/>
    <n v="260000"/>
    <n v="9"/>
    <s v="Dec"/>
    <n v="2022"/>
  </r>
  <r>
    <d v="2022-12-10T00:00:00"/>
    <s v="P0037"/>
    <n v="105"/>
    <s v="Eceran"/>
    <s v="Cash"/>
    <n v="0"/>
    <s v="Tipe X Joyko"/>
    <s v="Alat Tulis"/>
    <s v="Pcs"/>
    <n v="1500"/>
    <n v="2500"/>
    <n v="157500"/>
    <n v="262500"/>
    <n v="10"/>
    <s v="Dec"/>
    <n v="2022"/>
  </r>
  <r>
    <d v="2022-12-11T00:00:00"/>
    <s v="P0002"/>
    <n v="107"/>
    <s v="Online"/>
    <s v="Cash"/>
    <n v="0"/>
    <s v="Lotte Chocopie"/>
    <s v="Makanan"/>
    <s v="Pcs"/>
    <n v="4850"/>
    <n v="6100"/>
    <n v="518950"/>
    <n v="652700"/>
    <n v="11"/>
    <s v="Dec"/>
    <n v="2022"/>
  </r>
  <r>
    <d v="2022-12-12T00:00:00"/>
    <s v="P0004"/>
    <n v="105"/>
    <s v="Online"/>
    <s v="Cash"/>
    <n v="0"/>
    <s v="Nyam-nyam"/>
    <s v="Makanan"/>
    <s v="Pcs"/>
    <n v="3550"/>
    <n v="4800"/>
    <n v="372750"/>
    <n v="504000"/>
    <n v="12"/>
    <s v="Dec"/>
    <n v="2022"/>
  </r>
  <r>
    <d v="2022-12-13T00:00:00"/>
    <s v="P0001"/>
    <n v="106"/>
    <s v="Eceran"/>
    <s v="Cash"/>
    <n v="0"/>
    <s v="Pocky"/>
    <s v="Makanan"/>
    <s v="Pcs"/>
    <n v="7250"/>
    <n v="8200"/>
    <n v="768500"/>
    <n v="869200"/>
    <n v="13"/>
    <s v="Dec"/>
    <n v="2022"/>
  </r>
  <r>
    <d v="2022-12-14T00:00:00"/>
    <s v="P0015"/>
    <n v="108"/>
    <s v="Online"/>
    <s v="Cash"/>
    <n v="0"/>
    <s v="Yoyic Bluebery"/>
    <s v="Minuman"/>
    <s v="Pcs"/>
    <n v="4775"/>
    <n v="7700"/>
    <n v="515700"/>
    <n v="831600"/>
    <n v="14"/>
    <s v="Dec"/>
    <n v="2022"/>
  </r>
  <r>
    <d v="2022-12-15T00:00:00"/>
    <s v="P0020"/>
    <n v="104"/>
    <s v="Online"/>
    <s v="Cash"/>
    <n v="0"/>
    <s v="Golda Coffee"/>
    <s v="Minuman"/>
    <s v="Pcs"/>
    <n v="11950"/>
    <n v="16200"/>
    <n v="1242800"/>
    <n v="1684800"/>
    <n v="15"/>
    <s v="Dec"/>
    <n v="2022"/>
  </r>
  <r>
    <d v="2022-12-16T00:00:00"/>
    <s v="P0025"/>
    <n v="105"/>
    <s v="Eceran"/>
    <s v="Cash"/>
    <n v="0"/>
    <s v="Lifebuoy Cair 900 Ml"/>
    <s v="Perawatan Tubuh"/>
    <s v="Pcs"/>
    <n v="34550"/>
    <n v="36000"/>
    <n v="3627750"/>
    <n v="3780000"/>
    <n v="16"/>
    <s v="Dec"/>
    <n v="2022"/>
  </r>
  <r>
    <d v="2022-12-17T00:00:00"/>
    <s v="P0003"/>
    <n v="102"/>
    <s v="Online"/>
    <s v="Cash"/>
    <n v="0"/>
    <s v="Oreo Wafer Sandwich"/>
    <s v="Makanan"/>
    <s v="Pcs"/>
    <n v="2350"/>
    <n v="3500"/>
    <n v="239700"/>
    <n v="357000"/>
    <n v="17"/>
    <s v="Dec"/>
    <n v="2022"/>
  </r>
  <r>
    <d v="2022-12-18T00:00:00"/>
    <s v="P0037"/>
    <n v="106"/>
    <s v="Online"/>
    <s v="Cash"/>
    <n v="0"/>
    <s v="Tipe X Joyko"/>
    <s v="Alat Tulis"/>
    <s v="Pcs"/>
    <n v="1500"/>
    <n v="2500"/>
    <n v="159000"/>
    <n v="265000"/>
    <n v="18"/>
    <s v="Dec"/>
    <n v="2022"/>
  </r>
  <r>
    <d v="2022-12-19T00:00:00"/>
    <s v="P0015"/>
    <n v="103"/>
    <s v="Eceran"/>
    <s v="Cash"/>
    <n v="0"/>
    <s v="Yoyic Bluebery"/>
    <s v="Minuman"/>
    <s v="Pcs"/>
    <n v="4775"/>
    <n v="7700"/>
    <n v="491825"/>
    <n v="793100"/>
    <n v="19"/>
    <s v="Dec"/>
    <n v="2022"/>
  </r>
  <r>
    <d v="2022-12-20T00:00:00"/>
    <s v="P0016"/>
    <n v="109"/>
    <s v="Online"/>
    <s v="Cash"/>
    <n v="0"/>
    <s v="Teh Pucuk"/>
    <s v="Minuman"/>
    <s v="Pcs"/>
    <n v="11500"/>
    <n v="12550"/>
    <n v="1253500"/>
    <n v="1367950"/>
    <n v="20"/>
    <s v="Dec"/>
    <n v="2022"/>
  </r>
  <r>
    <d v="2022-12-21T00:00:00"/>
    <s v="P0017"/>
    <n v="108"/>
    <s v="Online"/>
    <s v="Cash"/>
    <n v="0"/>
    <s v="Fruit Tea Poch"/>
    <s v="Minuman"/>
    <s v="Pcs"/>
    <n v="2250"/>
    <n v="4700"/>
    <n v="243000"/>
    <n v="507600"/>
    <n v="21"/>
    <s v="Dec"/>
    <n v="2022"/>
  </r>
  <r>
    <d v="2022-12-22T00:00:00"/>
    <s v="P0023"/>
    <n v="107"/>
    <s v="Eceran"/>
    <s v="Cash"/>
    <n v="0"/>
    <s v="Zen Sabun"/>
    <s v="Perawatan Tubuh"/>
    <s v="Pcs"/>
    <n v="18500"/>
    <n v="20000"/>
    <n v="1979500"/>
    <n v="2140000"/>
    <n v="22"/>
    <s v="Dec"/>
    <n v="2022"/>
  </r>
  <r>
    <d v="2022-12-23T00:00:00"/>
    <s v="P0024"/>
    <n v="103"/>
    <s v="Online"/>
    <s v="Cash"/>
    <n v="0"/>
    <s v="Detol"/>
    <s v="Perawatan Tubuh"/>
    <s v="Pcs"/>
    <n v="5750"/>
    <n v="7500"/>
    <n v="592250"/>
    <n v="772500"/>
    <n v="23"/>
    <s v="Dec"/>
    <n v="2022"/>
  </r>
  <r>
    <d v="2022-12-24T00:00:00"/>
    <s v="P0025"/>
    <n v="106"/>
    <s v="Online"/>
    <s v="Cash"/>
    <n v="0"/>
    <s v="Lifebuoy Cair 900 Ml"/>
    <s v="Perawatan Tubuh"/>
    <s v="Pcs"/>
    <n v="34550"/>
    <n v="36000"/>
    <n v="3662300"/>
    <n v="3816000"/>
    <n v="24"/>
    <s v="Dec"/>
    <n v="2022"/>
  </r>
  <r>
    <d v="2022-12-25T00:00:00"/>
    <s v="P0031"/>
    <n v="109"/>
    <s v="Grosir"/>
    <s v="Cash"/>
    <n v="0"/>
    <s v="Buku Gambar A4"/>
    <s v="Alat Tulis"/>
    <s v="Pcs"/>
    <n v="8000"/>
    <n v="10750"/>
    <n v="872000"/>
    <n v="1171750"/>
    <n v="25"/>
    <s v="Dec"/>
    <n v="2022"/>
  </r>
  <r>
    <d v="2022-12-26T00:00:00"/>
    <s v="P0032"/>
    <n v="108"/>
    <s v="Grosir"/>
    <s v="Cash"/>
    <n v="0"/>
    <s v="Buku Tulis"/>
    <s v="Alat Tulis"/>
    <s v="Pcs"/>
    <n v="5000"/>
    <n v="7750"/>
    <n v="540000"/>
    <n v="837000"/>
    <n v="26"/>
    <s v="Dec"/>
    <n v="2022"/>
  </r>
  <r>
    <d v="2022-12-27T00:00:00"/>
    <s v="P0033"/>
    <n v="104"/>
    <s v="Grosir"/>
    <s v="Cash"/>
    <n v="0"/>
    <s v="Pencil Warna 12"/>
    <s v="Alat Tulis"/>
    <s v="Pcs"/>
    <n v="25000"/>
    <n v="27500"/>
    <n v="2600000"/>
    <n v="2860000"/>
    <n v="27"/>
    <s v="Dec"/>
    <n v="2022"/>
  </r>
  <r>
    <d v="2022-12-28T00:00:00"/>
    <s v="P0037"/>
    <n v="109"/>
    <s v="Grosir"/>
    <s v="Cash"/>
    <n v="0"/>
    <s v="Tipe X Joyko"/>
    <s v="Alat Tulis"/>
    <s v="Pcs"/>
    <n v="1500"/>
    <n v="2500"/>
    <n v="163500"/>
    <n v="272500"/>
    <n v="28"/>
    <s v="Dec"/>
    <n v="2022"/>
  </r>
  <r>
    <d v="2022-12-29T00:00:00"/>
    <s v="P0037"/>
    <n v="110"/>
    <s v="Grosir"/>
    <s v="Cash"/>
    <n v="0"/>
    <s v="Tipe X Joyko"/>
    <s v="Alat Tulis"/>
    <s v="Pcs"/>
    <n v="1500"/>
    <n v="2500"/>
    <n v="165000"/>
    <n v="275000"/>
    <n v="29"/>
    <s v="Dec"/>
    <n v="2022"/>
  </r>
  <r>
    <d v="2022-12-30T00:00:00"/>
    <s v="P0037"/>
    <n v="107"/>
    <s v="Grosir"/>
    <s v="Cash"/>
    <n v="0"/>
    <s v="Tipe X Joyko"/>
    <s v="Alat Tulis"/>
    <s v="Pcs"/>
    <n v="1500"/>
    <n v="2500"/>
    <n v="160500"/>
    <n v="267500"/>
    <n v="30"/>
    <s v="Dec"/>
    <n v="2022"/>
  </r>
  <r>
    <d v="2022-12-31T00:00:00"/>
    <s v="P0035"/>
    <n v="105"/>
    <s v="Grosir"/>
    <s v="Cash"/>
    <n v="0"/>
    <s v="Buku Gambar A3"/>
    <s v="Alat Tulis"/>
    <s v="Pcs"/>
    <n v="10000"/>
    <n v="13500"/>
    <n v="1050000"/>
    <n v="1417500"/>
    <n v="31"/>
    <s v="Dec"/>
    <n v="202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0">
  <r>
    <d v="2021-01-01T00:00:00"/>
    <s v="P0001"/>
    <n v="85"/>
    <x v="0"/>
    <x v="0"/>
    <n v="0"/>
    <x v="0"/>
    <x v="0"/>
    <s v="Pcs"/>
    <n v="7250"/>
    <n v="8200"/>
    <n v="616250"/>
    <n v="697000"/>
    <n v="1"/>
    <x v="0"/>
    <x v="0"/>
  </r>
  <r>
    <d v="2021-01-02T00:00:00"/>
    <s v="P0002"/>
    <n v="84"/>
    <x v="0"/>
    <x v="0"/>
    <n v="0"/>
    <x v="1"/>
    <x v="0"/>
    <s v="Pcs"/>
    <n v="4850"/>
    <n v="6100"/>
    <n v="407400"/>
    <n v="512400"/>
    <n v="2"/>
    <x v="0"/>
    <x v="0"/>
  </r>
  <r>
    <d v="2021-01-03T00:00:00"/>
    <s v="P0003"/>
    <n v="87"/>
    <x v="0"/>
    <x v="0"/>
    <n v="0"/>
    <x v="2"/>
    <x v="0"/>
    <s v="Pcs"/>
    <n v="2350"/>
    <n v="3500"/>
    <n v="204450"/>
    <n v="304500"/>
    <n v="3"/>
    <x v="0"/>
    <x v="0"/>
  </r>
  <r>
    <d v="2021-01-04T00:00:00"/>
    <s v="P0004"/>
    <n v="88"/>
    <x v="0"/>
    <x v="0"/>
    <n v="0"/>
    <x v="3"/>
    <x v="0"/>
    <s v="Pcs"/>
    <n v="3550"/>
    <n v="4800"/>
    <n v="312400"/>
    <n v="422400"/>
    <n v="4"/>
    <x v="0"/>
    <x v="0"/>
  </r>
  <r>
    <d v="2021-01-05T00:00:00"/>
    <s v="P0013"/>
    <n v="90"/>
    <x v="0"/>
    <x v="0"/>
    <n v="0"/>
    <x v="4"/>
    <x v="1"/>
    <s v="Pcs"/>
    <n v="12850"/>
    <n v="14250"/>
    <n v="1156500"/>
    <n v="1282500"/>
    <n v="5"/>
    <x v="0"/>
    <x v="0"/>
  </r>
  <r>
    <d v="2021-01-06T00:00:00"/>
    <s v="P0014"/>
    <n v="95"/>
    <x v="0"/>
    <x v="0"/>
    <n v="0"/>
    <x v="5"/>
    <x v="1"/>
    <s v="Pcs"/>
    <n v="2875"/>
    <n v="5300"/>
    <n v="273125"/>
    <n v="503500"/>
    <n v="6"/>
    <x v="0"/>
    <x v="0"/>
  </r>
  <r>
    <d v="2021-01-07T00:00:00"/>
    <s v="P0015"/>
    <n v="90"/>
    <x v="0"/>
    <x v="0"/>
    <n v="0"/>
    <x v="6"/>
    <x v="1"/>
    <s v="Pcs"/>
    <n v="4775"/>
    <n v="7700"/>
    <n v="429750"/>
    <n v="693000"/>
    <n v="7"/>
    <x v="0"/>
    <x v="0"/>
  </r>
  <r>
    <d v="2021-01-08T00:00:00"/>
    <s v="P0016"/>
    <n v="87"/>
    <x v="1"/>
    <x v="0"/>
    <n v="0"/>
    <x v="7"/>
    <x v="1"/>
    <s v="Pcs"/>
    <n v="11500"/>
    <n v="12550"/>
    <n v="1000500"/>
    <n v="1091850"/>
    <n v="8"/>
    <x v="0"/>
    <x v="0"/>
  </r>
  <r>
    <d v="2021-01-09T00:00:00"/>
    <s v="P0017"/>
    <n v="84"/>
    <x v="1"/>
    <x v="0"/>
    <n v="0"/>
    <x v="8"/>
    <x v="1"/>
    <s v="Pcs"/>
    <n v="2250"/>
    <n v="4700"/>
    <n v="189000"/>
    <n v="394800"/>
    <n v="9"/>
    <x v="0"/>
    <x v="0"/>
  </r>
  <r>
    <d v="2021-01-10T00:00:00"/>
    <s v="P0023"/>
    <n v="83"/>
    <x v="1"/>
    <x v="0"/>
    <n v="0"/>
    <x v="9"/>
    <x v="2"/>
    <s v="Pcs"/>
    <n v="18500"/>
    <n v="20000"/>
    <n v="1535500"/>
    <n v="1660000"/>
    <n v="10"/>
    <x v="0"/>
    <x v="0"/>
  </r>
  <r>
    <d v="2021-01-11T00:00:00"/>
    <s v="P0024"/>
    <n v="82"/>
    <x v="1"/>
    <x v="0"/>
    <n v="0"/>
    <x v="10"/>
    <x v="2"/>
    <s v="Pcs"/>
    <n v="5750"/>
    <n v="7500"/>
    <n v="471500"/>
    <n v="615000"/>
    <n v="11"/>
    <x v="0"/>
    <x v="0"/>
  </r>
  <r>
    <d v="2021-01-12T00:00:00"/>
    <s v="P0025"/>
    <n v="90"/>
    <x v="1"/>
    <x v="0"/>
    <n v="0"/>
    <x v="11"/>
    <x v="2"/>
    <s v="Pcs"/>
    <n v="34550"/>
    <n v="36000"/>
    <n v="3109500"/>
    <n v="3240000"/>
    <n v="12"/>
    <x v="0"/>
    <x v="0"/>
  </r>
  <r>
    <d v="2021-01-13T00:00:00"/>
    <s v="P0026"/>
    <n v="86"/>
    <x v="1"/>
    <x v="0"/>
    <n v="0"/>
    <x v="12"/>
    <x v="2"/>
    <s v="Pcs"/>
    <n v="15450"/>
    <n v="17750"/>
    <n v="1328700"/>
    <n v="1526500"/>
    <n v="13"/>
    <x v="0"/>
    <x v="0"/>
  </r>
  <r>
    <d v="2021-01-14T00:00:00"/>
    <s v="P0027"/>
    <n v="88"/>
    <x v="1"/>
    <x v="0"/>
    <n v="0"/>
    <x v="13"/>
    <x v="2"/>
    <s v="Pcs"/>
    <n v="5750"/>
    <n v="10300"/>
    <n v="506000"/>
    <n v="906400"/>
    <n v="14"/>
    <x v="0"/>
    <x v="0"/>
  </r>
  <r>
    <d v="2021-01-15T00:00:00"/>
    <s v="P0031"/>
    <n v="84"/>
    <x v="1"/>
    <x v="1"/>
    <n v="0"/>
    <x v="14"/>
    <x v="3"/>
    <s v="Pcs"/>
    <n v="8000"/>
    <n v="10750"/>
    <n v="672000"/>
    <n v="903000"/>
    <n v="15"/>
    <x v="0"/>
    <x v="0"/>
  </r>
  <r>
    <d v="2021-01-16T00:00:00"/>
    <s v="P0032"/>
    <n v="85"/>
    <x v="1"/>
    <x v="1"/>
    <n v="0"/>
    <x v="15"/>
    <x v="3"/>
    <s v="Pcs"/>
    <n v="5000"/>
    <n v="7750"/>
    <n v="425000"/>
    <n v="658750"/>
    <n v="16"/>
    <x v="0"/>
    <x v="0"/>
  </r>
  <r>
    <d v="2021-01-17T00:00:00"/>
    <s v="P0033"/>
    <n v="82"/>
    <x v="1"/>
    <x v="1"/>
    <n v="0"/>
    <x v="16"/>
    <x v="3"/>
    <s v="Pcs"/>
    <n v="25000"/>
    <n v="27500"/>
    <n v="2050000"/>
    <n v="2255000"/>
    <n v="17"/>
    <x v="0"/>
    <x v="0"/>
  </r>
  <r>
    <d v="2021-01-18T00:00:00"/>
    <s v="P0034"/>
    <n v="86"/>
    <x v="1"/>
    <x v="1"/>
    <n v="0"/>
    <x v="17"/>
    <x v="3"/>
    <s v="Pcs"/>
    <n v="50000"/>
    <n v="55000"/>
    <n v="4300000"/>
    <n v="4730000"/>
    <n v="18"/>
    <x v="0"/>
    <x v="0"/>
  </r>
  <r>
    <d v="2021-01-19T00:00:00"/>
    <s v="P0035"/>
    <n v="83"/>
    <x v="1"/>
    <x v="1"/>
    <n v="0"/>
    <x v="18"/>
    <x v="3"/>
    <s v="Pcs"/>
    <n v="10000"/>
    <n v="13500"/>
    <n v="830000"/>
    <n v="1120500"/>
    <n v="19"/>
    <x v="0"/>
    <x v="0"/>
  </r>
  <r>
    <d v="2021-01-20T00:00:00"/>
    <s v="P0036"/>
    <n v="89"/>
    <x v="0"/>
    <x v="1"/>
    <n v="0"/>
    <x v="19"/>
    <x v="3"/>
    <s v="Pcs"/>
    <n v="7500"/>
    <n v="8000"/>
    <n v="667500"/>
    <n v="712000"/>
    <n v="20"/>
    <x v="0"/>
    <x v="0"/>
  </r>
  <r>
    <d v="2021-01-21T00:00:00"/>
    <s v="P0037"/>
    <n v="88"/>
    <x v="0"/>
    <x v="1"/>
    <n v="0"/>
    <x v="20"/>
    <x v="3"/>
    <s v="Pcs"/>
    <n v="1500"/>
    <n v="2500"/>
    <n v="132000"/>
    <n v="220000"/>
    <n v="21"/>
    <x v="0"/>
    <x v="0"/>
  </r>
  <r>
    <d v="2021-01-22T00:00:00"/>
    <s v="P0038"/>
    <n v="87"/>
    <x v="0"/>
    <x v="1"/>
    <n v="0"/>
    <x v="21"/>
    <x v="3"/>
    <s v="Pcs"/>
    <n v="1750"/>
    <n v="2750"/>
    <n v="152250"/>
    <n v="239250"/>
    <n v="22"/>
    <x v="0"/>
    <x v="0"/>
  </r>
  <r>
    <d v="2021-01-23T00:00:00"/>
    <s v="P0039"/>
    <n v="90"/>
    <x v="0"/>
    <x v="1"/>
    <n v="0"/>
    <x v="22"/>
    <x v="3"/>
    <s v="Pcs"/>
    <n v="13750"/>
    <n v="17500"/>
    <n v="1237500"/>
    <n v="1575000"/>
    <n v="23"/>
    <x v="0"/>
    <x v="0"/>
  </r>
  <r>
    <d v="2021-01-24T00:00:00"/>
    <s v="P0020"/>
    <n v="85"/>
    <x v="0"/>
    <x v="1"/>
    <n v="0"/>
    <x v="23"/>
    <x v="1"/>
    <s v="Pcs"/>
    <n v="11950"/>
    <n v="16200"/>
    <n v="1015750"/>
    <n v="1377000"/>
    <n v="24"/>
    <x v="0"/>
    <x v="0"/>
  </r>
  <r>
    <d v="2021-01-25T00:00:00"/>
    <s v="P0005"/>
    <n v="92"/>
    <x v="0"/>
    <x v="0"/>
    <n v="0"/>
    <x v="24"/>
    <x v="0"/>
    <s v="Pcs"/>
    <n v="3650"/>
    <n v="5100"/>
    <n v="335800"/>
    <n v="469200"/>
    <n v="25"/>
    <x v="0"/>
    <x v="0"/>
  </r>
  <r>
    <d v="2021-01-26T00:00:00"/>
    <s v="P0005"/>
    <n v="85"/>
    <x v="2"/>
    <x v="1"/>
    <n v="0"/>
    <x v="24"/>
    <x v="0"/>
    <s v="Pcs"/>
    <n v="3650"/>
    <n v="5100"/>
    <n v="310250"/>
    <n v="433500"/>
    <n v="26"/>
    <x v="0"/>
    <x v="0"/>
  </r>
  <r>
    <d v="2021-01-27T00:00:00"/>
    <s v="P0005"/>
    <n v="105"/>
    <x v="2"/>
    <x v="1"/>
    <n v="0"/>
    <x v="24"/>
    <x v="0"/>
    <s v="Pcs"/>
    <n v="3650"/>
    <n v="5100"/>
    <n v="383250"/>
    <n v="535500"/>
    <n v="27"/>
    <x v="0"/>
    <x v="0"/>
  </r>
  <r>
    <d v="2021-01-28T00:00:00"/>
    <s v="P0005"/>
    <n v="85"/>
    <x v="2"/>
    <x v="1"/>
    <n v="0"/>
    <x v="24"/>
    <x v="0"/>
    <s v="Pcs"/>
    <n v="3650"/>
    <n v="5100"/>
    <n v="310250"/>
    <n v="433500"/>
    <n v="28"/>
    <x v="0"/>
    <x v="0"/>
  </r>
  <r>
    <d v="2021-01-29T00:00:00"/>
    <s v="P0005"/>
    <n v="95"/>
    <x v="2"/>
    <x v="0"/>
    <n v="0"/>
    <x v="24"/>
    <x v="0"/>
    <s v="Pcs"/>
    <n v="3650"/>
    <n v="5100"/>
    <n v="346750"/>
    <n v="484500"/>
    <n v="29"/>
    <x v="0"/>
    <x v="0"/>
  </r>
  <r>
    <d v="2021-01-30T00:00:00"/>
    <s v="P0005"/>
    <n v="90"/>
    <x v="2"/>
    <x v="0"/>
    <n v="0"/>
    <x v="24"/>
    <x v="0"/>
    <s v="Pcs"/>
    <n v="3650"/>
    <n v="5100"/>
    <n v="328500"/>
    <n v="459000"/>
    <n v="30"/>
    <x v="0"/>
    <x v="0"/>
  </r>
  <r>
    <d v="2021-01-31T00:00:00"/>
    <s v="P0005"/>
    <n v="85"/>
    <x v="2"/>
    <x v="0"/>
    <n v="0"/>
    <x v="24"/>
    <x v="0"/>
    <s v="Pcs"/>
    <n v="3650"/>
    <n v="5100"/>
    <n v="310250"/>
    <n v="433500"/>
    <n v="31"/>
    <x v="0"/>
    <x v="0"/>
  </r>
  <r>
    <d v="2021-02-01T00:00:00"/>
    <s v="P0001"/>
    <n v="87"/>
    <x v="0"/>
    <x v="0"/>
    <n v="0"/>
    <x v="0"/>
    <x v="0"/>
    <s v="Pcs"/>
    <n v="7250"/>
    <n v="8200"/>
    <n v="630750"/>
    <n v="713400"/>
    <n v="1"/>
    <x v="1"/>
    <x v="0"/>
  </r>
  <r>
    <d v="2021-02-02T00:00:00"/>
    <s v="P0002"/>
    <n v="84"/>
    <x v="0"/>
    <x v="0"/>
    <n v="0"/>
    <x v="1"/>
    <x v="0"/>
    <s v="Pcs"/>
    <n v="4850"/>
    <n v="6100"/>
    <n v="407400"/>
    <n v="512400"/>
    <n v="2"/>
    <x v="1"/>
    <x v="0"/>
  </r>
  <r>
    <d v="2021-02-03T00:00:00"/>
    <s v="P0003"/>
    <n v="95"/>
    <x v="0"/>
    <x v="0"/>
    <n v="0"/>
    <x v="2"/>
    <x v="0"/>
    <s v="Pcs"/>
    <n v="2350"/>
    <n v="3500"/>
    <n v="223250"/>
    <n v="332500"/>
    <n v="3"/>
    <x v="1"/>
    <x v="0"/>
  </r>
  <r>
    <d v="2021-02-04T00:00:00"/>
    <s v="P0004"/>
    <n v="88"/>
    <x v="0"/>
    <x v="0"/>
    <n v="0"/>
    <x v="3"/>
    <x v="0"/>
    <s v="Pcs"/>
    <n v="3550"/>
    <n v="4800"/>
    <n v="312400"/>
    <n v="422400"/>
    <n v="4"/>
    <x v="1"/>
    <x v="0"/>
  </r>
  <r>
    <d v="2021-02-05T00:00:00"/>
    <s v="P0013"/>
    <n v="77"/>
    <x v="0"/>
    <x v="0"/>
    <n v="0"/>
    <x v="4"/>
    <x v="1"/>
    <s v="Pcs"/>
    <n v="12850"/>
    <n v="14250"/>
    <n v="989450"/>
    <n v="1097250"/>
    <n v="5"/>
    <x v="1"/>
    <x v="0"/>
  </r>
  <r>
    <d v="2021-02-06T00:00:00"/>
    <s v="P0014"/>
    <n v="79"/>
    <x v="0"/>
    <x v="1"/>
    <n v="0"/>
    <x v="5"/>
    <x v="1"/>
    <s v="Pcs"/>
    <n v="2875"/>
    <n v="5300"/>
    <n v="227125"/>
    <n v="418700"/>
    <n v="6"/>
    <x v="1"/>
    <x v="0"/>
  </r>
  <r>
    <d v="2021-02-07T00:00:00"/>
    <s v="P0015"/>
    <n v="75"/>
    <x v="0"/>
    <x v="1"/>
    <n v="0"/>
    <x v="6"/>
    <x v="1"/>
    <s v="Pcs"/>
    <n v="4775"/>
    <n v="7700"/>
    <n v="358125"/>
    <n v="577500"/>
    <n v="7"/>
    <x v="1"/>
    <x v="0"/>
  </r>
  <r>
    <d v="2021-02-08T00:00:00"/>
    <s v="P0016"/>
    <n v="75"/>
    <x v="0"/>
    <x v="1"/>
    <n v="0"/>
    <x v="7"/>
    <x v="1"/>
    <s v="Pcs"/>
    <n v="11500"/>
    <n v="12550"/>
    <n v="862500"/>
    <n v="941250"/>
    <n v="8"/>
    <x v="1"/>
    <x v="0"/>
  </r>
  <r>
    <d v="2021-02-09T00:00:00"/>
    <s v="P0017"/>
    <n v="85"/>
    <x v="0"/>
    <x v="1"/>
    <n v="0"/>
    <x v="8"/>
    <x v="1"/>
    <s v="Pcs"/>
    <n v="2250"/>
    <n v="4700"/>
    <n v="191250"/>
    <n v="399500"/>
    <n v="9"/>
    <x v="1"/>
    <x v="0"/>
  </r>
  <r>
    <d v="2021-02-10T00:00:00"/>
    <s v="P0023"/>
    <n v="75"/>
    <x v="0"/>
    <x v="1"/>
    <n v="0"/>
    <x v="9"/>
    <x v="2"/>
    <s v="Pcs"/>
    <n v="18500"/>
    <n v="20000"/>
    <n v="1387500"/>
    <n v="1500000"/>
    <n v="10"/>
    <x v="1"/>
    <x v="0"/>
  </r>
  <r>
    <d v="2021-02-11T00:00:00"/>
    <s v="P0024"/>
    <n v="82"/>
    <x v="1"/>
    <x v="0"/>
    <n v="0"/>
    <x v="10"/>
    <x v="2"/>
    <s v="Pcs"/>
    <n v="5750"/>
    <n v="7500"/>
    <n v="471500"/>
    <n v="615000"/>
    <n v="11"/>
    <x v="1"/>
    <x v="0"/>
  </r>
  <r>
    <d v="2021-02-12T00:00:00"/>
    <s v="P0025"/>
    <n v="75"/>
    <x v="1"/>
    <x v="0"/>
    <n v="0"/>
    <x v="11"/>
    <x v="2"/>
    <s v="Pcs"/>
    <n v="34550"/>
    <n v="36000"/>
    <n v="2591250"/>
    <n v="2700000"/>
    <n v="12"/>
    <x v="1"/>
    <x v="0"/>
  </r>
  <r>
    <d v="2021-02-13T00:00:00"/>
    <s v="P0026"/>
    <n v="76"/>
    <x v="1"/>
    <x v="0"/>
    <n v="0"/>
    <x v="12"/>
    <x v="2"/>
    <s v="Pcs"/>
    <n v="15450"/>
    <n v="17750"/>
    <n v="1174200"/>
    <n v="1349000"/>
    <n v="13"/>
    <x v="1"/>
    <x v="0"/>
  </r>
  <r>
    <d v="2021-02-14T00:00:00"/>
    <s v="P0027"/>
    <n v="78"/>
    <x v="1"/>
    <x v="0"/>
    <n v="0"/>
    <x v="13"/>
    <x v="2"/>
    <s v="Pcs"/>
    <n v="5750"/>
    <n v="10300"/>
    <n v="448500"/>
    <n v="803400"/>
    <n v="14"/>
    <x v="1"/>
    <x v="0"/>
  </r>
  <r>
    <d v="2021-02-15T00:00:00"/>
    <s v="P0031"/>
    <n v="74"/>
    <x v="1"/>
    <x v="1"/>
    <n v="0"/>
    <x v="14"/>
    <x v="3"/>
    <s v="Pcs"/>
    <n v="8000"/>
    <n v="10750"/>
    <n v="592000"/>
    <n v="795500"/>
    <n v="15"/>
    <x v="1"/>
    <x v="0"/>
  </r>
  <r>
    <d v="2021-02-16T00:00:00"/>
    <s v="P0032"/>
    <n v="75"/>
    <x v="1"/>
    <x v="1"/>
    <n v="0"/>
    <x v="15"/>
    <x v="3"/>
    <s v="Pcs"/>
    <n v="5000"/>
    <n v="7750"/>
    <n v="375000"/>
    <n v="581250"/>
    <n v="16"/>
    <x v="1"/>
    <x v="0"/>
  </r>
  <r>
    <d v="2021-02-17T00:00:00"/>
    <s v="P0033"/>
    <n v="82"/>
    <x v="1"/>
    <x v="1"/>
    <n v="0"/>
    <x v="16"/>
    <x v="3"/>
    <s v="Pcs"/>
    <n v="25000"/>
    <n v="27500"/>
    <n v="2050000"/>
    <n v="2255000"/>
    <n v="17"/>
    <x v="1"/>
    <x v="0"/>
  </r>
  <r>
    <d v="2021-02-18T00:00:00"/>
    <s v="P0034"/>
    <n v="76"/>
    <x v="1"/>
    <x v="1"/>
    <n v="0"/>
    <x v="17"/>
    <x v="3"/>
    <s v="Pcs"/>
    <n v="50000"/>
    <n v="55000"/>
    <n v="3800000"/>
    <n v="4180000"/>
    <n v="18"/>
    <x v="1"/>
    <x v="0"/>
  </r>
  <r>
    <d v="2021-02-19T00:00:00"/>
    <s v="P0035"/>
    <n v="73"/>
    <x v="1"/>
    <x v="1"/>
    <n v="0"/>
    <x v="18"/>
    <x v="3"/>
    <s v="Pcs"/>
    <n v="10000"/>
    <n v="13500"/>
    <n v="730000"/>
    <n v="985500"/>
    <n v="19"/>
    <x v="1"/>
    <x v="0"/>
  </r>
  <r>
    <d v="2021-02-20T00:00:00"/>
    <s v="P0036"/>
    <n v="79"/>
    <x v="2"/>
    <x v="0"/>
    <n v="0"/>
    <x v="19"/>
    <x v="3"/>
    <s v="Pcs"/>
    <n v="7500"/>
    <n v="8000"/>
    <n v="592500"/>
    <n v="632000"/>
    <n v="20"/>
    <x v="1"/>
    <x v="0"/>
  </r>
  <r>
    <d v="2021-02-21T00:00:00"/>
    <s v="P0037"/>
    <n v="78"/>
    <x v="2"/>
    <x v="0"/>
    <n v="0"/>
    <x v="20"/>
    <x v="3"/>
    <s v="Pcs"/>
    <n v="1500"/>
    <n v="2500"/>
    <n v="117000"/>
    <n v="195000"/>
    <n v="21"/>
    <x v="1"/>
    <x v="0"/>
  </r>
  <r>
    <d v="2021-02-22T00:00:00"/>
    <s v="P0038"/>
    <n v="77"/>
    <x v="2"/>
    <x v="0"/>
    <n v="0"/>
    <x v="21"/>
    <x v="3"/>
    <s v="Pcs"/>
    <n v="1750"/>
    <n v="2750"/>
    <n v="134750"/>
    <n v="211750"/>
    <n v="22"/>
    <x v="1"/>
    <x v="0"/>
  </r>
  <r>
    <d v="2021-02-23T00:00:00"/>
    <s v="P0039"/>
    <n v="95"/>
    <x v="2"/>
    <x v="0"/>
    <n v="0"/>
    <x v="22"/>
    <x v="3"/>
    <s v="Pcs"/>
    <n v="13750"/>
    <n v="17500"/>
    <n v="1306250"/>
    <n v="1662500"/>
    <n v="23"/>
    <x v="1"/>
    <x v="0"/>
  </r>
  <r>
    <d v="2021-02-24T00:00:00"/>
    <s v="P0020"/>
    <n v="75"/>
    <x v="2"/>
    <x v="0"/>
    <n v="0"/>
    <x v="23"/>
    <x v="1"/>
    <s v="Pcs"/>
    <n v="11950"/>
    <n v="16200"/>
    <n v="896250"/>
    <n v="1215000"/>
    <n v="24"/>
    <x v="1"/>
    <x v="0"/>
  </r>
  <r>
    <d v="2021-02-25T00:00:00"/>
    <s v="P0005"/>
    <n v="80"/>
    <x v="0"/>
    <x v="1"/>
    <n v="0"/>
    <x v="24"/>
    <x v="0"/>
    <s v="Pcs"/>
    <n v="3650"/>
    <n v="5100"/>
    <n v="292000"/>
    <n v="408000"/>
    <n v="25"/>
    <x v="1"/>
    <x v="0"/>
  </r>
  <r>
    <d v="2021-02-26T00:00:00"/>
    <s v="P0005"/>
    <n v="75"/>
    <x v="2"/>
    <x v="1"/>
    <n v="0"/>
    <x v="24"/>
    <x v="0"/>
    <s v="Pcs"/>
    <n v="3650"/>
    <n v="5100"/>
    <n v="273750"/>
    <n v="382500"/>
    <n v="26"/>
    <x v="1"/>
    <x v="0"/>
  </r>
  <r>
    <d v="2021-02-27T00:00:00"/>
    <s v="P0005"/>
    <n v="75"/>
    <x v="2"/>
    <x v="1"/>
    <n v="0"/>
    <x v="24"/>
    <x v="0"/>
    <s v="Pcs"/>
    <n v="3650"/>
    <n v="5100"/>
    <n v="273750"/>
    <n v="382500"/>
    <n v="27"/>
    <x v="1"/>
    <x v="0"/>
  </r>
  <r>
    <d v="2021-02-28T00:00:00"/>
    <s v="P0005"/>
    <n v="85"/>
    <x v="2"/>
    <x v="1"/>
    <n v="0"/>
    <x v="24"/>
    <x v="0"/>
    <s v="Pcs"/>
    <n v="3650"/>
    <n v="5100"/>
    <n v="310250"/>
    <n v="433500"/>
    <n v="28"/>
    <x v="1"/>
    <x v="0"/>
  </r>
  <r>
    <d v="2021-03-01T00:00:00"/>
    <s v="P0005"/>
    <n v="80"/>
    <x v="0"/>
    <x v="0"/>
    <n v="0"/>
    <x v="24"/>
    <x v="0"/>
    <s v="Pcs"/>
    <n v="3650"/>
    <n v="5100"/>
    <n v="292000"/>
    <n v="408000"/>
    <n v="1"/>
    <x v="2"/>
    <x v="0"/>
  </r>
  <r>
    <d v="2021-03-02T00:00:00"/>
    <s v="P0005"/>
    <n v="85"/>
    <x v="2"/>
    <x v="1"/>
    <n v="0"/>
    <x v="24"/>
    <x v="0"/>
    <s v="Pcs"/>
    <n v="3650"/>
    <n v="5100"/>
    <n v="310250"/>
    <n v="433500"/>
    <n v="2"/>
    <x v="2"/>
    <x v="0"/>
  </r>
  <r>
    <d v="2021-03-03T00:00:00"/>
    <s v="P0005"/>
    <n v="90"/>
    <x v="2"/>
    <x v="0"/>
    <n v="0"/>
    <x v="24"/>
    <x v="0"/>
    <s v="Pcs"/>
    <n v="3650"/>
    <n v="5100"/>
    <n v="328500"/>
    <n v="459000"/>
    <n v="3"/>
    <x v="2"/>
    <x v="0"/>
  </r>
  <r>
    <d v="2021-03-04T00:00:00"/>
    <s v="P0001"/>
    <n v="82"/>
    <x v="2"/>
    <x v="0"/>
    <n v="0"/>
    <x v="0"/>
    <x v="0"/>
    <s v="Pcs"/>
    <n v="7250"/>
    <n v="8200"/>
    <n v="594500"/>
    <n v="672400"/>
    <n v="4"/>
    <x v="2"/>
    <x v="0"/>
  </r>
  <r>
    <d v="2021-03-05T00:00:00"/>
    <s v="P0002"/>
    <n v="80"/>
    <x v="0"/>
    <x v="0"/>
    <n v="0"/>
    <x v="1"/>
    <x v="0"/>
    <s v="Pcs"/>
    <n v="4850"/>
    <n v="6100"/>
    <n v="388000"/>
    <n v="488000"/>
    <n v="5"/>
    <x v="2"/>
    <x v="0"/>
  </r>
  <r>
    <d v="2021-03-06T00:00:00"/>
    <s v="P0003"/>
    <n v="80"/>
    <x v="0"/>
    <x v="1"/>
    <n v="0"/>
    <x v="2"/>
    <x v="0"/>
    <s v="Pcs"/>
    <n v="2350"/>
    <n v="3500"/>
    <n v="188000"/>
    <n v="280000"/>
    <n v="6"/>
    <x v="2"/>
    <x v="0"/>
  </r>
  <r>
    <d v="2021-03-07T00:00:00"/>
    <s v="P0004"/>
    <n v="70"/>
    <x v="0"/>
    <x v="0"/>
    <n v="0"/>
    <x v="3"/>
    <x v="0"/>
    <s v="Pcs"/>
    <n v="3550"/>
    <n v="4800"/>
    <n v="248500"/>
    <n v="336000"/>
    <n v="7"/>
    <x v="2"/>
    <x v="0"/>
  </r>
  <r>
    <d v="2021-03-08T00:00:00"/>
    <s v="P0013"/>
    <n v="75"/>
    <x v="0"/>
    <x v="1"/>
    <n v="0"/>
    <x v="4"/>
    <x v="1"/>
    <s v="Pcs"/>
    <n v="12850"/>
    <n v="14250"/>
    <n v="963750"/>
    <n v="1068750"/>
    <n v="8"/>
    <x v="2"/>
    <x v="0"/>
  </r>
  <r>
    <d v="2021-03-09T00:00:00"/>
    <s v="P0014"/>
    <n v="69"/>
    <x v="1"/>
    <x v="0"/>
    <n v="0"/>
    <x v="5"/>
    <x v="1"/>
    <s v="Pcs"/>
    <n v="2875"/>
    <n v="5300"/>
    <n v="198375"/>
    <n v="365700"/>
    <n v="9"/>
    <x v="2"/>
    <x v="0"/>
  </r>
  <r>
    <d v="2021-03-10T00:00:00"/>
    <s v="P0015"/>
    <n v="75"/>
    <x v="1"/>
    <x v="0"/>
    <n v="0"/>
    <x v="6"/>
    <x v="1"/>
    <s v="Pcs"/>
    <n v="4775"/>
    <n v="7700"/>
    <n v="358125"/>
    <n v="577500"/>
    <n v="10"/>
    <x v="2"/>
    <x v="0"/>
  </r>
  <r>
    <d v="2021-03-11T00:00:00"/>
    <s v="P0016"/>
    <n v="74"/>
    <x v="1"/>
    <x v="1"/>
    <n v="0"/>
    <x v="7"/>
    <x v="1"/>
    <s v="Pcs"/>
    <n v="11500"/>
    <n v="12550"/>
    <n v="851000"/>
    <n v="928700"/>
    <n v="11"/>
    <x v="2"/>
    <x v="0"/>
  </r>
  <r>
    <d v="2021-03-12T00:00:00"/>
    <s v="P0017"/>
    <n v="80"/>
    <x v="1"/>
    <x v="0"/>
    <n v="0"/>
    <x v="8"/>
    <x v="1"/>
    <s v="Pcs"/>
    <n v="2250"/>
    <n v="4700"/>
    <n v="180000"/>
    <n v="376000"/>
    <n v="12"/>
    <x v="2"/>
    <x v="0"/>
  </r>
  <r>
    <d v="2021-03-13T00:00:00"/>
    <s v="P0023"/>
    <n v="80"/>
    <x v="2"/>
    <x v="1"/>
    <n v="0"/>
    <x v="9"/>
    <x v="2"/>
    <s v="Pcs"/>
    <n v="18500"/>
    <n v="20000"/>
    <n v="1480000"/>
    <n v="1600000"/>
    <n v="13"/>
    <x v="2"/>
    <x v="0"/>
  </r>
  <r>
    <d v="2021-03-14T00:00:00"/>
    <s v="P0024"/>
    <n v="83"/>
    <x v="1"/>
    <x v="0"/>
    <n v="0"/>
    <x v="10"/>
    <x v="2"/>
    <s v="Pcs"/>
    <n v="5750"/>
    <n v="7500"/>
    <n v="477250"/>
    <n v="622500"/>
    <n v="14"/>
    <x v="2"/>
    <x v="0"/>
  </r>
  <r>
    <d v="2021-03-15T00:00:00"/>
    <s v="P0025"/>
    <n v="79"/>
    <x v="1"/>
    <x v="1"/>
    <n v="0"/>
    <x v="11"/>
    <x v="2"/>
    <s v="Pcs"/>
    <n v="34550"/>
    <n v="36000"/>
    <n v="2729450"/>
    <n v="2844000"/>
    <n v="15"/>
    <x v="2"/>
    <x v="0"/>
  </r>
  <r>
    <d v="2021-03-16T00:00:00"/>
    <s v="P0026"/>
    <n v="75"/>
    <x v="2"/>
    <x v="0"/>
    <n v="0"/>
    <x v="12"/>
    <x v="2"/>
    <s v="Pcs"/>
    <n v="15450"/>
    <n v="17750"/>
    <n v="1158750"/>
    <n v="1331250"/>
    <n v="16"/>
    <x v="2"/>
    <x v="0"/>
  </r>
  <r>
    <d v="2021-03-17T00:00:00"/>
    <s v="P0027"/>
    <n v="77"/>
    <x v="1"/>
    <x v="1"/>
    <n v="0"/>
    <x v="13"/>
    <x v="2"/>
    <s v="Pcs"/>
    <n v="5750"/>
    <n v="10300"/>
    <n v="442750"/>
    <n v="793100"/>
    <n v="17"/>
    <x v="2"/>
    <x v="0"/>
  </r>
  <r>
    <d v="2021-03-18T00:00:00"/>
    <s v="P0031"/>
    <n v="84"/>
    <x v="1"/>
    <x v="0"/>
    <n v="0"/>
    <x v="14"/>
    <x v="3"/>
    <s v="Pcs"/>
    <n v="8000"/>
    <n v="10750"/>
    <n v="672000"/>
    <n v="903000"/>
    <n v="18"/>
    <x v="2"/>
    <x v="0"/>
  </r>
  <r>
    <d v="2021-03-19T00:00:00"/>
    <s v="P0032"/>
    <n v="78"/>
    <x v="2"/>
    <x v="1"/>
    <n v="0"/>
    <x v="15"/>
    <x v="3"/>
    <s v="Pcs"/>
    <n v="5000"/>
    <n v="7750"/>
    <n v="390000"/>
    <n v="604500"/>
    <n v="19"/>
    <x v="2"/>
    <x v="0"/>
  </r>
  <r>
    <d v="2021-03-20T00:00:00"/>
    <s v="P0033"/>
    <n v="84"/>
    <x v="1"/>
    <x v="0"/>
    <n v="0"/>
    <x v="16"/>
    <x v="3"/>
    <s v="Pcs"/>
    <n v="25000"/>
    <n v="27500"/>
    <n v="2100000"/>
    <n v="2310000"/>
    <n v="20"/>
    <x v="2"/>
    <x v="0"/>
  </r>
  <r>
    <d v="2021-03-21T00:00:00"/>
    <s v="P0034"/>
    <n v="83"/>
    <x v="1"/>
    <x v="0"/>
    <n v="0"/>
    <x v="17"/>
    <x v="3"/>
    <s v="Pcs"/>
    <n v="50000"/>
    <n v="55000"/>
    <n v="4150000"/>
    <n v="4565000"/>
    <n v="21"/>
    <x v="2"/>
    <x v="0"/>
  </r>
  <r>
    <d v="2021-03-22T00:00:00"/>
    <s v="P0035"/>
    <n v="90"/>
    <x v="2"/>
    <x v="1"/>
    <n v="0"/>
    <x v="18"/>
    <x v="3"/>
    <s v="Pcs"/>
    <n v="10000"/>
    <n v="13500"/>
    <n v="900000"/>
    <n v="1215000"/>
    <n v="22"/>
    <x v="2"/>
    <x v="0"/>
  </r>
  <r>
    <d v="2021-03-23T00:00:00"/>
    <s v="P0036"/>
    <n v="82"/>
    <x v="1"/>
    <x v="0"/>
    <n v="0"/>
    <x v="19"/>
    <x v="3"/>
    <s v="Pcs"/>
    <n v="7500"/>
    <n v="8000"/>
    <n v="615000"/>
    <n v="656000"/>
    <n v="23"/>
    <x v="2"/>
    <x v="0"/>
  </r>
  <r>
    <d v="2021-03-24T00:00:00"/>
    <s v="P0037"/>
    <n v="95"/>
    <x v="1"/>
    <x v="0"/>
    <n v="0"/>
    <x v="20"/>
    <x v="3"/>
    <s v="Pcs"/>
    <n v="1500"/>
    <n v="2500"/>
    <n v="142500"/>
    <n v="237500"/>
    <n v="24"/>
    <x v="2"/>
    <x v="0"/>
  </r>
  <r>
    <d v="2021-03-25T00:00:00"/>
    <s v="P0038"/>
    <n v="80"/>
    <x v="0"/>
    <x v="1"/>
    <n v="0"/>
    <x v="21"/>
    <x v="3"/>
    <s v="Pcs"/>
    <n v="1750"/>
    <n v="2750"/>
    <n v="140000"/>
    <n v="220000"/>
    <n v="25"/>
    <x v="2"/>
    <x v="0"/>
  </r>
  <r>
    <d v="2021-03-26T00:00:00"/>
    <s v="P0039"/>
    <n v="75"/>
    <x v="0"/>
    <x v="0"/>
    <n v="0"/>
    <x v="22"/>
    <x v="3"/>
    <s v="Pcs"/>
    <n v="13750"/>
    <n v="17500"/>
    <n v="1031250"/>
    <n v="1312500"/>
    <n v="26"/>
    <x v="2"/>
    <x v="0"/>
  </r>
  <r>
    <d v="2021-03-27T00:00:00"/>
    <s v="P0020"/>
    <n v="75"/>
    <x v="0"/>
    <x v="0"/>
    <n v="0"/>
    <x v="23"/>
    <x v="1"/>
    <s v="Pcs"/>
    <n v="11950"/>
    <n v="16200"/>
    <n v="896250"/>
    <n v="1215000"/>
    <n v="27"/>
    <x v="2"/>
    <x v="0"/>
  </r>
  <r>
    <d v="2021-03-28T00:00:00"/>
    <s v="P0005"/>
    <n v="77"/>
    <x v="0"/>
    <x v="1"/>
    <n v="0"/>
    <x v="24"/>
    <x v="0"/>
    <s v="Pcs"/>
    <n v="3650"/>
    <n v="5100"/>
    <n v="281050"/>
    <n v="392700"/>
    <n v="28"/>
    <x v="2"/>
    <x v="0"/>
  </r>
  <r>
    <d v="2021-03-29T00:00:00"/>
    <s v="P0005"/>
    <n v="75"/>
    <x v="1"/>
    <x v="0"/>
    <n v="0"/>
    <x v="24"/>
    <x v="0"/>
    <s v="Pcs"/>
    <n v="3650"/>
    <n v="5100"/>
    <n v="273750"/>
    <n v="382500"/>
    <n v="29"/>
    <x v="2"/>
    <x v="0"/>
  </r>
  <r>
    <d v="2021-03-30T00:00:00"/>
    <s v="P0005"/>
    <n v="82"/>
    <x v="0"/>
    <x v="0"/>
    <n v="0"/>
    <x v="24"/>
    <x v="0"/>
    <s v="Pcs"/>
    <n v="3650"/>
    <n v="5100"/>
    <n v="299300"/>
    <n v="418200"/>
    <n v="30"/>
    <x v="2"/>
    <x v="0"/>
  </r>
  <r>
    <d v="2021-03-31T00:00:00"/>
    <s v="P0005"/>
    <n v="75"/>
    <x v="0"/>
    <x v="0"/>
    <n v="0"/>
    <x v="24"/>
    <x v="0"/>
    <s v="Pcs"/>
    <n v="3650"/>
    <n v="5100"/>
    <n v="273750"/>
    <n v="382500"/>
    <n v="31"/>
    <x v="2"/>
    <x v="0"/>
  </r>
  <r>
    <d v="2021-04-01T00:00:00"/>
    <s v="P0005"/>
    <n v="70"/>
    <x v="0"/>
    <x v="1"/>
    <n v="0"/>
    <x v="24"/>
    <x v="0"/>
    <s v="Pcs"/>
    <n v="3650"/>
    <n v="5100"/>
    <n v="255500"/>
    <n v="357000"/>
    <n v="1"/>
    <x v="3"/>
    <x v="0"/>
  </r>
  <r>
    <d v="2021-04-02T00:00:00"/>
    <s v="P0005"/>
    <n v="69"/>
    <x v="2"/>
    <x v="1"/>
    <n v="0"/>
    <x v="24"/>
    <x v="0"/>
    <s v="Pcs"/>
    <n v="3650"/>
    <n v="5100"/>
    <n v="251850"/>
    <n v="351900"/>
    <n v="2"/>
    <x v="3"/>
    <x v="0"/>
  </r>
  <r>
    <d v="2021-04-03T00:00:00"/>
    <s v="P0005"/>
    <n v="72"/>
    <x v="2"/>
    <x v="0"/>
    <n v="0"/>
    <x v="24"/>
    <x v="0"/>
    <s v="Pcs"/>
    <n v="3650"/>
    <n v="5100"/>
    <n v="262800"/>
    <n v="367200"/>
    <n v="3"/>
    <x v="3"/>
    <x v="0"/>
  </r>
  <r>
    <d v="2021-04-04T00:00:00"/>
    <s v="P0001"/>
    <n v="73"/>
    <x v="2"/>
    <x v="0"/>
    <n v="0"/>
    <x v="0"/>
    <x v="0"/>
    <s v="Pcs"/>
    <n v="7250"/>
    <n v="8200"/>
    <n v="529250"/>
    <n v="598600"/>
    <n v="4"/>
    <x v="3"/>
    <x v="0"/>
  </r>
  <r>
    <d v="2021-04-05T00:00:00"/>
    <s v="P0015"/>
    <n v="70"/>
    <x v="0"/>
    <x v="0"/>
    <n v="0"/>
    <x v="6"/>
    <x v="1"/>
    <s v="Pcs"/>
    <n v="4775"/>
    <n v="7700"/>
    <n v="334250"/>
    <n v="539000"/>
    <n v="5"/>
    <x v="3"/>
    <x v="0"/>
  </r>
  <r>
    <d v="2021-04-06T00:00:00"/>
    <s v="P0020"/>
    <n v="80"/>
    <x v="0"/>
    <x v="1"/>
    <n v="0"/>
    <x v="23"/>
    <x v="1"/>
    <s v="Pcs"/>
    <n v="11950"/>
    <n v="16200"/>
    <n v="956000"/>
    <n v="1296000"/>
    <n v="6"/>
    <x v="3"/>
    <x v="0"/>
  </r>
  <r>
    <d v="2021-04-07T00:00:00"/>
    <s v="P0025"/>
    <n v="70"/>
    <x v="0"/>
    <x v="0"/>
    <n v="0"/>
    <x v="11"/>
    <x v="2"/>
    <s v="Pcs"/>
    <n v="34550"/>
    <n v="36000"/>
    <n v="2418500"/>
    <n v="2520000"/>
    <n v="7"/>
    <x v="3"/>
    <x v="0"/>
  </r>
  <r>
    <d v="2021-04-08T00:00:00"/>
    <s v="P0003"/>
    <n v="75"/>
    <x v="0"/>
    <x v="1"/>
    <n v="0"/>
    <x v="2"/>
    <x v="0"/>
    <s v="Pcs"/>
    <n v="2350"/>
    <n v="3500"/>
    <n v="176250"/>
    <n v="262500"/>
    <n v="8"/>
    <x v="3"/>
    <x v="0"/>
  </r>
  <r>
    <d v="2021-04-09T00:00:00"/>
    <s v="P0033"/>
    <n v="69"/>
    <x v="1"/>
    <x v="0"/>
    <n v="0"/>
    <x v="16"/>
    <x v="3"/>
    <s v="Pcs"/>
    <n v="25000"/>
    <n v="27500"/>
    <n v="1725000"/>
    <n v="1897500"/>
    <n v="9"/>
    <x v="3"/>
    <x v="0"/>
  </r>
  <r>
    <d v="2021-04-10T00:00:00"/>
    <s v="P0033"/>
    <n v="68"/>
    <x v="2"/>
    <x v="0"/>
    <n v="0"/>
    <x v="16"/>
    <x v="3"/>
    <s v="Pcs"/>
    <n v="25000"/>
    <n v="27500"/>
    <n v="1700000"/>
    <n v="1870000"/>
    <n v="10"/>
    <x v="3"/>
    <x v="0"/>
  </r>
  <r>
    <d v="2021-04-11T00:00:00"/>
    <s v="P0002"/>
    <n v="77"/>
    <x v="1"/>
    <x v="0"/>
    <n v="0"/>
    <x v="1"/>
    <x v="0"/>
    <s v="Pcs"/>
    <n v="4850"/>
    <n v="6100"/>
    <n v="373450"/>
    <n v="469700"/>
    <n v="11"/>
    <x v="3"/>
    <x v="0"/>
  </r>
  <r>
    <d v="2021-04-12T00:00:00"/>
    <s v="P0004"/>
    <n v="70"/>
    <x v="1"/>
    <x v="0"/>
    <n v="0"/>
    <x v="3"/>
    <x v="0"/>
    <s v="Pcs"/>
    <n v="3550"/>
    <n v="4800"/>
    <n v="248500"/>
    <n v="336000"/>
    <n v="12"/>
    <x v="3"/>
    <x v="0"/>
  </r>
  <r>
    <d v="2021-04-13T00:00:00"/>
    <s v="P0001"/>
    <n v="71"/>
    <x v="2"/>
    <x v="0"/>
    <n v="0"/>
    <x v="0"/>
    <x v="0"/>
    <s v="Pcs"/>
    <n v="7250"/>
    <n v="8200"/>
    <n v="514750"/>
    <n v="582200"/>
    <n v="13"/>
    <x v="3"/>
    <x v="0"/>
  </r>
  <r>
    <d v="2021-04-14T00:00:00"/>
    <s v="P0015"/>
    <n v="73"/>
    <x v="1"/>
    <x v="0"/>
    <n v="0"/>
    <x v="6"/>
    <x v="1"/>
    <s v="Pcs"/>
    <n v="4775"/>
    <n v="7700"/>
    <n v="348575"/>
    <n v="562100"/>
    <n v="14"/>
    <x v="3"/>
    <x v="0"/>
  </r>
  <r>
    <d v="2021-04-15T00:00:00"/>
    <s v="P0020"/>
    <n v="69"/>
    <x v="1"/>
    <x v="0"/>
    <n v="0"/>
    <x v="23"/>
    <x v="1"/>
    <s v="Pcs"/>
    <n v="11950"/>
    <n v="16200"/>
    <n v="824550"/>
    <n v="1117800"/>
    <n v="15"/>
    <x v="3"/>
    <x v="0"/>
  </r>
  <r>
    <d v="2021-04-16T00:00:00"/>
    <s v="P0025"/>
    <n v="70"/>
    <x v="2"/>
    <x v="0"/>
    <n v="0"/>
    <x v="11"/>
    <x v="2"/>
    <s v="Pcs"/>
    <n v="34550"/>
    <n v="36000"/>
    <n v="2418500"/>
    <n v="2520000"/>
    <n v="16"/>
    <x v="3"/>
    <x v="0"/>
  </r>
  <r>
    <d v="2021-04-17T00:00:00"/>
    <s v="P0003"/>
    <n v="67"/>
    <x v="1"/>
    <x v="0"/>
    <n v="0"/>
    <x v="2"/>
    <x v="0"/>
    <s v="Pcs"/>
    <n v="2350"/>
    <n v="3500"/>
    <n v="157450"/>
    <n v="234500"/>
    <n v="17"/>
    <x v="3"/>
    <x v="0"/>
  </r>
  <r>
    <d v="2021-04-18T00:00:00"/>
    <s v="P0033"/>
    <n v="71"/>
    <x v="1"/>
    <x v="0"/>
    <n v="0"/>
    <x v="16"/>
    <x v="3"/>
    <s v="Pcs"/>
    <n v="25000"/>
    <n v="27500"/>
    <n v="1775000"/>
    <n v="1952500"/>
    <n v="18"/>
    <x v="3"/>
    <x v="0"/>
  </r>
  <r>
    <d v="2021-04-19T00:00:00"/>
    <s v="P0033"/>
    <n v="68"/>
    <x v="2"/>
    <x v="0"/>
    <n v="0"/>
    <x v="16"/>
    <x v="3"/>
    <s v="Pcs"/>
    <n v="25000"/>
    <n v="27500"/>
    <n v="1700000"/>
    <n v="1870000"/>
    <n v="19"/>
    <x v="3"/>
    <x v="0"/>
  </r>
  <r>
    <d v="2021-04-20T00:00:00"/>
    <s v="P0002"/>
    <n v="74"/>
    <x v="1"/>
    <x v="0"/>
    <n v="0"/>
    <x v="1"/>
    <x v="0"/>
    <s v="Pcs"/>
    <n v="4850"/>
    <n v="6100"/>
    <n v="358900"/>
    <n v="451400"/>
    <n v="20"/>
    <x v="3"/>
    <x v="0"/>
  </r>
  <r>
    <d v="2021-04-21T00:00:00"/>
    <s v="P0004"/>
    <n v="73"/>
    <x v="1"/>
    <x v="0"/>
    <n v="0"/>
    <x v="3"/>
    <x v="0"/>
    <s v="Pcs"/>
    <n v="3550"/>
    <n v="4800"/>
    <n v="259150"/>
    <n v="350400"/>
    <n v="21"/>
    <x v="3"/>
    <x v="0"/>
  </r>
  <r>
    <d v="2021-04-22T00:00:00"/>
    <s v="P0001"/>
    <n v="72"/>
    <x v="2"/>
    <x v="0"/>
    <n v="0"/>
    <x v="0"/>
    <x v="0"/>
    <s v="Pcs"/>
    <n v="7250"/>
    <n v="8200"/>
    <n v="522000"/>
    <n v="590400"/>
    <n v="22"/>
    <x v="3"/>
    <x v="0"/>
  </r>
  <r>
    <d v="2021-04-23T00:00:00"/>
    <s v="P0015"/>
    <n v="70"/>
    <x v="1"/>
    <x v="0"/>
    <n v="0"/>
    <x v="6"/>
    <x v="1"/>
    <s v="Pcs"/>
    <n v="4775"/>
    <n v="7700"/>
    <n v="334250"/>
    <n v="539000"/>
    <n v="23"/>
    <x v="3"/>
    <x v="0"/>
  </r>
  <r>
    <d v="2021-04-24T00:00:00"/>
    <s v="P0020"/>
    <n v="70"/>
    <x v="1"/>
    <x v="0"/>
    <n v="0"/>
    <x v="23"/>
    <x v="1"/>
    <s v="Pcs"/>
    <n v="11950"/>
    <n v="16200"/>
    <n v="836500"/>
    <n v="1134000"/>
    <n v="24"/>
    <x v="3"/>
    <x v="0"/>
  </r>
  <r>
    <d v="2021-04-25T00:00:00"/>
    <s v="P0033"/>
    <n v="72"/>
    <x v="0"/>
    <x v="0"/>
    <n v="0"/>
    <x v="16"/>
    <x v="3"/>
    <s v="Pcs"/>
    <n v="25000"/>
    <n v="27500"/>
    <n v="1800000"/>
    <n v="1980000"/>
    <n v="25"/>
    <x v="3"/>
    <x v="0"/>
  </r>
  <r>
    <d v="2021-04-26T00:00:00"/>
    <s v="P0033"/>
    <n v="75"/>
    <x v="0"/>
    <x v="0"/>
    <n v="0"/>
    <x v="16"/>
    <x v="3"/>
    <s v="Pcs"/>
    <n v="25000"/>
    <n v="27500"/>
    <n v="1875000"/>
    <n v="2062500"/>
    <n v="26"/>
    <x v="3"/>
    <x v="0"/>
  </r>
  <r>
    <d v="2021-04-27T00:00:00"/>
    <s v="P0033"/>
    <n v="67"/>
    <x v="0"/>
    <x v="0"/>
    <n v="0"/>
    <x v="16"/>
    <x v="3"/>
    <s v="Pcs"/>
    <n v="25000"/>
    <n v="27500"/>
    <n v="1675000"/>
    <n v="1842500"/>
    <n v="27"/>
    <x v="3"/>
    <x v="0"/>
  </r>
  <r>
    <d v="2021-04-28T00:00:00"/>
    <s v="P0033"/>
    <n v="72"/>
    <x v="0"/>
    <x v="0"/>
    <n v="0"/>
    <x v="16"/>
    <x v="3"/>
    <s v="Pcs"/>
    <n v="25000"/>
    <n v="27500"/>
    <n v="1800000"/>
    <n v="1980000"/>
    <n v="28"/>
    <x v="3"/>
    <x v="0"/>
  </r>
  <r>
    <d v="2021-04-29T00:00:00"/>
    <s v="P0033"/>
    <n v="70"/>
    <x v="0"/>
    <x v="0"/>
    <n v="0"/>
    <x v="16"/>
    <x v="3"/>
    <s v="Pcs"/>
    <n v="25000"/>
    <n v="27500"/>
    <n v="1750000"/>
    <n v="1925000"/>
    <n v="29"/>
    <x v="3"/>
    <x v="0"/>
  </r>
  <r>
    <d v="2021-04-30T00:00:00"/>
    <s v="P0033"/>
    <n v="77"/>
    <x v="0"/>
    <x v="0"/>
    <n v="0"/>
    <x v="16"/>
    <x v="3"/>
    <s v="Pcs"/>
    <n v="25000"/>
    <n v="27500"/>
    <n v="1925000"/>
    <n v="2117500"/>
    <n v="30"/>
    <x v="3"/>
    <x v="0"/>
  </r>
  <r>
    <d v="2021-05-01T00:00:00"/>
    <s v="P0017"/>
    <n v="70"/>
    <x v="0"/>
    <x v="0"/>
    <n v="0"/>
    <x v="8"/>
    <x v="1"/>
    <s v="Pcs"/>
    <n v="2250"/>
    <n v="4700"/>
    <n v="157500"/>
    <n v="329000"/>
    <n v="1"/>
    <x v="4"/>
    <x v="0"/>
  </r>
  <r>
    <d v="2021-05-02T00:00:00"/>
    <s v="P0002"/>
    <n v="69"/>
    <x v="2"/>
    <x v="1"/>
    <n v="0"/>
    <x v="1"/>
    <x v="0"/>
    <s v="Pcs"/>
    <n v="4850"/>
    <n v="6100"/>
    <n v="334650"/>
    <n v="420900"/>
    <n v="2"/>
    <x v="4"/>
    <x v="0"/>
  </r>
  <r>
    <d v="2021-05-03T00:00:00"/>
    <s v="P0004"/>
    <n v="72"/>
    <x v="2"/>
    <x v="0"/>
    <n v="0"/>
    <x v="3"/>
    <x v="0"/>
    <s v="Pcs"/>
    <n v="3550"/>
    <n v="4800"/>
    <n v="255600"/>
    <n v="345600"/>
    <n v="3"/>
    <x v="4"/>
    <x v="0"/>
  </r>
  <r>
    <d v="2021-05-04T00:00:00"/>
    <s v="P0001"/>
    <n v="73"/>
    <x v="2"/>
    <x v="0"/>
    <n v="0"/>
    <x v="0"/>
    <x v="0"/>
    <s v="Pcs"/>
    <n v="7250"/>
    <n v="8200"/>
    <n v="529250"/>
    <n v="598600"/>
    <n v="4"/>
    <x v="4"/>
    <x v="0"/>
  </r>
  <r>
    <d v="2021-05-05T00:00:00"/>
    <s v="P0015"/>
    <n v="75"/>
    <x v="0"/>
    <x v="0"/>
    <n v="0"/>
    <x v="6"/>
    <x v="1"/>
    <s v="Pcs"/>
    <n v="4775"/>
    <n v="7700"/>
    <n v="358125"/>
    <n v="577500"/>
    <n v="5"/>
    <x v="4"/>
    <x v="0"/>
  </r>
  <r>
    <d v="2021-05-06T00:00:00"/>
    <s v="P0020"/>
    <n v="70"/>
    <x v="0"/>
    <x v="1"/>
    <n v="0"/>
    <x v="23"/>
    <x v="1"/>
    <s v="Pcs"/>
    <n v="11950"/>
    <n v="16200"/>
    <n v="836500"/>
    <n v="1134000"/>
    <n v="6"/>
    <x v="4"/>
    <x v="0"/>
  </r>
  <r>
    <d v="2021-05-07T00:00:00"/>
    <s v="P0025"/>
    <n v="80"/>
    <x v="0"/>
    <x v="0"/>
    <n v="0"/>
    <x v="11"/>
    <x v="2"/>
    <s v="Pcs"/>
    <n v="34550"/>
    <n v="36000"/>
    <n v="2764000"/>
    <n v="2880000"/>
    <n v="7"/>
    <x v="4"/>
    <x v="0"/>
  </r>
  <r>
    <d v="2021-05-08T00:00:00"/>
    <s v="P0003"/>
    <n v="72"/>
    <x v="0"/>
    <x v="1"/>
    <n v="0"/>
    <x v="2"/>
    <x v="0"/>
    <s v="Pcs"/>
    <n v="2350"/>
    <n v="3500"/>
    <n v="169200"/>
    <n v="252000"/>
    <n v="8"/>
    <x v="4"/>
    <x v="0"/>
  </r>
  <r>
    <d v="2021-05-09T00:00:00"/>
    <s v="P0017"/>
    <n v="69"/>
    <x v="1"/>
    <x v="0"/>
    <n v="0"/>
    <x v="8"/>
    <x v="1"/>
    <s v="Pcs"/>
    <n v="2250"/>
    <n v="4700"/>
    <n v="155250"/>
    <n v="324300"/>
    <n v="9"/>
    <x v="4"/>
    <x v="0"/>
  </r>
  <r>
    <d v="2021-05-10T00:00:00"/>
    <s v="P0017"/>
    <n v="68"/>
    <x v="2"/>
    <x v="0"/>
    <n v="0"/>
    <x v="8"/>
    <x v="1"/>
    <s v="Pcs"/>
    <n v="2250"/>
    <n v="4700"/>
    <n v="153000"/>
    <n v="319600"/>
    <n v="10"/>
    <x v="4"/>
    <x v="0"/>
  </r>
  <r>
    <d v="2021-05-11T00:00:00"/>
    <s v="P0002"/>
    <n v="67"/>
    <x v="1"/>
    <x v="0"/>
    <n v="0"/>
    <x v="1"/>
    <x v="0"/>
    <s v="Pcs"/>
    <n v="4850"/>
    <n v="6100"/>
    <n v="324950"/>
    <n v="408700"/>
    <n v="11"/>
    <x v="4"/>
    <x v="0"/>
  </r>
  <r>
    <d v="2021-05-12T00:00:00"/>
    <s v="P0004"/>
    <n v="70"/>
    <x v="1"/>
    <x v="0"/>
    <n v="0"/>
    <x v="3"/>
    <x v="0"/>
    <s v="Pcs"/>
    <n v="3550"/>
    <n v="4800"/>
    <n v="248500"/>
    <n v="336000"/>
    <n v="12"/>
    <x v="4"/>
    <x v="0"/>
  </r>
  <r>
    <d v="2021-05-13T00:00:00"/>
    <s v="P0001"/>
    <n v="71"/>
    <x v="2"/>
    <x v="0"/>
    <n v="0"/>
    <x v="0"/>
    <x v="0"/>
    <s v="Pcs"/>
    <n v="7250"/>
    <n v="8200"/>
    <n v="514750"/>
    <n v="582200"/>
    <n v="13"/>
    <x v="4"/>
    <x v="0"/>
  </r>
  <r>
    <d v="2021-05-14T00:00:00"/>
    <s v="P0015"/>
    <n v="73"/>
    <x v="1"/>
    <x v="0"/>
    <n v="0"/>
    <x v="6"/>
    <x v="1"/>
    <s v="Pcs"/>
    <n v="4775"/>
    <n v="7700"/>
    <n v="348575"/>
    <n v="562100"/>
    <n v="14"/>
    <x v="4"/>
    <x v="0"/>
  </r>
  <r>
    <d v="2021-05-15T00:00:00"/>
    <s v="P0020"/>
    <n v="69"/>
    <x v="1"/>
    <x v="0"/>
    <n v="0"/>
    <x v="23"/>
    <x v="1"/>
    <s v="Pcs"/>
    <n v="11950"/>
    <n v="16200"/>
    <n v="824550"/>
    <n v="1117800"/>
    <n v="15"/>
    <x v="4"/>
    <x v="0"/>
  </r>
  <r>
    <d v="2021-05-16T00:00:00"/>
    <s v="P0025"/>
    <n v="70"/>
    <x v="2"/>
    <x v="0"/>
    <n v="0"/>
    <x v="11"/>
    <x v="2"/>
    <s v="Pcs"/>
    <n v="34550"/>
    <n v="36000"/>
    <n v="2418500"/>
    <n v="2520000"/>
    <n v="16"/>
    <x v="4"/>
    <x v="0"/>
  </r>
  <r>
    <d v="2021-05-17T00:00:00"/>
    <s v="P0003"/>
    <n v="67"/>
    <x v="1"/>
    <x v="0"/>
    <n v="0"/>
    <x v="2"/>
    <x v="0"/>
    <s v="Pcs"/>
    <n v="2350"/>
    <n v="3500"/>
    <n v="157450"/>
    <n v="234500"/>
    <n v="17"/>
    <x v="4"/>
    <x v="0"/>
  </r>
  <r>
    <d v="2021-05-18T00:00:00"/>
    <s v="P0017"/>
    <n v="71"/>
    <x v="1"/>
    <x v="0"/>
    <n v="0"/>
    <x v="8"/>
    <x v="1"/>
    <s v="Pcs"/>
    <n v="2250"/>
    <n v="4700"/>
    <n v="159750"/>
    <n v="333700"/>
    <n v="18"/>
    <x v="4"/>
    <x v="0"/>
  </r>
  <r>
    <d v="2021-05-19T00:00:00"/>
    <s v="P0017"/>
    <n v="68"/>
    <x v="2"/>
    <x v="0"/>
    <n v="0"/>
    <x v="8"/>
    <x v="1"/>
    <s v="Pcs"/>
    <n v="2250"/>
    <n v="4700"/>
    <n v="153000"/>
    <n v="319600"/>
    <n v="19"/>
    <x v="4"/>
    <x v="0"/>
  </r>
  <r>
    <d v="2021-05-20T00:00:00"/>
    <s v="P0002"/>
    <n v="74"/>
    <x v="1"/>
    <x v="0"/>
    <n v="0"/>
    <x v="1"/>
    <x v="0"/>
    <s v="Pcs"/>
    <n v="4850"/>
    <n v="6100"/>
    <n v="358900"/>
    <n v="451400"/>
    <n v="20"/>
    <x v="4"/>
    <x v="0"/>
  </r>
  <r>
    <d v="2021-05-21T00:00:00"/>
    <s v="P0004"/>
    <n v="73"/>
    <x v="1"/>
    <x v="0"/>
    <n v="0"/>
    <x v="3"/>
    <x v="0"/>
    <s v="Pcs"/>
    <n v="3550"/>
    <n v="4800"/>
    <n v="259150"/>
    <n v="350400"/>
    <n v="21"/>
    <x v="4"/>
    <x v="0"/>
  </r>
  <r>
    <d v="2021-05-22T00:00:00"/>
    <s v="P0001"/>
    <n v="72"/>
    <x v="2"/>
    <x v="0"/>
    <n v="0"/>
    <x v="0"/>
    <x v="0"/>
    <s v="Pcs"/>
    <n v="7250"/>
    <n v="8200"/>
    <n v="522000"/>
    <n v="590400"/>
    <n v="22"/>
    <x v="4"/>
    <x v="0"/>
  </r>
  <r>
    <d v="2021-05-23T00:00:00"/>
    <s v="P0015"/>
    <n v="67"/>
    <x v="1"/>
    <x v="0"/>
    <n v="0"/>
    <x v="6"/>
    <x v="1"/>
    <s v="Pcs"/>
    <n v="4775"/>
    <n v="7700"/>
    <n v="319925"/>
    <n v="515900"/>
    <n v="23"/>
    <x v="4"/>
    <x v="0"/>
  </r>
  <r>
    <d v="2021-05-24T00:00:00"/>
    <s v="P0020"/>
    <n v="70"/>
    <x v="1"/>
    <x v="0"/>
    <n v="0"/>
    <x v="23"/>
    <x v="1"/>
    <s v="Pcs"/>
    <n v="11950"/>
    <n v="16200"/>
    <n v="836500"/>
    <n v="1134000"/>
    <n v="24"/>
    <x v="4"/>
    <x v="0"/>
  </r>
  <r>
    <d v="2021-05-25T00:00:00"/>
    <s v="P0036"/>
    <n v="85"/>
    <x v="0"/>
    <x v="0"/>
    <n v="0"/>
    <x v="19"/>
    <x v="3"/>
    <s v="Pcs"/>
    <n v="7500"/>
    <n v="8000"/>
    <n v="637500"/>
    <n v="680000"/>
    <n v="25"/>
    <x v="4"/>
    <x v="0"/>
  </r>
  <r>
    <d v="2021-05-26T00:00:00"/>
    <s v="P0037"/>
    <n v="80"/>
    <x v="0"/>
    <x v="0"/>
    <n v="0"/>
    <x v="20"/>
    <x v="3"/>
    <s v="Pcs"/>
    <n v="1500"/>
    <n v="2500"/>
    <n v="120000"/>
    <n v="200000"/>
    <n v="26"/>
    <x v="4"/>
    <x v="0"/>
  </r>
  <r>
    <d v="2021-05-27T00:00:00"/>
    <s v="P0017"/>
    <n v="70"/>
    <x v="0"/>
    <x v="0"/>
    <n v="0"/>
    <x v="8"/>
    <x v="1"/>
    <s v="Pcs"/>
    <n v="2250"/>
    <n v="4700"/>
    <n v="157500"/>
    <n v="329000"/>
    <n v="27"/>
    <x v="4"/>
    <x v="0"/>
  </r>
  <r>
    <d v="2021-05-28T00:00:00"/>
    <s v="P0017"/>
    <n v="75"/>
    <x v="0"/>
    <x v="0"/>
    <n v="0"/>
    <x v="8"/>
    <x v="1"/>
    <s v="Pcs"/>
    <n v="2250"/>
    <n v="4700"/>
    <n v="168750"/>
    <n v="352500"/>
    <n v="28"/>
    <x v="4"/>
    <x v="0"/>
  </r>
  <r>
    <d v="2021-05-29T00:00:00"/>
    <s v="P0017"/>
    <n v="70"/>
    <x v="0"/>
    <x v="0"/>
    <n v="0"/>
    <x v="8"/>
    <x v="1"/>
    <s v="Pcs"/>
    <n v="2250"/>
    <n v="4700"/>
    <n v="157500"/>
    <n v="329000"/>
    <n v="29"/>
    <x v="4"/>
    <x v="0"/>
  </r>
  <r>
    <d v="2021-05-30T00:00:00"/>
    <s v="P0017"/>
    <n v="73"/>
    <x v="0"/>
    <x v="0"/>
    <n v="0"/>
    <x v="8"/>
    <x v="1"/>
    <s v="Pcs"/>
    <n v="2250"/>
    <n v="4700"/>
    <n v="164250"/>
    <n v="343100"/>
    <n v="30"/>
    <x v="4"/>
    <x v="0"/>
  </r>
  <r>
    <d v="2021-05-31T00:00:00"/>
    <s v="P0017"/>
    <n v="70"/>
    <x v="0"/>
    <x v="0"/>
    <n v="0"/>
    <x v="8"/>
    <x v="1"/>
    <s v="Pcs"/>
    <n v="2250"/>
    <n v="4700"/>
    <n v="157500"/>
    <n v="329000"/>
    <n v="31"/>
    <x v="4"/>
    <x v="0"/>
  </r>
  <r>
    <d v="2021-06-01T00:00:00"/>
    <s v="P0015"/>
    <n v="72"/>
    <x v="0"/>
    <x v="0"/>
    <n v="0"/>
    <x v="6"/>
    <x v="1"/>
    <s v="Pcs"/>
    <n v="4775"/>
    <n v="7700"/>
    <n v="343800"/>
    <n v="554400"/>
    <n v="1"/>
    <x v="5"/>
    <x v="0"/>
  </r>
  <r>
    <d v="2021-06-02T00:00:00"/>
    <s v="P0002"/>
    <n v="69"/>
    <x v="2"/>
    <x v="1"/>
    <n v="0"/>
    <x v="1"/>
    <x v="0"/>
    <s v="Pcs"/>
    <n v="4850"/>
    <n v="6100"/>
    <n v="334650"/>
    <n v="420900"/>
    <n v="2"/>
    <x v="5"/>
    <x v="0"/>
  </r>
  <r>
    <d v="2021-06-03T00:00:00"/>
    <s v="P0004"/>
    <n v="72"/>
    <x v="2"/>
    <x v="0"/>
    <n v="0"/>
    <x v="3"/>
    <x v="0"/>
    <s v="Pcs"/>
    <n v="3550"/>
    <n v="4800"/>
    <n v="255600"/>
    <n v="345600"/>
    <n v="3"/>
    <x v="5"/>
    <x v="0"/>
  </r>
  <r>
    <d v="2021-06-04T00:00:00"/>
    <s v="P0001"/>
    <n v="73"/>
    <x v="2"/>
    <x v="0"/>
    <n v="0"/>
    <x v="0"/>
    <x v="0"/>
    <s v="Pcs"/>
    <n v="7250"/>
    <n v="8200"/>
    <n v="529250"/>
    <n v="598600"/>
    <n v="4"/>
    <x v="5"/>
    <x v="0"/>
  </r>
  <r>
    <d v="2021-06-05T00:00:00"/>
    <s v="P0015"/>
    <n v="75"/>
    <x v="0"/>
    <x v="0"/>
    <n v="0"/>
    <x v="6"/>
    <x v="1"/>
    <s v="Pcs"/>
    <n v="4775"/>
    <n v="7700"/>
    <n v="358125"/>
    <n v="577500"/>
    <n v="5"/>
    <x v="5"/>
    <x v="0"/>
  </r>
  <r>
    <d v="2021-06-06T00:00:00"/>
    <s v="P0020"/>
    <n v="70"/>
    <x v="0"/>
    <x v="1"/>
    <n v="0"/>
    <x v="23"/>
    <x v="1"/>
    <s v="Pcs"/>
    <n v="11950"/>
    <n v="16200"/>
    <n v="836500"/>
    <n v="1134000"/>
    <n v="6"/>
    <x v="5"/>
    <x v="0"/>
  </r>
  <r>
    <d v="2021-06-07T00:00:00"/>
    <s v="P0025"/>
    <n v="80"/>
    <x v="0"/>
    <x v="0"/>
    <n v="0"/>
    <x v="11"/>
    <x v="2"/>
    <s v="Pcs"/>
    <n v="34550"/>
    <n v="36000"/>
    <n v="2764000"/>
    <n v="2880000"/>
    <n v="7"/>
    <x v="5"/>
    <x v="0"/>
  </r>
  <r>
    <d v="2021-06-08T00:00:00"/>
    <s v="P0003"/>
    <n v="72"/>
    <x v="0"/>
    <x v="1"/>
    <n v="0"/>
    <x v="2"/>
    <x v="0"/>
    <s v="Pcs"/>
    <n v="2350"/>
    <n v="3500"/>
    <n v="169200"/>
    <n v="252000"/>
    <n v="8"/>
    <x v="5"/>
    <x v="0"/>
  </r>
  <r>
    <d v="2021-06-09T00:00:00"/>
    <s v="P0015"/>
    <n v="69"/>
    <x v="1"/>
    <x v="0"/>
    <n v="0"/>
    <x v="6"/>
    <x v="1"/>
    <s v="Pcs"/>
    <n v="4775"/>
    <n v="7700"/>
    <n v="329475"/>
    <n v="531300"/>
    <n v="9"/>
    <x v="5"/>
    <x v="0"/>
  </r>
  <r>
    <d v="2021-06-10T00:00:00"/>
    <s v="P0036"/>
    <n v="68"/>
    <x v="2"/>
    <x v="0"/>
    <n v="0"/>
    <x v="19"/>
    <x v="3"/>
    <s v="Pcs"/>
    <n v="7500"/>
    <n v="8000"/>
    <n v="510000"/>
    <n v="544000"/>
    <n v="10"/>
    <x v="5"/>
    <x v="0"/>
  </r>
  <r>
    <d v="2021-06-11T00:00:00"/>
    <s v="P0037"/>
    <n v="69"/>
    <x v="1"/>
    <x v="0"/>
    <n v="0"/>
    <x v="20"/>
    <x v="3"/>
    <s v="Pcs"/>
    <n v="1500"/>
    <n v="2500"/>
    <n v="103500"/>
    <n v="172500"/>
    <n v="11"/>
    <x v="5"/>
    <x v="0"/>
  </r>
  <r>
    <d v="2021-06-12T00:00:00"/>
    <s v="P0004"/>
    <n v="70"/>
    <x v="1"/>
    <x v="0"/>
    <n v="0"/>
    <x v="3"/>
    <x v="0"/>
    <s v="Pcs"/>
    <n v="3550"/>
    <n v="4800"/>
    <n v="248500"/>
    <n v="336000"/>
    <n v="12"/>
    <x v="5"/>
    <x v="0"/>
  </r>
  <r>
    <d v="2021-06-13T00:00:00"/>
    <s v="P0001"/>
    <n v="71"/>
    <x v="2"/>
    <x v="0"/>
    <n v="0"/>
    <x v="0"/>
    <x v="0"/>
    <s v="Pcs"/>
    <n v="7250"/>
    <n v="8200"/>
    <n v="514750"/>
    <n v="582200"/>
    <n v="13"/>
    <x v="5"/>
    <x v="0"/>
  </r>
  <r>
    <d v="2021-06-14T00:00:00"/>
    <s v="P0015"/>
    <n v="73"/>
    <x v="1"/>
    <x v="0"/>
    <n v="0"/>
    <x v="6"/>
    <x v="1"/>
    <s v="Pcs"/>
    <n v="4775"/>
    <n v="7700"/>
    <n v="348575"/>
    <n v="562100"/>
    <n v="14"/>
    <x v="5"/>
    <x v="0"/>
  </r>
  <r>
    <d v="2021-06-15T00:00:00"/>
    <s v="P0020"/>
    <n v="75"/>
    <x v="1"/>
    <x v="0"/>
    <n v="0"/>
    <x v="23"/>
    <x v="1"/>
    <s v="Pcs"/>
    <n v="11950"/>
    <n v="16200"/>
    <n v="896250"/>
    <n v="1215000"/>
    <n v="15"/>
    <x v="5"/>
    <x v="0"/>
  </r>
  <r>
    <d v="2021-06-16T00:00:00"/>
    <s v="P0025"/>
    <n v="70"/>
    <x v="2"/>
    <x v="0"/>
    <n v="0"/>
    <x v="11"/>
    <x v="2"/>
    <s v="Pcs"/>
    <n v="34550"/>
    <n v="36000"/>
    <n v="2418500"/>
    <n v="2520000"/>
    <n v="16"/>
    <x v="5"/>
    <x v="0"/>
  </r>
  <r>
    <d v="2021-06-17T00:00:00"/>
    <s v="P0003"/>
    <n v="67"/>
    <x v="1"/>
    <x v="0"/>
    <n v="0"/>
    <x v="2"/>
    <x v="0"/>
    <s v="Pcs"/>
    <n v="2350"/>
    <n v="3500"/>
    <n v="157450"/>
    <n v="234500"/>
    <n v="17"/>
    <x v="5"/>
    <x v="0"/>
  </r>
  <r>
    <d v="2021-06-18T00:00:00"/>
    <s v="P0015"/>
    <n v="71"/>
    <x v="1"/>
    <x v="0"/>
    <n v="0"/>
    <x v="6"/>
    <x v="1"/>
    <s v="Pcs"/>
    <n v="4775"/>
    <n v="7700"/>
    <n v="339025"/>
    <n v="546700"/>
    <n v="18"/>
    <x v="5"/>
    <x v="0"/>
  </r>
  <r>
    <d v="2021-06-19T00:00:00"/>
    <s v="P0015"/>
    <n v="68"/>
    <x v="2"/>
    <x v="0"/>
    <n v="0"/>
    <x v="6"/>
    <x v="1"/>
    <s v="Pcs"/>
    <n v="4775"/>
    <n v="7700"/>
    <n v="324700"/>
    <n v="523600"/>
    <n v="19"/>
    <x v="5"/>
    <x v="0"/>
  </r>
  <r>
    <d v="2021-06-20T00:00:00"/>
    <s v="P0002"/>
    <n v="74"/>
    <x v="1"/>
    <x v="0"/>
    <n v="0"/>
    <x v="1"/>
    <x v="0"/>
    <s v="Pcs"/>
    <n v="4850"/>
    <n v="6100"/>
    <n v="358900"/>
    <n v="451400"/>
    <n v="20"/>
    <x v="5"/>
    <x v="0"/>
  </r>
  <r>
    <d v="2021-06-21T00:00:00"/>
    <s v="P0004"/>
    <n v="73"/>
    <x v="1"/>
    <x v="0"/>
    <n v="0"/>
    <x v="3"/>
    <x v="0"/>
    <s v="Pcs"/>
    <n v="3550"/>
    <n v="4800"/>
    <n v="259150"/>
    <n v="350400"/>
    <n v="21"/>
    <x v="5"/>
    <x v="0"/>
  </r>
  <r>
    <d v="2021-06-22T00:00:00"/>
    <s v="P0001"/>
    <n v="72"/>
    <x v="2"/>
    <x v="0"/>
    <n v="0"/>
    <x v="0"/>
    <x v="0"/>
    <s v="Pcs"/>
    <n v="7250"/>
    <n v="8200"/>
    <n v="522000"/>
    <n v="590400"/>
    <n v="22"/>
    <x v="5"/>
    <x v="0"/>
  </r>
  <r>
    <d v="2021-06-23T00:00:00"/>
    <s v="P0015"/>
    <n v="70"/>
    <x v="1"/>
    <x v="0"/>
    <n v="0"/>
    <x v="6"/>
    <x v="1"/>
    <s v="Pcs"/>
    <n v="4775"/>
    <n v="7700"/>
    <n v="334250"/>
    <n v="539000"/>
    <n v="23"/>
    <x v="5"/>
    <x v="0"/>
  </r>
  <r>
    <d v="2021-06-24T00:00:00"/>
    <s v="P0020"/>
    <n v="72"/>
    <x v="1"/>
    <x v="0"/>
    <n v="0"/>
    <x v="23"/>
    <x v="1"/>
    <s v="Pcs"/>
    <n v="11950"/>
    <n v="16200"/>
    <n v="860400"/>
    <n v="1166400"/>
    <n v="24"/>
    <x v="5"/>
    <x v="0"/>
  </r>
  <r>
    <d v="2021-06-25T00:00:00"/>
    <s v="P0015"/>
    <n v="69"/>
    <x v="0"/>
    <x v="0"/>
    <n v="0"/>
    <x v="6"/>
    <x v="1"/>
    <s v="Pcs"/>
    <n v="4775"/>
    <n v="7700"/>
    <n v="329475"/>
    <n v="531300"/>
    <n v="25"/>
    <x v="5"/>
    <x v="0"/>
  </r>
  <r>
    <d v="2021-06-26T00:00:00"/>
    <s v="P0015"/>
    <n v="68"/>
    <x v="0"/>
    <x v="0"/>
    <n v="0"/>
    <x v="6"/>
    <x v="1"/>
    <s v="Pcs"/>
    <n v="4775"/>
    <n v="7700"/>
    <n v="324700"/>
    <n v="523600"/>
    <n v="26"/>
    <x v="5"/>
    <x v="0"/>
  </r>
  <r>
    <d v="2021-06-27T00:00:00"/>
    <s v="P0015"/>
    <n v="85"/>
    <x v="0"/>
    <x v="0"/>
    <n v="0"/>
    <x v="6"/>
    <x v="1"/>
    <s v="Pcs"/>
    <n v="4775"/>
    <n v="7700"/>
    <n v="405875"/>
    <n v="654500"/>
    <n v="27"/>
    <x v="5"/>
    <x v="0"/>
  </r>
  <r>
    <d v="2021-06-28T00:00:00"/>
    <s v="P0015"/>
    <n v="80"/>
    <x v="0"/>
    <x v="0"/>
    <n v="0"/>
    <x v="6"/>
    <x v="1"/>
    <s v="Pcs"/>
    <n v="4775"/>
    <n v="7700"/>
    <n v="382000"/>
    <n v="616000"/>
    <n v="28"/>
    <x v="5"/>
    <x v="0"/>
  </r>
  <r>
    <d v="2021-06-29T00:00:00"/>
    <s v="P0015"/>
    <n v="75"/>
    <x v="0"/>
    <x v="0"/>
    <n v="0"/>
    <x v="6"/>
    <x v="1"/>
    <s v="Pcs"/>
    <n v="4775"/>
    <n v="7700"/>
    <n v="358125"/>
    <n v="577500"/>
    <n v="29"/>
    <x v="5"/>
    <x v="0"/>
  </r>
  <r>
    <d v="2021-06-30T00:00:00"/>
    <s v="P0015"/>
    <n v="67"/>
    <x v="0"/>
    <x v="0"/>
    <n v="0"/>
    <x v="6"/>
    <x v="1"/>
    <s v="Pcs"/>
    <n v="4775"/>
    <n v="7700"/>
    <n v="319925"/>
    <n v="515900"/>
    <n v="30"/>
    <x v="5"/>
    <x v="0"/>
  </r>
  <r>
    <d v="2021-07-01T00:00:00"/>
    <s v="P0021"/>
    <n v="70"/>
    <x v="0"/>
    <x v="0"/>
    <n v="0"/>
    <x v="25"/>
    <x v="1"/>
    <s v="Pcs"/>
    <n v="2500"/>
    <n v="5400"/>
    <n v="175000"/>
    <n v="378000"/>
    <n v="1"/>
    <x v="6"/>
    <x v="0"/>
  </r>
  <r>
    <d v="2021-07-02T00:00:00"/>
    <s v="P0036"/>
    <n v="69"/>
    <x v="2"/>
    <x v="1"/>
    <n v="0"/>
    <x v="19"/>
    <x v="3"/>
    <s v="Pcs"/>
    <n v="7500"/>
    <n v="8000"/>
    <n v="517500"/>
    <n v="552000"/>
    <n v="2"/>
    <x v="6"/>
    <x v="0"/>
  </r>
  <r>
    <d v="2021-07-03T00:00:00"/>
    <s v="P0037"/>
    <n v="72"/>
    <x v="2"/>
    <x v="0"/>
    <n v="0"/>
    <x v="20"/>
    <x v="3"/>
    <s v="Pcs"/>
    <n v="1500"/>
    <n v="2500"/>
    <n v="108000"/>
    <n v="180000"/>
    <n v="3"/>
    <x v="6"/>
    <x v="0"/>
  </r>
  <r>
    <d v="2021-07-04T00:00:00"/>
    <s v="P0001"/>
    <n v="73"/>
    <x v="2"/>
    <x v="0"/>
    <n v="0"/>
    <x v="0"/>
    <x v="0"/>
    <s v="Pcs"/>
    <n v="7250"/>
    <n v="8200"/>
    <n v="529250"/>
    <n v="598600"/>
    <n v="4"/>
    <x v="6"/>
    <x v="0"/>
  </r>
  <r>
    <d v="2021-07-05T00:00:00"/>
    <s v="P0015"/>
    <n v="72"/>
    <x v="0"/>
    <x v="0"/>
    <n v="0"/>
    <x v="6"/>
    <x v="1"/>
    <s v="Pcs"/>
    <n v="4775"/>
    <n v="7700"/>
    <n v="343800"/>
    <n v="554400"/>
    <n v="5"/>
    <x v="6"/>
    <x v="0"/>
  </r>
  <r>
    <d v="2021-07-06T00:00:00"/>
    <s v="P0020"/>
    <n v="77"/>
    <x v="0"/>
    <x v="1"/>
    <n v="0"/>
    <x v="23"/>
    <x v="1"/>
    <s v="Pcs"/>
    <n v="11950"/>
    <n v="16200"/>
    <n v="920150"/>
    <n v="1247400"/>
    <n v="6"/>
    <x v="6"/>
    <x v="0"/>
  </r>
  <r>
    <d v="2021-07-07T00:00:00"/>
    <s v="P0025"/>
    <n v="70"/>
    <x v="0"/>
    <x v="0"/>
    <n v="0"/>
    <x v="11"/>
    <x v="2"/>
    <s v="Pcs"/>
    <n v="34550"/>
    <n v="36000"/>
    <n v="2418500"/>
    <n v="2520000"/>
    <n v="7"/>
    <x v="6"/>
    <x v="0"/>
  </r>
  <r>
    <d v="2021-07-08T00:00:00"/>
    <s v="P0003"/>
    <n v="67"/>
    <x v="0"/>
    <x v="1"/>
    <n v="0"/>
    <x v="2"/>
    <x v="0"/>
    <s v="Pcs"/>
    <n v="2350"/>
    <n v="3500"/>
    <n v="157450"/>
    <n v="234500"/>
    <n v="8"/>
    <x v="6"/>
    <x v="0"/>
  </r>
  <r>
    <d v="2021-07-09T00:00:00"/>
    <s v="P0021"/>
    <n v="69"/>
    <x v="1"/>
    <x v="0"/>
    <n v="0"/>
    <x v="25"/>
    <x v="1"/>
    <s v="Pcs"/>
    <n v="2500"/>
    <n v="5400"/>
    <n v="172500"/>
    <n v="372600"/>
    <n v="9"/>
    <x v="6"/>
    <x v="0"/>
  </r>
  <r>
    <d v="2021-07-10T00:00:00"/>
    <s v="P0021"/>
    <n v="68"/>
    <x v="2"/>
    <x v="0"/>
    <n v="0"/>
    <x v="25"/>
    <x v="1"/>
    <s v="Pcs"/>
    <n v="2500"/>
    <n v="5400"/>
    <n v="170000"/>
    <n v="367200"/>
    <n v="10"/>
    <x v="6"/>
    <x v="0"/>
  </r>
  <r>
    <d v="2021-07-11T00:00:00"/>
    <s v="P0002"/>
    <n v="67"/>
    <x v="1"/>
    <x v="0"/>
    <n v="0"/>
    <x v="1"/>
    <x v="0"/>
    <s v="Pcs"/>
    <n v="4850"/>
    <n v="6100"/>
    <n v="324950"/>
    <n v="408700"/>
    <n v="11"/>
    <x v="6"/>
    <x v="0"/>
  </r>
  <r>
    <d v="2021-07-12T00:00:00"/>
    <s v="P0004"/>
    <n v="70"/>
    <x v="1"/>
    <x v="0"/>
    <n v="0"/>
    <x v="3"/>
    <x v="0"/>
    <s v="Pcs"/>
    <n v="3550"/>
    <n v="4800"/>
    <n v="248500"/>
    <n v="336000"/>
    <n v="12"/>
    <x v="6"/>
    <x v="0"/>
  </r>
  <r>
    <d v="2021-07-13T00:00:00"/>
    <s v="P0001"/>
    <n v="71"/>
    <x v="2"/>
    <x v="0"/>
    <n v="0"/>
    <x v="0"/>
    <x v="0"/>
    <s v="Pcs"/>
    <n v="7250"/>
    <n v="8200"/>
    <n v="514750"/>
    <n v="582200"/>
    <n v="13"/>
    <x v="6"/>
    <x v="0"/>
  </r>
  <r>
    <d v="2021-07-14T00:00:00"/>
    <s v="P0015"/>
    <n v="73"/>
    <x v="1"/>
    <x v="0"/>
    <n v="0"/>
    <x v="6"/>
    <x v="1"/>
    <s v="Pcs"/>
    <n v="4775"/>
    <n v="7700"/>
    <n v="348575"/>
    <n v="562100"/>
    <n v="14"/>
    <x v="6"/>
    <x v="0"/>
  </r>
  <r>
    <d v="2021-07-15T00:00:00"/>
    <s v="P0020"/>
    <n v="69"/>
    <x v="1"/>
    <x v="0"/>
    <n v="0"/>
    <x v="23"/>
    <x v="1"/>
    <s v="Pcs"/>
    <n v="11950"/>
    <n v="16200"/>
    <n v="824550"/>
    <n v="1117800"/>
    <n v="15"/>
    <x v="6"/>
    <x v="0"/>
  </r>
  <r>
    <d v="2021-07-16T00:00:00"/>
    <s v="P0025"/>
    <n v="70"/>
    <x v="2"/>
    <x v="0"/>
    <n v="0"/>
    <x v="11"/>
    <x v="2"/>
    <s v="Pcs"/>
    <n v="34550"/>
    <n v="36000"/>
    <n v="2418500"/>
    <n v="2520000"/>
    <n v="16"/>
    <x v="6"/>
    <x v="0"/>
  </r>
  <r>
    <d v="2021-07-17T00:00:00"/>
    <s v="P0003"/>
    <n v="67"/>
    <x v="1"/>
    <x v="0"/>
    <n v="0"/>
    <x v="2"/>
    <x v="0"/>
    <s v="Pcs"/>
    <n v="2350"/>
    <n v="3500"/>
    <n v="157450"/>
    <n v="234500"/>
    <n v="17"/>
    <x v="6"/>
    <x v="0"/>
  </r>
  <r>
    <d v="2021-07-18T00:00:00"/>
    <s v="P0021"/>
    <n v="71"/>
    <x v="1"/>
    <x v="0"/>
    <n v="0"/>
    <x v="25"/>
    <x v="1"/>
    <s v="Pcs"/>
    <n v="2500"/>
    <n v="5400"/>
    <n v="177500"/>
    <n v="383400"/>
    <n v="18"/>
    <x v="6"/>
    <x v="0"/>
  </r>
  <r>
    <d v="2021-07-19T00:00:00"/>
    <s v="P0021"/>
    <n v="68"/>
    <x v="2"/>
    <x v="0"/>
    <n v="0"/>
    <x v="25"/>
    <x v="1"/>
    <s v="Pcs"/>
    <n v="2500"/>
    <n v="5400"/>
    <n v="170000"/>
    <n v="367200"/>
    <n v="19"/>
    <x v="6"/>
    <x v="0"/>
  </r>
  <r>
    <d v="2021-07-20T00:00:00"/>
    <s v="P0002"/>
    <n v="74"/>
    <x v="1"/>
    <x v="0"/>
    <n v="0"/>
    <x v="1"/>
    <x v="0"/>
    <s v="Pcs"/>
    <n v="4850"/>
    <n v="6100"/>
    <n v="358900"/>
    <n v="451400"/>
    <n v="20"/>
    <x v="6"/>
    <x v="0"/>
  </r>
  <r>
    <d v="2021-07-21T00:00:00"/>
    <s v="P0004"/>
    <n v="73"/>
    <x v="1"/>
    <x v="0"/>
    <n v="0"/>
    <x v="3"/>
    <x v="0"/>
    <s v="Pcs"/>
    <n v="3550"/>
    <n v="4800"/>
    <n v="259150"/>
    <n v="350400"/>
    <n v="21"/>
    <x v="6"/>
    <x v="0"/>
  </r>
  <r>
    <d v="2021-07-22T00:00:00"/>
    <s v="P0001"/>
    <n v="72"/>
    <x v="2"/>
    <x v="0"/>
    <n v="0"/>
    <x v="0"/>
    <x v="0"/>
    <s v="Pcs"/>
    <n v="7250"/>
    <n v="8200"/>
    <n v="522000"/>
    <n v="590400"/>
    <n v="22"/>
    <x v="6"/>
    <x v="0"/>
  </r>
  <r>
    <d v="2021-07-23T00:00:00"/>
    <s v="P0015"/>
    <n v="70"/>
    <x v="1"/>
    <x v="0"/>
    <n v="0"/>
    <x v="6"/>
    <x v="1"/>
    <s v="Pcs"/>
    <n v="4775"/>
    <n v="7700"/>
    <n v="334250"/>
    <n v="539000"/>
    <n v="23"/>
    <x v="6"/>
    <x v="0"/>
  </r>
  <r>
    <d v="2021-07-24T00:00:00"/>
    <s v="P0020"/>
    <n v="74"/>
    <x v="1"/>
    <x v="0"/>
    <n v="0"/>
    <x v="23"/>
    <x v="1"/>
    <s v="Pcs"/>
    <n v="11950"/>
    <n v="16200"/>
    <n v="884300"/>
    <n v="1198800"/>
    <n v="24"/>
    <x v="6"/>
    <x v="0"/>
  </r>
  <r>
    <d v="2021-07-25T00:00:00"/>
    <s v="P0021"/>
    <n v="70"/>
    <x v="0"/>
    <x v="0"/>
    <n v="0"/>
    <x v="25"/>
    <x v="1"/>
    <s v="Pcs"/>
    <n v="2500"/>
    <n v="5400"/>
    <n v="175000"/>
    <n v="378000"/>
    <n v="25"/>
    <x v="6"/>
    <x v="0"/>
  </r>
  <r>
    <d v="2021-07-26T00:00:00"/>
    <s v="P0021"/>
    <n v="67"/>
    <x v="0"/>
    <x v="0"/>
    <n v="0"/>
    <x v="25"/>
    <x v="1"/>
    <s v="Pcs"/>
    <n v="2500"/>
    <n v="5400"/>
    <n v="167500"/>
    <n v="361800"/>
    <n v="26"/>
    <x v="6"/>
    <x v="0"/>
  </r>
  <r>
    <d v="2021-07-27T00:00:00"/>
    <s v="P0021"/>
    <n v="72"/>
    <x v="0"/>
    <x v="0"/>
    <n v="0"/>
    <x v="25"/>
    <x v="1"/>
    <s v="Pcs"/>
    <n v="2500"/>
    <n v="5400"/>
    <n v="180000"/>
    <n v="388800"/>
    <n v="27"/>
    <x v="6"/>
    <x v="0"/>
  </r>
  <r>
    <d v="2021-07-28T00:00:00"/>
    <s v="P0021"/>
    <n v="75"/>
    <x v="0"/>
    <x v="0"/>
    <n v="0"/>
    <x v="25"/>
    <x v="1"/>
    <s v="Pcs"/>
    <n v="2500"/>
    <n v="5400"/>
    <n v="187500"/>
    <n v="405000"/>
    <n v="28"/>
    <x v="6"/>
    <x v="0"/>
  </r>
  <r>
    <d v="2021-07-29T00:00:00"/>
    <s v="P0021"/>
    <n v="67"/>
    <x v="0"/>
    <x v="0"/>
    <n v="0"/>
    <x v="25"/>
    <x v="1"/>
    <s v="Pcs"/>
    <n v="2500"/>
    <n v="5400"/>
    <n v="167500"/>
    <n v="361800"/>
    <n v="29"/>
    <x v="6"/>
    <x v="0"/>
  </r>
  <r>
    <d v="2021-07-30T00:00:00"/>
    <s v="P0021"/>
    <n v="83"/>
    <x v="0"/>
    <x v="0"/>
    <n v="0"/>
    <x v="25"/>
    <x v="1"/>
    <s v="Pcs"/>
    <n v="2500"/>
    <n v="5400"/>
    <n v="207500"/>
    <n v="448200"/>
    <n v="30"/>
    <x v="6"/>
    <x v="0"/>
  </r>
  <r>
    <d v="2021-07-31T00:00:00"/>
    <s v="P0021"/>
    <n v="72"/>
    <x v="0"/>
    <x v="0"/>
    <n v="0"/>
    <x v="25"/>
    <x v="1"/>
    <s v="Pcs"/>
    <n v="2500"/>
    <n v="5400"/>
    <n v="180000"/>
    <n v="388800"/>
    <n v="31"/>
    <x v="6"/>
    <x v="0"/>
  </r>
  <r>
    <d v="2021-08-01T00:00:00"/>
    <s v="P0027"/>
    <n v="80"/>
    <x v="0"/>
    <x v="0"/>
    <n v="0"/>
    <x v="13"/>
    <x v="2"/>
    <s v="Pcs"/>
    <n v="5750"/>
    <n v="10300"/>
    <n v="460000"/>
    <n v="824000"/>
    <n v="1"/>
    <x v="7"/>
    <x v="0"/>
  </r>
  <r>
    <d v="2021-08-02T00:00:00"/>
    <s v="P0002"/>
    <n v="69"/>
    <x v="2"/>
    <x v="1"/>
    <n v="0"/>
    <x v="1"/>
    <x v="0"/>
    <s v="Pcs"/>
    <n v="4850"/>
    <n v="6100"/>
    <n v="334650"/>
    <n v="420900"/>
    <n v="2"/>
    <x v="7"/>
    <x v="0"/>
  </r>
  <r>
    <d v="2021-08-03T00:00:00"/>
    <s v="P0004"/>
    <n v="72"/>
    <x v="2"/>
    <x v="0"/>
    <n v="0"/>
    <x v="3"/>
    <x v="0"/>
    <s v="Pcs"/>
    <n v="3550"/>
    <n v="4800"/>
    <n v="255600"/>
    <n v="345600"/>
    <n v="3"/>
    <x v="7"/>
    <x v="0"/>
  </r>
  <r>
    <d v="2021-08-04T00:00:00"/>
    <s v="P0001"/>
    <n v="73"/>
    <x v="2"/>
    <x v="0"/>
    <n v="0"/>
    <x v="0"/>
    <x v="0"/>
    <s v="Pcs"/>
    <n v="7250"/>
    <n v="8200"/>
    <n v="529250"/>
    <n v="598600"/>
    <n v="4"/>
    <x v="7"/>
    <x v="0"/>
  </r>
  <r>
    <d v="2021-08-05T00:00:00"/>
    <s v="P0036"/>
    <n v="73"/>
    <x v="0"/>
    <x v="0"/>
    <n v="0"/>
    <x v="19"/>
    <x v="3"/>
    <s v="Pcs"/>
    <n v="7500"/>
    <n v="8000"/>
    <n v="547500"/>
    <n v="584000"/>
    <n v="5"/>
    <x v="7"/>
    <x v="0"/>
  </r>
  <r>
    <d v="2021-08-06T00:00:00"/>
    <s v="P0037"/>
    <n v="75"/>
    <x v="0"/>
    <x v="1"/>
    <n v="0"/>
    <x v="20"/>
    <x v="3"/>
    <s v="Pcs"/>
    <n v="1500"/>
    <n v="2500"/>
    <n v="112500"/>
    <n v="187500"/>
    <n v="6"/>
    <x v="7"/>
    <x v="0"/>
  </r>
  <r>
    <d v="2021-08-07T00:00:00"/>
    <s v="P0025"/>
    <n v="72"/>
    <x v="0"/>
    <x v="0"/>
    <n v="0"/>
    <x v="11"/>
    <x v="2"/>
    <s v="Pcs"/>
    <n v="34550"/>
    <n v="36000"/>
    <n v="2487600"/>
    <n v="2592000"/>
    <n v="7"/>
    <x v="7"/>
    <x v="0"/>
  </r>
  <r>
    <d v="2021-08-08T00:00:00"/>
    <s v="P0003"/>
    <n v="68"/>
    <x v="0"/>
    <x v="1"/>
    <n v="0"/>
    <x v="2"/>
    <x v="0"/>
    <s v="Pcs"/>
    <n v="2350"/>
    <n v="3500"/>
    <n v="159800"/>
    <n v="238000"/>
    <n v="8"/>
    <x v="7"/>
    <x v="0"/>
  </r>
  <r>
    <d v="2021-08-09T00:00:00"/>
    <s v="P0027"/>
    <n v="69"/>
    <x v="1"/>
    <x v="0"/>
    <n v="0"/>
    <x v="13"/>
    <x v="2"/>
    <s v="Pcs"/>
    <n v="5750"/>
    <n v="10300"/>
    <n v="396750"/>
    <n v="710700"/>
    <n v="9"/>
    <x v="7"/>
    <x v="0"/>
  </r>
  <r>
    <d v="2021-08-10T00:00:00"/>
    <s v="P0027"/>
    <n v="68"/>
    <x v="2"/>
    <x v="0"/>
    <n v="0"/>
    <x v="13"/>
    <x v="2"/>
    <s v="Pcs"/>
    <n v="5750"/>
    <n v="10300"/>
    <n v="391000"/>
    <n v="700400"/>
    <n v="10"/>
    <x v="7"/>
    <x v="0"/>
  </r>
  <r>
    <d v="2021-08-11T00:00:00"/>
    <s v="P0002"/>
    <n v="67"/>
    <x v="1"/>
    <x v="0"/>
    <n v="0"/>
    <x v="1"/>
    <x v="0"/>
    <s v="Pcs"/>
    <n v="4850"/>
    <n v="6100"/>
    <n v="324950"/>
    <n v="408700"/>
    <n v="11"/>
    <x v="7"/>
    <x v="0"/>
  </r>
  <r>
    <d v="2021-08-12T00:00:00"/>
    <s v="P0004"/>
    <n v="70"/>
    <x v="1"/>
    <x v="0"/>
    <n v="0"/>
    <x v="3"/>
    <x v="0"/>
    <s v="Pcs"/>
    <n v="3550"/>
    <n v="4800"/>
    <n v="248500"/>
    <n v="336000"/>
    <n v="12"/>
    <x v="7"/>
    <x v="0"/>
  </r>
  <r>
    <d v="2021-08-13T00:00:00"/>
    <s v="P0001"/>
    <n v="71"/>
    <x v="2"/>
    <x v="0"/>
    <n v="0"/>
    <x v="0"/>
    <x v="0"/>
    <s v="Pcs"/>
    <n v="7250"/>
    <n v="8200"/>
    <n v="514750"/>
    <n v="582200"/>
    <n v="13"/>
    <x v="7"/>
    <x v="0"/>
  </r>
  <r>
    <d v="2021-08-14T00:00:00"/>
    <s v="P0015"/>
    <n v="73"/>
    <x v="1"/>
    <x v="0"/>
    <n v="0"/>
    <x v="6"/>
    <x v="1"/>
    <s v="Pcs"/>
    <n v="4775"/>
    <n v="7700"/>
    <n v="348575"/>
    <n v="562100"/>
    <n v="14"/>
    <x v="7"/>
    <x v="0"/>
  </r>
  <r>
    <d v="2021-08-15T00:00:00"/>
    <s v="P0020"/>
    <n v="69"/>
    <x v="1"/>
    <x v="0"/>
    <n v="0"/>
    <x v="23"/>
    <x v="1"/>
    <s v="Pcs"/>
    <n v="11950"/>
    <n v="16200"/>
    <n v="824550"/>
    <n v="1117800"/>
    <n v="15"/>
    <x v="7"/>
    <x v="0"/>
  </r>
  <r>
    <d v="2021-08-16T00:00:00"/>
    <s v="P0025"/>
    <n v="70"/>
    <x v="2"/>
    <x v="0"/>
    <n v="0"/>
    <x v="11"/>
    <x v="2"/>
    <s v="Pcs"/>
    <n v="34550"/>
    <n v="36000"/>
    <n v="2418500"/>
    <n v="2520000"/>
    <n v="16"/>
    <x v="7"/>
    <x v="0"/>
  </r>
  <r>
    <d v="2021-08-17T00:00:00"/>
    <s v="P0003"/>
    <n v="67"/>
    <x v="1"/>
    <x v="0"/>
    <n v="0"/>
    <x v="2"/>
    <x v="0"/>
    <s v="Pcs"/>
    <n v="2350"/>
    <n v="3500"/>
    <n v="157450"/>
    <n v="234500"/>
    <n v="17"/>
    <x v="7"/>
    <x v="0"/>
  </r>
  <r>
    <d v="2021-08-18T00:00:00"/>
    <s v="P0027"/>
    <n v="71"/>
    <x v="1"/>
    <x v="0"/>
    <n v="0"/>
    <x v="13"/>
    <x v="2"/>
    <s v="Pcs"/>
    <n v="5750"/>
    <n v="10300"/>
    <n v="408250"/>
    <n v="731300"/>
    <n v="18"/>
    <x v="7"/>
    <x v="0"/>
  </r>
  <r>
    <d v="2021-08-19T00:00:00"/>
    <s v="P0027"/>
    <n v="68"/>
    <x v="2"/>
    <x v="0"/>
    <n v="0"/>
    <x v="13"/>
    <x v="2"/>
    <s v="Pcs"/>
    <n v="5750"/>
    <n v="10300"/>
    <n v="391000"/>
    <n v="700400"/>
    <n v="19"/>
    <x v="7"/>
    <x v="0"/>
  </r>
  <r>
    <d v="2021-08-20T00:00:00"/>
    <s v="P0002"/>
    <n v="74"/>
    <x v="1"/>
    <x v="0"/>
    <n v="0"/>
    <x v="1"/>
    <x v="0"/>
    <s v="Pcs"/>
    <n v="4850"/>
    <n v="6100"/>
    <n v="358900"/>
    <n v="451400"/>
    <n v="20"/>
    <x v="7"/>
    <x v="0"/>
  </r>
  <r>
    <d v="2021-08-21T00:00:00"/>
    <s v="P0004"/>
    <n v="73"/>
    <x v="1"/>
    <x v="0"/>
    <n v="0"/>
    <x v="3"/>
    <x v="0"/>
    <s v="Pcs"/>
    <n v="3550"/>
    <n v="4800"/>
    <n v="259150"/>
    <n v="350400"/>
    <n v="21"/>
    <x v="7"/>
    <x v="0"/>
  </r>
  <r>
    <d v="2021-08-22T00:00:00"/>
    <s v="P0001"/>
    <n v="72"/>
    <x v="2"/>
    <x v="0"/>
    <n v="0"/>
    <x v="0"/>
    <x v="0"/>
    <s v="Pcs"/>
    <n v="7250"/>
    <n v="8200"/>
    <n v="522000"/>
    <n v="590400"/>
    <n v="22"/>
    <x v="7"/>
    <x v="0"/>
  </r>
  <r>
    <d v="2021-08-23T00:00:00"/>
    <s v="P0015"/>
    <n v="67"/>
    <x v="1"/>
    <x v="0"/>
    <n v="0"/>
    <x v="6"/>
    <x v="1"/>
    <s v="Pcs"/>
    <n v="4775"/>
    <n v="7700"/>
    <n v="319925"/>
    <n v="515900"/>
    <n v="23"/>
    <x v="7"/>
    <x v="0"/>
  </r>
  <r>
    <d v="2021-08-24T00:00:00"/>
    <s v="P0020"/>
    <n v="70"/>
    <x v="1"/>
    <x v="0"/>
    <n v="0"/>
    <x v="23"/>
    <x v="1"/>
    <s v="Pcs"/>
    <n v="11950"/>
    <n v="16200"/>
    <n v="836500"/>
    <n v="1134000"/>
    <n v="24"/>
    <x v="7"/>
    <x v="0"/>
  </r>
  <r>
    <d v="2021-08-25T00:00:00"/>
    <s v="P0027"/>
    <n v="68"/>
    <x v="0"/>
    <x v="0"/>
    <n v="0"/>
    <x v="13"/>
    <x v="2"/>
    <s v="Pcs"/>
    <n v="5750"/>
    <n v="10300"/>
    <n v="391000"/>
    <n v="700400"/>
    <n v="25"/>
    <x v="7"/>
    <x v="0"/>
  </r>
  <r>
    <d v="2021-08-26T00:00:00"/>
    <s v="P0027"/>
    <n v="72"/>
    <x v="0"/>
    <x v="0"/>
    <n v="0"/>
    <x v="13"/>
    <x v="2"/>
    <s v="Pcs"/>
    <n v="5750"/>
    <n v="10300"/>
    <n v="414000"/>
    <n v="741600"/>
    <n v="26"/>
    <x v="7"/>
    <x v="0"/>
  </r>
  <r>
    <d v="2021-08-27T00:00:00"/>
    <s v="P0027"/>
    <n v="70"/>
    <x v="0"/>
    <x v="0"/>
    <n v="0"/>
    <x v="13"/>
    <x v="2"/>
    <s v="Pcs"/>
    <n v="5750"/>
    <n v="10300"/>
    <n v="402500"/>
    <n v="721000"/>
    <n v="27"/>
    <x v="7"/>
    <x v="0"/>
  </r>
  <r>
    <d v="2021-08-28T00:00:00"/>
    <s v="P0027"/>
    <n v="67"/>
    <x v="0"/>
    <x v="0"/>
    <n v="0"/>
    <x v="13"/>
    <x v="2"/>
    <s v="Pcs"/>
    <n v="5750"/>
    <n v="10300"/>
    <n v="385250"/>
    <n v="690100"/>
    <n v="28"/>
    <x v="7"/>
    <x v="0"/>
  </r>
  <r>
    <d v="2021-08-29T00:00:00"/>
    <s v="P0027"/>
    <n v="77"/>
    <x v="0"/>
    <x v="0"/>
    <n v="0"/>
    <x v="13"/>
    <x v="2"/>
    <s v="Pcs"/>
    <n v="5750"/>
    <n v="10300"/>
    <n v="442750"/>
    <n v="793100"/>
    <n v="29"/>
    <x v="7"/>
    <x v="0"/>
  </r>
  <r>
    <d v="2021-08-30T00:00:00"/>
    <s v="P0027"/>
    <n v="75"/>
    <x v="0"/>
    <x v="0"/>
    <n v="0"/>
    <x v="13"/>
    <x v="2"/>
    <s v="Pcs"/>
    <n v="5750"/>
    <n v="10300"/>
    <n v="431250"/>
    <n v="772500"/>
    <n v="30"/>
    <x v="7"/>
    <x v="0"/>
  </r>
  <r>
    <d v="2021-08-31T00:00:00"/>
    <s v="P0027"/>
    <n v="70"/>
    <x v="0"/>
    <x v="0"/>
    <n v="0"/>
    <x v="13"/>
    <x v="2"/>
    <s v="Pcs"/>
    <n v="5750"/>
    <n v="10300"/>
    <n v="402500"/>
    <n v="721000"/>
    <n v="31"/>
    <x v="7"/>
    <x v="0"/>
  </r>
  <r>
    <d v="2021-09-01T00:00:00"/>
    <s v="P0029"/>
    <n v="70"/>
    <x v="0"/>
    <x v="0"/>
    <n v="0"/>
    <x v="26"/>
    <x v="2"/>
    <s v="Pcs"/>
    <n v="17750"/>
    <n v="21000"/>
    <n v="1242500"/>
    <n v="1470000"/>
    <n v="1"/>
    <x v="8"/>
    <x v="0"/>
  </r>
  <r>
    <d v="2021-09-02T00:00:00"/>
    <s v="P0002"/>
    <n v="69"/>
    <x v="2"/>
    <x v="1"/>
    <n v="0"/>
    <x v="1"/>
    <x v="0"/>
    <s v="Pcs"/>
    <n v="4850"/>
    <n v="6100"/>
    <n v="334650"/>
    <n v="420900"/>
    <n v="2"/>
    <x v="8"/>
    <x v="0"/>
  </r>
  <r>
    <d v="2021-09-03T00:00:00"/>
    <s v="P0004"/>
    <n v="72"/>
    <x v="2"/>
    <x v="0"/>
    <n v="0"/>
    <x v="3"/>
    <x v="0"/>
    <s v="Pcs"/>
    <n v="3550"/>
    <n v="4800"/>
    <n v="255600"/>
    <n v="345600"/>
    <n v="3"/>
    <x v="8"/>
    <x v="0"/>
  </r>
  <r>
    <d v="2021-09-04T00:00:00"/>
    <s v="P0036"/>
    <n v="73"/>
    <x v="2"/>
    <x v="0"/>
    <n v="0"/>
    <x v="19"/>
    <x v="3"/>
    <s v="Pcs"/>
    <n v="7500"/>
    <n v="8000"/>
    <n v="547500"/>
    <n v="584000"/>
    <n v="4"/>
    <x v="8"/>
    <x v="0"/>
  </r>
  <r>
    <d v="2021-09-05T00:00:00"/>
    <s v="P0037"/>
    <n v="75"/>
    <x v="0"/>
    <x v="0"/>
    <n v="0"/>
    <x v="20"/>
    <x v="3"/>
    <s v="Pcs"/>
    <n v="1500"/>
    <n v="2500"/>
    <n v="112500"/>
    <n v="187500"/>
    <n v="5"/>
    <x v="8"/>
    <x v="0"/>
  </r>
  <r>
    <d v="2021-09-06T00:00:00"/>
    <s v="P0020"/>
    <n v="70"/>
    <x v="0"/>
    <x v="1"/>
    <n v="0"/>
    <x v="23"/>
    <x v="1"/>
    <s v="Pcs"/>
    <n v="11950"/>
    <n v="16200"/>
    <n v="836500"/>
    <n v="1134000"/>
    <n v="6"/>
    <x v="8"/>
    <x v="0"/>
  </r>
  <r>
    <d v="2021-09-07T00:00:00"/>
    <s v="P0025"/>
    <n v="75"/>
    <x v="0"/>
    <x v="0"/>
    <n v="0"/>
    <x v="11"/>
    <x v="2"/>
    <s v="Pcs"/>
    <n v="34550"/>
    <n v="36000"/>
    <n v="2591250"/>
    <n v="2700000"/>
    <n v="7"/>
    <x v="8"/>
    <x v="0"/>
  </r>
  <r>
    <d v="2021-09-08T00:00:00"/>
    <s v="P0003"/>
    <n v="70"/>
    <x v="0"/>
    <x v="1"/>
    <n v="0"/>
    <x v="2"/>
    <x v="0"/>
    <s v="Pcs"/>
    <n v="2350"/>
    <n v="3500"/>
    <n v="164500"/>
    <n v="245000"/>
    <n v="8"/>
    <x v="8"/>
    <x v="0"/>
  </r>
  <r>
    <d v="2021-09-09T00:00:00"/>
    <s v="P0029"/>
    <n v="69"/>
    <x v="1"/>
    <x v="0"/>
    <n v="0"/>
    <x v="26"/>
    <x v="2"/>
    <s v="Pcs"/>
    <n v="17750"/>
    <n v="21000"/>
    <n v="1224750"/>
    <n v="1449000"/>
    <n v="9"/>
    <x v="8"/>
    <x v="0"/>
  </r>
  <r>
    <d v="2021-09-10T00:00:00"/>
    <s v="P0029"/>
    <n v="68"/>
    <x v="2"/>
    <x v="0"/>
    <n v="0"/>
    <x v="26"/>
    <x v="2"/>
    <s v="Pcs"/>
    <n v="17750"/>
    <n v="21000"/>
    <n v="1207000"/>
    <n v="1428000"/>
    <n v="10"/>
    <x v="8"/>
    <x v="0"/>
  </r>
  <r>
    <d v="2021-09-11T00:00:00"/>
    <s v="P0002"/>
    <n v="67"/>
    <x v="1"/>
    <x v="0"/>
    <n v="0"/>
    <x v="1"/>
    <x v="0"/>
    <s v="Pcs"/>
    <n v="4850"/>
    <n v="6100"/>
    <n v="324950"/>
    <n v="408700"/>
    <n v="11"/>
    <x v="8"/>
    <x v="0"/>
  </r>
  <r>
    <d v="2021-09-12T00:00:00"/>
    <s v="P0004"/>
    <n v="70"/>
    <x v="1"/>
    <x v="0"/>
    <n v="0"/>
    <x v="3"/>
    <x v="0"/>
    <s v="Pcs"/>
    <n v="3550"/>
    <n v="4800"/>
    <n v="248500"/>
    <n v="336000"/>
    <n v="12"/>
    <x v="8"/>
    <x v="0"/>
  </r>
  <r>
    <d v="2021-09-13T00:00:00"/>
    <s v="P0001"/>
    <n v="71"/>
    <x v="2"/>
    <x v="0"/>
    <n v="0"/>
    <x v="0"/>
    <x v="0"/>
    <s v="Pcs"/>
    <n v="7250"/>
    <n v="8200"/>
    <n v="514750"/>
    <n v="582200"/>
    <n v="13"/>
    <x v="8"/>
    <x v="0"/>
  </r>
  <r>
    <d v="2021-09-14T00:00:00"/>
    <s v="P0015"/>
    <n v="73"/>
    <x v="1"/>
    <x v="0"/>
    <n v="0"/>
    <x v="6"/>
    <x v="1"/>
    <s v="Pcs"/>
    <n v="4775"/>
    <n v="7700"/>
    <n v="348575"/>
    <n v="562100"/>
    <n v="14"/>
    <x v="8"/>
    <x v="0"/>
  </r>
  <r>
    <d v="2021-09-15T00:00:00"/>
    <s v="P0020"/>
    <n v="69"/>
    <x v="1"/>
    <x v="0"/>
    <n v="0"/>
    <x v="23"/>
    <x v="1"/>
    <s v="Pcs"/>
    <n v="11950"/>
    <n v="16200"/>
    <n v="824550"/>
    <n v="1117800"/>
    <n v="15"/>
    <x v="8"/>
    <x v="0"/>
  </r>
  <r>
    <d v="2021-09-16T00:00:00"/>
    <s v="P0025"/>
    <n v="70"/>
    <x v="2"/>
    <x v="0"/>
    <n v="0"/>
    <x v="11"/>
    <x v="2"/>
    <s v="Pcs"/>
    <n v="34550"/>
    <n v="36000"/>
    <n v="2418500"/>
    <n v="2520000"/>
    <n v="16"/>
    <x v="8"/>
    <x v="0"/>
  </r>
  <r>
    <d v="2021-09-17T00:00:00"/>
    <s v="P0003"/>
    <n v="67"/>
    <x v="1"/>
    <x v="0"/>
    <n v="0"/>
    <x v="2"/>
    <x v="0"/>
    <s v="Pcs"/>
    <n v="2350"/>
    <n v="3500"/>
    <n v="157450"/>
    <n v="234500"/>
    <n v="17"/>
    <x v="8"/>
    <x v="0"/>
  </r>
  <r>
    <d v="2021-09-18T00:00:00"/>
    <s v="P0029"/>
    <n v="71"/>
    <x v="1"/>
    <x v="0"/>
    <n v="0"/>
    <x v="26"/>
    <x v="2"/>
    <s v="Pcs"/>
    <n v="17750"/>
    <n v="21000"/>
    <n v="1260250"/>
    <n v="1491000"/>
    <n v="18"/>
    <x v="8"/>
    <x v="0"/>
  </r>
  <r>
    <d v="2021-09-19T00:00:00"/>
    <s v="P0029"/>
    <n v="68"/>
    <x v="2"/>
    <x v="0"/>
    <n v="0"/>
    <x v="26"/>
    <x v="2"/>
    <s v="Pcs"/>
    <n v="17750"/>
    <n v="21000"/>
    <n v="1207000"/>
    <n v="1428000"/>
    <n v="19"/>
    <x v="8"/>
    <x v="0"/>
  </r>
  <r>
    <d v="2021-09-20T00:00:00"/>
    <s v="P0002"/>
    <n v="74"/>
    <x v="1"/>
    <x v="0"/>
    <n v="0"/>
    <x v="1"/>
    <x v="0"/>
    <s v="Pcs"/>
    <n v="4850"/>
    <n v="6100"/>
    <n v="358900"/>
    <n v="451400"/>
    <n v="20"/>
    <x v="8"/>
    <x v="0"/>
  </r>
  <r>
    <d v="2021-09-21T00:00:00"/>
    <s v="P0004"/>
    <n v="73"/>
    <x v="1"/>
    <x v="0"/>
    <n v="0"/>
    <x v="3"/>
    <x v="0"/>
    <s v="Pcs"/>
    <n v="3550"/>
    <n v="4800"/>
    <n v="259150"/>
    <n v="350400"/>
    <n v="21"/>
    <x v="8"/>
    <x v="0"/>
  </r>
  <r>
    <d v="2021-09-22T00:00:00"/>
    <s v="P0001"/>
    <n v="72"/>
    <x v="2"/>
    <x v="0"/>
    <n v="0"/>
    <x v="0"/>
    <x v="0"/>
    <s v="Pcs"/>
    <n v="7250"/>
    <n v="8200"/>
    <n v="522000"/>
    <n v="590400"/>
    <n v="22"/>
    <x v="8"/>
    <x v="0"/>
  </r>
  <r>
    <d v="2021-09-23T00:00:00"/>
    <s v="P0015"/>
    <n v="69"/>
    <x v="1"/>
    <x v="0"/>
    <n v="0"/>
    <x v="6"/>
    <x v="1"/>
    <s v="Pcs"/>
    <n v="4775"/>
    <n v="7700"/>
    <n v="329475"/>
    <n v="531300"/>
    <n v="23"/>
    <x v="8"/>
    <x v="0"/>
  </r>
  <r>
    <d v="2021-09-24T00:00:00"/>
    <s v="P0020"/>
    <n v="68"/>
    <x v="1"/>
    <x v="0"/>
    <n v="0"/>
    <x v="23"/>
    <x v="1"/>
    <s v="Pcs"/>
    <n v="11950"/>
    <n v="16200"/>
    <n v="812600"/>
    <n v="1101600"/>
    <n v="24"/>
    <x v="8"/>
    <x v="0"/>
  </r>
  <r>
    <d v="2021-09-25T00:00:00"/>
    <s v="P0029"/>
    <n v="77"/>
    <x v="0"/>
    <x v="0"/>
    <n v="0"/>
    <x v="26"/>
    <x v="2"/>
    <s v="Pcs"/>
    <n v="17750"/>
    <n v="21000"/>
    <n v="1366750"/>
    <n v="1617000"/>
    <n v="25"/>
    <x v="8"/>
    <x v="0"/>
  </r>
  <r>
    <d v="2021-09-26T00:00:00"/>
    <s v="P0029"/>
    <n v="75"/>
    <x v="0"/>
    <x v="0"/>
    <n v="0"/>
    <x v="26"/>
    <x v="2"/>
    <s v="Pcs"/>
    <n v="17750"/>
    <n v="21000"/>
    <n v="1331250"/>
    <n v="1575000"/>
    <n v="26"/>
    <x v="8"/>
    <x v="0"/>
  </r>
  <r>
    <d v="2021-09-27T00:00:00"/>
    <s v="P0029"/>
    <n v="73"/>
    <x v="0"/>
    <x v="0"/>
    <n v="0"/>
    <x v="26"/>
    <x v="2"/>
    <s v="Pcs"/>
    <n v="17750"/>
    <n v="21000"/>
    <n v="1295750"/>
    <n v="1533000"/>
    <n v="27"/>
    <x v="8"/>
    <x v="0"/>
  </r>
  <r>
    <d v="2021-09-28T00:00:00"/>
    <s v="P0029"/>
    <n v="72"/>
    <x v="0"/>
    <x v="0"/>
    <n v="0"/>
    <x v="26"/>
    <x v="2"/>
    <s v="Pcs"/>
    <n v="17750"/>
    <n v="21000"/>
    <n v="1278000"/>
    <n v="1512000"/>
    <n v="28"/>
    <x v="8"/>
    <x v="0"/>
  </r>
  <r>
    <d v="2021-09-29T00:00:00"/>
    <s v="P0029"/>
    <n v="85"/>
    <x v="0"/>
    <x v="0"/>
    <n v="0"/>
    <x v="26"/>
    <x v="2"/>
    <s v="Pcs"/>
    <n v="17750"/>
    <n v="21000"/>
    <n v="1508750"/>
    <n v="1785000"/>
    <n v="29"/>
    <x v="8"/>
    <x v="0"/>
  </r>
  <r>
    <d v="2021-09-30T00:00:00"/>
    <s v="P0029"/>
    <n v="70"/>
    <x v="0"/>
    <x v="0"/>
    <n v="0"/>
    <x v="26"/>
    <x v="2"/>
    <s v="Pcs"/>
    <n v="17750"/>
    <n v="21000"/>
    <n v="1242500"/>
    <n v="1470000"/>
    <n v="30"/>
    <x v="8"/>
    <x v="0"/>
  </r>
  <r>
    <d v="2021-10-01T00:00:00"/>
    <s v="P0030"/>
    <n v="70"/>
    <x v="0"/>
    <x v="0"/>
    <n v="0"/>
    <x v="27"/>
    <x v="2"/>
    <s v="Pcs"/>
    <n v="15000"/>
    <n v="18550"/>
    <n v="1050000"/>
    <n v="1298500"/>
    <n v="1"/>
    <x v="9"/>
    <x v="0"/>
  </r>
  <r>
    <d v="2021-10-02T00:00:00"/>
    <s v="P0002"/>
    <n v="69"/>
    <x v="2"/>
    <x v="1"/>
    <n v="0"/>
    <x v="1"/>
    <x v="0"/>
    <s v="Pcs"/>
    <n v="4850"/>
    <n v="6100"/>
    <n v="334650"/>
    <n v="420900"/>
    <n v="2"/>
    <x v="9"/>
    <x v="0"/>
  </r>
  <r>
    <d v="2021-10-03T00:00:00"/>
    <s v="P0004"/>
    <n v="72"/>
    <x v="2"/>
    <x v="0"/>
    <n v="0"/>
    <x v="3"/>
    <x v="0"/>
    <s v="Pcs"/>
    <n v="3550"/>
    <n v="4800"/>
    <n v="255600"/>
    <n v="345600"/>
    <n v="3"/>
    <x v="9"/>
    <x v="0"/>
  </r>
  <r>
    <d v="2021-10-04T00:00:00"/>
    <s v="P0001"/>
    <n v="73"/>
    <x v="2"/>
    <x v="0"/>
    <n v="0"/>
    <x v="0"/>
    <x v="0"/>
    <s v="Pcs"/>
    <n v="7250"/>
    <n v="8200"/>
    <n v="529250"/>
    <n v="598600"/>
    <n v="4"/>
    <x v="9"/>
    <x v="0"/>
  </r>
  <r>
    <d v="2021-10-05T00:00:00"/>
    <s v="P0015"/>
    <n v="67"/>
    <x v="0"/>
    <x v="0"/>
    <n v="0"/>
    <x v="6"/>
    <x v="1"/>
    <s v="Pcs"/>
    <n v="4775"/>
    <n v="7700"/>
    <n v="319925"/>
    <n v="515900"/>
    <n v="5"/>
    <x v="9"/>
    <x v="0"/>
  </r>
  <r>
    <d v="2021-10-06T00:00:00"/>
    <s v="P0020"/>
    <n v="70"/>
    <x v="0"/>
    <x v="1"/>
    <n v="0"/>
    <x v="23"/>
    <x v="1"/>
    <s v="Pcs"/>
    <n v="11950"/>
    <n v="16200"/>
    <n v="836500"/>
    <n v="1134000"/>
    <n v="6"/>
    <x v="9"/>
    <x v="0"/>
  </r>
  <r>
    <d v="2021-10-07T00:00:00"/>
    <s v="P0025"/>
    <n v="74"/>
    <x v="0"/>
    <x v="0"/>
    <n v="0"/>
    <x v="11"/>
    <x v="2"/>
    <s v="Pcs"/>
    <n v="34550"/>
    <n v="36000"/>
    <n v="2556700"/>
    <n v="2664000"/>
    <n v="7"/>
    <x v="9"/>
    <x v="0"/>
  </r>
  <r>
    <d v="2021-10-08T00:00:00"/>
    <s v="P0003"/>
    <n v="67"/>
    <x v="0"/>
    <x v="1"/>
    <n v="0"/>
    <x v="2"/>
    <x v="0"/>
    <s v="Pcs"/>
    <n v="2350"/>
    <n v="3500"/>
    <n v="157450"/>
    <n v="234500"/>
    <n v="8"/>
    <x v="9"/>
    <x v="0"/>
  </r>
  <r>
    <d v="2021-10-09T00:00:00"/>
    <s v="P0030"/>
    <n v="69"/>
    <x v="1"/>
    <x v="0"/>
    <n v="0"/>
    <x v="27"/>
    <x v="2"/>
    <s v="Pcs"/>
    <n v="15000"/>
    <n v="18550"/>
    <n v="1035000"/>
    <n v="1279950"/>
    <n v="9"/>
    <x v="9"/>
    <x v="0"/>
  </r>
  <r>
    <d v="2021-10-10T00:00:00"/>
    <s v="P0037"/>
    <n v="68"/>
    <x v="2"/>
    <x v="0"/>
    <n v="0"/>
    <x v="20"/>
    <x v="3"/>
    <s v="Pcs"/>
    <n v="1500"/>
    <n v="2500"/>
    <n v="102000"/>
    <n v="170000"/>
    <n v="10"/>
    <x v="9"/>
    <x v="0"/>
  </r>
  <r>
    <d v="2021-10-11T00:00:00"/>
    <s v="P0038"/>
    <n v="67"/>
    <x v="1"/>
    <x v="0"/>
    <n v="0"/>
    <x v="21"/>
    <x v="3"/>
    <s v="Pcs"/>
    <n v="1750"/>
    <n v="2750"/>
    <n v="117250"/>
    <n v="184250"/>
    <n v="11"/>
    <x v="9"/>
    <x v="0"/>
  </r>
  <r>
    <d v="2021-10-12T00:00:00"/>
    <s v="P0039"/>
    <n v="70"/>
    <x v="1"/>
    <x v="0"/>
    <n v="0"/>
    <x v="22"/>
    <x v="3"/>
    <s v="Pcs"/>
    <n v="13750"/>
    <n v="17500"/>
    <n v="962500"/>
    <n v="1225000"/>
    <n v="12"/>
    <x v="9"/>
    <x v="0"/>
  </r>
  <r>
    <d v="2021-10-13T00:00:00"/>
    <s v="P0001"/>
    <n v="71"/>
    <x v="2"/>
    <x v="0"/>
    <n v="0"/>
    <x v="0"/>
    <x v="0"/>
    <s v="Pcs"/>
    <n v="7250"/>
    <n v="8200"/>
    <n v="514750"/>
    <n v="582200"/>
    <n v="13"/>
    <x v="9"/>
    <x v="0"/>
  </r>
  <r>
    <d v="2021-10-14T00:00:00"/>
    <s v="P0015"/>
    <n v="73"/>
    <x v="1"/>
    <x v="0"/>
    <n v="0"/>
    <x v="6"/>
    <x v="1"/>
    <s v="Pcs"/>
    <n v="4775"/>
    <n v="7700"/>
    <n v="348575"/>
    <n v="562100"/>
    <n v="14"/>
    <x v="9"/>
    <x v="0"/>
  </r>
  <r>
    <d v="2021-10-15T00:00:00"/>
    <s v="P0020"/>
    <n v="69"/>
    <x v="1"/>
    <x v="0"/>
    <n v="0"/>
    <x v="23"/>
    <x v="1"/>
    <s v="Pcs"/>
    <n v="11950"/>
    <n v="16200"/>
    <n v="824550"/>
    <n v="1117800"/>
    <n v="15"/>
    <x v="9"/>
    <x v="0"/>
  </r>
  <r>
    <d v="2021-10-16T00:00:00"/>
    <s v="P0025"/>
    <n v="70"/>
    <x v="2"/>
    <x v="0"/>
    <n v="0"/>
    <x v="11"/>
    <x v="2"/>
    <s v="Pcs"/>
    <n v="34550"/>
    <n v="36000"/>
    <n v="2418500"/>
    <n v="2520000"/>
    <n v="16"/>
    <x v="9"/>
    <x v="0"/>
  </r>
  <r>
    <d v="2021-10-17T00:00:00"/>
    <s v="P0003"/>
    <n v="67"/>
    <x v="1"/>
    <x v="0"/>
    <n v="0"/>
    <x v="2"/>
    <x v="0"/>
    <s v="Pcs"/>
    <n v="2350"/>
    <n v="3500"/>
    <n v="157450"/>
    <n v="234500"/>
    <n v="17"/>
    <x v="9"/>
    <x v="0"/>
  </r>
  <r>
    <d v="2021-10-18T00:00:00"/>
    <s v="P0030"/>
    <n v="71"/>
    <x v="1"/>
    <x v="0"/>
    <n v="0"/>
    <x v="27"/>
    <x v="2"/>
    <s v="Pcs"/>
    <n v="15000"/>
    <n v="18550"/>
    <n v="1065000"/>
    <n v="1317050"/>
    <n v="18"/>
    <x v="9"/>
    <x v="0"/>
  </r>
  <r>
    <d v="2021-10-19T00:00:00"/>
    <s v="P0030"/>
    <n v="68"/>
    <x v="2"/>
    <x v="0"/>
    <n v="0"/>
    <x v="27"/>
    <x v="2"/>
    <s v="Pcs"/>
    <n v="15000"/>
    <n v="18550"/>
    <n v="1020000"/>
    <n v="1261400"/>
    <n v="19"/>
    <x v="9"/>
    <x v="0"/>
  </r>
  <r>
    <d v="2021-10-20T00:00:00"/>
    <s v="P0002"/>
    <n v="74"/>
    <x v="1"/>
    <x v="0"/>
    <n v="0"/>
    <x v="1"/>
    <x v="0"/>
    <s v="Pcs"/>
    <n v="4850"/>
    <n v="6100"/>
    <n v="358900"/>
    <n v="451400"/>
    <n v="20"/>
    <x v="9"/>
    <x v="0"/>
  </r>
  <r>
    <d v="2021-10-21T00:00:00"/>
    <s v="P0004"/>
    <n v="73"/>
    <x v="1"/>
    <x v="0"/>
    <n v="0"/>
    <x v="3"/>
    <x v="0"/>
    <s v="Pcs"/>
    <n v="3550"/>
    <n v="4800"/>
    <n v="259150"/>
    <n v="350400"/>
    <n v="21"/>
    <x v="9"/>
    <x v="0"/>
  </r>
  <r>
    <d v="2021-10-22T00:00:00"/>
    <s v="P0001"/>
    <n v="72"/>
    <x v="2"/>
    <x v="0"/>
    <n v="0"/>
    <x v="0"/>
    <x v="0"/>
    <s v="Pcs"/>
    <n v="7250"/>
    <n v="8200"/>
    <n v="522000"/>
    <n v="590400"/>
    <n v="22"/>
    <x v="9"/>
    <x v="0"/>
  </r>
  <r>
    <d v="2021-10-23T00:00:00"/>
    <s v="P0015"/>
    <n v="70"/>
    <x v="1"/>
    <x v="0"/>
    <n v="0"/>
    <x v="6"/>
    <x v="1"/>
    <s v="Pcs"/>
    <n v="4775"/>
    <n v="7700"/>
    <n v="334250"/>
    <n v="539000"/>
    <n v="23"/>
    <x v="9"/>
    <x v="0"/>
  </r>
  <r>
    <d v="2021-10-24T00:00:00"/>
    <s v="P0020"/>
    <n v="72"/>
    <x v="1"/>
    <x v="0"/>
    <n v="0"/>
    <x v="23"/>
    <x v="1"/>
    <s v="Pcs"/>
    <n v="11950"/>
    <n v="16200"/>
    <n v="860400"/>
    <n v="1166400"/>
    <n v="24"/>
    <x v="9"/>
    <x v="0"/>
  </r>
  <r>
    <d v="2021-10-25T00:00:00"/>
    <s v="P0030"/>
    <n v="68"/>
    <x v="0"/>
    <x v="0"/>
    <n v="0"/>
    <x v="27"/>
    <x v="2"/>
    <s v="Pcs"/>
    <n v="15000"/>
    <n v="18550"/>
    <n v="1020000"/>
    <n v="1261400"/>
    <n v="25"/>
    <x v="9"/>
    <x v="0"/>
  </r>
  <r>
    <d v="2021-10-26T00:00:00"/>
    <s v="P0030"/>
    <n v="75"/>
    <x v="0"/>
    <x v="0"/>
    <n v="0"/>
    <x v="27"/>
    <x v="2"/>
    <s v="Pcs"/>
    <n v="15000"/>
    <n v="18550"/>
    <n v="1125000"/>
    <n v="1391250"/>
    <n v="26"/>
    <x v="9"/>
    <x v="0"/>
  </r>
  <r>
    <d v="2021-10-27T00:00:00"/>
    <s v="P0030"/>
    <n v="70"/>
    <x v="0"/>
    <x v="0"/>
    <n v="0"/>
    <x v="27"/>
    <x v="2"/>
    <s v="Pcs"/>
    <n v="15000"/>
    <n v="18550"/>
    <n v="1050000"/>
    <n v="1298500"/>
    <n v="27"/>
    <x v="9"/>
    <x v="0"/>
  </r>
  <r>
    <d v="2021-10-28T00:00:00"/>
    <s v="P0030"/>
    <n v="67"/>
    <x v="0"/>
    <x v="0"/>
    <n v="0"/>
    <x v="27"/>
    <x v="2"/>
    <s v="Pcs"/>
    <n v="15000"/>
    <n v="18550"/>
    <n v="1005000"/>
    <n v="1242850"/>
    <n v="28"/>
    <x v="9"/>
    <x v="0"/>
  </r>
  <r>
    <d v="2021-10-29T00:00:00"/>
    <s v="P0030"/>
    <n v="72"/>
    <x v="0"/>
    <x v="0"/>
    <n v="0"/>
    <x v="27"/>
    <x v="2"/>
    <s v="Pcs"/>
    <n v="15000"/>
    <n v="18550"/>
    <n v="1080000"/>
    <n v="1335600"/>
    <n v="29"/>
    <x v="9"/>
    <x v="0"/>
  </r>
  <r>
    <d v="2021-10-30T00:00:00"/>
    <s v="P0030"/>
    <n v="69"/>
    <x v="0"/>
    <x v="0"/>
    <n v="0"/>
    <x v="27"/>
    <x v="2"/>
    <s v="Pcs"/>
    <n v="15000"/>
    <n v="18550"/>
    <n v="1035000"/>
    <n v="1279950"/>
    <n v="30"/>
    <x v="9"/>
    <x v="0"/>
  </r>
  <r>
    <d v="2021-10-31T00:00:00"/>
    <s v="P0030"/>
    <n v="67"/>
    <x v="0"/>
    <x v="0"/>
    <n v="0"/>
    <x v="27"/>
    <x v="2"/>
    <s v="Pcs"/>
    <n v="15000"/>
    <n v="18550"/>
    <n v="1005000"/>
    <n v="1242850"/>
    <n v="31"/>
    <x v="9"/>
    <x v="0"/>
  </r>
  <r>
    <d v="2021-11-01T00:00:00"/>
    <s v="P0039"/>
    <n v="45"/>
    <x v="0"/>
    <x v="0"/>
    <n v="0"/>
    <x v="22"/>
    <x v="3"/>
    <s v="Pcs"/>
    <n v="13750"/>
    <n v="17500"/>
    <n v="618750"/>
    <n v="787500"/>
    <n v="1"/>
    <x v="10"/>
    <x v="0"/>
  </r>
  <r>
    <d v="2021-11-02T00:00:00"/>
    <s v="P0002"/>
    <n v="44"/>
    <x v="2"/>
    <x v="1"/>
    <n v="0"/>
    <x v="1"/>
    <x v="0"/>
    <s v="Pcs"/>
    <n v="4850"/>
    <n v="6100"/>
    <n v="213400"/>
    <n v="268400"/>
    <n v="2"/>
    <x v="10"/>
    <x v="0"/>
  </r>
  <r>
    <d v="2021-11-03T00:00:00"/>
    <s v="P0004"/>
    <n v="47"/>
    <x v="2"/>
    <x v="0"/>
    <n v="0"/>
    <x v="3"/>
    <x v="0"/>
    <s v="Pcs"/>
    <n v="3550"/>
    <n v="4800"/>
    <n v="166850"/>
    <n v="225600"/>
    <n v="3"/>
    <x v="10"/>
    <x v="0"/>
  </r>
  <r>
    <d v="2021-11-04T00:00:00"/>
    <s v="P0001"/>
    <n v="48"/>
    <x v="2"/>
    <x v="0"/>
    <n v="0"/>
    <x v="0"/>
    <x v="0"/>
    <s v="Pcs"/>
    <n v="7250"/>
    <n v="8200"/>
    <n v="348000"/>
    <n v="393600"/>
    <n v="4"/>
    <x v="10"/>
    <x v="0"/>
  </r>
  <r>
    <d v="2021-11-05T00:00:00"/>
    <s v="P0015"/>
    <n v="45"/>
    <x v="0"/>
    <x v="0"/>
    <n v="0"/>
    <x v="6"/>
    <x v="1"/>
    <s v="Pcs"/>
    <n v="4775"/>
    <n v="7700"/>
    <n v="214875"/>
    <n v="346500"/>
    <n v="5"/>
    <x v="10"/>
    <x v="0"/>
  </r>
  <r>
    <d v="2021-11-06T00:00:00"/>
    <s v="P0020"/>
    <n v="43"/>
    <x v="0"/>
    <x v="1"/>
    <n v="0"/>
    <x v="23"/>
    <x v="1"/>
    <s v="Pcs"/>
    <n v="11950"/>
    <n v="16200"/>
    <n v="513850"/>
    <n v="696600"/>
    <n v="6"/>
    <x v="10"/>
    <x v="0"/>
  </r>
  <r>
    <d v="2021-11-07T00:00:00"/>
    <s v="P0025"/>
    <n v="42"/>
    <x v="0"/>
    <x v="0"/>
    <n v="0"/>
    <x v="11"/>
    <x v="2"/>
    <s v="Pcs"/>
    <n v="34550"/>
    <n v="36000"/>
    <n v="1451100"/>
    <n v="1512000"/>
    <n v="7"/>
    <x v="10"/>
    <x v="0"/>
  </r>
  <r>
    <d v="2021-11-08T00:00:00"/>
    <s v="P0003"/>
    <n v="45"/>
    <x v="0"/>
    <x v="1"/>
    <n v="0"/>
    <x v="2"/>
    <x v="0"/>
    <s v="Pcs"/>
    <n v="2350"/>
    <n v="3500"/>
    <n v="105750"/>
    <n v="157500"/>
    <n v="8"/>
    <x v="10"/>
    <x v="0"/>
  </r>
  <r>
    <d v="2021-11-09T00:00:00"/>
    <s v="P0039"/>
    <n v="44"/>
    <x v="1"/>
    <x v="0"/>
    <n v="0"/>
    <x v="22"/>
    <x v="3"/>
    <s v="Pcs"/>
    <n v="13750"/>
    <n v="17500"/>
    <n v="605000"/>
    <n v="770000"/>
    <n v="9"/>
    <x v="10"/>
    <x v="0"/>
  </r>
  <r>
    <d v="2021-11-10T00:00:00"/>
    <s v="P0039"/>
    <n v="43"/>
    <x v="2"/>
    <x v="0"/>
    <n v="0"/>
    <x v="22"/>
    <x v="3"/>
    <s v="Pcs"/>
    <n v="13750"/>
    <n v="17500"/>
    <n v="591250"/>
    <n v="752500"/>
    <n v="10"/>
    <x v="10"/>
    <x v="0"/>
  </r>
  <r>
    <d v="2021-11-11T00:00:00"/>
    <s v="P0002"/>
    <n v="42"/>
    <x v="1"/>
    <x v="0"/>
    <n v="0"/>
    <x v="1"/>
    <x v="0"/>
    <s v="Pcs"/>
    <n v="4850"/>
    <n v="6100"/>
    <n v="203700"/>
    <n v="256200"/>
    <n v="11"/>
    <x v="10"/>
    <x v="0"/>
  </r>
  <r>
    <d v="2021-11-12T00:00:00"/>
    <s v="P0004"/>
    <n v="45"/>
    <x v="1"/>
    <x v="0"/>
    <n v="0"/>
    <x v="3"/>
    <x v="0"/>
    <s v="Pcs"/>
    <n v="3550"/>
    <n v="4800"/>
    <n v="159750"/>
    <n v="216000"/>
    <n v="12"/>
    <x v="10"/>
    <x v="0"/>
  </r>
  <r>
    <d v="2021-11-13T00:00:00"/>
    <s v="P0001"/>
    <n v="46"/>
    <x v="2"/>
    <x v="0"/>
    <n v="0"/>
    <x v="0"/>
    <x v="0"/>
    <s v="Pcs"/>
    <n v="7250"/>
    <n v="8200"/>
    <n v="333500"/>
    <n v="377200"/>
    <n v="13"/>
    <x v="10"/>
    <x v="0"/>
  </r>
  <r>
    <d v="2021-11-14T00:00:00"/>
    <s v="P0015"/>
    <n v="48"/>
    <x v="1"/>
    <x v="0"/>
    <n v="0"/>
    <x v="6"/>
    <x v="1"/>
    <s v="Pcs"/>
    <n v="4775"/>
    <n v="7700"/>
    <n v="229200"/>
    <n v="369600"/>
    <n v="14"/>
    <x v="10"/>
    <x v="0"/>
  </r>
  <r>
    <d v="2021-11-15T00:00:00"/>
    <s v="P0020"/>
    <n v="44"/>
    <x v="1"/>
    <x v="0"/>
    <n v="0"/>
    <x v="23"/>
    <x v="1"/>
    <s v="Pcs"/>
    <n v="11950"/>
    <n v="16200"/>
    <n v="525800"/>
    <n v="712800"/>
    <n v="15"/>
    <x v="10"/>
    <x v="0"/>
  </r>
  <r>
    <d v="2021-11-16T00:00:00"/>
    <s v="P0025"/>
    <n v="45"/>
    <x v="2"/>
    <x v="0"/>
    <n v="0"/>
    <x v="11"/>
    <x v="2"/>
    <s v="Pcs"/>
    <n v="34550"/>
    <n v="36000"/>
    <n v="1554750"/>
    <n v="1620000"/>
    <n v="16"/>
    <x v="10"/>
    <x v="0"/>
  </r>
  <r>
    <d v="2021-11-17T00:00:00"/>
    <s v="P0003"/>
    <n v="42"/>
    <x v="1"/>
    <x v="0"/>
    <n v="0"/>
    <x v="2"/>
    <x v="0"/>
    <s v="Pcs"/>
    <n v="2350"/>
    <n v="3500"/>
    <n v="98700"/>
    <n v="147000"/>
    <n v="17"/>
    <x v="10"/>
    <x v="0"/>
  </r>
  <r>
    <d v="2021-11-18T00:00:00"/>
    <s v="P0038"/>
    <n v="46"/>
    <x v="1"/>
    <x v="0"/>
    <n v="0"/>
    <x v="21"/>
    <x v="3"/>
    <s v="Pcs"/>
    <n v="1750"/>
    <n v="2750"/>
    <n v="80500"/>
    <n v="126500"/>
    <n v="18"/>
    <x v="10"/>
    <x v="0"/>
  </r>
  <r>
    <d v="2021-11-19T00:00:00"/>
    <s v="P0039"/>
    <n v="43"/>
    <x v="2"/>
    <x v="0"/>
    <n v="0"/>
    <x v="22"/>
    <x v="3"/>
    <s v="Pcs"/>
    <n v="13750"/>
    <n v="17500"/>
    <n v="591250"/>
    <n v="752500"/>
    <n v="19"/>
    <x v="10"/>
    <x v="0"/>
  </r>
  <r>
    <d v="2021-11-20T00:00:00"/>
    <s v="P0002"/>
    <n v="49"/>
    <x v="1"/>
    <x v="0"/>
    <n v="0"/>
    <x v="1"/>
    <x v="0"/>
    <s v="Pcs"/>
    <n v="4850"/>
    <n v="6100"/>
    <n v="237650"/>
    <n v="298900"/>
    <n v="20"/>
    <x v="10"/>
    <x v="0"/>
  </r>
  <r>
    <d v="2021-11-21T00:00:00"/>
    <s v="P0004"/>
    <n v="48"/>
    <x v="1"/>
    <x v="0"/>
    <n v="0"/>
    <x v="3"/>
    <x v="0"/>
    <s v="Pcs"/>
    <n v="3550"/>
    <n v="4800"/>
    <n v="170400"/>
    <n v="230400"/>
    <n v="21"/>
    <x v="10"/>
    <x v="0"/>
  </r>
  <r>
    <d v="2021-11-22T00:00:00"/>
    <s v="P0001"/>
    <n v="47"/>
    <x v="2"/>
    <x v="0"/>
    <n v="0"/>
    <x v="0"/>
    <x v="0"/>
    <s v="Pcs"/>
    <n v="7250"/>
    <n v="8200"/>
    <n v="340750"/>
    <n v="385400"/>
    <n v="22"/>
    <x v="10"/>
    <x v="0"/>
  </r>
  <r>
    <d v="2021-11-23T00:00:00"/>
    <s v="P0015"/>
    <n v="45"/>
    <x v="1"/>
    <x v="0"/>
    <n v="0"/>
    <x v="6"/>
    <x v="1"/>
    <s v="Pcs"/>
    <n v="4775"/>
    <n v="7700"/>
    <n v="214875"/>
    <n v="346500"/>
    <n v="23"/>
    <x v="10"/>
    <x v="0"/>
  </r>
  <r>
    <d v="2021-11-24T00:00:00"/>
    <s v="P0020"/>
    <n v="45"/>
    <x v="1"/>
    <x v="0"/>
    <n v="0"/>
    <x v="23"/>
    <x v="1"/>
    <s v="Pcs"/>
    <n v="11950"/>
    <n v="16200"/>
    <n v="537750"/>
    <n v="729000"/>
    <n v="24"/>
    <x v="10"/>
    <x v="0"/>
  </r>
  <r>
    <d v="2021-11-25T00:00:00"/>
    <s v="P0039"/>
    <n v="47"/>
    <x v="0"/>
    <x v="0"/>
    <n v="0"/>
    <x v="22"/>
    <x v="3"/>
    <s v="Pcs"/>
    <n v="13750"/>
    <n v="17500"/>
    <n v="646250"/>
    <n v="822500"/>
    <n v="25"/>
    <x v="10"/>
    <x v="0"/>
  </r>
  <r>
    <d v="2021-11-26T00:00:00"/>
    <s v="P0039"/>
    <n v="50"/>
    <x v="0"/>
    <x v="0"/>
    <n v="0"/>
    <x v="22"/>
    <x v="3"/>
    <s v="Pcs"/>
    <n v="13750"/>
    <n v="17500"/>
    <n v="687500"/>
    <n v="875000"/>
    <n v="26"/>
    <x v="10"/>
    <x v="0"/>
  </r>
  <r>
    <d v="2021-11-27T00:00:00"/>
    <s v="P0039"/>
    <n v="51"/>
    <x v="0"/>
    <x v="0"/>
    <n v="0"/>
    <x v="22"/>
    <x v="3"/>
    <s v="Pcs"/>
    <n v="13750"/>
    <n v="17500"/>
    <n v="701250"/>
    <n v="892500"/>
    <n v="27"/>
    <x v="10"/>
    <x v="0"/>
  </r>
  <r>
    <d v="2021-11-28T00:00:00"/>
    <s v="P0039"/>
    <n v="45"/>
    <x v="0"/>
    <x v="0"/>
    <n v="0"/>
    <x v="22"/>
    <x v="3"/>
    <s v="Pcs"/>
    <n v="13750"/>
    <n v="17500"/>
    <n v="618750"/>
    <n v="787500"/>
    <n v="28"/>
    <x v="10"/>
    <x v="0"/>
  </r>
  <r>
    <d v="2021-11-29T00:00:00"/>
    <s v="P0039"/>
    <n v="47"/>
    <x v="0"/>
    <x v="0"/>
    <n v="0"/>
    <x v="22"/>
    <x v="3"/>
    <s v="Pcs"/>
    <n v="13750"/>
    <n v="17500"/>
    <n v="646250"/>
    <n v="822500"/>
    <n v="29"/>
    <x v="10"/>
    <x v="0"/>
  </r>
  <r>
    <d v="2021-11-30T00:00:00"/>
    <s v="P0039"/>
    <n v="45"/>
    <x v="0"/>
    <x v="0"/>
    <n v="0"/>
    <x v="22"/>
    <x v="3"/>
    <s v="Pcs"/>
    <n v="13750"/>
    <n v="17500"/>
    <n v="618750"/>
    <n v="787500"/>
    <n v="30"/>
    <x v="10"/>
    <x v="0"/>
  </r>
  <r>
    <d v="2021-12-01T00:00:00"/>
    <s v="P0037"/>
    <n v="46"/>
    <x v="0"/>
    <x v="0"/>
    <n v="0"/>
    <x v="20"/>
    <x v="3"/>
    <s v="Pcs"/>
    <n v="1500"/>
    <n v="2500"/>
    <n v="69000"/>
    <n v="115000"/>
    <n v="1"/>
    <x v="11"/>
    <x v="0"/>
  </r>
  <r>
    <d v="2021-12-02T00:00:00"/>
    <s v="P0002"/>
    <n v="44"/>
    <x v="2"/>
    <x v="1"/>
    <n v="0"/>
    <x v="1"/>
    <x v="0"/>
    <s v="Pcs"/>
    <n v="4850"/>
    <n v="6100"/>
    <n v="213400"/>
    <n v="268400"/>
    <n v="2"/>
    <x v="11"/>
    <x v="0"/>
  </r>
  <r>
    <d v="2021-12-03T00:00:00"/>
    <s v="P0004"/>
    <n v="47"/>
    <x v="2"/>
    <x v="0"/>
    <n v="0"/>
    <x v="3"/>
    <x v="0"/>
    <s v="Pcs"/>
    <n v="3550"/>
    <n v="4800"/>
    <n v="166850"/>
    <n v="225600"/>
    <n v="3"/>
    <x v="11"/>
    <x v="0"/>
  </r>
  <r>
    <d v="2021-12-04T00:00:00"/>
    <s v="P0001"/>
    <n v="48"/>
    <x v="2"/>
    <x v="0"/>
    <n v="0"/>
    <x v="0"/>
    <x v="0"/>
    <s v="Pcs"/>
    <n v="7250"/>
    <n v="8200"/>
    <n v="348000"/>
    <n v="393600"/>
    <n v="4"/>
    <x v="11"/>
    <x v="0"/>
  </r>
  <r>
    <d v="2021-12-05T00:00:00"/>
    <s v="P0036"/>
    <n v="50"/>
    <x v="0"/>
    <x v="0"/>
    <n v="0"/>
    <x v="19"/>
    <x v="3"/>
    <s v="Pcs"/>
    <n v="7500"/>
    <n v="8000"/>
    <n v="375000"/>
    <n v="400000"/>
    <n v="5"/>
    <x v="11"/>
    <x v="0"/>
  </r>
  <r>
    <d v="2021-12-06T00:00:00"/>
    <s v="P0037"/>
    <n v="55"/>
    <x v="0"/>
    <x v="1"/>
    <n v="0"/>
    <x v="20"/>
    <x v="3"/>
    <s v="Pcs"/>
    <n v="1500"/>
    <n v="2500"/>
    <n v="82500"/>
    <n v="137500"/>
    <n v="6"/>
    <x v="11"/>
    <x v="0"/>
  </r>
  <r>
    <d v="2021-12-07T00:00:00"/>
    <s v="P0025"/>
    <n v="45"/>
    <x v="0"/>
    <x v="0"/>
    <n v="0"/>
    <x v="11"/>
    <x v="2"/>
    <s v="Pcs"/>
    <n v="34550"/>
    <n v="36000"/>
    <n v="1554750"/>
    <n v="1620000"/>
    <n v="7"/>
    <x v="11"/>
    <x v="0"/>
  </r>
  <r>
    <d v="2021-12-08T00:00:00"/>
    <s v="P0003"/>
    <n v="47"/>
    <x v="0"/>
    <x v="1"/>
    <n v="0"/>
    <x v="2"/>
    <x v="0"/>
    <s v="Pcs"/>
    <n v="2350"/>
    <n v="3500"/>
    <n v="110450"/>
    <n v="164500"/>
    <n v="8"/>
    <x v="11"/>
    <x v="0"/>
  </r>
  <r>
    <d v="2021-12-09T00:00:00"/>
    <s v="P0037"/>
    <n v="44"/>
    <x v="1"/>
    <x v="0"/>
    <n v="0"/>
    <x v="20"/>
    <x v="3"/>
    <s v="Pcs"/>
    <n v="1500"/>
    <n v="2500"/>
    <n v="66000"/>
    <n v="110000"/>
    <n v="9"/>
    <x v="11"/>
    <x v="0"/>
  </r>
  <r>
    <d v="2021-12-10T00:00:00"/>
    <s v="P0037"/>
    <n v="45"/>
    <x v="2"/>
    <x v="0"/>
    <n v="0"/>
    <x v="20"/>
    <x v="3"/>
    <s v="Pcs"/>
    <n v="1500"/>
    <n v="2500"/>
    <n v="67500"/>
    <n v="112500"/>
    <n v="10"/>
    <x v="11"/>
    <x v="0"/>
  </r>
  <r>
    <d v="2021-12-11T00:00:00"/>
    <s v="P0002"/>
    <n v="47"/>
    <x v="1"/>
    <x v="0"/>
    <n v="0"/>
    <x v="1"/>
    <x v="0"/>
    <s v="Pcs"/>
    <n v="4850"/>
    <n v="6100"/>
    <n v="227950"/>
    <n v="286700"/>
    <n v="11"/>
    <x v="11"/>
    <x v="0"/>
  </r>
  <r>
    <d v="2021-12-12T00:00:00"/>
    <s v="P0004"/>
    <n v="45"/>
    <x v="1"/>
    <x v="0"/>
    <n v="0"/>
    <x v="3"/>
    <x v="0"/>
    <s v="Pcs"/>
    <n v="3550"/>
    <n v="4800"/>
    <n v="159750"/>
    <n v="216000"/>
    <n v="12"/>
    <x v="11"/>
    <x v="0"/>
  </r>
  <r>
    <d v="2021-12-13T00:00:00"/>
    <s v="P0001"/>
    <n v="46"/>
    <x v="2"/>
    <x v="0"/>
    <n v="0"/>
    <x v="0"/>
    <x v="0"/>
    <s v="Pcs"/>
    <n v="7250"/>
    <n v="8200"/>
    <n v="333500"/>
    <n v="377200"/>
    <n v="13"/>
    <x v="11"/>
    <x v="0"/>
  </r>
  <r>
    <d v="2021-12-14T00:00:00"/>
    <s v="P0015"/>
    <n v="48"/>
    <x v="1"/>
    <x v="0"/>
    <n v="0"/>
    <x v="6"/>
    <x v="1"/>
    <s v="Pcs"/>
    <n v="4775"/>
    <n v="7700"/>
    <n v="229200"/>
    <n v="369600"/>
    <n v="14"/>
    <x v="11"/>
    <x v="0"/>
  </r>
  <r>
    <d v="2021-12-15T00:00:00"/>
    <s v="P0020"/>
    <n v="44"/>
    <x v="1"/>
    <x v="0"/>
    <n v="0"/>
    <x v="23"/>
    <x v="1"/>
    <s v="Pcs"/>
    <n v="11950"/>
    <n v="16200"/>
    <n v="525800"/>
    <n v="712800"/>
    <n v="15"/>
    <x v="11"/>
    <x v="0"/>
  </r>
  <r>
    <d v="2021-12-16T00:00:00"/>
    <s v="P0025"/>
    <n v="45"/>
    <x v="2"/>
    <x v="0"/>
    <n v="0"/>
    <x v="11"/>
    <x v="2"/>
    <s v="Pcs"/>
    <n v="34550"/>
    <n v="36000"/>
    <n v="1554750"/>
    <n v="1620000"/>
    <n v="16"/>
    <x v="11"/>
    <x v="0"/>
  </r>
  <r>
    <d v="2021-12-17T00:00:00"/>
    <s v="P0003"/>
    <n v="42"/>
    <x v="1"/>
    <x v="0"/>
    <n v="0"/>
    <x v="2"/>
    <x v="0"/>
    <s v="Pcs"/>
    <n v="2350"/>
    <n v="3500"/>
    <n v="98700"/>
    <n v="147000"/>
    <n v="17"/>
    <x v="11"/>
    <x v="0"/>
  </r>
  <r>
    <d v="2021-12-18T00:00:00"/>
    <s v="P0037"/>
    <n v="46"/>
    <x v="1"/>
    <x v="0"/>
    <n v="0"/>
    <x v="20"/>
    <x v="3"/>
    <s v="Pcs"/>
    <n v="1500"/>
    <n v="2500"/>
    <n v="69000"/>
    <n v="115000"/>
    <n v="18"/>
    <x v="11"/>
    <x v="0"/>
  </r>
  <r>
    <d v="2021-12-19T00:00:00"/>
    <s v="P0015"/>
    <n v="43"/>
    <x v="2"/>
    <x v="0"/>
    <n v="0"/>
    <x v="6"/>
    <x v="1"/>
    <s v="Pcs"/>
    <n v="4775"/>
    <n v="7700"/>
    <n v="205325"/>
    <n v="331100"/>
    <n v="19"/>
    <x v="11"/>
    <x v="0"/>
  </r>
  <r>
    <d v="2021-12-20T00:00:00"/>
    <s v="P0016"/>
    <n v="49"/>
    <x v="1"/>
    <x v="0"/>
    <n v="0"/>
    <x v="7"/>
    <x v="1"/>
    <s v="Pcs"/>
    <n v="11500"/>
    <n v="12550"/>
    <n v="563500"/>
    <n v="614950"/>
    <n v="20"/>
    <x v="11"/>
    <x v="0"/>
  </r>
  <r>
    <d v="2021-12-21T00:00:00"/>
    <s v="P0017"/>
    <n v="48"/>
    <x v="1"/>
    <x v="0"/>
    <n v="0"/>
    <x v="8"/>
    <x v="1"/>
    <s v="Pcs"/>
    <n v="2250"/>
    <n v="4700"/>
    <n v="108000"/>
    <n v="225600"/>
    <n v="21"/>
    <x v="11"/>
    <x v="0"/>
  </r>
  <r>
    <d v="2021-12-22T00:00:00"/>
    <s v="P0023"/>
    <n v="47"/>
    <x v="2"/>
    <x v="0"/>
    <n v="0"/>
    <x v="9"/>
    <x v="2"/>
    <s v="Pcs"/>
    <n v="18500"/>
    <n v="20000"/>
    <n v="869500"/>
    <n v="940000"/>
    <n v="22"/>
    <x v="11"/>
    <x v="0"/>
  </r>
  <r>
    <d v="2021-12-23T00:00:00"/>
    <s v="P0024"/>
    <n v="43"/>
    <x v="1"/>
    <x v="0"/>
    <n v="0"/>
    <x v="10"/>
    <x v="2"/>
    <s v="Pcs"/>
    <n v="5750"/>
    <n v="7500"/>
    <n v="247250"/>
    <n v="322500"/>
    <n v="23"/>
    <x v="11"/>
    <x v="0"/>
  </r>
  <r>
    <d v="2021-12-24T00:00:00"/>
    <s v="P0025"/>
    <n v="46"/>
    <x v="1"/>
    <x v="0"/>
    <n v="0"/>
    <x v="11"/>
    <x v="2"/>
    <s v="Pcs"/>
    <n v="34550"/>
    <n v="36000"/>
    <n v="1589300"/>
    <n v="1656000"/>
    <n v="24"/>
    <x v="11"/>
    <x v="0"/>
  </r>
  <r>
    <d v="2021-12-25T00:00:00"/>
    <s v="P0031"/>
    <n v="49"/>
    <x v="0"/>
    <x v="0"/>
    <n v="0"/>
    <x v="14"/>
    <x v="3"/>
    <s v="Pcs"/>
    <n v="8000"/>
    <n v="10750"/>
    <n v="392000"/>
    <n v="526750"/>
    <n v="25"/>
    <x v="11"/>
    <x v="0"/>
  </r>
  <r>
    <d v="2021-12-26T00:00:00"/>
    <s v="P0032"/>
    <n v="48"/>
    <x v="0"/>
    <x v="0"/>
    <n v="0"/>
    <x v="15"/>
    <x v="3"/>
    <s v="Pcs"/>
    <n v="5000"/>
    <n v="7750"/>
    <n v="240000"/>
    <n v="372000"/>
    <n v="26"/>
    <x v="11"/>
    <x v="0"/>
  </r>
  <r>
    <d v="2021-12-27T00:00:00"/>
    <s v="P0033"/>
    <n v="44"/>
    <x v="0"/>
    <x v="0"/>
    <n v="0"/>
    <x v="16"/>
    <x v="3"/>
    <s v="Pcs"/>
    <n v="25000"/>
    <n v="27500"/>
    <n v="1100000"/>
    <n v="1210000"/>
    <n v="27"/>
    <x v="11"/>
    <x v="0"/>
  </r>
  <r>
    <d v="2021-12-28T00:00:00"/>
    <s v="P0037"/>
    <n v="49"/>
    <x v="0"/>
    <x v="0"/>
    <n v="0"/>
    <x v="20"/>
    <x v="3"/>
    <s v="Pcs"/>
    <n v="1500"/>
    <n v="2500"/>
    <n v="73500"/>
    <n v="122500"/>
    <n v="28"/>
    <x v="11"/>
    <x v="0"/>
  </r>
  <r>
    <d v="2021-12-29T00:00:00"/>
    <s v="P0037"/>
    <n v="50"/>
    <x v="0"/>
    <x v="0"/>
    <n v="0"/>
    <x v="20"/>
    <x v="3"/>
    <s v="Pcs"/>
    <n v="1500"/>
    <n v="2500"/>
    <n v="75000"/>
    <n v="125000"/>
    <n v="29"/>
    <x v="11"/>
    <x v="0"/>
  </r>
  <r>
    <d v="2021-12-30T00:00:00"/>
    <s v="P0037"/>
    <n v="47"/>
    <x v="0"/>
    <x v="0"/>
    <n v="0"/>
    <x v="20"/>
    <x v="3"/>
    <s v="Pcs"/>
    <n v="1500"/>
    <n v="2500"/>
    <n v="70500"/>
    <n v="117500"/>
    <n v="30"/>
    <x v="11"/>
    <x v="0"/>
  </r>
  <r>
    <d v="2021-12-31T00:00:00"/>
    <s v="P0035"/>
    <n v="45"/>
    <x v="0"/>
    <x v="0"/>
    <n v="0"/>
    <x v="18"/>
    <x v="3"/>
    <s v="Pcs"/>
    <n v="10000"/>
    <n v="13500"/>
    <n v="450000"/>
    <n v="607500"/>
    <n v="31"/>
    <x v="11"/>
    <x v="0"/>
  </r>
  <r>
    <d v="2022-01-01T00:00:00"/>
    <s v="P0001"/>
    <n v="105"/>
    <x v="0"/>
    <x v="0"/>
    <n v="0"/>
    <x v="0"/>
    <x v="0"/>
    <s v="Pcs"/>
    <n v="7250"/>
    <n v="8200"/>
    <n v="761250"/>
    <n v="861000"/>
    <n v="1"/>
    <x v="0"/>
    <x v="1"/>
  </r>
  <r>
    <d v="2022-01-02T00:00:00"/>
    <s v="P0002"/>
    <n v="104"/>
    <x v="2"/>
    <x v="1"/>
    <n v="0"/>
    <x v="1"/>
    <x v="0"/>
    <s v="Pcs"/>
    <n v="4850"/>
    <n v="6100"/>
    <n v="504400"/>
    <n v="634400"/>
    <n v="2"/>
    <x v="0"/>
    <x v="1"/>
  </r>
  <r>
    <d v="2022-01-03T00:00:00"/>
    <s v="P0003"/>
    <n v="107"/>
    <x v="2"/>
    <x v="0"/>
    <n v="0"/>
    <x v="2"/>
    <x v="0"/>
    <s v="Pcs"/>
    <n v="2350"/>
    <n v="3500"/>
    <n v="251450"/>
    <n v="374500"/>
    <n v="3"/>
    <x v="0"/>
    <x v="1"/>
  </r>
  <r>
    <d v="2022-01-04T00:00:00"/>
    <s v="P0004"/>
    <n v="108"/>
    <x v="2"/>
    <x v="0"/>
    <n v="0"/>
    <x v="3"/>
    <x v="0"/>
    <s v="Pcs"/>
    <n v="3550"/>
    <n v="4800"/>
    <n v="383400"/>
    <n v="518400"/>
    <n v="4"/>
    <x v="0"/>
    <x v="1"/>
  </r>
  <r>
    <d v="2022-01-05T00:00:00"/>
    <s v="P0013"/>
    <n v="110"/>
    <x v="0"/>
    <x v="0"/>
    <n v="0"/>
    <x v="4"/>
    <x v="1"/>
    <s v="Pcs"/>
    <n v="12850"/>
    <n v="14250"/>
    <n v="1413500"/>
    <n v="1567500"/>
    <n v="5"/>
    <x v="0"/>
    <x v="1"/>
  </r>
  <r>
    <d v="2022-01-06T00:00:00"/>
    <s v="P0014"/>
    <n v="115"/>
    <x v="0"/>
    <x v="1"/>
    <n v="0"/>
    <x v="5"/>
    <x v="1"/>
    <s v="Pcs"/>
    <n v="2875"/>
    <n v="5300"/>
    <n v="330625"/>
    <n v="609500"/>
    <n v="6"/>
    <x v="0"/>
    <x v="1"/>
  </r>
  <r>
    <d v="2022-01-07T00:00:00"/>
    <s v="P0015"/>
    <n v="110"/>
    <x v="0"/>
    <x v="0"/>
    <n v="0"/>
    <x v="6"/>
    <x v="1"/>
    <s v="Pcs"/>
    <n v="4775"/>
    <n v="7700"/>
    <n v="525250"/>
    <n v="847000"/>
    <n v="7"/>
    <x v="0"/>
    <x v="1"/>
  </r>
  <r>
    <d v="2022-01-08T00:00:00"/>
    <s v="P0016"/>
    <n v="107"/>
    <x v="0"/>
    <x v="1"/>
    <n v="0"/>
    <x v="7"/>
    <x v="1"/>
    <s v="Pcs"/>
    <n v="11500"/>
    <n v="12550"/>
    <n v="1230500"/>
    <n v="1342850"/>
    <n v="8"/>
    <x v="0"/>
    <x v="1"/>
  </r>
  <r>
    <d v="2022-01-09T00:00:00"/>
    <s v="P0017"/>
    <n v="104"/>
    <x v="1"/>
    <x v="0"/>
    <n v="0"/>
    <x v="8"/>
    <x v="1"/>
    <s v="Pcs"/>
    <n v="2250"/>
    <n v="4700"/>
    <n v="234000"/>
    <n v="488800"/>
    <n v="9"/>
    <x v="0"/>
    <x v="1"/>
  </r>
  <r>
    <d v="2022-01-10T00:00:00"/>
    <s v="P0023"/>
    <n v="103"/>
    <x v="2"/>
    <x v="0"/>
    <n v="0"/>
    <x v="9"/>
    <x v="2"/>
    <s v="Pcs"/>
    <n v="18500"/>
    <n v="20000"/>
    <n v="1905500"/>
    <n v="2060000"/>
    <n v="10"/>
    <x v="0"/>
    <x v="1"/>
  </r>
  <r>
    <d v="2022-01-11T00:00:00"/>
    <s v="P0024"/>
    <n v="102"/>
    <x v="1"/>
    <x v="0"/>
    <n v="0"/>
    <x v="10"/>
    <x v="2"/>
    <s v="Pcs"/>
    <n v="5750"/>
    <n v="7500"/>
    <n v="586500"/>
    <n v="765000"/>
    <n v="11"/>
    <x v="0"/>
    <x v="1"/>
  </r>
  <r>
    <d v="2022-01-12T00:00:00"/>
    <s v="P0025"/>
    <n v="110"/>
    <x v="1"/>
    <x v="0"/>
    <n v="0"/>
    <x v="11"/>
    <x v="2"/>
    <s v="Pcs"/>
    <n v="34550"/>
    <n v="36000"/>
    <n v="3800500"/>
    <n v="3960000"/>
    <n v="12"/>
    <x v="0"/>
    <x v="1"/>
  </r>
  <r>
    <d v="2022-01-13T00:00:00"/>
    <s v="P0026"/>
    <n v="106"/>
    <x v="2"/>
    <x v="1"/>
    <n v="0"/>
    <x v="12"/>
    <x v="2"/>
    <s v="Pcs"/>
    <n v="15450"/>
    <n v="17750"/>
    <n v="1637700"/>
    <n v="1881500"/>
    <n v="13"/>
    <x v="0"/>
    <x v="1"/>
  </r>
  <r>
    <d v="2022-01-14T00:00:00"/>
    <s v="P0027"/>
    <n v="108"/>
    <x v="1"/>
    <x v="0"/>
    <n v="0"/>
    <x v="13"/>
    <x v="2"/>
    <s v="Pcs"/>
    <n v="5750"/>
    <n v="10300"/>
    <n v="621000"/>
    <n v="1112400"/>
    <n v="14"/>
    <x v="0"/>
    <x v="1"/>
  </r>
  <r>
    <d v="2022-01-15T00:00:00"/>
    <s v="P0031"/>
    <n v="104"/>
    <x v="1"/>
    <x v="0"/>
    <n v="0"/>
    <x v="14"/>
    <x v="3"/>
    <s v="Pcs"/>
    <n v="8000"/>
    <n v="10750"/>
    <n v="832000"/>
    <n v="1118000"/>
    <n v="15"/>
    <x v="0"/>
    <x v="1"/>
  </r>
  <r>
    <d v="2022-01-16T00:00:00"/>
    <s v="P0032"/>
    <n v="105"/>
    <x v="2"/>
    <x v="0"/>
    <n v="0"/>
    <x v="15"/>
    <x v="3"/>
    <s v="Pcs"/>
    <n v="5000"/>
    <n v="7750"/>
    <n v="525000"/>
    <n v="813750"/>
    <n v="16"/>
    <x v="0"/>
    <x v="1"/>
  </r>
  <r>
    <d v="2022-01-17T00:00:00"/>
    <s v="P0033"/>
    <n v="102"/>
    <x v="1"/>
    <x v="0"/>
    <n v="0"/>
    <x v="16"/>
    <x v="3"/>
    <s v="Pcs"/>
    <n v="25000"/>
    <n v="27500"/>
    <n v="2550000"/>
    <n v="2805000"/>
    <n v="17"/>
    <x v="0"/>
    <x v="1"/>
  </r>
  <r>
    <d v="2022-01-18T00:00:00"/>
    <s v="P0034"/>
    <n v="106"/>
    <x v="1"/>
    <x v="0"/>
    <n v="0"/>
    <x v="17"/>
    <x v="3"/>
    <s v="Pcs"/>
    <n v="50000"/>
    <n v="55000"/>
    <n v="5300000"/>
    <n v="5830000"/>
    <n v="18"/>
    <x v="0"/>
    <x v="1"/>
  </r>
  <r>
    <d v="2022-01-19T00:00:00"/>
    <s v="P0035"/>
    <n v="103"/>
    <x v="2"/>
    <x v="1"/>
    <n v="0"/>
    <x v="18"/>
    <x v="3"/>
    <s v="Pcs"/>
    <n v="10000"/>
    <n v="13500"/>
    <n v="1030000"/>
    <n v="1390500"/>
    <n v="19"/>
    <x v="0"/>
    <x v="1"/>
  </r>
  <r>
    <d v="2022-01-20T00:00:00"/>
    <s v="P0036"/>
    <n v="109"/>
    <x v="1"/>
    <x v="0"/>
    <n v="0"/>
    <x v="19"/>
    <x v="3"/>
    <s v="Pcs"/>
    <n v="7500"/>
    <n v="8000"/>
    <n v="817500"/>
    <n v="872000"/>
    <n v="20"/>
    <x v="0"/>
    <x v="1"/>
  </r>
  <r>
    <d v="2022-01-21T00:00:00"/>
    <s v="P0037"/>
    <n v="108"/>
    <x v="1"/>
    <x v="0"/>
    <n v="0"/>
    <x v="20"/>
    <x v="3"/>
    <s v="Pcs"/>
    <n v="1500"/>
    <n v="2500"/>
    <n v="162000"/>
    <n v="270000"/>
    <n v="21"/>
    <x v="0"/>
    <x v="1"/>
  </r>
  <r>
    <d v="2022-01-22T00:00:00"/>
    <s v="P0038"/>
    <n v="107"/>
    <x v="2"/>
    <x v="1"/>
    <n v="0"/>
    <x v="21"/>
    <x v="3"/>
    <s v="Pcs"/>
    <n v="1750"/>
    <n v="2750"/>
    <n v="187250"/>
    <n v="294250"/>
    <n v="22"/>
    <x v="0"/>
    <x v="1"/>
  </r>
  <r>
    <d v="2022-01-23T00:00:00"/>
    <s v="P0039"/>
    <n v="110"/>
    <x v="1"/>
    <x v="0"/>
    <n v="0"/>
    <x v="22"/>
    <x v="3"/>
    <s v="Pcs"/>
    <n v="13750"/>
    <n v="17500"/>
    <n v="1512500"/>
    <n v="1925000"/>
    <n v="23"/>
    <x v="0"/>
    <x v="1"/>
  </r>
  <r>
    <d v="2022-01-24T00:00:00"/>
    <s v="P0020"/>
    <n v="105"/>
    <x v="1"/>
    <x v="1"/>
    <n v="0"/>
    <x v="23"/>
    <x v="1"/>
    <s v="Pcs"/>
    <n v="11950"/>
    <n v="16200"/>
    <n v="1254750"/>
    <n v="1701000"/>
    <n v="24"/>
    <x v="0"/>
    <x v="1"/>
  </r>
  <r>
    <d v="2022-01-25T00:00:00"/>
    <s v="P0005"/>
    <n v="112"/>
    <x v="0"/>
    <x v="0"/>
    <n v="0"/>
    <x v="24"/>
    <x v="0"/>
    <s v="Pcs"/>
    <n v="3650"/>
    <n v="5100"/>
    <n v="408800"/>
    <n v="571200"/>
    <n v="25"/>
    <x v="0"/>
    <x v="1"/>
  </r>
  <r>
    <d v="2022-01-26T00:00:00"/>
    <s v="P0005"/>
    <n v="105"/>
    <x v="0"/>
    <x v="1"/>
    <n v="0"/>
    <x v="24"/>
    <x v="0"/>
    <s v="Pcs"/>
    <n v="3650"/>
    <n v="5100"/>
    <n v="383250"/>
    <n v="535500"/>
    <n v="26"/>
    <x v="0"/>
    <x v="1"/>
  </r>
  <r>
    <d v="2022-01-27T00:00:00"/>
    <s v="P0005"/>
    <n v="125"/>
    <x v="0"/>
    <x v="0"/>
    <n v="0"/>
    <x v="24"/>
    <x v="0"/>
    <s v="Pcs"/>
    <n v="3650"/>
    <n v="5100"/>
    <n v="456250"/>
    <n v="637500"/>
    <n v="27"/>
    <x v="0"/>
    <x v="1"/>
  </r>
  <r>
    <d v="2022-01-28T00:00:00"/>
    <s v="P0005"/>
    <n v="105"/>
    <x v="0"/>
    <x v="1"/>
    <n v="0"/>
    <x v="24"/>
    <x v="0"/>
    <s v="Pcs"/>
    <n v="3650"/>
    <n v="5100"/>
    <n v="383250"/>
    <n v="535500"/>
    <n v="28"/>
    <x v="0"/>
    <x v="1"/>
  </r>
  <r>
    <d v="2022-01-29T00:00:00"/>
    <s v="P0005"/>
    <n v="115"/>
    <x v="0"/>
    <x v="0"/>
    <n v="0"/>
    <x v="24"/>
    <x v="0"/>
    <s v="Pcs"/>
    <n v="3650"/>
    <n v="5100"/>
    <n v="419750"/>
    <n v="586500"/>
    <n v="29"/>
    <x v="0"/>
    <x v="1"/>
  </r>
  <r>
    <d v="2022-01-30T00:00:00"/>
    <s v="P0005"/>
    <n v="110"/>
    <x v="0"/>
    <x v="1"/>
    <n v="0"/>
    <x v="24"/>
    <x v="0"/>
    <s v="Pcs"/>
    <n v="3650"/>
    <n v="5100"/>
    <n v="401500"/>
    <n v="561000"/>
    <n v="30"/>
    <x v="0"/>
    <x v="1"/>
  </r>
  <r>
    <d v="2022-01-31T00:00:00"/>
    <s v="P0005"/>
    <n v="105"/>
    <x v="0"/>
    <x v="0"/>
    <n v="0"/>
    <x v="24"/>
    <x v="0"/>
    <s v="Pcs"/>
    <n v="3650"/>
    <n v="5100"/>
    <n v="383250"/>
    <n v="535500"/>
    <n v="31"/>
    <x v="0"/>
    <x v="1"/>
  </r>
  <r>
    <d v="2022-02-01T00:00:00"/>
    <s v="P0001"/>
    <n v="107"/>
    <x v="0"/>
    <x v="0"/>
    <n v="0"/>
    <x v="0"/>
    <x v="0"/>
    <s v="Pcs"/>
    <n v="7250"/>
    <n v="8200"/>
    <n v="775750"/>
    <n v="877400"/>
    <n v="1"/>
    <x v="1"/>
    <x v="1"/>
  </r>
  <r>
    <d v="2022-02-02T00:00:00"/>
    <s v="P0002"/>
    <n v="104"/>
    <x v="2"/>
    <x v="1"/>
    <n v="0"/>
    <x v="1"/>
    <x v="0"/>
    <s v="Pcs"/>
    <n v="4850"/>
    <n v="6100"/>
    <n v="504400"/>
    <n v="634400"/>
    <n v="2"/>
    <x v="1"/>
    <x v="1"/>
  </r>
  <r>
    <d v="2022-02-03T00:00:00"/>
    <s v="P0003"/>
    <n v="115"/>
    <x v="2"/>
    <x v="0"/>
    <n v="0"/>
    <x v="2"/>
    <x v="0"/>
    <s v="Pcs"/>
    <n v="2350"/>
    <n v="3500"/>
    <n v="270250"/>
    <n v="402500"/>
    <n v="3"/>
    <x v="1"/>
    <x v="1"/>
  </r>
  <r>
    <d v="2022-02-04T00:00:00"/>
    <s v="P0004"/>
    <n v="108"/>
    <x v="2"/>
    <x v="0"/>
    <n v="0"/>
    <x v="3"/>
    <x v="0"/>
    <s v="Pcs"/>
    <n v="3550"/>
    <n v="4800"/>
    <n v="383400"/>
    <n v="518400"/>
    <n v="4"/>
    <x v="1"/>
    <x v="1"/>
  </r>
  <r>
    <d v="2022-02-05T00:00:00"/>
    <s v="P0013"/>
    <n v="107"/>
    <x v="0"/>
    <x v="0"/>
    <n v="0"/>
    <x v="4"/>
    <x v="1"/>
    <s v="Pcs"/>
    <n v="12850"/>
    <n v="14250"/>
    <n v="1374950"/>
    <n v="1524750"/>
    <n v="5"/>
    <x v="1"/>
    <x v="1"/>
  </r>
  <r>
    <d v="2022-02-06T00:00:00"/>
    <s v="P0014"/>
    <n v="109"/>
    <x v="0"/>
    <x v="1"/>
    <n v="0"/>
    <x v="5"/>
    <x v="1"/>
    <s v="Pcs"/>
    <n v="2875"/>
    <n v="5300"/>
    <n v="313375"/>
    <n v="577700"/>
    <n v="6"/>
    <x v="1"/>
    <x v="1"/>
  </r>
  <r>
    <d v="2022-02-07T00:00:00"/>
    <s v="P0015"/>
    <n v="105"/>
    <x v="0"/>
    <x v="0"/>
    <n v="0"/>
    <x v="6"/>
    <x v="1"/>
    <s v="Pcs"/>
    <n v="4775"/>
    <n v="7700"/>
    <n v="501375"/>
    <n v="808500"/>
    <n v="7"/>
    <x v="1"/>
    <x v="1"/>
  </r>
  <r>
    <d v="2022-02-08T00:00:00"/>
    <s v="P0016"/>
    <n v="105"/>
    <x v="0"/>
    <x v="1"/>
    <n v="0"/>
    <x v="7"/>
    <x v="1"/>
    <s v="Pcs"/>
    <n v="11500"/>
    <n v="12550"/>
    <n v="1207500"/>
    <n v="1317750"/>
    <n v="8"/>
    <x v="1"/>
    <x v="1"/>
  </r>
  <r>
    <d v="2022-02-09T00:00:00"/>
    <s v="P0017"/>
    <n v="115"/>
    <x v="1"/>
    <x v="0"/>
    <n v="0"/>
    <x v="8"/>
    <x v="1"/>
    <s v="Pcs"/>
    <n v="2250"/>
    <n v="4700"/>
    <n v="258750"/>
    <n v="540500"/>
    <n v="9"/>
    <x v="1"/>
    <x v="1"/>
  </r>
  <r>
    <d v="2022-02-10T00:00:00"/>
    <s v="P0023"/>
    <n v="105"/>
    <x v="2"/>
    <x v="0"/>
    <n v="0"/>
    <x v="9"/>
    <x v="2"/>
    <s v="Pcs"/>
    <n v="18500"/>
    <n v="20000"/>
    <n v="1942500"/>
    <n v="2100000"/>
    <n v="10"/>
    <x v="1"/>
    <x v="1"/>
  </r>
  <r>
    <d v="2022-02-11T00:00:00"/>
    <s v="P0024"/>
    <n v="112"/>
    <x v="1"/>
    <x v="0"/>
    <n v="0"/>
    <x v="10"/>
    <x v="2"/>
    <s v="Pcs"/>
    <n v="5750"/>
    <n v="7500"/>
    <n v="644000"/>
    <n v="840000"/>
    <n v="11"/>
    <x v="1"/>
    <x v="1"/>
  </r>
  <r>
    <d v="2022-02-12T00:00:00"/>
    <s v="P0025"/>
    <n v="105"/>
    <x v="1"/>
    <x v="0"/>
    <n v="0"/>
    <x v="11"/>
    <x v="2"/>
    <s v="Pcs"/>
    <n v="34550"/>
    <n v="36000"/>
    <n v="3627750"/>
    <n v="3780000"/>
    <n v="12"/>
    <x v="1"/>
    <x v="1"/>
  </r>
  <r>
    <d v="2022-02-13T00:00:00"/>
    <s v="P0026"/>
    <n v="106"/>
    <x v="2"/>
    <x v="1"/>
    <n v="0"/>
    <x v="12"/>
    <x v="2"/>
    <s v="Pcs"/>
    <n v="15450"/>
    <n v="17750"/>
    <n v="1637700"/>
    <n v="1881500"/>
    <n v="13"/>
    <x v="1"/>
    <x v="1"/>
  </r>
  <r>
    <d v="2022-02-14T00:00:00"/>
    <s v="P0027"/>
    <n v="108"/>
    <x v="1"/>
    <x v="0"/>
    <n v="0"/>
    <x v="13"/>
    <x v="2"/>
    <s v="Pcs"/>
    <n v="5750"/>
    <n v="10300"/>
    <n v="621000"/>
    <n v="1112400"/>
    <n v="14"/>
    <x v="1"/>
    <x v="1"/>
  </r>
  <r>
    <d v="2022-02-15T00:00:00"/>
    <s v="P0031"/>
    <n v="104"/>
    <x v="1"/>
    <x v="0"/>
    <n v="0"/>
    <x v="14"/>
    <x v="3"/>
    <s v="Pcs"/>
    <n v="8000"/>
    <n v="10750"/>
    <n v="832000"/>
    <n v="1118000"/>
    <n v="15"/>
    <x v="1"/>
    <x v="1"/>
  </r>
  <r>
    <d v="2022-02-16T00:00:00"/>
    <s v="P0032"/>
    <n v="105"/>
    <x v="2"/>
    <x v="0"/>
    <n v="0"/>
    <x v="15"/>
    <x v="3"/>
    <s v="Pcs"/>
    <n v="5000"/>
    <n v="7750"/>
    <n v="525000"/>
    <n v="813750"/>
    <n v="16"/>
    <x v="1"/>
    <x v="1"/>
  </r>
  <r>
    <d v="2022-02-17T00:00:00"/>
    <s v="P0033"/>
    <n v="112"/>
    <x v="1"/>
    <x v="1"/>
    <n v="0"/>
    <x v="16"/>
    <x v="3"/>
    <s v="Pcs"/>
    <n v="25000"/>
    <n v="27500"/>
    <n v="2800000"/>
    <n v="3080000"/>
    <n v="17"/>
    <x v="1"/>
    <x v="1"/>
  </r>
  <r>
    <d v="2022-02-18T00:00:00"/>
    <s v="P0034"/>
    <n v="106"/>
    <x v="1"/>
    <x v="0"/>
    <n v="0"/>
    <x v="17"/>
    <x v="3"/>
    <s v="Pcs"/>
    <n v="50000"/>
    <n v="55000"/>
    <n v="5300000"/>
    <n v="5830000"/>
    <n v="18"/>
    <x v="1"/>
    <x v="1"/>
  </r>
  <r>
    <d v="2022-02-19T00:00:00"/>
    <s v="P0035"/>
    <n v="103"/>
    <x v="2"/>
    <x v="0"/>
    <n v="0"/>
    <x v="18"/>
    <x v="3"/>
    <s v="Pcs"/>
    <n v="10000"/>
    <n v="13500"/>
    <n v="1030000"/>
    <n v="1390500"/>
    <n v="19"/>
    <x v="1"/>
    <x v="1"/>
  </r>
  <r>
    <d v="2022-02-20T00:00:00"/>
    <s v="P0036"/>
    <n v="109"/>
    <x v="1"/>
    <x v="0"/>
    <n v="0"/>
    <x v="19"/>
    <x v="3"/>
    <s v="Pcs"/>
    <n v="7500"/>
    <n v="8000"/>
    <n v="817500"/>
    <n v="872000"/>
    <n v="20"/>
    <x v="1"/>
    <x v="1"/>
  </r>
  <r>
    <d v="2022-02-21T00:00:00"/>
    <s v="P0037"/>
    <n v="108"/>
    <x v="1"/>
    <x v="1"/>
    <n v="0"/>
    <x v="20"/>
    <x v="3"/>
    <s v="Pcs"/>
    <n v="1500"/>
    <n v="2500"/>
    <n v="162000"/>
    <n v="270000"/>
    <n v="21"/>
    <x v="1"/>
    <x v="1"/>
  </r>
  <r>
    <d v="2022-02-22T00:00:00"/>
    <s v="P0038"/>
    <n v="107"/>
    <x v="2"/>
    <x v="0"/>
    <n v="0"/>
    <x v="21"/>
    <x v="3"/>
    <s v="Pcs"/>
    <n v="1750"/>
    <n v="2750"/>
    <n v="187250"/>
    <n v="294250"/>
    <n v="22"/>
    <x v="1"/>
    <x v="1"/>
  </r>
  <r>
    <d v="2022-02-23T00:00:00"/>
    <s v="P0039"/>
    <n v="125"/>
    <x v="1"/>
    <x v="0"/>
    <n v="0"/>
    <x v="22"/>
    <x v="3"/>
    <s v="Pcs"/>
    <n v="13750"/>
    <n v="17500"/>
    <n v="1718750"/>
    <n v="2187500"/>
    <n v="23"/>
    <x v="1"/>
    <x v="1"/>
  </r>
  <r>
    <d v="2022-02-24T00:00:00"/>
    <s v="P0020"/>
    <n v="105"/>
    <x v="1"/>
    <x v="0"/>
    <n v="0"/>
    <x v="23"/>
    <x v="1"/>
    <s v="Pcs"/>
    <n v="11950"/>
    <n v="16200"/>
    <n v="1254750"/>
    <n v="1701000"/>
    <n v="24"/>
    <x v="1"/>
    <x v="1"/>
  </r>
  <r>
    <d v="2022-02-25T00:00:00"/>
    <s v="P0005"/>
    <n v="110"/>
    <x v="0"/>
    <x v="1"/>
    <n v="0"/>
    <x v="24"/>
    <x v="0"/>
    <s v="Pcs"/>
    <n v="3650"/>
    <n v="5100"/>
    <n v="401500"/>
    <n v="561000"/>
    <n v="25"/>
    <x v="1"/>
    <x v="1"/>
  </r>
  <r>
    <d v="2022-02-26T00:00:00"/>
    <s v="P0005"/>
    <n v="105"/>
    <x v="0"/>
    <x v="0"/>
    <n v="0"/>
    <x v="24"/>
    <x v="0"/>
    <s v="Pcs"/>
    <n v="3650"/>
    <n v="5100"/>
    <n v="383250"/>
    <n v="535500"/>
    <n v="26"/>
    <x v="1"/>
    <x v="1"/>
  </r>
  <r>
    <d v="2022-02-27T00:00:00"/>
    <s v="P0005"/>
    <n v="105"/>
    <x v="0"/>
    <x v="0"/>
    <n v="0"/>
    <x v="24"/>
    <x v="0"/>
    <s v="Pcs"/>
    <n v="3650"/>
    <n v="5100"/>
    <n v="383250"/>
    <n v="535500"/>
    <n v="27"/>
    <x v="1"/>
    <x v="1"/>
  </r>
  <r>
    <d v="2022-02-28T00:00:00"/>
    <s v="P0005"/>
    <n v="115"/>
    <x v="0"/>
    <x v="1"/>
    <n v="0"/>
    <x v="24"/>
    <x v="0"/>
    <s v="Pcs"/>
    <n v="3650"/>
    <n v="5100"/>
    <n v="419750"/>
    <n v="586500"/>
    <n v="28"/>
    <x v="1"/>
    <x v="1"/>
  </r>
  <r>
    <d v="2022-03-01T00:00:00"/>
    <s v="P0005"/>
    <n v="110"/>
    <x v="0"/>
    <x v="0"/>
    <n v="0"/>
    <x v="24"/>
    <x v="0"/>
    <s v="Pcs"/>
    <n v="3650"/>
    <n v="5100"/>
    <n v="401500"/>
    <n v="561000"/>
    <n v="1"/>
    <x v="2"/>
    <x v="1"/>
  </r>
  <r>
    <d v="2022-03-02T00:00:00"/>
    <s v="P0005"/>
    <n v="115"/>
    <x v="2"/>
    <x v="1"/>
    <n v="0"/>
    <x v="24"/>
    <x v="0"/>
    <s v="Pcs"/>
    <n v="3650"/>
    <n v="5100"/>
    <n v="419750"/>
    <n v="586500"/>
    <n v="2"/>
    <x v="2"/>
    <x v="1"/>
  </r>
  <r>
    <d v="2022-03-03T00:00:00"/>
    <s v="P0005"/>
    <n v="120"/>
    <x v="2"/>
    <x v="0"/>
    <n v="0"/>
    <x v="24"/>
    <x v="0"/>
    <s v="Pcs"/>
    <n v="3650"/>
    <n v="5100"/>
    <n v="438000"/>
    <n v="612000"/>
    <n v="3"/>
    <x v="2"/>
    <x v="1"/>
  </r>
  <r>
    <d v="2022-03-04T00:00:00"/>
    <s v="P0001"/>
    <n v="112"/>
    <x v="2"/>
    <x v="0"/>
    <n v="0"/>
    <x v="0"/>
    <x v="0"/>
    <s v="Pcs"/>
    <n v="7250"/>
    <n v="8200"/>
    <n v="812000"/>
    <n v="918400"/>
    <n v="4"/>
    <x v="2"/>
    <x v="1"/>
  </r>
  <r>
    <d v="2022-03-05T00:00:00"/>
    <s v="P0002"/>
    <n v="110"/>
    <x v="0"/>
    <x v="0"/>
    <n v="0"/>
    <x v="1"/>
    <x v="0"/>
    <s v="Pcs"/>
    <n v="4850"/>
    <n v="6100"/>
    <n v="533500"/>
    <n v="671000"/>
    <n v="5"/>
    <x v="2"/>
    <x v="1"/>
  </r>
  <r>
    <d v="2022-03-06T00:00:00"/>
    <s v="P0003"/>
    <n v="115"/>
    <x v="0"/>
    <x v="1"/>
    <n v="0"/>
    <x v="2"/>
    <x v="0"/>
    <s v="Pcs"/>
    <n v="2350"/>
    <n v="3500"/>
    <n v="270250"/>
    <n v="402500"/>
    <n v="6"/>
    <x v="2"/>
    <x v="1"/>
  </r>
  <r>
    <d v="2022-03-07T00:00:00"/>
    <s v="P0004"/>
    <n v="105"/>
    <x v="0"/>
    <x v="0"/>
    <n v="0"/>
    <x v="3"/>
    <x v="0"/>
    <s v="Pcs"/>
    <n v="3550"/>
    <n v="4800"/>
    <n v="372750"/>
    <n v="504000"/>
    <n v="7"/>
    <x v="2"/>
    <x v="1"/>
  </r>
  <r>
    <d v="2022-03-08T00:00:00"/>
    <s v="P0013"/>
    <n v="110"/>
    <x v="0"/>
    <x v="1"/>
    <n v="0"/>
    <x v="4"/>
    <x v="1"/>
    <s v="Pcs"/>
    <n v="12850"/>
    <n v="14250"/>
    <n v="1413500"/>
    <n v="1567500"/>
    <n v="8"/>
    <x v="2"/>
    <x v="1"/>
  </r>
  <r>
    <d v="2022-03-09T00:00:00"/>
    <s v="P0014"/>
    <n v="104"/>
    <x v="1"/>
    <x v="0"/>
    <n v="0"/>
    <x v="5"/>
    <x v="1"/>
    <s v="Pcs"/>
    <n v="2875"/>
    <n v="5300"/>
    <n v="299000"/>
    <n v="551200"/>
    <n v="9"/>
    <x v="2"/>
    <x v="1"/>
  </r>
  <r>
    <d v="2022-03-10T00:00:00"/>
    <s v="P0015"/>
    <n v="110"/>
    <x v="1"/>
    <x v="0"/>
    <n v="0"/>
    <x v="6"/>
    <x v="1"/>
    <s v="Pcs"/>
    <n v="4775"/>
    <n v="7700"/>
    <n v="525250"/>
    <n v="847000"/>
    <n v="10"/>
    <x v="2"/>
    <x v="1"/>
  </r>
  <r>
    <d v="2022-03-11T00:00:00"/>
    <s v="P0016"/>
    <n v="109"/>
    <x v="1"/>
    <x v="1"/>
    <n v="0"/>
    <x v="7"/>
    <x v="1"/>
    <s v="Pcs"/>
    <n v="11500"/>
    <n v="12550"/>
    <n v="1253500"/>
    <n v="1367950"/>
    <n v="11"/>
    <x v="2"/>
    <x v="1"/>
  </r>
  <r>
    <d v="2022-03-12T00:00:00"/>
    <s v="P0017"/>
    <n v="115"/>
    <x v="1"/>
    <x v="0"/>
    <n v="0"/>
    <x v="8"/>
    <x v="1"/>
    <s v="Pcs"/>
    <n v="2250"/>
    <n v="4700"/>
    <n v="258750"/>
    <n v="540500"/>
    <n v="12"/>
    <x v="2"/>
    <x v="1"/>
  </r>
  <r>
    <d v="2022-03-13T00:00:00"/>
    <s v="P0023"/>
    <n v="115"/>
    <x v="2"/>
    <x v="1"/>
    <n v="0"/>
    <x v="9"/>
    <x v="2"/>
    <s v="Pcs"/>
    <n v="18500"/>
    <n v="20000"/>
    <n v="2127500"/>
    <n v="2300000"/>
    <n v="13"/>
    <x v="2"/>
    <x v="1"/>
  </r>
  <r>
    <d v="2022-03-14T00:00:00"/>
    <s v="P0024"/>
    <n v="118"/>
    <x v="1"/>
    <x v="0"/>
    <n v="0"/>
    <x v="10"/>
    <x v="2"/>
    <s v="Pcs"/>
    <n v="5750"/>
    <n v="7500"/>
    <n v="678500"/>
    <n v="885000"/>
    <n v="14"/>
    <x v="2"/>
    <x v="1"/>
  </r>
  <r>
    <d v="2022-03-15T00:00:00"/>
    <s v="P0025"/>
    <n v="114"/>
    <x v="1"/>
    <x v="1"/>
    <n v="0"/>
    <x v="11"/>
    <x v="2"/>
    <s v="Pcs"/>
    <n v="34550"/>
    <n v="36000"/>
    <n v="3938700"/>
    <n v="4104000"/>
    <n v="15"/>
    <x v="2"/>
    <x v="1"/>
  </r>
  <r>
    <d v="2022-03-16T00:00:00"/>
    <s v="P0026"/>
    <n v="110"/>
    <x v="2"/>
    <x v="0"/>
    <n v="0"/>
    <x v="12"/>
    <x v="2"/>
    <s v="Pcs"/>
    <n v="15450"/>
    <n v="17750"/>
    <n v="1699500"/>
    <n v="1952500"/>
    <n v="16"/>
    <x v="2"/>
    <x v="1"/>
  </r>
  <r>
    <d v="2022-03-17T00:00:00"/>
    <s v="P0027"/>
    <n v="112"/>
    <x v="1"/>
    <x v="1"/>
    <n v="0"/>
    <x v="13"/>
    <x v="2"/>
    <s v="Pcs"/>
    <n v="5750"/>
    <n v="10300"/>
    <n v="644000"/>
    <n v="1153600"/>
    <n v="17"/>
    <x v="2"/>
    <x v="1"/>
  </r>
  <r>
    <d v="2022-03-18T00:00:00"/>
    <s v="P0031"/>
    <n v="119"/>
    <x v="1"/>
    <x v="0"/>
    <n v="0"/>
    <x v="14"/>
    <x v="3"/>
    <s v="Pcs"/>
    <n v="8000"/>
    <n v="10750"/>
    <n v="952000"/>
    <n v="1279250"/>
    <n v="18"/>
    <x v="2"/>
    <x v="1"/>
  </r>
  <r>
    <d v="2022-03-19T00:00:00"/>
    <s v="P0032"/>
    <n v="113"/>
    <x v="2"/>
    <x v="1"/>
    <n v="0"/>
    <x v="15"/>
    <x v="3"/>
    <s v="Pcs"/>
    <n v="5000"/>
    <n v="7750"/>
    <n v="565000"/>
    <n v="875750"/>
    <n v="19"/>
    <x v="2"/>
    <x v="1"/>
  </r>
  <r>
    <d v="2022-03-20T00:00:00"/>
    <s v="P0033"/>
    <n v="119"/>
    <x v="1"/>
    <x v="0"/>
    <n v="0"/>
    <x v="16"/>
    <x v="3"/>
    <s v="Pcs"/>
    <n v="25000"/>
    <n v="27500"/>
    <n v="2975000"/>
    <n v="3272500"/>
    <n v="20"/>
    <x v="2"/>
    <x v="1"/>
  </r>
  <r>
    <d v="2022-03-21T00:00:00"/>
    <s v="P0034"/>
    <n v="118"/>
    <x v="1"/>
    <x v="0"/>
    <n v="0"/>
    <x v="17"/>
    <x v="3"/>
    <s v="Pcs"/>
    <n v="50000"/>
    <n v="55000"/>
    <n v="5900000"/>
    <n v="6490000"/>
    <n v="21"/>
    <x v="2"/>
    <x v="1"/>
  </r>
  <r>
    <d v="2022-03-22T00:00:00"/>
    <s v="P0035"/>
    <n v="125"/>
    <x v="2"/>
    <x v="1"/>
    <n v="0"/>
    <x v="18"/>
    <x v="3"/>
    <s v="Pcs"/>
    <n v="10000"/>
    <n v="13500"/>
    <n v="1250000"/>
    <n v="1687500"/>
    <n v="22"/>
    <x v="2"/>
    <x v="1"/>
  </r>
  <r>
    <d v="2022-03-23T00:00:00"/>
    <s v="P0036"/>
    <n v="117"/>
    <x v="1"/>
    <x v="0"/>
    <n v="0"/>
    <x v="19"/>
    <x v="3"/>
    <s v="Pcs"/>
    <n v="7500"/>
    <n v="8000"/>
    <n v="877500"/>
    <n v="936000"/>
    <n v="23"/>
    <x v="2"/>
    <x v="1"/>
  </r>
  <r>
    <d v="2022-03-24T00:00:00"/>
    <s v="P0037"/>
    <n v="130"/>
    <x v="1"/>
    <x v="0"/>
    <n v="0"/>
    <x v="20"/>
    <x v="3"/>
    <s v="Pcs"/>
    <n v="1500"/>
    <n v="2500"/>
    <n v="195000"/>
    <n v="325000"/>
    <n v="24"/>
    <x v="2"/>
    <x v="1"/>
  </r>
  <r>
    <d v="2022-03-25T00:00:00"/>
    <s v="P0038"/>
    <n v="115"/>
    <x v="0"/>
    <x v="1"/>
    <n v="0"/>
    <x v="21"/>
    <x v="3"/>
    <s v="Pcs"/>
    <n v="1750"/>
    <n v="2750"/>
    <n v="201250"/>
    <n v="316250"/>
    <n v="25"/>
    <x v="2"/>
    <x v="1"/>
  </r>
  <r>
    <d v="2022-03-26T00:00:00"/>
    <s v="P0039"/>
    <n v="110"/>
    <x v="0"/>
    <x v="0"/>
    <n v="0"/>
    <x v="22"/>
    <x v="3"/>
    <s v="Pcs"/>
    <n v="13750"/>
    <n v="17500"/>
    <n v="1512500"/>
    <n v="1925000"/>
    <n v="26"/>
    <x v="2"/>
    <x v="1"/>
  </r>
  <r>
    <d v="2022-03-27T00:00:00"/>
    <s v="P0020"/>
    <n v="110"/>
    <x v="0"/>
    <x v="0"/>
    <n v="0"/>
    <x v="23"/>
    <x v="1"/>
    <s v="Pcs"/>
    <n v="11950"/>
    <n v="16200"/>
    <n v="1314500"/>
    <n v="1782000"/>
    <n v="27"/>
    <x v="2"/>
    <x v="1"/>
  </r>
  <r>
    <d v="2022-03-28T00:00:00"/>
    <s v="P0005"/>
    <n v="112"/>
    <x v="0"/>
    <x v="1"/>
    <n v="0"/>
    <x v="24"/>
    <x v="0"/>
    <s v="Pcs"/>
    <n v="3650"/>
    <n v="5100"/>
    <n v="408800"/>
    <n v="571200"/>
    <n v="28"/>
    <x v="2"/>
    <x v="1"/>
  </r>
  <r>
    <d v="2022-03-29T00:00:00"/>
    <s v="P0005"/>
    <n v="110"/>
    <x v="1"/>
    <x v="0"/>
    <n v="0"/>
    <x v="24"/>
    <x v="0"/>
    <s v="Pcs"/>
    <n v="3650"/>
    <n v="5100"/>
    <n v="401500"/>
    <n v="561000"/>
    <n v="29"/>
    <x v="2"/>
    <x v="1"/>
  </r>
  <r>
    <d v="2022-03-30T00:00:00"/>
    <s v="P0005"/>
    <n v="117"/>
    <x v="0"/>
    <x v="0"/>
    <n v="0"/>
    <x v="24"/>
    <x v="0"/>
    <s v="Pcs"/>
    <n v="3650"/>
    <n v="5100"/>
    <n v="427050"/>
    <n v="596700"/>
    <n v="30"/>
    <x v="2"/>
    <x v="1"/>
  </r>
  <r>
    <d v="2022-03-31T00:00:00"/>
    <s v="P0005"/>
    <n v="110"/>
    <x v="0"/>
    <x v="0"/>
    <n v="0"/>
    <x v="24"/>
    <x v="0"/>
    <s v="Pcs"/>
    <n v="3650"/>
    <n v="5100"/>
    <n v="401500"/>
    <n v="561000"/>
    <n v="31"/>
    <x v="2"/>
    <x v="1"/>
  </r>
  <r>
    <d v="2022-04-01T00:00:00"/>
    <s v="P0005"/>
    <n v="105"/>
    <x v="0"/>
    <x v="1"/>
    <n v="0"/>
    <x v="24"/>
    <x v="0"/>
    <s v="Pcs"/>
    <n v="3650"/>
    <n v="5100"/>
    <n v="383250"/>
    <n v="535500"/>
    <n v="1"/>
    <x v="3"/>
    <x v="1"/>
  </r>
  <r>
    <d v="2022-04-02T00:00:00"/>
    <s v="P0005"/>
    <n v="104"/>
    <x v="2"/>
    <x v="1"/>
    <n v="0"/>
    <x v="24"/>
    <x v="0"/>
    <s v="Pcs"/>
    <n v="3650"/>
    <n v="5100"/>
    <n v="379600"/>
    <n v="530400"/>
    <n v="2"/>
    <x v="3"/>
    <x v="1"/>
  </r>
  <r>
    <d v="2022-04-03T00:00:00"/>
    <s v="P0005"/>
    <n v="107"/>
    <x v="2"/>
    <x v="0"/>
    <n v="0"/>
    <x v="24"/>
    <x v="0"/>
    <s v="Pcs"/>
    <n v="3650"/>
    <n v="5100"/>
    <n v="390550"/>
    <n v="545700"/>
    <n v="3"/>
    <x v="3"/>
    <x v="1"/>
  </r>
  <r>
    <d v="2022-04-04T00:00:00"/>
    <s v="P0001"/>
    <n v="108"/>
    <x v="2"/>
    <x v="0"/>
    <n v="0"/>
    <x v="0"/>
    <x v="0"/>
    <s v="Pcs"/>
    <n v="7250"/>
    <n v="8200"/>
    <n v="783000"/>
    <n v="885600"/>
    <n v="4"/>
    <x v="3"/>
    <x v="1"/>
  </r>
  <r>
    <d v="2022-04-05T00:00:00"/>
    <s v="P0015"/>
    <n v="105"/>
    <x v="0"/>
    <x v="0"/>
    <n v="0"/>
    <x v="6"/>
    <x v="1"/>
    <s v="Pcs"/>
    <n v="4775"/>
    <n v="7700"/>
    <n v="501375"/>
    <n v="808500"/>
    <n v="5"/>
    <x v="3"/>
    <x v="1"/>
  </r>
  <r>
    <d v="2022-04-06T00:00:00"/>
    <s v="P0020"/>
    <n v="115"/>
    <x v="0"/>
    <x v="1"/>
    <n v="0"/>
    <x v="23"/>
    <x v="1"/>
    <s v="Pcs"/>
    <n v="11950"/>
    <n v="16200"/>
    <n v="1374250"/>
    <n v="1863000"/>
    <n v="6"/>
    <x v="3"/>
    <x v="1"/>
  </r>
  <r>
    <d v="2022-04-07T00:00:00"/>
    <s v="P0025"/>
    <n v="105"/>
    <x v="0"/>
    <x v="0"/>
    <n v="0"/>
    <x v="11"/>
    <x v="2"/>
    <s v="Pcs"/>
    <n v="34550"/>
    <n v="36000"/>
    <n v="3627750"/>
    <n v="3780000"/>
    <n v="7"/>
    <x v="3"/>
    <x v="1"/>
  </r>
  <r>
    <d v="2022-04-08T00:00:00"/>
    <s v="P0003"/>
    <n v="110"/>
    <x v="0"/>
    <x v="1"/>
    <n v="0"/>
    <x v="2"/>
    <x v="0"/>
    <s v="Pcs"/>
    <n v="2350"/>
    <n v="3500"/>
    <n v="258500"/>
    <n v="385000"/>
    <n v="8"/>
    <x v="3"/>
    <x v="1"/>
  </r>
  <r>
    <d v="2022-04-09T00:00:00"/>
    <s v="P0033"/>
    <n v="104"/>
    <x v="1"/>
    <x v="0"/>
    <n v="0"/>
    <x v="16"/>
    <x v="3"/>
    <s v="Pcs"/>
    <n v="25000"/>
    <n v="27500"/>
    <n v="2600000"/>
    <n v="2860000"/>
    <n v="9"/>
    <x v="3"/>
    <x v="1"/>
  </r>
  <r>
    <d v="2022-04-10T00:00:00"/>
    <s v="P0033"/>
    <n v="103"/>
    <x v="2"/>
    <x v="0"/>
    <n v="0"/>
    <x v="16"/>
    <x v="3"/>
    <s v="Pcs"/>
    <n v="25000"/>
    <n v="27500"/>
    <n v="2575000"/>
    <n v="2832500"/>
    <n v="10"/>
    <x v="3"/>
    <x v="1"/>
  </r>
  <r>
    <d v="2022-04-11T00:00:00"/>
    <s v="P0002"/>
    <n v="112"/>
    <x v="1"/>
    <x v="0"/>
    <n v="0"/>
    <x v="1"/>
    <x v="0"/>
    <s v="Pcs"/>
    <n v="4850"/>
    <n v="6100"/>
    <n v="543200"/>
    <n v="683200"/>
    <n v="11"/>
    <x v="3"/>
    <x v="1"/>
  </r>
  <r>
    <d v="2022-04-12T00:00:00"/>
    <s v="P0004"/>
    <n v="105"/>
    <x v="1"/>
    <x v="0"/>
    <n v="0"/>
    <x v="3"/>
    <x v="0"/>
    <s v="Pcs"/>
    <n v="3550"/>
    <n v="4800"/>
    <n v="372750"/>
    <n v="504000"/>
    <n v="12"/>
    <x v="3"/>
    <x v="1"/>
  </r>
  <r>
    <d v="2022-04-13T00:00:00"/>
    <s v="P0001"/>
    <n v="106"/>
    <x v="2"/>
    <x v="0"/>
    <n v="0"/>
    <x v="0"/>
    <x v="0"/>
    <s v="Pcs"/>
    <n v="7250"/>
    <n v="8200"/>
    <n v="768500"/>
    <n v="869200"/>
    <n v="13"/>
    <x v="3"/>
    <x v="1"/>
  </r>
  <r>
    <d v="2022-04-14T00:00:00"/>
    <s v="P0015"/>
    <n v="108"/>
    <x v="1"/>
    <x v="0"/>
    <n v="0"/>
    <x v="6"/>
    <x v="1"/>
    <s v="Pcs"/>
    <n v="4775"/>
    <n v="7700"/>
    <n v="515700"/>
    <n v="831600"/>
    <n v="14"/>
    <x v="3"/>
    <x v="1"/>
  </r>
  <r>
    <d v="2022-04-15T00:00:00"/>
    <s v="P0020"/>
    <n v="104"/>
    <x v="1"/>
    <x v="0"/>
    <n v="0"/>
    <x v="23"/>
    <x v="1"/>
    <s v="Pcs"/>
    <n v="11950"/>
    <n v="16200"/>
    <n v="1242800"/>
    <n v="1684800"/>
    <n v="15"/>
    <x v="3"/>
    <x v="1"/>
  </r>
  <r>
    <d v="2022-04-16T00:00:00"/>
    <s v="P0025"/>
    <n v="105"/>
    <x v="2"/>
    <x v="0"/>
    <n v="0"/>
    <x v="11"/>
    <x v="2"/>
    <s v="Pcs"/>
    <n v="34550"/>
    <n v="36000"/>
    <n v="3627750"/>
    <n v="3780000"/>
    <n v="16"/>
    <x v="3"/>
    <x v="1"/>
  </r>
  <r>
    <d v="2022-04-17T00:00:00"/>
    <s v="P0003"/>
    <n v="102"/>
    <x v="1"/>
    <x v="0"/>
    <n v="0"/>
    <x v="2"/>
    <x v="0"/>
    <s v="Pcs"/>
    <n v="2350"/>
    <n v="3500"/>
    <n v="239700"/>
    <n v="357000"/>
    <n v="17"/>
    <x v="3"/>
    <x v="1"/>
  </r>
  <r>
    <d v="2022-04-18T00:00:00"/>
    <s v="P0033"/>
    <n v="106"/>
    <x v="1"/>
    <x v="0"/>
    <n v="0"/>
    <x v="16"/>
    <x v="3"/>
    <s v="Pcs"/>
    <n v="25000"/>
    <n v="27500"/>
    <n v="2650000"/>
    <n v="2915000"/>
    <n v="18"/>
    <x v="3"/>
    <x v="1"/>
  </r>
  <r>
    <d v="2022-04-19T00:00:00"/>
    <s v="P0033"/>
    <n v="103"/>
    <x v="2"/>
    <x v="0"/>
    <n v="0"/>
    <x v="16"/>
    <x v="3"/>
    <s v="Pcs"/>
    <n v="25000"/>
    <n v="27500"/>
    <n v="2575000"/>
    <n v="2832500"/>
    <n v="19"/>
    <x v="3"/>
    <x v="1"/>
  </r>
  <r>
    <d v="2022-04-20T00:00:00"/>
    <s v="P0002"/>
    <n v="109"/>
    <x v="1"/>
    <x v="0"/>
    <n v="0"/>
    <x v="1"/>
    <x v="0"/>
    <s v="Pcs"/>
    <n v="4850"/>
    <n v="6100"/>
    <n v="528650"/>
    <n v="664900"/>
    <n v="20"/>
    <x v="3"/>
    <x v="1"/>
  </r>
  <r>
    <d v="2022-04-21T00:00:00"/>
    <s v="P0004"/>
    <n v="108"/>
    <x v="1"/>
    <x v="0"/>
    <n v="0"/>
    <x v="3"/>
    <x v="0"/>
    <s v="Pcs"/>
    <n v="3550"/>
    <n v="4800"/>
    <n v="383400"/>
    <n v="518400"/>
    <n v="21"/>
    <x v="3"/>
    <x v="1"/>
  </r>
  <r>
    <d v="2022-04-22T00:00:00"/>
    <s v="P0001"/>
    <n v="107"/>
    <x v="2"/>
    <x v="0"/>
    <n v="0"/>
    <x v="0"/>
    <x v="0"/>
    <s v="Pcs"/>
    <n v="7250"/>
    <n v="8200"/>
    <n v="775750"/>
    <n v="877400"/>
    <n v="22"/>
    <x v="3"/>
    <x v="1"/>
  </r>
  <r>
    <d v="2022-04-23T00:00:00"/>
    <s v="P0015"/>
    <n v="105"/>
    <x v="1"/>
    <x v="0"/>
    <n v="0"/>
    <x v="6"/>
    <x v="1"/>
    <s v="Pcs"/>
    <n v="4775"/>
    <n v="7700"/>
    <n v="501375"/>
    <n v="808500"/>
    <n v="23"/>
    <x v="3"/>
    <x v="1"/>
  </r>
  <r>
    <d v="2022-04-24T00:00:00"/>
    <s v="P0020"/>
    <n v="105"/>
    <x v="1"/>
    <x v="0"/>
    <n v="0"/>
    <x v="23"/>
    <x v="1"/>
    <s v="Pcs"/>
    <n v="11950"/>
    <n v="16200"/>
    <n v="1254750"/>
    <n v="1701000"/>
    <n v="24"/>
    <x v="3"/>
    <x v="1"/>
  </r>
  <r>
    <d v="2022-04-25T00:00:00"/>
    <s v="P0033"/>
    <n v="107"/>
    <x v="0"/>
    <x v="0"/>
    <n v="0"/>
    <x v="16"/>
    <x v="3"/>
    <s v="Pcs"/>
    <n v="25000"/>
    <n v="27500"/>
    <n v="2675000"/>
    <n v="2942500"/>
    <n v="25"/>
    <x v="3"/>
    <x v="1"/>
  </r>
  <r>
    <d v="2022-04-26T00:00:00"/>
    <s v="P0033"/>
    <n v="110"/>
    <x v="0"/>
    <x v="0"/>
    <n v="0"/>
    <x v="16"/>
    <x v="3"/>
    <s v="Pcs"/>
    <n v="25000"/>
    <n v="27500"/>
    <n v="2750000"/>
    <n v="3025000"/>
    <n v="26"/>
    <x v="3"/>
    <x v="1"/>
  </r>
  <r>
    <d v="2022-04-27T00:00:00"/>
    <s v="P0033"/>
    <n v="102"/>
    <x v="0"/>
    <x v="0"/>
    <n v="0"/>
    <x v="16"/>
    <x v="3"/>
    <s v="Pcs"/>
    <n v="25000"/>
    <n v="27500"/>
    <n v="2550000"/>
    <n v="2805000"/>
    <n v="27"/>
    <x v="3"/>
    <x v="1"/>
  </r>
  <r>
    <d v="2022-04-28T00:00:00"/>
    <s v="P0033"/>
    <n v="107"/>
    <x v="0"/>
    <x v="0"/>
    <n v="0"/>
    <x v="16"/>
    <x v="3"/>
    <s v="Pcs"/>
    <n v="25000"/>
    <n v="27500"/>
    <n v="2675000"/>
    <n v="2942500"/>
    <n v="28"/>
    <x v="3"/>
    <x v="1"/>
  </r>
  <r>
    <d v="2022-04-29T00:00:00"/>
    <s v="P0033"/>
    <n v="105"/>
    <x v="0"/>
    <x v="0"/>
    <n v="0"/>
    <x v="16"/>
    <x v="3"/>
    <s v="Pcs"/>
    <n v="25000"/>
    <n v="27500"/>
    <n v="2625000"/>
    <n v="2887500"/>
    <n v="29"/>
    <x v="3"/>
    <x v="1"/>
  </r>
  <r>
    <d v="2022-04-30T00:00:00"/>
    <s v="P0033"/>
    <n v="112"/>
    <x v="0"/>
    <x v="0"/>
    <n v="0"/>
    <x v="16"/>
    <x v="3"/>
    <s v="Pcs"/>
    <n v="25000"/>
    <n v="27500"/>
    <n v="2800000"/>
    <n v="3080000"/>
    <n v="30"/>
    <x v="3"/>
    <x v="1"/>
  </r>
  <r>
    <d v="2022-05-01T00:00:00"/>
    <s v="P0017"/>
    <n v="105"/>
    <x v="0"/>
    <x v="0"/>
    <n v="0"/>
    <x v="8"/>
    <x v="1"/>
    <s v="Pcs"/>
    <n v="2250"/>
    <n v="4700"/>
    <n v="236250"/>
    <n v="493500"/>
    <n v="1"/>
    <x v="4"/>
    <x v="1"/>
  </r>
  <r>
    <d v="2022-05-02T00:00:00"/>
    <s v="P0002"/>
    <n v="104"/>
    <x v="2"/>
    <x v="1"/>
    <n v="0"/>
    <x v="1"/>
    <x v="0"/>
    <s v="Pcs"/>
    <n v="4850"/>
    <n v="6100"/>
    <n v="504400"/>
    <n v="634400"/>
    <n v="2"/>
    <x v="4"/>
    <x v="1"/>
  </r>
  <r>
    <d v="2022-05-03T00:00:00"/>
    <s v="P0004"/>
    <n v="107"/>
    <x v="2"/>
    <x v="0"/>
    <n v="0"/>
    <x v="3"/>
    <x v="0"/>
    <s v="Pcs"/>
    <n v="3550"/>
    <n v="4800"/>
    <n v="379850"/>
    <n v="513600"/>
    <n v="3"/>
    <x v="4"/>
    <x v="1"/>
  </r>
  <r>
    <d v="2022-05-04T00:00:00"/>
    <s v="P0001"/>
    <n v="108"/>
    <x v="2"/>
    <x v="0"/>
    <n v="0"/>
    <x v="0"/>
    <x v="0"/>
    <s v="Pcs"/>
    <n v="7250"/>
    <n v="8200"/>
    <n v="783000"/>
    <n v="885600"/>
    <n v="4"/>
    <x v="4"/>
    <x v="1"/>
  </r>
  <r>
    <d v="2022-05-05T00:00:00"/>
    <s v="P0015"/>
    <n v="110"/>
    <x v="0"/>
    <x v="0"/>
    <n v="0"/>
    <x v="6"/>
    <x v="1"/>
    <s v="Pcs"/>
    <n v="4775"/>
    <n v="7700"/>
    <n v="525250"/>
    <n v="847000"/>
    <n v="5"/>
    <x v="4"/>
    <x v="1"/>
  </r>
  <r>
    <d v="2022-05-06T00:00:00"/>
    <s v="P0020"/>
    <n v="105"/>
    <x v="0"/>
    <x v="1"/>
    <n v="0"/>
    <x v="23"/>
    <x v="1"/>
    <s v="Pcs"/>
    <n v="11950"/>
    <n v="16200"/>
    <n v="1254750"/>
    <n v="1701000"/>
    <n v="6"/>
    <x v="4"/>
    <x v="1"/>
  </r>
  <r>
    <d v="2022-05-07T00:00:00"/>
    <s v="P0025"/>
    <n v="115"/>
    <x v="0"/>
    <x v="0"/>
    <n v="0"/>
    <x v="11"/>
    <x v="2"/>
    <s v="Pcs"/>
    <n v="34550"/>
    <n v="36000"/>
    <n v="3973250"/>
    <n v="4140000"/>
    <n v="7"/>
    <x v="4"/>
    <x v="1"/>
  </r>
  <r>
    <d v="2022-05-08T00:00:00"/>
    <s v="P0003"/>
    <n v="107"/>
    <x v="0"/>
    <x v="1"/>
    <n v="0"/>
    <x v="2"/>
    <x v="0"/>
    <s v="Pcs"/>
    <n v="2350"/>
    <n v="3500"/>
    <n v="251450"/>
    <n v="374500"/>
    <n v="8"/>
    <x v="4"/>
    <x v="1"/>
  </r>
  <r>
    <d v="2022-05-09T00:00:00"/>
    <s v="P0017"/>
    <n v="104"/>
    <x v="1"/>
    <x v="0"/>
    <n v="0"/>
    <x v="8"/>
    <x v="1"/>
    <s v="Pcs"/>
    <n v="2250"/>
    <n v="4700"/>
    <n v="234000"/>
    <n v="488800"/>
    <n v="9"/>
    <x v="4"/>
    <x v="1"/>
  </r>
  <r>
    <d v="2022-05-10T00:00:00"/>
    <s v="P0017"/>
    <n v="103"/>
    <x v="2"/>
    <x v="0"/>
    <n v="0"/>
    <x v="8"/>
    <x v="1"/>
    <s v="Pcs"/>
    <n v="2250"/>
    <n v="4700"/>
    <n v="231750"/>
    <n v="484100"/>
    <n v="10"/>
    <x v="4"/>
    <x v="1"/>
  </r>
  <r>
    <d v="2022-05-11T00:00:00"/>
    <s v="P0002"/>
    <n v="102"/>
    <x v="1"/>
    <x v="0"/>
    <n v="0"/>
    <x v="1"/>
    <x v="0"/>
    <s v="Pcs"/>
    <n v="4850"/>
    <n v="6100"/>
    <n v="494700"/>
    <n v="622200"/>
    <n v="11"/>
    <x v="4"/>
    <x v="1"/>
  </r>
  <r>
    <d v="2022-05-12T00:00:00"/>
    <s v="P0004"/>
    <n v="105"/>
    <x v="1"/>
    <x v="0"/>
    <n v="0"/>
    <x v="3"/>
    <x v="0"/>
    <s v="Pcs"/>
    <n v="3550"/>
    <n v="4800"/>
    <n v="372750"/>
    <n v="504000"/>
    <n v="12"/>
    <x v="4"/>
    <x v="1"/>
  </r>
  <r>
    <d v="2022-05-13T00:00:00"/>
    <s v="P0001"/>
    <n v="106"/>
    <x v="2"/>
    <x v="0"/>
    <n v="0"/>
    <x v="0"/>
    <x v="0"/>
    <s v="Pcs"/>
    <n v="7250"/>
    <n v="8200"/>
    <n v="768500"/>
    <n v="869200"/>
    <n v="13"/>
    <x v="4"/>
    <x v="1"/>
  </r>
  <r>
    <d v="2022-05-14T00:00:00"/>
    <s v="P0015"/>
    <n v="108"/>
    <x v="1"/>
    <x v="0"/>
    <n v="0"/>
    <x v="6"/>
    <x v="1"/>
    <s v="Pcs"/>
    <n v="4775"/>
    <n v="7700"/>
    <n v="515700"/>
    <n v="831600"/>
    <n v="14"/>
    <x v="4"/>
    <x v="1"/>
  </r>
  <r>
    <d v="2022-05-15T00:00:00"/>
    <s v="P0020"/>
    <n v="104"/>
    <x v="1"/>
    <x v="0"/>
    <n v="0"/>
    <x v="23"/>
    <x v="1"/>
    <s v="Pcs"/>
    <n v="11950"/>
    <n v="16200"/>
    <n v="1242800"/>
    <n v="1684800"/>
    <n v="15"/>
    <x v="4"/>
    <x v="1"/>
  </r>
  <r>
    <d v="2022-05-16T00:00:00"/>
    <s v="P0025"/>
    <n v="105"/>
    <x v="2"/>
    <x v="0"/>
    <n v="0"/>
    <x v="11"/>
    <x v="2"/>
    <s v="Pcs"/>
    <n v="34550"/>
    <n v="36000"/>
    <n v="3627750"/>
    <n v="3780000"/>
    <n v="16"/>
    <x v="4"/>
    <x v="1"/>
  </r>
  <r>
    <d v="2022-05-17T00:00:00"/>
    <s v="P0003"/>
    <n v="102"/>
    <x v="1"/>
    <x v="0"/>
    <n v="0"/>
    <x v="2"/>
    <x v="0"/>
    <s v="Pcs"/>
    <n v="2350"/>
    <n v="3500"/>
    <n v="239700"/>
    <n v="357000"/>
    <n v="17"/>
    <x v="4"/>
    <x v="1"/>
  </r>
  <r>
    <d v="2022-05-18T00:00:00"/>
    <s v="P0017"/>
    <n v="106"/>
    <x v="1"/>
    <x v="0"/>
    <n v="0"/>
    <x v="8"/>
    <x v="1"/>
    <s v="Pcs"/>
    <n v="2250"/>
    <n v="4700"/>
    <n v="238500"/>
    <n v="498200"/>
    <n v="18"/>
    <x v="4"/>
    <x v="1"/>
  </r>
  <r>
    <d v="2022-05-19T00:00:00"/>
    <s v="P0017"/>
    <n v="103"/>
    <x v="2"/>
    <x v="0"/>
    <n v="0"/>
    <x v="8"/>
    <x v="1"/>
    <s v="Pcs"/>
    <n v="2250"/>
    <n v="4700"/>
    <n v="231750"/>
    <n v="484100"/>
    <n v="19"/>
    <x v="4"/>
    <x v="1"/>
  </r>
  <r>
    <d v="2022-05-20T00:00:00"/>
    <s v="P0002"/>
    <n v="109"/>
    <x v="1"/>
    <x v="0"/>
    <n v="0"/>
    <x v="1"/>
    <x v="0"/>
    <s v="Pcs"/>
    <n v="4850"/>
    <n v="6100"/>
    <n v="528650"/>
    <n v="664900"/>
    <n v="20"/>
    <x v="4"/>
    <x v="1"/>
  </r>
  <r>
    <d v="2022-05-21T00:00:00"/>
    <s v="P0004"/>
    <n v="108"/>
    <x v="1"/>
    <x v="0"/>
    <n v="0"/>
    <x v="3"/>
    <x v="0"/>
    <s v="Pcs"/>
    <n v="3550"/>
    <n v="4800"/>
    <n v="383400"/>
    <n v="518400"/>
    <n v="21"/>
    <x v="4"/>
    <x v="1"/>
  </r>
  <r>
    <d v="2022-05-22T00:00:00"/>
    <s v="P0001"/>
    <n v="107"/>
    <x v="2"/>
    <x v="0"/>
    <n v="0"/>
    <x v="0"/>
    <x v="0"/>
    <s v="Pcs"/>
    <n v="7250"/>
    <n v="8200"/>
    <n v="775750"/>
    <n v="877400"/>
    <n v="22"/>
    <x v="4"/>
    <x v="1"/>
  </r>
  <r>
    <d v="2022-05-23T00:00:00"/>
    <s v="P0015"/>
    <n v="102"/>
    <x v="1"/>
    <x v="0"/>
    <n v="0"/>
    <x v="6"/>
    <x v="1"/>
    <s v="Pcs"/>
    <n v="4775"/>
    <n v="7700"/>
    <n v="487050"/>
    <n v="785400"/>
    <n v="23"/>
    <x v="4"/>
    <x v="1"/>
  </r>
  <r>
    <d v="2022-05-24T00:00:00"/>
    <s v="P0020"/>
    <n v="105"/>
    <x v="1"/>
    <x v="0"/>
    <n v="0"/>
    <x v="23"/>
    <x v="1"/>
    <s v="Pcs"/>
    <n v="11950"/>
    <n v="16200"/>
    <n v="1254750"/>
    <n v="1701000"/>
    <n v="24"/>
    <x v="4"/>
    <x v="1"/>
  </r>
  <r>
    <d v="2022-05-25T00:00:00"/>
    <s v="P0036"/>
    <n v="120"/>
    <x v="0"/>
    <x v="0"/>
    <n v="0"/>
    <x v="19"/>
    <x v="3"/>
    <s v="Pcs"/>
    <n v="7500"/>
    <n v="8000"/>
    <n v="900000"/>
    <n v="960000"/>
    <n v="25"/>
    <x v="4"/>
    <x v="1"/>
  </r>
  <r>
    <d v="2022-05-26T00:00:00"/>
    <s v="P0037"/>
    <n v="115"/>
    <x v="0"/>
    <x v="0"/>
    <n v="0"/>
    <x v="20"/>
    <x v="3"/>
    <s v="Pcs"/>
    <n v="1500"/>
    <n v="2500"/>
    <n v="172500"/>
    <n v="287500"/>
    <n v="26"/>
    <x v="4"/>
    <x v="1"/>
  </r>
  <r>
    <d v="2022-05-27T00:00:00"/>
    <s v="P0017"/>
    <n v="105"/>
    <x v="0"/>
    <x v="0"/>
    <n v="0"/>
    <x v="8"/>
    <x v="1"/>
    <s v="Pcs"/>
    <n v="2250"/>
    <n v="4700"/>
    <n v="236250"/>
    <n v="493500"/>
    <n v="27"/>
    <x v="4"/>
    <x v="1"/>
  </r>
  <r>
    <d v="2022-05-28T00:00:00"/>
    <s v="P0017"/>
    <n v="110"/>
    <x v="0"/>
    <x v="0"/>
    <n v="0"/>
    <x v="8"/>
    <x v="1"/>
    <s v="Pcs"/>
    <n v="2250"/>
    <n v="4700"/>
    <n v="247500"/>
    <n v="517000"/>
    <n v="28"/>
    <x v="4"/>
    <x v="1"/>
  </r>
  <r>
    <d v="2022-05-29T00:00:00"/>
    <s v="P0017"/>
    <n v="105"/>
    <x v="0"/>
    <x v="0"/>
    <n v="0"/>
    <x v="8"/>
    <x v="1"/>
    <s v="Pcs"/>
    <n v="2250"/>
    <n v="4700"/>
    <n v="236250"/>
    <n v="493500"/>
    <n v="29"/>
    <x v="4"/>
    <x v="1"/>
  </r>
  <r>
    <d v="2022-05-30T00:00:00"/>
    <s v="P0017"/>
    <n v="108"/>
    <x v="0"/>
    <x v="0"/>
    <n v="0"/>
    <x v="8"/>
    <x v="1"/>
    <s v="Pcs"/>
    <n v="2250"/>
    <n v="4700"/>
    <n v="243000"/>
    <n v="507600"/>
    <n v="30"/>
    <x v="4"/>
    <x v="1"/>
  </r>
  <r>
    <d v="2022-05-31T00:00:00"/>
    <s v="P0017"/>
    <n v="105"/>
    <x v="0"/>
    <x v="0"/>
    <n v="0"/>
    <x v="8"/>
    <x v="1"/>
    <s v="Pcs"/>
    <n v="2250"/>
    <n v="4700"/>
    <n v="236250"/>
    <n v="493500"/>
    <n v="31"/>
    <x v="4"/>
    <x v="1"/>
  </r>
  <r>
    <d v="2022-06-01T00:00:00"/>
    <s v="P0015"/>
    <n v="107"/>
    <x v="0"/>
    <x v="0"/>
    <n v="0"/>
    <x v="6"/>
    <x v="1"/>
    <s v="Pcs"/>
    <n v="4775"/>
    <n v="7700"/>
    <n v="510925"/>
    <n v="823900"/>
    <n v="1"/>
    <x v="5"/>
    <x v="1"/>
  </r>
  <r>
    <d v="2022-06-02T00:00:00"/>
    <s v="P0002"/>
    <n v="104"/>
    <x v="2"/>
    <x v="1"/>
    <n v="0"/>
    <x v="1"/>
    <x v="0"/>
    <s v="Pcs"/>
    <n v="4850"/>
    <n v="6100"/>
    <n v="504400"/>
    <n v="634400"/>
    <n v="2"/>
    <x v="5"/>
    <x v="1"/>
  </r>
  <r>
    <d v="2022-06-03T00:00:00"/>
    <s v="P0004"/>
    <n v="107"/>
    <x v="2"/>
    <x v="0"/>
    <n v="0"/>
    <x v="3"/>
    <x v="0"/>
    <s v="Pcs"/>
    <n v="3550"/>
    <n v="4800"/>
    <n v="379850"/>
    <n v="513600"/>
    <n v="3"/>
    <x v="5"/>
    <x v="1"/>
  </r>
  <r>
    <d v="2022-06-04T00:00:00"/>
    <s v="P0001"/>
    <n v="108"/>
    <x v="2"/>
    <x v="0"/>
    <n v="0"/>
    <x v="0"/>
    <x v="0"/>
    <s v="Pcs"/>
    <n v="7250"/>
    <n v="8200"/>
    <n v="783000"/>
    <n v="885600"/>
    <n v="4"/>
    <x v="5"/>
    <x v="1"/>
  </r>
  <r>
    <d v="2022-06-05T00:00:00"/>
    <s v="P0015"/>
    <n v="110"/>
    <x v="0"/>
    <x v="0"/>
    <n v="0"/>
    <x v="6"/>
    <x v="1"/>
    <s v="Pcs"/>
    <n v="4775"/>
    <n v="7700"/>
    <n v="525250"/>
    <n v="847000"/>
    <n v="5"/>
    <x v="5"/>
    <x v="1"/>
  </r>
  <r>
    <d v="2022-06-06T00:00:00"/>
    <s v="P0020"/>
    <n v="105"/>
    <x v="0"/>
    <x v="1"/>
    <n v="0"/>
    <x v="23"/>
    <x v="1"/>
    <s v="Pcs"/>
    <n v="11950"/>
    <n v="16200"/>
    <n v="1254750"/>
    <n v="1701000"/>
    <n v="6"/>
    <x v="5"/>
    <x v="1"/>
  </r>
  <r>
    <d v="2022-06-07T00:00:00"/>
    <s v="P0025"/>
    <n v="115"/>
    <x v="0"/>
    <x v="0"/>
    <n v="0"/>
    <x v="11"/>
    <x v="2"/>
    <s v="Pcs"/>
    <n v="34550"/>
    <n v="36000"/>
    <n v="3973250"/>
    <n v="4140000"/>
    <n v="7"/>
    <x v="5"/>
    <x v="1"/>
  </r>
  <r>
    <d v="2022-06-08T00:00:00"/>
    <s v="P0003"/>
    <n v="107"/>
    <x v="0"/>
    <x v="1"/>
    <n v="0"/>
    <x v="2"/>
    <x v="0"/>
    <s v="Pcs"/>
    <n v="2350"/>
    <n v="3500"/>
    <n v="251450"/>
    <n v="374500"/>
    <n v="8"/>
    <x v="5"/>
    <x v="1"/>
  </r>
  <r>
    <d v="2022-06-09T00:00:00"/>
    <s v="P0015"/>
    <n v="104"/>
    <x v="1"/>
    <x v="0"/>
    <n v="0"/>
    <x v="6"/>
    <x v="1"/>
    <s v="Pcs"/>
    <n v="4775"/>
    <n v="7700"/>
    <n v="496600"/>
    <n v="800800"/>
    <n v="9"/>
    <x v="5"/>
    <x v="1"/>
  </r>
  <r>
    <d v="2022-06-10T00:00:00"/>
    <s v="P0036"/>
    <n v="103"/>
    <x v="2"/>
    <x v="0"/>
    <n v="0"/>
    <x v="19"/>
    <x v="3"/>
    <s v="Pcs"/>
    <n v="7500"/>
    <n v="8000"/>
    <n v="772500"/>
    <n v="824000"/>
    <n v="10"/>
    <x v="5"/>
    <x v="1"/>
  </r>
  <r>
    <d v="2022-06-11T00:00:00"/>
    <s v="P0037"/>
    <n v="104"/>
    <x v="1"/>
    <x v="0"/>
    <n v="0"/>
    <x v="20"/>
    <x v="3"/>
    <s v="Pcs"/>
    <n v="1500"/>
    <n v="2500"/>
    <n v="156000"/>
    <n v="260000"/>
    <n v="11"/>
    <x v="5"/>
    <x v="1"/>
  </r>
  <r>
    <d v="2022-06-12T00:00:00"/>
    <s v="P0004"/>
    <n v="105"/>
    <x v="1"/>
    <x v="0"/>
    <n v="0"/>
    <x v="3"/>
    <x v="0"/>
    <s v="Pcs"/>
    <n v="3550"/>
    <n v="4800"/>
    <n v="372750"/>
    <n v="504000"/>
    <n v="12"/>
    <x v="5"/>
    <x v="1"/>
  </r>
  <r>
    <d v="2022-06-13T00:00:00"/>
    <s v="P0001"/>
    <n v="106"/>
    <x v="2"/>
    <x v="0"/>
    <n v="0"/>
    <x v="0"/>
    <x v="0"/>
    <s v="Pcs"/>
    <n v="7250"/>
    <n v="8200"/>
    <n v="768500"/>
    <n v="869200"/>
    <n v="13"/>
    <x v="5"/>
    <x v="1"/>
  </r>
  <r>
    <d v="2022-06-14T00:00:00"/>
    <s v="P0015"/>
    <n v="108"/>
    <x v="1"/>
    <x v="0"/>
    <n v="0"/>
    <x v="6"/>
    <x v="1"/>
    <s v="Pcs"/>
    <n v="4775"/>
    <n v="7700"/>
    <n v="515700"/>
    <n v="831600"/>
    <n v="14"/>
    <x v="5"/>
    <x v="1"/>
  </r>
  <r>
    <d v="2022-06-15T00:00:00"/>
    <s v="P0020"/>
    <n v="110"/>
    <x v="1"/>
    <x v="0"/>
    <n v="0"/>
    <x v="23"/>
    <x v="1"/>
    <s v="Pcs"/>
    <n v="11950"/>
    <n v="16200"/>
    <n v="1314500"/>
    <n v="1782000"/>
    <n v="15"/>
    <x v="5"/>
    <x v="1"/>
  </r>
  <r>
    <d v="2022-06-16T00:00:00"/>
    <s v="P0025"/>
    <n v="105"/>
    <x v="2"/>
    <x v="0"/>
    <n v="0"/>
    <x v="11"/>
    <x v="2"/>
    <s v="Pcs"/>
    <n v="34550"/>
    <n v="36000"/>
    <n v="3627750"/>
    <n v="3780000"/>
    <n v="16"/>
    <x v="5"/>
    <x v="1"/>
  </r>
  <r>
    <d v="2022-06-17T00:00:00"/>
    <s v="P0003"/>
    <n v="102"/>
    <x v="1"/>
    <x v="0"/>
    <n v="0"/>
    <x v="2"/>
    <x v="0"/>
    <s v="Pcs"/>
    <n v="2350"/>
    <n v="3500"/>
    <n v="239700"/>
    <n v="357000"/>
    <n v="17"/>
    <x v="5"/>
    <x v="1"/>
  </r>
  <r>
    <d v="2022-06-18T00:00:00"/>
    <s v="P0015"/>
    <n v="106"/>
    <x v="1"/>
    <x v="0"/>
    <n v="0"/>
    <x v="6"/>
    <x v="1"/>
    <s v="Pcs"/>
    <n v="4775"/>
    <n v="7700"/>
    <n v="506150"/>
    <n v="816200"/>
    <n v="18"/>
    <x v="5"/>
    <x v="1"/>
  </r>
  <r>
    <d v="2022-06-19T00:00:00"/>
    <s v="P0015"/>
    <n v="103"/>
    <x v="2"/>
    <x v="0"/>
    <n v="0"/>
    <x v="6"/>
    <x v="1"/>
    <s v="Pcs"/>
    <n v="4775"/>
    <n v="7700"/>
    <n v="491825"/>
    <n v="793100"/>
    <n v="19"/>
    <x v="5"/>
    <x v="1"/>
  </r>
  <r>
    <d v="2022-06-20T00:00:00"/>
    <s v="P0002"/>
    <n v="109"/>
    <x v="1"/>
    <x v="0"/>
    <n v="0"/>
    <x v="1"/>
    <x v="0"/>
    <s v="Pcs"/>
    <n v="4850"/>
    <n v="6100"/>
    <n v="528650"/>
    <n v="664900"/>
    <n v="20"/>
    <x v="5"/>
    <x v="1"/>
  </r>
  <r>
    <d v="2022-06-21T00:00:00"/>
    <s v="P0004"/>
    <n v="108"/>
    <x v="1"/>
    <x v="0"/>
    <n v="0"/>
    <x v="3"/>
    <x v="0"/>
    <s v="Pcs"/>
    <n v="3550"/>
    <n v="4800"/>
    <n v="383400"/>
    <n v="518400"/>
    <n v="21"/>
    <x v="5"/>
    <x v="1"/>
  </r>
  <r>
    <d v="2022-06-22T00:00:00"/>
    <s v="P0001"/>
    <n v="107"/>
    <x v="2"/>
    <x v="0"/>
    <n v="0"/>
    <x v="0"/>
    <x v="0"/>
    <s v="Pcs"/>
    <n v="7250"/>
    <n v="8200"/>
    <n v="775750"/>
    <n v="877400"/>
    <n v="22"/>
    <x v="5"/>
    <x v="1"/>
  </r>
  <r>
    <d v="2022-06-23T00:00:00"/>
    <s v="P0015"/>
    <n v="105"/>
    <x v="1"/>
    <x v="0"/>
    <n v="0"/>
    <x v="6"/>
    <x v="1"/>
    <s v="Pcs"/>
    <n v="4775"/>
    <n v="7700"/>
    <n v="501375"/>
    <n v="808500"/>
    <n v="23"/>
    <x v="5"/>
    <x v="1"/>
  </r>
  <r>
    <d v="2022-06-24T00:00:00"/>
    <s v="P0020"/>
    <n v="107"/>
    <x v="1"/>
    <x v="0"/>
    <n v="0"/>
    <x v="23"/>
    <x v="1"/>
    <s v="Pcs"/>
    <n v="11950"/>
    <n v="16200"/>
    <n v="1278650"/>
    <n v="1733400"/>
    <n v="24"/>
    <x v="5"/>
    <x v="1"/>
  </r>
  <r>
    <d v="2022-06-25T00:00:00"/>
    <s v="P0015"/>
    <n v="104"/>
    <x v="0"/>
    <x v="0"/>
    <n v="0"/>
    <x v="6"/>
    <x v="1"/>
    <s v="Pcs"/>
    <n v="4775"/>
    <n v="7700"/>
    <n v="496600"/>
    <n v="800800"/>
    <n v="25"/>
    <x v="5"/>
    <x v="1"/>
  </r>
  <r>
    <d v="2022-06-26T00:00:00"/>
    <s v="P0015"/>
    <n v="103"/>
    <x v="0"/>
    <x v="0"/>
    <n v="0"/>
    <x v="6"/>
    <x v="1"/>
    <s v="Pcs"/>
    <n v="4775"/>
    <n v="7700"/>
    <n v="491825"/>
    <n v="793100"/>
    <n v="26"/>
    <x v="5"/>
    <x v="1"/>
  </r>
  <r>
    <d v="2022-06-27T00:00:00"/>
    <s v="P0015"/>
    <n v="120"/>
    <x v="0"/>
    <x v="0"/>
    <n v="0"/>
    <x v="6"/>
    <x v="1"/>
    <s v="Pcs"/>
    <n v="4775"/>
    <n v="7700"/>
    <n v="573000"/>
    <n v="924000"/>
    <n v="27"/>
    <x v="5"/>
    <x v="1"/>
  </r>
  <r>
    <d v="2022-06-28T00:00:00"/>
    <s v="P0015"/>
    <n v="115"/>
    <x v="0"/>
    <x v="0"/>
    <n v="0"/>
    <x v="6"/>
    <x v="1"/>
    <s v="Pcs"/>
    <n v="4775"/>
    <n v="7700"/>
    <n v="549125"/>
    <n v="885500"/>
    <n v="28"/>
    <x v="5"/>
    <x v="1"/>
  </r>
  <r>
    <d v="2022-06-29T00:00:00"/>
    <s v="P0015"/>
    <n v="110"/>
    <x v="0"/>
    <x v="0"/>
    <n v="0"/>
    <x v="6"/>
    <x v="1"/>
    <s v="Pcs"/>
    <n v="4775"/>
    <n v="7700"/>
    <n v="525250"/>
    <n v="847000"/>
    <n v="29"/>
    <x v="5"/>
    <x v="1"/>
  </r>
  <r>
    <d v="2022-06-30T00:00:00"/>
    <s v="P0015"/>
    <n v="102"/>
    <x v="0"/>
    <x v="0"/>
    <n v="0"/>
    <x v="6"/>
    <x v="1"/>
    <s v="Pcs"/>
    <n v="4775"/>
    <n v="7700"/>
    <n v="487050"/>
    <n v="785400"/>
    <n v="30"/>
    <x v="5"/>
    <x v="1"/>
  </r>
  <r>
    <d v="2022-07-01T00:00:00"/>
    <s v="P0021"/>
    <n v="105"/>
    <x v="0"/>
    <x v="0"/>
    <n v="0"/>
    <x v="25"/>
    <x v="1"/>
    <s v="Pcs"/>
    <n v="2500"/>
    <n v="5400"/>
    <n v="262500"/>
    <n v="567000"/>
    <n v="1"/>
    <x v="6"/>
    <x v="1"/>
  </r>
  <r>
    <d v="2022-07-02T00:00:00"/>
    <s v="P0036"/>
    <n v="104"/>
    <x v="2"/>
    <x v="1"/>
    <n v="0"/>
    <x v="19"/>
    <x v="3"/>
    <s v="Pcs"/>
    <n v="7500"/>
    <n v="8000"/>
    <n v="780000"/>
    <n v="832000"/>
    <n v="2"/>
    <x v="6"/>
    <x v="1"/>
  </r>
  <r>
    <d v="2022-07-03T00:00:00"/>
    <s v="P0037"/>
    <n v="107"/>
    <x v="2"/>
    <x v="0"/>
    <n v="0"/>
    <x v="20"/>
    <x v="3"/>
    <s v="Pcs"/>
    <n v="1500"/>
    <n v="2500"/>
    <n v="160500"/>
    <n v="267500"/>
    <n v="3"/>
    <x v="6"/>
    <x v="1"/>
  </r>
  <r>
    <d v="2022-07-04T00:00:00"/>
    <s v="P0001"/>
    <n v="108"/>
    <x v="2"/>
    <x v="0"/>
    <n v="0"/>
    <x v="0"/>
    <x v="0"/>
    <s v="Pcs"/>
    <n v="7250"/>
    <n v="8200"/>
    <n v="783000"/>
    <n v="885600"/>
    <n v="4"/>
    <x v="6"/>
    <x v="1"/>
  </r>
  <r>
    <d v="2022-07-05T00:00:00"/>
    <s v="P0015"/>
    <n v="107"/>
    <x v="0"/>
    <x v="0"/>
    <n v="0"/>
    <x v="6"/>
    <x v="1"/>
    <s v="Pcs"/>
    <n v="4775"/>
    <n v="7700"/>
    <n v="510925"/>
    <n v="823900"/>
    <n v="5"/>
    <x v="6"/>
    <x v="1"/>
  </r>
  <r>
    <d v="2022-07-06T00:00:00"/>
    <s v="P0020"/>
    <n v="112"/>
    <x v="0"/>
    <x v="1"/>
    <n v="0"/>
    <x v="23"/>
    <x v="1"/>
    <s v="Pcs"/>
    <n v="11950"/>
    <n v="16200"/>
    <n v="1338400"/>
    <n v="1814400"/>
    <n v="6"/>
    <x v="6"/>
    <x v="1"/>
  </r>
  <r>
    <d v="2022-07-07T00:00:00"/>
    <s v="P0025"/>
    <n v="105"/>
    <x v="0"/>
    <x v="0"/>
    <n v="0"/>
    <x v="11"/>
    <x v="2"/>
    <s v="Pcs"/>
    <n v="34550"/>
    <n v="36000"/>
    <n v="3627750"/>
    <n v="3780000"/>
    <n v="7"/>
    <x v="6"/>
    <x v="1"/>
  </r>
  <r>
    <d v="2022-07-08T00:00:00"/>
    <s v="P0003"/>
    <n v="102"/>
    <x v="0"/>
    <x v="1"/>
    <n v="0"/>
    <x v="2"/>
    <x v="0"/>
    <s v="Pcs"/>
    <n v="2350"/>
    <n v="3500"/>
    <n v="239700"/>
    <n v="357000"/>
    <n v="8"/>
    <x v="6"/>
    <x v="1"/>
  </r>
  <r>
    <d v="2022-07-09T00:00:00"/>
    <s v="P0021"/>
    <n v="104"/>
    <x v="1"/>
    <x v="0"/>
    <n v="0"/>
    <x v="25"/>
    <x v="1"/>
    <s v="Pcs"/>
    <n v="2500"/>
    <n v="5400"/>
    <n v="260000"/>
    <n v="561600"/>
    <n v="9"/>
    <x v="6"/>
    <x v="1"/>
  </r>
  <r>
    <d v="2022-07-10T00:00:00"/>
    <s v="P0021"/>
    <n v="103"/>
    <x v="2"/>
    <x v="0"/>
    <n v="0"/>
    <x v="25"/>
    <x v="1"/>
    <s v="Pcs"/>
    <n v="2500"/>
    <n v="5400"/>
    <n v="257500"/>
    <n v="556200"/>
    <n v="10"/>
    <x v="6"/>
    <x v="1"/>
  </r>
  <r>
    <d v="2022-07-11T00:00:00"/>
    <s v="P0002"/>
    <n v="102"/>
    <x v="1"/>
    <x v="0"/>
    <n v="0"/>
    <x v="1"/>
    <x v="0"/>
    <s v="Pcs"/>
    <n v="4850"/>
    <n v="6100"/>
    <n v="494700"/>
    <n v="622200"/>
    <n v="11"/>
    <x v="6"/>
    <x v="1"/>
  </r>
  <r>
    <d v="2022-07-12T00:00:00"/>
    <s v="P0004"/>
    <n v="105"/>
    <x v="1"/>
    <x v="0"/>
    <n v="0"/>
    <x v="3"/>
    <x v="0"/>
    <s v="Pcs"/>
    <n v="3550"/>
    <n v="4800"/>
    <n v="372750"/>
    <n v="504000"/>
    <n v="12"/>
    <x v="6"/>
    <x v="1"/>
  </r>
  <r>
    <d v="2022-07-13T00:00:00"/>
    <s v="P0001"/>
    <n v="106"/>
    <x v="2"/>
    <x v="0"/>
    <n v="0"/>
    <x v="0"/>
    <x v="0"/>
    <s v="Pcs"/>
    <n v="7250"/>
    <n v="8200"/>
    <n v="768500"/>
    <n v="869200"/>
    <n v="13"/>
    <x v="6"/>
    <x v="1"/>
  </r>
  <r>
    <d v="2022-07-14T00:00:00"/>
    <s v="P0015"/>
    <n v="108"/>
    <x v="1"/>
    <x v="0"/>
    <n v="0"/>
    <x v="6"/>
    <x v="1"/>
    <s v="Pcs"/>
    <n v="4775"/>
    <n v="7700"/>
    <n v="515700"/>
    <n v="831600"/>
    <n v="14"/>
    <x v="6"/>
    <x v="1"/>
  </r>
  <r>
    <d v="2022-07-15T00:00:00"/>
    <s v="P0020"/>
    <n v="104"/>
    <x v="1"/>
    <x v="0"/>
    <n v="0"/>
    <x v="23"/>
    <x v="1"/>
    <s v="Pcs"/>
    <n v="11950"/>
    <n v="16200"/>
    <n v="1242800"/>
    <n v="1684800"/>
    <n v="15"/>
    <x v="6"/>
    <x v="1"/>
  </r>
  <r>
    <d v="2022-07-16T00:00:00"/>
    <s v="P0025"/>
    <n v="105"/>
    <x v="2"/>
    <x v="0"/>
    <n v="0"/>
    <x v="11"/>
    <x v="2"/>
    <s v="Pcs"/>
    <n v="34550"/>
    <n v="36000"/>
    <n v="3627750"/>
    <n v="3780000"/>
    <n v="16"/>
    <x v="6"/>
    <x v="1"/>
  </r>
  <r>
    <d v="2022-07-17T00:00:00"/>
    <s v="P0003"/>
    <n v="102"/>
    <x v="1"/>
    <x v="0"/>
    <n v="0"/>
    <x v="2"/>
    <x v="0"/>
    <s v="Pcs"/>
    <n v="2350"/>
    <n v="3500"/>
    <n v="239700"/>
    <n v="357000"/>
    <n v="17"/>
    <x v="6"/>
    <x v="1"/>
  </r>
  <r>
    <d v="2022-07-18T00:00:00"/>
    <s v="P0021"/>
    <n v="106"/>
    <x v="1"/>
    <x v="0"/>
    <n v="0"/>
    <x v="25"/>
    <x v="1"/>
    <s v="Pcs"/>
    <n v="2500"/>
    <n v="5400"/>
    <n v="265000"/>
    <n v="572400"/>
    <n v="18"/>
    <x v="6"/>
    <x v="1"/>
  </r>
  <r>
    <d v="2022-07-19T00:00:00"/>
    <s v="P0021"/>
    <n v="103"/>
    <x v="2"/>
    <x v="0"/>
    <n v="0"/>
    <x v="25"/>
    <x v="1"/>
    <s v="Pcs"/>
    <n v="2500"/>
    <n v="5400"/>
    <n v="257500"/>
    <n v="556200"/>
    <n v="19"/>
    <x v="6"/>
    <x v="1"/>
  </r>
  <r>
    <d v="2022-07-20T00:00:00"/>
    <s v="P0002"/>
    <n v="109"/>
    <x v="1"/>
    <x v="0"/>
    <n v="0"/>
    <x v="1"/>
    <x v="0"/>
    <s v="Pcs"/>
    <n v="4850"/>
    <n v="6100"/>
    <n v="528650"/>
    <n v="664900"/>
    <n v="20"/>
    <x v="6"/>
    <x v="1"/>
  </r>
  <r>
    <d v="2022-07-21T00:00:00"/>
    <s v="P0004"/>
    <n v="108"/>
    <x v="1"/>
    <x v="0"/>
    <n v="0"/>
    <x v="3"/>
    <x v="0"/>
    <s v="Pcs"/>
    <n v="3550"/>
    <n v="4800"/>
    <n v="383400"/>
    <n v="518400"/>
    <n v="21"/>
    <x v="6"/>
    <x v="1"/>
  </r>
  <r>
    <d v="2022-07-22T00:00:00"/>
    <s v="P0001"/>
    <n v="107"/>
    <x v="2"/>
    <x v="0"/>
    <n v="0"/>
    <x v="0"/>
    <x v="0"/>
    <s v="Pcs"/>
    <n v="7250"/>
    <n v="8200"/>
    <n v="775750"/>
    <n v="877400"/>
    <n v="22"/>
    <x v="6"/>
    <x v="1"/>
  </r>
  <r>
    <d v="2022-07-23T00:00:00"/>
    <s v="P0015"/>
    <n v="105"/>
    <x v="1"/>
    <x v="0"/>
    <n v="0"/>
    <x v="6"/>
    <x v="1"/>
    <s v="Pcs"/>
    <n v="4775"/>
    <n v="7700"/>
    <n v="501375"/>
    <n v="808500"/>
    <n v="23"/>
    <x v="6"/>
    <x v="1"/>
  </r>
  <r>
    <d v="2022-07-24T00:00:00"/>
    <s v="P0020"/>
    <n v="109"/>
    <x v="1"/>
    <x v="0"/>
    <n v="0"/>
    <x v="23"/>
    <x v="1"/>
    <s v="Pcs"/>
    <n v="11950"/>
    <n v="16200"/>
    <n v="1302550"/>
    <n v="1765800"/>
    <n v="24"/>
    <x v="6"/>
    <x v="1"/>
  </r>
  <r>
    <d v="2022-07-25T00:00:00"/>
    <s v="P0021"/>
    <n v="105"/>
    <x v="0"/>
    <x v="0"/>
    <n v="0"/>
    <x v="25"/>
    <x v="1"/>
    <s v="Pcs"/>
    <n v="2500"/>
    <n v="5400"/>
    <n v="262500"/>
    <n v="567000"/>
    <n v="25"/>
    <x v="6"/>
    <x v="1"/>
  </r>
  <r>
    <d v="2022-07-26T00:00:00"/>
    <s v="P0021"/>
    <n v="102"/>
    <x v="0"/>
    <x v="0"/>
    <n v="0"/>
    <x v="25"/>
    <x v="1"/>
    <s v="Pcs"/>
    <n v="2500"/>
    <n v="5400"/>
    <n v="255000"/>
    <n v="550800"/>
    <n v="26"/>
    <x v="6"/>
    <x v="1"/>
  </r>
  <r>
    <d v="2022-07-27T00:00:00"/>
    <s v="P0021"/>
    <n v="107"/>
    <x v="0"/>
    <x v="0"/>
    <n v="0"/>
    <x v="25"/>
    <x v="1"/>
    <s v="Pcs"/>
    <n v="2500"/>
    <n v="5400"/>
    <n v="267500"/>
    <n v="577800"/>
    <n v="27"/>
    <x v="6"/>
    <x v="1"/>
  </r>
  <r>
    <d v="2022-07-28T00:00:00"/>
    <s v="P0021"/>
    <n v="110"/>
    <x v="0"/>
    <x v="0"/>
    <n v="0"/>
    <x v="25"/>
    <x v="1"/>
    <s v="Pcs"/>
    <n v="2500"/>
    <n v="5400"/>
    <n v="275000"/>
    <n v="594000"/>
    <n v="28"/>
    <x v="6"/>
    <x v="1"/>
  </r>
  <r>
    <d v="2022-07-29T00:00:00"/>
    <s v="P0021"/>
    <n v="102"/>
    <x v="0"/>
    <x v="0"/>
    <n v="0"/>
    <x v="25"/>
    <x v="1"/>
    <s v="Pcs"/>
    <n v="2500"/>
    <n v="5400"/>
    <n v="255000"/>
    <n v="550800"/>
    <n v="29"/>
    <x v="6"/>
    <x v="1"/>
  </r>
  <r>
    <d v="2022-07-30T00:00:00"/>
    <s v="P0021"/>
    <n v="118"/>
    <x v="0"/>
    <x v="0"/>
    <n v="0"/>
    <x v="25"/>
    <x v="1"/>
    <s v="Pcs"/>
    <n v="2500"/>
    <n v="5400"/>
    <n v="295000"/>
    <n v="637200"/>
    <n v="30"/>
    <x v="6"/>
    <x v="1"/>
  </r>
  <r>
    <d v="2022-07-31T00:00:00"/>
    <s v="P0021"/>
    <n v="107"/>
    <x v="0"/>
    <x v="0"/>
    <n v="0"/>
    <x v="25"/>
    <x v="1"/>
    <s v="Pcs"/>
    <n v="2500"/>
    <n v="5400"/>
    <n v="267500"/>
    <n v="577800"/>
    <n v="31"/>
    <x v="6"/>
    <x v="1"/>
  </r>
  <r>
    <d v="2022-08-01T00:00:00"/>
    <s v="P0027"/>
    <n v="115"/>
    <x v="0"/>
    <x v="0"/>
    <n v="0"/>
    <x v="13"/>
    <x v="2"/>
    <s v="Pcs"/>
    <n v="5750"/>
    <n v="10300"/>
    <n v="661250"/>
    <n v="1184500"/>
    <n v="1"/>
    <x v="7"/>
    <x v="1"/>
  </r>
  <r>
    <d v="2022-08-02T00:00:00"/>
    <s v="P0002"/>
    <n v="104"/>
    <x v="2"/>
    <x v="1"/>
    <n v="0"/>
    <x v="1"/>
    <x v="0"/>
    <s v="Pcs"/>
    <n v="4850"/>
    <n v="6100"/>
    <n v="504400"/>
    <n v="634400"/>
    <n v="2"/>
    <x v="7"/>
    <x v="1"/>
  </r>
  <r>
    <d v="2022-08-03T00:00:00"/>
    <s v="P0004"/>
    <n v="107"/>
    <x v="2"/>
    <x v="0"/>
    <n v="0"/>
    <x v="3"/>
    <x v="0"/>
    <s v="Pcs"/>
    <n v="3550"/>
    <n v="4800"/>
    <n v="379850"/>
    <n v="513600"/>
    <n v="3"/>
    <x v="7"/>
    <x v="1"/>
  </r>
  <r>
    <d v="2022-08-04T00:00:00"/>
    <s v="P0001"/>
    <n v="108"/>
    <x v="2"/>
    <x v="0"/>
    <n v="0"/>
    <x v="0"/>
    <x v="0"/>
    <s v="Pcs"/>
    <n v="7250"/>
    <n v="8200"/>
    <n v="783000"/>
    <n v="885600"/>
    <n v="4"/>
    <x v="7"/>
    <x v="1"/>
  </r>
  <r>
    <d v="2022-08-05T00:00:00"/>
    <s v="P0036"/>
    <n v="108"/>
    <x v="0"/>
    <x v="0"/>
    <n v="0"/>
    <x v="19"/>
    <x v="3"/>
    <s v="Pcs"/>
    <n v="7500"/>
    <n v="8000"/>
    <n v="810000"/>
    <n v="864000"/>
    <n v="5"/>
    <x v="7"/>
    <x v="1"/>
  </r>
  <r>
    <d v="2022-08-06T00:00:00"/>
    <s v="P0037"/>
    <n v="110"/>
    <x v="0"/>
    <x v="1"/>
    <n v="0"/>
    <x v="20"/>
    <x v="3"/>
    <s v="Pcs"/>
    <n v="1500"/>
    <n v="2500"/>
    <n v="165000"/>
    <n v="275000"/>
    <n v="6"/>
    <x v="7"/>
    <x v="1"/>
  </r>
  <r>
    <d v="2022-08-07T00:00:00"/>
    <s v="P0025"/>
    <n v="107"/>
    <x v="0"/>
    <x v="0"/>
    <n v="0"/>
    <x v="11"/>
    <x v="2"/>
    <s v="Pcs"/>
    <n v="34550"/>
    <n v="36000"/>
    <n v="3696850"/>
    <n v="3852000"/>
    <n v="7"/>
    <x v="7"/>
    <x v="1"/>
  </r>
  <r>
    <d v="2022-08-08T00:00:00"/>
    <s v="P0003"/>
    <n v="103"/>
    <x v="0"/>
    <x v="1"/>
    <n v="0"/>
    <x v="2"/>
    <x v="0"/>
    <s v="Pcs"/>
    <n v="2350"/>
    <n v="3500"/>
    <n v="242050"/>
    <n v="360500"/>
    <n v="8"/>
    <x v="7"/>
    <x v="1"/>
  </r>
  <r>
    <d v="2022-08-09T00:00:00"/>
    <s v="P0027"/>
    <n v="104"/>
    <x v="1"/>
    <x v="0"/>
    <n v="0"/>
    <x v="13"/>
    <x v="2"/>
    <s v="Pcs"/>
    <n v="5750"/>
    <n v="10300"/>
    <n v="598000"/>
    <n v="1071200"/>
    <n v="9"/>
    <x v="7"/>
    <x v="1"/>
  </r>
  <r>
    <d v="2022-08-10T00:00:00"/>
    <s v="P0027"/>
    <n v="103"/>
    <x v="2"/>
    <x v="0"/>
    <n v="0"/>
    <x v="13"/>
    <x v="2"/>
    <s v="Pcs"/>
    <n v="5750"/>
    <n v="10300"/>
    <n v="592250"/>
    <n v="1060900"/>
    <n v="10"/>
    <x v="7"/>
    <x v="1"/>
  </r>
  <r>
    <d v="2022-08-11T00:00:00"/>
    <s v="P0002"/>
    <n v="102"/>
    <x v="1"/>
    <x v="0"/>
    <n v="0"/>
    <x v="1"/>
    <x v="0"/>
    <s v="Pcs"/>
    <n v="4850"/>
    <n v="6100"/>
    <n v="494700"/>
    <n v="622200"/>
    <n v="11"/>
    <x v="7"/>
    <x v="1"/>
  </r>
  <r>
    <d v="2022-08-12T00:00:00"/>
    <s v="P0004"/>
    <n v="105"/>
    <x v="1"/>
    <x v="0"/>
    <n v="0"/>
    <x v="3"/>
    <x v="0"/>
    <s v="Pcs"/>
    <n v="3550"/>
    <n v="4800"/>
    <n v="372750"/>
    <n v="504000"/>
    <n v="12"/>
    <x v="7"/>
    <x v="1"/>
  </r>
  <r>
    <d v="2022-08-13T00:00:00"/>
    <s v="P0001"/>
    <n v="106"/>
    <x v="2"/>
    <x v="0"/>
    <n v="0"/>
    <x v="0"/>
    <x v="0"/>
    <s v="Pcs"/>
    <n v="7250"/>
    <n v="8200"/>
    <n v="768500"/>
    <n v="869200"/>
    <n v="13"/>
    <x v="7"/>
    <x v="1"/>
  </r>
  <r>
    <d v="2022-08-14T00:00:00"/>
    <s v="P0015"/>
    <n v="108"/>
    <x v="1"/>
    <x v="0"/>
    <n v="0"/>
    <x v="6"/>
    <x v="1"/>
    <s v="Pcs"/>
    <n v="4775"/>
    <n v="7700"/>
    <n v="515700"/>
    <n v="831600"/>
    <n v="14"/>
    <x v="7"/>
    <x v="1"/>
  </r>
  <r>
    <d v="2022-08-15T00:00:00"/>
    <s v="P0020"/>
    <n v="104"/>
    <x v="1"/>
    <x v="0"/>
    <n v="0"/>
    <x v="23"/>
    <x v="1"/>
    <s v="Pcs"/>
    <n v="11950"/>
    <n v="16200"/>
    <n v="1242800"/>
    <n v="1684800"/>
    <n v="15"/>
    <x v="7"/>
    <x v="1"/>
  </r>
  <r>
    <d v="2022-08-16T00:00:00"/>
    <s v="P0025"/>
    <n v="105"/>
    <x v="2"/>
    <x v="0"/>
    <n v="0"/>
    <x v="11"/>
    <x v="2"/>
    <s v="Pcs"/>
    <n v="34550"/>
    <n v="36000"/>
    <n v="3627750"/>
    <n v="3780000"/>
    <n v="16"/>
    <x v="7"/>
    <x v="1"/>
  </r>
  <r>
    <d v="2022-08-17T00:00:00"/>
    <s v="P0003"/>
    <n v="102"/>
    <x v="1"/>
    <x v="0"/>
    <n v="0"/>
    <x v="2"/>
    <x v="0"/>
    <s v="Pcs"/>
    <n v="2350"/>
    <n v="3500"/>
    <n v="239700"/>
    <n v="357000"/>
    <n v="17"/>
    <x v="7"/>
    <x v="1"/>
  </r>
  <r>
    <d v="2022-08-18T00:00:00"/>
    <s v="P0027"/>
    <n v="106"/>
    <x v="1"/>
    <x v="0"/>
    <n v="0"/>
    <x v="13"/>
    <x v="2"/>
    <s v="Pcs"/>
    <n v="5750"/>
    <n v="10300"/>
    <n v="609500"/>
    <n v="1091800"/>
    <n v="18"/>
    <x v="7"/>
    <x v="1"/>
  </r>
  <r>
    <d v="2022-08-19T00:00:00"/>
    <s v="P0027"/>
    <n v="103"/>
    <x v="2"/>
    <x v="0"/>
    <n v="0"/>
    <x v="13"/>
    <x v="2"/>
    <s v="Pcs"/>
    <n v="5750"/>
    <n v="10300"/>
    <n v="592250"/>
    <n v="1060900"/>
    <n v="19"/>
    <x v="7"/>
    <x v="1"/>
  </r>
  <r>
    <d v="2022-08-20T00:00:00"/>
    <s v="P0002"/>
    <n v="109"/>
    <x v="1"/>
    <x v="0"/>
    <n v="0"/>
    <x v="1"/>
    <x v="0"/>
    <s v="Pcs"/>
    <n v="4850"/>
    <n v="6100"/>
    <n v="528650"/>
    <n v="664900"/>
    <n v="20"/>
    <x v="7"/>
    <x v="1"/>
  </r>
  <r>
    <d v="2022-08-21T00:00:00"/>
    <s v="P0004"/>
    <n v="108"/>
    <x v="1"/>
    <x v="0"/>
    <n v="0"/>
    <x v="3"/>
    <x v="0"/>
    <s v="Pcs"/>
    <n v="3550"/>
    <n v="4800"/>
    <n v="383400"/>
    <n v="518400"/>
    <n v="21"/>
    <x v="7"/>
    <x v="1"/>
  </r>
  <r>
    <d v="2022-08-22T00:00:00"/>
    <s v="P0001"/>
    <n v="107"/>
    <x v="2"/>
    <x v="0"/>
    <n v="0"/>
    <x v="0"/>
    <x v="0"/>
    <s v="Pcs"/>
    <n v="7250"/>
    <n v="8200"/>
    <n v="775750"/>
    <n v="877400"/>
    <n v="22"/>
    <x v="7"/>
    <x v="1"/>
  </r>
  <r>
    <d v="2022-08-23T00:00:00"/>
    <s v="P0015"/>
    <n v="102"/>
    <x v="1"/>
    <x v="0"/>
    <n v="0"/>
    <x v="6"/>
    <x v="1"/>
    <s v="Pcs"/>
    <n v="4775"/>
    <n v="7700"/>
    <n v="487050"/>
    <n v="785400"/>
    <n v="23"/>
    <x v="7"/>
    <x v="1"/>
  </r>
  <r>
    <d v="2022-08-24T00:00:00"/>
    <s v="P0020"/>
    <n v="105"/>
    <x v="1"/>
    <x v="0"/>
    <n v="0"/>
    <x v="23"/>
    <x v="1"/>
    <s v="Pcs"/>
    <n v="11950"/>
    <n v="16200"/>
    <n v="1254750"/>
    <n v="1701000"/>
    <n v="24"/>
    <x v="7"/>
    <x v="1"/>
  </r>
  <r>
    <d v="2022-08-25T00:00:00"/>
    <s v="P0027"/>
    <n v="103"/>
    <x v="0"/>
    <x v="0"/>
    <n v="0"/>
    <x v="13"/>
    <x v="2"/>
    <s v="Pcs"/>
    <n v="5750"/>
    <n v="10300"/>
    <n v="592250"/>
    <n v="1060900"/>
    <n v="25"/>
    <x v="7"/>
    <x v="1"/>
  </r>
  <r>
    <d v="2022-08-26T00:00:00"/>
    <s v="P0027"/>
    <n v="107"/>
    <x v="0"/>
    <x v="0"/>
    <n v="0"/>
    <x v="13"/>
    <x v="2"/>
    <s v="Pcs"/>
    <n v="5750"/>
    <n v="10300"/>
    <n v="615250"/>
    <n v="1102100"/>
    <n v="26"/>
    <x v="7"/>
    <x v="1"/>
  </r>
  <r>
    <d v="2022-08-27T00:00:00"/>
    <s v="P0027"/>
    <n v="105"/>
    <x v="0"/>
    <x v="0"/>
    <n v="0"/>
    <x v="13"/>
    <x v="2"/>
    <s v="Pcs"/>
    <n v="5750"/>
    <n v="10300"/>
    <n v="603750"/>
    <n v="1081500"/>
    <n v="27"/>
    <x v="7"/>
    <x v="1"/>
  </r>
  <r>
    <d v="2022-08-28T00:00:00"/>
    <s v="P0027"/>
    <n v="102"/>
    <x v="0"/>
    <x v="0"/>
    <n v="0"/>
    <x v="13"/>
    <x v="2"/>
    <s v="Pcs"/>
    <n v="5750"/>
    <n v="10300"/>
    <n v="586500"/>
    <n v="1050600"/>
    <n v="28"/>
    <x v="7"/>
    <x v="1"/>
  </r>
  <r>
    <d v="2022-08-29T00:00:00"/>
    <s v="P0027"/>
    <n v="112"/>
    <x v="0"/>
    <x v="0"/>
    <n v="0"/>
    <x v="13"/>
    <x v="2"/>
    <s v="Pcs"/>
    <n v="5750"/>
    <n v="10300"/>
    <n v="644000"/>
    <n v="1153600"/>
    <n v="29"/>
    <x v="7"/>
    <x v="1"/>
  </r>
  <r>
    <d v="2022-08-30T00:00:00"/>
    <s v="P0027"/>
    <n v="110"/>
    <x v="0"/>
    <x v="0"/>
    <n v="0"/>
    <x v="13"/>
    <x v="2"/>
    <s v="Pcs"/>
    <n v="5750"/>
    <n v="10300"/>
    <n v="632500"/>
    <n v="1133000"/>
    <n v="30"/>
    <x v="7"/>
    <x v="1"/>
  </r>
  <r>
    <d v="2022-08-31T00:00:00"/>
    <s v="P0027"/>
    <n v="105"/>
    <x v="0"/>
    <x v="0"/>
    <n v="0"/>
    <x v="13"/>
    <x v="2"/>
    <s v="Pcs"/>
    <n v="5750"/>
    <n v="10300"/>
    <n v="603750"/>
    <n v="1081500"/>
    <n v="31"/>
    <x v="7"/>
    <x v="1"/>
  </r>
  <r>
    <d v="2022-09-01T00:00:00"/>
    <s v="P0029"/>
    <n v="105"/>
    <x v="0"/>
    <x v="0"/>
    <n v="0"/>
    <x v="26"/>
    <x v="2"/>
    <s v="Pcs"/>
    <n v="17750"/>
    <n v="21000"/>
    <n v="1863750"/>
    <n v="2205000"/>
    <n v="1"/>
    <x v="8"/>
    <x v="1"/>
  </r>
  <r>
    <d v="2022-09-02T00:00:00"/>
    <s v="P0002"/>
    <n v="104"/>
    <x v="2"/>
    <x v="1"/>
    <n v="0"/>
    <x v="1"/>
    <x v="0"/>
    <s v="Pcs"/>
    <n v="4850"/>
    <n v="6100"/>
    <n v="504400"/>
    <n v="634400"/>
    <n v="2"/>
    <x v="8"/>
    <x v="1"/>
  </r>
  <r>
    <d v="2022-09-03T00:00:00"/>
    <s v="P0004"/>
    <n v="107"/>
    <x v="2"/>
    <x v="0"/>
    <n v="0"/>
    <x v="3"/>
    <x v="0"/>
    <s v="Pcs"/>
    <n v="3550"/>
    <n v="4800"/>
    <n v="379850"/>
    <n v="513600"/>
    <n v="3"/>
    <x v="8"/>
    <x v="1"/>
  </r>
  <r>
    <d v="2022-09-04T00:00:00"/>
    <s v="P0036"/>
    <n v="108"/>
    <x v="2"/>
    <x v="0"/>
    <n v="0"/>
    <x v="19"/>
    <x v="3"/>
    <s v="Pcs"/>
    <n v="7500"/>
    <n v="8000"/>
    <n v="810000"/>
    <n v="864000"/>
    <n v="4"/>
    <x v="8"/>
    <x v="1"/>
  </r>
  <r>
    <d v="2022-09-05T00:00:00"/>
    <s v="P0037"/>
    <n v="110"/>
    <x v="0"/>
    <x v="0"/>
    <n v="0"/>
    <x v="20"/>
    <x v="3"/>
    <s v="Pcs"/>
    <n v="1500"/>
    <n v="2500"/>
    <n v="165000"/>
    <n v="275000"/>
    <n v="5"/>
    <x v="8"/>
    <x v="1"/>
  </r>
  <r>
    <d v="2022-09-06T00:00:00"/>
    <s v="P0020"/>
    <n v="105"/>
    <x v="0"/>
    <x v="1"/>
    <n v="0"/>
    <x v="23"/>
    <x v="1"/>
    <s v="Pcs"/>
    <n v="11950"/>
    <n v="16200"/>
    <n v="1254750"/>
    <n v="1701000"/>
    <n v="6"/>
    <x v="8"/>
    <x v="1"/>
  </r>
  <r>
    <d v="2022-09-07T00:00:00"/>
    <s v="P0025"/>
    <n v="110"/>
    <x v="0"/>
    <x v="0"/>
    <n v="0"/>
    <x v="11"/>
    <x v="2"/>
    <s v="Pcs"/>
    <n v="34550"/>
    <n v="36000"/>
    <n v="3800500"/>
    <n v="3960000"/>
    <n v="7"/>
    <x v="8"/>
    <x v="1"/>
  </r>
  <r>
    <d v="2022-09-08T00:00:00"/>
    <s v="P0003"/>
    <n v="105"/>
    <x v="0"/>
    <x v="1"/>
    <n v="0"/>
    <x v="2"/>
    <x v="0"/>
    <s v="Pcs"/>
    <n v="2350"/>
    <n v="3500"/>
    <n v="246750"/>
    <n v="367500"/>
    <n v="8"/>
    <x v="8"/>
    <x v="1"/>
  </r>
  <r>
    <d v="2022-09-09T00:00:00"/>
    <s v="P0029"/>
    <n v="104"/>
    <x v="1"/>
    <x v="0"/>
    <n v="0"/>
    <x v="26"/>
    <x v="2"/>
    <s v="Pcs"/>
    <n v="17750"/>
    <n v="21000"/>
    <n v="1846000"/>
    <n v="2184000"/>
    <n v="9"/>
    <x v="8"/>
    <x v="1"/>
  </r>
  <r>
    <d v="2022-09-10T00:00:00"/>
    <s v="P0029"/>
    <n v="103"/>
    <x v="2"/>
    <x v="0"/>
    <n v="0"/>
    <x v="26"/>
    <x v="2"/>
    <s v="Pcs"/>
    <n v="17750"/>
    <n v="21000"/>
    <n v="1828250"/>
    <n v="2163000"/>
    <n v="10"/>
    <x v="8"/>
    <x v="1"/>
  </r>
  <r>
    <d v="2022-09-11T00:00:00"/>
    <s v="P0002"/>
    <n v="102"/>
    <x v="1"/>
    <x v="0"/>
    <n v="0"/>
    <x v="1"/>
    <x v="0"/>
    <s v="Pcs"/>
    <n v="4850"/>
    <n v="6100"/>
    <n v="494700"/>
    <n v="622200"/>
    <n v="11"/>
    <x v="8"/>
    <x v="1"/>
  </r>
  <r>
    <d v="2022-09-12T00:00:00"/>
    <s v="P0004"/>
    <n v="105"/>
    <x v="1"/>
    <x v="0"/>
    <n v="0"/>
    <x v="3"/>
    <x v="0"/>
    <s v="Pcs"/>
    <n v="3550"/>
    <n v="4800"/>
    <n v="372750"/>
    <n v="504000"/>
    <n v="12"/>
    <x v="8"/>
    <x v="1"/>
  </r>
  <r>
    <d v="2022-09-13T00:00:00"/>
    <s v="P0001"/>
    <n v="106"/>
    <x v="2"/>
    <x v="0"/>
    <n v="0"/>
    <x v="0"/>
    <x v="0"/>
    <s v="Pcs"/>
    <n v="7250"/>
    <n v="8200"/>
    <n v="768500"/>
    <n v="869200"/>
    <n v="13"/>
    <x v="8"/>
    <x v="1"/>
  </r>
  <r>
    <d v="2022-09-14T00:00:00"/>
    <s v="P0015"/>
    <n v="108"/>
    <x v="1"/>
    <x v="0"/>
    <n v="0"/>
    <x v="6"/>
    <x v="1"/>
    <s v="Pcs"/>
    <n v="4775"/>
    <n v="7700"/>
    <n v="515700"/>
    <n v="831600"/>
    <n v="14"/>
    <x v="8"/>
    <x v="1"/>
  </r>
  <r>
    <d v="2022-09-15T00:00:00"/>
    <s v="P0020"/>
    <n v="104"/>
    <x v="1"/>
    <x v="0"/>
    <n v="0"/>
    <x v="23"/>
    <x v="1"/>
    <s v="Pcs"/>
    <n v="11950"/>
    <n v="16200"/>
    <n v="1242800"/>
    <n v="1684800"/>
    <n v="15"/>
    <x v="8"/>
    <x v="1"/>
  </r>
  <r>
    <d v="2022-09-16T00:00:00"/>
    <s v="P0025"/>
    <n v="105"/>
    <x v="2"/>
    <x v="0"/>
    <n v="0"/>
    <x v="11"/>
    <x v="2"/>
    <s v="Pcs"/>
    <n v="34550"/>
    <n v="36000"/>
    <n v="3627750"/>
    <n v="3780000"/>
    <n v="16"/>
    <x v="8"/>
    <x v="1"/>
  </r>
  <r>
    <d v="2022-09-17T00:00:00"/>
    <s v="P0003"/>
    <n v="102"/>
    <x v="1"/>
    <x v="0"/>
    <n v="0"/>
    <x v="2"/>
    <x v="0"/>
    <s v="Pcs"/>
    <n v="2350"/>
    <n v="3500"/>
    <n v="239700"/>
    <n v="357000"/>
    <n v="17"/>
    <x v="8"/>
    <x v="1"/>
  </r>
  <r>
    <d v="2022-09-18T00:00:00"/>
    <s v="P0029"/>
    <n v="106"/>
    <x v="1"/>
    <x v="0"/>
    <n v="0"/>
    <x v="26"/>
    <x v="2"/>
    <s v="Pcs"/>
    <n v="17750"/>
    <n v="21000"/>
    <n v="1881500"/>
    <n v="2226000"/>
    <n v="18"/>
    <x v="8"/>
    <x v="1"/>
  </r>
  <r>
    <d v="2022-09-19T00:00:00"/>
    <s v="P0029"/>
    <n v="103"/>
    <x v="2"/>
    <x v="0"/>
    <n v="0"/>
    <x v="26"/>
    <x v="2"/>
    <s v="Pcs"/>
    <n v="17750"/>
    <n v="21000"/>
    <n v="1828250"/>
    <n v="2163000"/>
    <n v="19"/>
    <x v="8"/>
    <x v="1"/>
  </r>
  <r>
    <d v="2022-09-20T00:00:00"/>
    <s v="P0002"/>
    <n v="109"/>
    <x v="1"/>
    <x v="0"/>
    <n v="0"/>
    <x v="1"/>
    <x v="0"/>
    <s v="Pcs"/>
    <n v="4850"/>
    <n v="6100"/>
    <n v="528650"/>
    <n v="664900"/>
    <n v="20"/>
    <x v="8"/>
    <x v="1"/>
  </r>
  <r>
    <d v="2022-09-21T00:00:00"/>
    <s v="P0004"/>
    <n v="108"/>
    <x v="1"/>
    <x v="0"/>
    <n v="0"/>
    <x v="3"/>
    <x v="0"/>
    <s v="Pcs"/>
    <n v="3550"/>
    <n v="4800"/>
    <n v="383400"/>
    <n v="518400"/>
    <n v="21"/>
    <x v="8"/>
    <x v="1"/>
  </r>
  <r>
    <d v="2022-09-22T00:00:00"/>
    <s v="P0001"/>
    <n v="107"/>
    <x v="2"/>
    <x v="0"/>
    <n v="0"/>
    <x v="0"/>
    <x v="0"/>
    <s v="Pcs"/>
    <n v="7250"/>
    <n v="8200"/>
    <n v="775750"/>
    <n v="877400"/>
    <n v="22"/>
    <x v="8"/>
    <x v="1"/>
  </r>
  <r>
    <d v="2022-09-23T00:00:00"/>
    <s v="P0015"/>
    <n v="104"/>
    <x v="1"/>
    <x v="0"/>
    <n v="0"/>
    <x v="6"/>
    <x v="1"/>
    <s v="Pcs"/>
    <n v="4775"/>
    <n v="7700"/>
    <n v="496600"/>
    <n v="800800"/>
    <n v="23"/>
    <x v="8"/>
    <x v="1"/>
  </r>
  <r>
    <d v="2022-09-24T00:00:00"/>
    <s v="P0020"/>
    <n v="103"/>
    <x v="1"/>
    <x v="0"/>
    <n v="0"/>
    <x v="23"/>
    <x v="1"/>
    <s v="Pcs"/>
    <n v="11950"/>
    <n v="16200"/>
    <n v="1230850"/>
    <n v="1668600"/>
    <n v="24"/>
    <x v="8"/>
    <x v="1"/>
  </r>
  <r>
    <d v="2022-09-25T00:00:00"/>
    <s v="P0029"/>
    <n v="112"/>
    <x v="0"/>
    <x v="0"/>
    <n v="0"/>
    <x v="26"/>
    <x v="2"/>
    <s v="Pcs"/>
    <n v="17750"/>
    <n v="21000"/>
    <n v="1988000"/>
    <n v="2352000"/>
    <n v="25"/>
    <x v="8"/>
    <x v="1"/>
  </r>
  <r>
    <d v="2022-09-26T00:00:00"/>
    <s v="P0029"/>
    <n v="110"/>
    <x v="0"/>
    <x v="0"/>
    <n v="0"/>
    <x v="26"/>
    <x v="2"/>
    <s v="Pcs"/>
    <n v="17750"/>
    <n v="21000"/>
    <n v="1952500"/>
    <n v="2310000"/>
    <n v="26"/>
    <x v="8"/>
    <x v="1"/>
  </r>
  <r>
    <d v="2022-09-27T00:00:00"/>
    <s v="P0029"/>
    <n v="108"/>
    <x v="0"/>
    <x v="0"/>
    <n v="0"/>
    <x v="26"/>
    <x v="2"/>
    <s v="Pcs"/>
    <n v="17750"/>
    <n v="21000"/>
    <n v="1917000"/>
    <n v="2268000"/>
    <n v="27"/>
    <x v="8"/>
    <x v="1"/>
  </r>
  <r>
    <d v="2022-09-28T00:00:00"/>
    <s v="P0029"/>
    <n v="107"/>
    <x v="0"/>
    <x v="0"/>
    <n v="0"/>
    <x v="26"/>
    <x v="2"/>
    <s v="Pcs"/>
    <n v="17750"/>
    <n v="21000"/>
    <n v="1899250"/>
    <n v="2247000"/>
    <n v="28"/>
    <x v="8"/>
    <x v="1"/>
  </r>
  <r>
    <d v="2022-09-29T00:00:00"/>
    <s v="P0029"/>
    <n v="120"/>
    <x v="0"/>
    <x v="0"/>
    <n v="0"/>
    <x v="26"/>
    <x v="2"/>
    <s v="Pcs"/>
    <n v="17750"/>
    <n v="21000"/>
    <n v="2130000"/>
    <n v="2520000"/>
    <n v="29"/>
    <x v="8"/>
    <x v="1"/>
  </r>
  <r>
    <d v="2022-09-30T00:00:00"/>
    <s v="P0029"/>
    <n v="105"/>
    <x v="0"/>
    <x v="0"/>
    <n v="0"/>
    <x v="26"/>
    <x v="2"/>
    <s v="Pcs"/>
    <n v="17750"/>
    <n v="21000"/>
    <n v="1863750"/>
    <n v="2205000"/>
    <n v="30"/>
    <x v="8"/>
    <x v="1"/>
  </r>
  <r>
    <d v="2022-10-01T00:00:00"/>
    <s v="P0030"/>
    <n v="105"/>
    <x v="0"/>
    <x v="0"/>
    <n v="0"/>
    <x v="27"/>
    <x v="2"/>
    <s v="Pcs"/>
    <n v="15000"/>
    <n v="18550"/>
    <n v="1575000"/>
    <n v="1947750"/>
    <n v="1"/>
    <x v="9"/>
    <x v="1"/>
  </r>
  <r>
    <d v="2022-10-02T00:00:00"/>
    <s v="P0002"/>
    <n v="104"/>
    <x v="2"/>
    <x v="1"/>
    <n v="0"/>
    <x v="1"/>
    <x v="0"/>
    <s v="Pcs"/>
    <n v="4850"/>
    <n v="6100"/>
    <n v="504400"/>
    <n v="634400"/>
    <n v="2"/>
    <x v="9"/>
    <x v="1"/>
  </r>
  <r>
    <d v="2022-10-03T00:00:00"/>
    <s v="P0004"/>
    <n v="107"/>
    <x v="2"/>
    <x v="0"/>
    <n v="0"/>
    <x v="3"/>
    <x v="0"/>
    <s v="Pcs"/>
    <n v="3550"/>
    <n v="4800"/>
    <n v="379850"/>
    <n v="513600"/>
    <n v="3"/>
    <x v="9"/>
    <x v="1"/>
  </r>
  <r>
    <d v="2022-10-04T00:00:00"/>
    <s v="P0001"/>
    <n v="108"/>
    <x v="2"/>
    <x v="0"/>
    <n v="0"/>
    <x v="0"/>
    <x v="0"/>
    <s v="Pcs"/>
    <n v="7250"/>
    <n v="8200"/>
    <n v="783000"/>
    <n v="885600"/>
    <n v="4"/>
    <x v="9"/>
    <x v="1"/>
  </r>
  <r>
    <d v="2022-10-05T00:00:00"/>
    <s v="P0015"/>
    <n v="102"/>
    <x v="0"/>
    <x v="0"/>
    <n v="0"/>
    <x v="6"/>
    <x v="1"/>
    <s v="Pcs"/>
    <n v="4775"/>
    <n v="7700"/>
    <n v="487050"/>
    <n v="785400"/>
    <n v="5"/>
    <x v="9"/>
    <x v="1"/>
  </r>
  <r>
    <d v="2022-10-06T00:00:00"/>
    <s v="P0020"/>
    <n v="105"/>
    <x v="0"/>
    <x v="1"/>
    <n v="0"/>
    <x v="23"/>
    <x v="1"/>
    <s v="Pcs"/>
    <n v="11950"/>
    <n v="16200"/>
    <n v="1254750"/>
    <n v="1701000"/>
    <n v="6"/>
    <x v="9"/>
    <x v="1"/>
  </r>
  <r>
    <d v="2022-10-07T00:00:00"/>
    <s v="P0025"/>
    <n v="109"/>
    <x v="0"/>
    <x v="0"/>
    <n v="0"/>
    <x v="11"/>
    <x v="2"/>
    <s v="Pcs"/>
    <n v="34550"/>
    <n v="36000"/>
    <n v="3765950"/>
    <n v="3924000"/>
    <n v="7"/>
    <x v="9"/>
    <x v="1"/>
  </r>
  <r>
    <d v="2022-10-08T00:00:00"/>
    <s v="P0003"/>
    <n v="102"/>
    <x v="0"/>
    <x v="1"/>
    <n v="0"/>
    <x v="2"/>
    <x v="0"/>
    <s v="Pcs"/>
    <n v="2350"/>
    <n v="3500"/>
    <n v="239700"/>
    <n v="357000"/>
    <n v="8"/>
    <x v="9"/>
    <x v="1"/>
  </r>
  <r>
    <d v="2022-10-09T00:00:00"/>
    <s v="P0030"/>
    <n v="104"/>
    <x v="1"/>
    <x v="0"/>
    <n v="0"/>
    <x v="27"/>
    <x v="2"/>
    <s v="Pcs"/>
    <n v="15000"/>
    <n v="18550"/>
    <n v="1560000"/>
    <n v="1929200"/>
    <n v="9"/>
    <x v="9"/>
    <x v="1"/>
  </r>
  <r>
    <d v="2022-10-10T00:00:00"/>
    <s v="P0037"/>
    <n v="103"/>
    <x v="2"/>
    <x v="0"/>
    <n v="0"/>
    <x v="20"/>
    <x v="3"/>
    <s v="Pcs"/>
    <n v="1500"/>
    <n v="2500"/>
    <n v="154500"/>
    <n v="257500"/>
    <n v="10"/>
    <x v="9"/>
    <x v="1"/>
  </r>
  <r>
    <d v="2022-10-11T00:00:00"/>
    <s v="P0038"/>
    <n v="102"/>
    <x v="1"/>
    <x v="0"/>
    <n v="0"/>
    <x v="21"/>
    <x v="3"/>
    <s v="Pcs"/>
    <n v="1750"/>
    <n v="2750"/>
    <n v="178500"/>
    <n v="280500"/>
    <n v="11"/>
    <x v="9"/>
    <x v="1"/>
  </r>
  <r>
    <d v="2022-10-12T00:00:00"/>
    <s v="P0039"/>
    <n v="105"/>
    <x v="1"/>
    <x v="0"/>
    <n v="0"/>
    <x v="22"/>
    <x v="3"/>
    <s v="Pcs"/>
    <n v="13750"/>
    <n v="17500"/>
    <n v="1443750"/>
    <n v="1837500"/>
    <n v="12"/>
    <x v="9"/>
    <x v="1"/>
  </r>
  <r>
    <d v="2022-10-13T00:00:00"/>
    <s v="P0001"/>
    <n v="106"/>
    <x v="2"/>
    <x v="0"/>
    <n v="0"/>
    <x v="0"/>
    <x v="0"/>
    <s v="Pcs"/>
    <n v="7250"/>
    <n v="8200"/>
    <n v="768500"/>
    <n v="869200"/>
    <n v="13"/>
    <x v="9"/>
    <x v="1"/>
  </r>
  <r>
    <d v="2022-10-14T00:00:00"/>
    <s v="P0015"/>
    <n v="108"/>
    <x v="1"/>
    <x v="0"/>
    <n v="0"/>
    <x v="6"/>
    <x v="1"/>
    <s v="Pcs"/>
    <n v="4775"/>
    <n v="7700"/>
    <n v="515700"/>
    <n v="831600"/>
    <n v="14"/>
    <x v="9"/>
    <x v="1"/>
  </r>
  <r>
    <d v="2022-10-15T00:00:00"/>
    <s v="P0020"/>
    <n v="104"/>
    <x v="1"/>
    <x v="0"/>
    <n v="0"/>
    <x v="23"/>
    <x v="1"/>
    <s v="Pcs"/>
    <n v="11950"/>
    <n v="16200"/>
    <n v="1242800"/>
    <n v="1684800"/>
    <n v="15"/>
    <x v="9"/>
    <x v="1"/>
  </r>
  <r>
    <d v="2022-10-16T00:00:00"/>
    <s v="P0025"/>
    <n v="105"/>
    <x v="2"/>
    <x v="0"/>
    <n v="0"/>
    <x v="11"/>
    <x v="2"/>
    <s v="Pcs"/>
    <n v="34550"/>
    <n v="36000"/>
    <n v="3627750"/>
    <n v="3780000"/>
    <n v="16"/>
    <x v="9"/>
    <x v="1"/>
  </r>
  <r>
    <d v="2022-10-17T00:00:00"/>
    <s v="P0003"/>
    <n v="102"/>
    <x v="1"/>
    <x v="0"/>
    <n v="0"/>
    <x v="2"/>
    <x v="0"/>
    <s v="Pcs"/>
    <n v="2350"/>
    <n v="3500"/>
    <n v="239700"/>
    <n v="357000"/>
    <n v="17"/>
    <x v="9"/>
    <x v="1"/>
  </r>
  <r>
    <d v="2022-10-18T00:00:00"/>
    <s v="P0030"/>
    <n v="106"/>
    <x v="1"/>
    <x v="0"/>
    <n v="0"/>
    <x v="27"/>
    <x v="2"/>
    <s v="Pcs"/>
    <n v="15000"/>
    <n v="18550"/>
    <n v="1590000"/>
    <n v="1966300"/>
    <n v="18"/>
    <x v="9"/>
    <x v="1"/>
  </r>
  <r>
    <d v="2022-10-19T00:00:00"/>
    <s v="P0030"/>
    <n v="103"/>
    <x v="2"/>
    <x v="0"/>
    <n v="0"/>
    <x v="27"/>
    <x v="2"/>
    <s v="Pcs"/>
    <n v="15000"/>
    <n v="18550"/>
    <n v="1545000"/>
    <n v="1910650"/>
    <n v="19"/>
    <x v="9"/>
    <x v="1"/>
  </r>
  <r>
    <d v="2022-10-20T00:00:00"/>
    <s v="P0002"/>
    <n v="109"/>
    <x v="1"/>
    <x v="0"/>
    <n v="0"/>
    <x v="1"/>
    <x v="0"/>
    <s v="Pcs"/>
    <n v="4850"/>
    <n v="6100"/>
    <n v="528650"/>
    <n v="664900"/>
    <n v="20"/>
    <x v="9"/>
    <x v="1"/>
  </r>
  <r>
    <d v="2022-10-21T00:00:00"/>
    <s v="P0004"/>
    <n v="108"/>
    <x v="1"/>
    <x v="0"/>
    <n v="0"/>
    <x v="3"/>
    <x v="0"/>
    <s v="Pcs"/>
    <n v="3550"/>
    <n v="4800"/>
    <n v="383400"/>
    <n v="518400"/>
    <n v="21"/>
    <x v="9"/>
    <x v="1"/>
  </r>
  <r>
    <d v="2022-10-22T00:00:00"/>
    <s v="P0001"/>
    <n v="107"/>
    <x v="2"/>
    <x v="0"/>
    <n v="0"/>
    <x v="0"/>
    <x v="0"/>
    <s v="Pcs"/>
    <n v="7250"/>
    <n v="8200"/>
    <n v="775750"/>
    <n v="877400"/>
    <n v="22"/>
    <x v="9"/>
    <x v="1"/>
  </r>
  <r>
    <d v="2022-10-23T00:00:00"/>
    <s v="P0015"/>
    <n v="105"/>
    <x v="1"/>
    <x v="0"/>
    <n v="0"/>
    <x v="6"/>
    <x v="1"/>
    <s v="Pcs"/>
    <n v="4775"/>
    <n v="7700"/>
    <n v="501375"/>
    <n v="808500"/>
    <n v="23"/>
    <x v="9"/>
    <x v="1"/>
  </r>
  <r>
    <d v="2022-10-24T00:00:00"/>
    <s v="P0020"/>
    <n v="107"/>
    <x v="1"/>
    <x v="0"/>
    <n v="0"/>
    <x v="23"/>
    <x v="1"/>
    <s v="Pcs"/>
    <n v="11950"/>
    <n v="16200"/>
    <n v="1278650"/>
    <n v="1733400"/>
    <n v="24"/>
    <x v="9"/>
    <x v="1"/>
  </r>
  <r>
    <d v="2022-10-25T00:00:00"/>
    <s v="P0030"/>
    <n v="103"/>
    <x v="0"/>
    <x v="0"/>
    <n v="0"/>
    <x v="27"/>
    <x v="2"/>
    <s v="Pcs"/>
    <n v="15000"/>
    <n v="18550"/>
    <n v="1545000"/>
    <n v="1910650"/>
    <n v="25"/>
    <x v="9"/>
    <x v="1"/>
  </r>
  <r>
    <d v="2022-10-26T00:00:00"/>
    <s v="P0030"/>
    <n v="110"/>
    <x v="0"/>
    <x v="0"/>
    <n v="0"/>
    <x v="27"/>
    <x v="2"/>
    <s v="Pcs"/>
    <n v="15000"/>
    <n v="18550"/>
    <n v="1650000"/>
    <n v="2040500"/>
    <n v="26"/>
    <x v="9"/>
    <x v="1"/>
  </r>
  <r>
    <d v="2022-10-27T00:00:00"/>
    <s v="P0030"/>
    <n v="105"/>
    <x v="0"/>
    <x v="0"/>
    <n v="0"/>
    <x v="27"/>
    <x v="2"/>
    <s v="Pcs"/>
    <n v="15000"/>
    <n v="18550"/>
    <n v="1575000"/>
    <n v="1947750"/>
    <n v="27"/>
    <x v="9"/>
    <x v="1"/>
  </r>
  <r>
    <d v="2022-10-28T00:00:00"/>
    <s v="P0030"/>
    <n v="102"/>
    <x v="0"/>
    <x v="0"/>
    <n v="0"/>
    <x v="27"/>
    <x v="2"/>
    <s v="Pcs"/>
    <n v="15000"/>
    <n v="18550"/>
    <n v="1530000"/>
    <n v="1892100"/>
    <n v="28"/>
    <x v="9"/>
    <x v="1"/>
  </r>
  <r>
    <d v="2022-10-29T00:00:00"/>
    <s v="P0030"/>
    <n v="107"/>
    <x v="0"/>
    <x v="0"/>
    <n v="0"/>
    <x v="27"/>
    <x v="2"/>
    <s v="Pcs"/>
    <n v="15000"/>
    <n v="18550"/>
    <n v="1605000"/>
    <n v="1984850"/>
    <n v="29"/>
    <x v="9"/>
    <x v="1"/>
  </r>
  <r>
    <d v="2022-10-30T00:00:00"/>
    <s v="P0030"/>
    <n v="104"/>
    <x v="0"/>
    <x v="0"/>
    <n v="0"/>
    <x v="27"/>
    <x v="2"/>
    <s v="Pcs"/>
    <n v="15000"/>
    <n v="18550"/>
    <n v="1560000"/>
    <n v="1929200"/>
    <n v="30"/>
    <x v="9"/>
    <x v="1"/>
  </r>
  <r>
    <d v="2022-10-31T00:00:00"/>
    <s v="P0030"/>
    <n v="102"/>
    <x v="0"/>
    <x v="0"/>
    <n v="0"/>
    <x v="27"/>
    <x v="2"/>
    <s v="Pcs"/>
    <n v="15000"/>
    <n v="18550"/>
    <n v="1530000"/>
    <n v="1892100"/>
    <n v="31"/>
    <x v="9"/>
    <x v="1"/>
  </r>
  <r>
    <d v="2022-11-01T00:00:00"/>
    <s v="P0039"/>
    <n v="105"/>
    <x v="0"/>
    <x v="0"/>
    <n v="0"/>
    <x v="22"/>
    <x v="3"/>
    <s v="Pcs"/>
    <n v="13750"/>
    <n v="17500"/>
    <n v="1443750"/>
    <n v="1837500"/>
    <n v="1"/>
    <x v="10"/>
    <x v="1"/>
  </r>
  <r>
    <d v="2022-11-02T00:00:00"/>
    <s v="P0002"/>
    <n v="104"/>
    <x v="2"/>
    <x v="1"/>
    <n v="0"/>
    <x v="1"/>
    <x v="0"/>
    <s v="Pcs"/>
    <n v="4850"/>
    <n v="6100"/>
    <n v="504400"/>
    <n v="634400"/>
    <n v="2"/>
    <x v="10"/>
    <x v="1"/>
  </r>
  <r>
    <d v="2022-11-03T00:00:00"/>
    <s v="P0004"/>
    <n v="107"/>
    <x v="2"/>
    <x v="0"/>
    <n v="0"/>
    <x v="3"/>
    <x v="0"/>
    <s v="Pcs"/>
    <n v="3550"/>
    <n v="4800"/>
    <n v="379850"/>
    <n v="513600"/>
    <n v="3"/>
    <x v="10"/>
    <x v="1"/>
  </r>
  <r>
    <d v="2022-11-04T00:00:00"/>
    <s v="P0001"/>
    <n v="108"/>
    <x v="2"/>
    <x v="0"/>
    <n v="0"/>
    <x v="0"/>
    <x v="0"/>
    <s v="Pcs"/>
    <n v="7250"/>
    <n v="8200"/>
    <n v="783000"/>
    <n v="885600"/>
    <n v="4"/>
    <x v="10"/>
    <x v="1"/>
  </r>
  <r>
    <d v="2022-11-05T00:00:00"/>
    <s v="P0015"/>
    <n v="105"/>
    <x v="0"/>
    <x v="0"/>
    <n v="0"/>
    <x v="6"/>
    <x v="1"/>
    <s v="Pcs"/>
    <n v="4775"/>
    <n v="7700"/>
    <n v="501375"/>
    <n v="808500"/>
    <n v="5"/>
    <x v="10"/>
    <x v="1"/>
  </r>
  <r>
    <d v="2022-11-06T00:00:00"/>
    <s v="P0020"/>
    <n v="103"/>
    <x v="0"/>
    <x v="1"/>
    <n v="0"/>
    <x v="23"/>
    <x v="1"/>
    <s v="Pcs"/>
    <n v="11950"/>
    <n v="16200"/>
    <n v="1230850"/>
    <n v="1668600"/>
    <n v="6"/>
    <x v="10"/>
    <x v="1"/>
  </r>
  <r>
    <d v="2022-11-07T00:00:00"/>
    <s v="P0025"/>
    <n v="102"/>
    <x v="0"/>
    <x v="0"/>
    <n v="0"/>
    <x v="11"/>
    <x v="2"/>
    <s v="Pcs"/>
    <n v="34550"/>
    <n v="36000"/>
    <n v="3524100"/>
    <n v="3672000"/>
    <n v="7"/>
    <x v="10"/>
    <x v="1"/>
  </r>
  <r>
    <d v="2022-11-08T00:00:00"/>
    <s v="P0003"/>
    <n v="105"/>
    <x v="0"/>
    <x v="1"/>
    <n v="0"/>
    <x v="2"/>
    <x v="0"/>
    <s v="Pcs"/>
    <n v="2350"/>
    <n v="3500"/>
    <n v="246750"/>
    <n v="367500"/>
    <n v="8"/>
    <x v="10"/>
    <x v="1"/>
  </r>
  <r>
    <d v="2022-11-09T00:00:00"/>
    <s v="P0039"/>
    <n v="104"/>
    <x v="1"/>
    <x v="0"/>
    <n v="0"/>
    <x v="22"/>
    <x v="3"/>
    <s v="Pcs"/>
    <n v="13750"/>
    <n v="17500"/>
    <n v="1430000"/>
    <n v="1820000"/>
    <n v="9"/>
    <x v="10"/>
    <x v="1"/>
  </r>
  <r>
    <d v="2022-11-10T00:00:00"/>
    <s v="P0039"/>
    <n v="103"/>
    <x v="2"/>
    <x v="0"/>
    <n v="0"/>
    <x v="22"/>
    <x v="3"/>
    <s v="Pcs"/>
    <n v="13750"/>
    <n v="17500"/>
    <n v="1416250"/>
    <n v="1802500"/>
    <n v="10"/>
    <x v="10"/>
    <x v="1"/>
  </r>
  <r>
    <d v="2022-11-11T00:00:00"/>
    <s v="P0002"/>
    <n v="102"/>
    <x v="1"/>
    <x v="0"/>
    <n v="0"/>
    <x v="1"/>
    <x v="0"/>
    <s v="Pcs"/>
    <n v="4850"/>
    <n v="6100"/>
    <n v="494700"/>
    <n v="622200"/>
    <n v="11"/>
    <x v="10"/>
    <x v="1"/>
  </r>
  <r>
    <d v="2022-11-12T00:00:00"/>
    <s v="P0004"/>
    <n v="105"/>
    <x v="1"/>
    <x v="0"/>
    <n v="0"/>
    <x v="3"/>
    <x v="0"/>
    <s v="Pcs"/>
    <n v="3550"/>
    <n v="4800"/>
    <n v="372750"/>
    <n v="504000"/>
    <n v="12"/>
    <x v="10"/>
    <x v="1"/>
  </r>
  <r>
    <d v="2022-11-13T00:00:00"/>
    <s v="P0001"/>
    <n v="106"/>
    <x v="2"/>
    <x v="0"/>
    <n v="0"/>
    <x v="0"/>
    <x v="0"/>
    <s v="Pcs"/>
    <n v="7250"/>
    <n v="8200"/>
    <n v="768500"/>
    <n v="869200"/>
    <n v="13"/>
    <x v="10"/>
    <x v="1"/>
  </r>
  <r>
    <d v="2022-11-14T00:00:00"/>
    <s v="P0015"/>
    <n v="108"/>
    <x v="1"/>
    <x v="0"/>
    <n v="0"/>
    <x v="6"/>
    <x v="1"/>
    <s v="Pcs"/>
    <n v="4775"/>
    <n v="7700"/>
    <n v="515700"/>
    <n v="831600"/>
    <n v="14"/>
    <x v="10"/>
    <x v="1"/>
  </r>
  <r>
    <d v="2022-11-15T00:00:00"/>
    <s v="P0020"/>
    <n v="104"/>
    <x v="1"/>
    <x v="0"/>
    <n v="0"/>
    <x v="23"/>
    <x v="1"/>
    <s v="Pcs"/>
    <n v="11950"/>
    <n v="16200"/>
    <n v="1242800"/>
    <n v="1684800"/>
    <n v="15"/>
    <x v="10"/>
    <x v="1"/>
  </r>
  <r>
    <d v="2022-11-16T00:00:00"/>
    <s v="P0025"/>
    <n v="105"/>
    <x v="2"/>
    <x v="0"/>
    <n v="0"/>
    <x v="11"/>
    <x v="2"/>
    <s v="Pcs"/>
    <n v="34550"/>
    <n v="36000"/>
    <n v="3627750"/>
    <n v="3780000"/>
    <n v="16"/>
    <x v="10"/>
    <x v="1"/>
  </r>
  <r>
    <d v="2022-11-17T00:00:00"/>
    <s v="P0003"/>
    <n v="102"/>
    <x v="1"/>
    <x v="0"/>
    <n v="0"/>
    <x v="2"/>
    <x v="0"/>
    <s v="Pcs"/>
    <n v="2350"/>
    <n v="3500"/>
    <n v="239700"/>
    <n v="357000"/>
    <n v="17"/>
    <x v="10"/>
    <x v="1"/>
  </r>
  <r>
    <d v="2022-11-18T00:00:00"/>
    <s v="P0038"/>
    <n v="106"/>
    <x v="1"/>
    <x v="0"/>
    <n v="0"/>
    <x v="21"/>
    <x v="3"/>
    <s v="Pcs"/>
    <n v="1750"/>
    <n v="2750"/>
    <n v="185500"/>
    <n v="291500"/>
    <n v="18"/>
    <x v="10"/>
    <x v="1"/>
  </r>
  <r>
    <d v="2022-11-19T00:00:00"/>
    <s v="P0039"/>
    <n v="103"/>
    <x v="2"/>
    <x v="0"/>
    <n v="0"/>
    <x v="22"/>
    <x v="3"/>
    <s v="Pcs"/>
    <n v="13750"/>
    <n v="17500"/>
    <n v="1416250"/>
    <n v="1802500"/>
    <n v="19"/>
    <x v="10"/>
    <x v="1"/>
  </r>
  <r>
    <d v="2022-11-20T00:00:00"/>
    <s v="P0002"/>
    <n v="109"/>
    <x v="1"/>
    <x v="0"/>
    <n v="0"/>
    <x v="1"/>
    <x v="0"/>
    <s v="Pcs"/>
    <n v="4850"/>
    <n v="6100"/>
    <n v="528650"/>
    <n v="664900"/>
    <n v="20"/>
    <x v="10"/>
    <x v="1"/>
  </r>
  <r>
    <d v="2022-11-21T00:00:00"/>
    <s v="P0004"/>
    <n v="108"/>
    <x v="1"/>
    <x v="0"/>
    <n v="0"/>
    <x v="3"/>
    <x v="0"/>
    <s v="Pcs"/>
    <n v="3550"/>
    <n v="4800"/>
    <n v="383400"/>
    <n v="518400"/>
    <n v="21"/>
    <x v="10"/>
    <x v="1"/>
  </r>
  <r>
    <d v="2022-11-22T00:00:00"/>
    <s v="P0001"/>
    <n v="107"/>
    <x v="2"/>
    <x v="0"/>
    <n v="0"/>
    <x v="0"/>
    <x v="0"/>
    <s v="Pcs"/>
    <n v="7250"/>
    <n v="8200"/>
    <n v="775750"/>
    <n v="877400"/>
    <n v="22"/>
    <x v="10"/>
    <x v="1"/>
  </r>
  <r>
    <d v="2022-11-23T00:00:00"/>
    <s v="P0015"/>
    <n v="105"/>
    <x v="1"/>
    <x v="0"/>
    <n v="0"/>
    <x v="6"/>
    <x v="1"/>
    <s v="Pcs"/>
    <n v="4775"/>
    <n v="7700"/>
    <n v="501375"/>
    <n v="808500"/>
    <n v="23"/>
    <x v="10"/>
    <x v="1"/>
  </r>
  <r>
    <d v="2022-11-24T00:00:00"/>
    <s v="P0020"/>
    <n v="105"/>
    <x v="1"/>
    <x v="0"/>
    <n v="0"/>
    <x v="23"/>
    <x v="1"/>
    <s v="Pcs"/>
    <n v="11950"/>
    <n v="16200"/>
    <n v="1254750"/>
    <n v="1701000"/>
    <n v="24"/>
    <x v="10"/>
    <x v="1"/>
  </r>
  <r>
    <d v="2022-11-25T00:00:00"/>
    <s v="P0039"/>
    <n v="107"/>
    <x v="0"/>
    <x v="0"/>
    <n v="0"/>
    <x v="22"/>
    <x v="3"/>
    <s v="Pcs"/>
    <n v="13750"/>
    <n v="17500"/>
    <n v="1471250"/>
    <n v="1872500"/>
    <n v="25"/>
    <x v="10"/>
    <x v="1"/>
  </r>
  <r>
    <d v="2022-11-26T00:00:00"/>
    <s v="P0039"/>
    <n v="110"/>
    <x v="0"/>
    <x v="0"/>
    <n v="0"/>
    <x v="22"/>
    <x v="3"/>
    <s v="Pcs"/>
    <n v="13750"/>
    <n v="17500"/>
    <n v="1512500"/>
    <n v="1925000"/>
    <n v="26"/>
    <x v="10"/>
    <x v="1"/>
  </r>
  <r>
    <d v="2022-11-27T00:00:00"/>
    <s v="P0039"/>
    <n v="111"/>
    <x v="0"/>
    <x v="0"/>
    <n v="0"/>
    <x v="22"/>
    <x v="3"/>
    <s v="Pcs"/>
    <n v="13750"/>
    <n v="17500"/>
    <n v="1526250"/>
    <n v="1942500"/>
    <n v="27"/>
    <x v="10"/>
    <x v="1"/>
  </r>
  <r>
    <d v="2022-11-28T00:00:00"/>
    <s v="P0039"/>
    <n v="105"/>
    <x v="0"/>
    <x v="0"/>
    <n v="0"/>
    <x v="22"/>
    <x v="3"/>
    <s v="Pcs"/>
    <n v="13750"/>
    <n v="17500"/>
    <n v="1443750"/>
    <n v="1837500"/>
    <n v="28"/>
    <x v="10"/>
    <x v="1"/>
  </r>
  <r>
    <d v="2022-11-29T00:00:00"/>
    <s v="P0039"/>
    <n v="107"/>
    <x v="0"/>
    <x v="0"/>
    <n v="0"/>
    <x v="22"/>
    <x v="3"/>
    <s v="Pcs"/>
    <n v="13750"/>
    <n v="17500"/>
    <n v="1471250"/>
    <n v="1872500"/>
    <n v="29"/>
    <x v="10"/>
    <x v="1"/>
  </r>
  <r>
    <d v="2022-11-30T00:00:00"/>
    <s v="P0039"/>
    <n v="105"/>
    <x v="0"/>
    <x v="0"/>
    <n v="0"/>
    <x v="22"/>
    <x v="3"/>
    <s v="Pcs"/>
    <n v="13750"/>
    <n v="17500"/>
    <n v="1443750"/>
    <n v="1837500"/>
    <n v="30"/>
    <x v="10"/>
    <x v="1"/>
  </r>
  <r>
    <d v="2022-12-01T00:00:00"/>
    <s v="P0037"/>
    <n v="106"/>
    <x v="0"/>
    <x v="0"/>
    <n v="0"/>
    <x v="20"/>
    <x v="3"/>
    <s v="Pcs"/>
    <n v="1500"/>
    <n v="2500"/>
    <n v="159000"/>
    <n v="265000"/>
    <n v="1"/>
    <x v="11"/>
    <x v="1"/>
  </r>
  <r>
    <d v="2022-12-02T00:00:00"/>
    <s v="P0002"/>
    <n v="104"/>
    <x v="2"/>
    <x v="1"/>
    <n v="0"/>
    <x v="1"/>
    <x v="0"/>
    <s v="Pcs"/>
    <n v="4850"/>
    <n v="6100"/>
    <n v="504400"/>
    <n v="634400"/>
    <n v="2"/>
    <x v="11"/>
    <x v="1"/>
  </r>
  <r>
    <d v="2022-12-03T00:00:00"/>
    <s v="P0004"/>
    <n v="107"/>
    <x v="2"/>
    <x v="0"/>
    <n v="0"/>
    <x v="3"/>
    <x v="0"/>
    <s v="Pcs"/>
    <n v="3550"/>
    <n v="4800"/>
    <n v="379850"/>
    <n v="513600"/>
    <n v="3"/>
    <x v="11"/>
    <x v="1"/>
  </r>
  <r>
    <d v="2022-12-04T00:00:00"/>
    <s v="P0001"/>
    <n v="108"/>
    <x v="2"/>
    <x v="0"/>
    <n v="0"/>
    <x v="0"/>
    <x v="0"/>
    <s v="Pcs"/>
    <n v="7250"/>
    <n v="8200"/>
    <n v="783000"/>
    <n v="885600"/>
    <n v="4"/>
    <x v="11"/>
    <x v="1"/>
  </r>
  <r>
    <d v="2022-12-05T00:00:00"/>
    <s v="P0036"/>
    <n v="110"/>
    <x v="0"/>
    <x v="0"/>
    <n v="0"/>
    <x v="19"/>
    <x v="3"/>
    <s v="Pcs"/>
    <n v="7500"/>
    <n v="8000"/>
    <n v="825000"/>
    <n v="880000"/>
    <n v="5"/>
    <x v="11"/>
    <x v="1"/>
  </r>
  <r>
    <d v="2022-12-06T00:00:00"/>
    <s v="P0037"/>
    <n v="115"/>
    <x v="0"/>
    <x v="1"/>
    <n v="0"/>
    <x v="20"/>
    <x v="3"/>
    <s v="Pcs"/>
    <n v="1500"/>
    <n v="2500"/>
    <n v="172500"/>
    <n v="287500"/>
    <n v="6"/>
    <x v="11"/>
    <x v="1"/>
  </r>
  <r>
    <d v="2022-12-07T00:00:00"/>
    <s v="P0025"/>
    <n v="105"/>
    <x v="0"/>
    <x v="0"/>
    <n v="0"/>
    <x v="11"/>
    <x v="2"/>
    <s v="Pcs"/>
    <n v="34550"/>
    <n v="36000"/>
    <n v="3627750"/>
    <n v="3780000"/>
    <n v="7"/>
    <x v="11"/>
    <x v="1"/>
  </r>
  <r>
    <d v="2022-12-08T00:00:00"/>
    <s v="P0003"/>
    <n v="107"/>
    <x v="0"/>
    <x v="1"/>
    <n v="0"/>
    <x v="2"/>
    <x v="0"/>
    <s v="Pcs"/>
    <n v="2350"/>
    <n v="3500"/>
    <n v="251450"/>
    <n v="374500"/>
    <n v="8"/>
    <x v="11"/>
    <x v="1"/>
  </r>
  <r>
    <d v="2022-12-09T00:00:00"/>
    <s v="P0037"/>
    <n v="104"/>
    <x v="1"/>
    <x v="0"/>
    <n v="0"/>
    <x v="20"/>
    <x v="3"/>
    <s v="Pcs"/>
    <n v="1500"/>
    <n v="2500"/>
    <n v="156000"/>
    <n v="260000"/>
    <n v="9"/>
    <x v="11"/>
    <x v="1"/>
  </r>
  <r>
    <d v="2022-12-10T00:00:00"/>
    <s v="P0037"/>
    <n v="105"/>
    <x v="2"/>
    <x v="0"/>
    <n v="0"/>
    <x v="20"/>
    <x v="3"/>
    <s v="Pcs"/>
    <n v="1500"/>
    <n v="2500"/>
    <n v="157500"/>
    <n v="262500"/>
    <n v="10"/>
    <x v="11"/>
    <x v="1"/>
  </r>
  <r>
    <d v="2022-12-11T00:00:00"/>
    <s v="P0002"/>
    <n v="107"/>
    <x v="1"/>
    <x v="0"/>
    <n v="0"/>
    <x v="1"/>
    <x v="0"/>
    <s v="Pcs"/>
    <n v="4850"/>
    <n v="6100"/>
    <n v="518950"/>
    <n v="652700"/>
    <n v="11"/>
    <x v="11"/>
    <x v="1"/>
  </r>
  <r>
    <d v="2022-12-12T00:00:00"/>
    <s v="P0004"/>
    <n v="105"/>
    <x v="1"/>
    <x v="0"/>
    <n v="0"/>
    <x v="3"/>
    <x v="0"/>
    <s v="Pcs"/>
    <n v="3550"/>
    <n v="4800"/>
    <n v="372750"/>
    <n v="504000"/>
    <n v="12"/>
    <x v="11"/>
    <x v="1"/>
  </r>
  <r>
    <d v="2022-12-13T00:00:00"/>
    <s v="P0001"/>
    <n v="106"/>
    <x v="2"/>
    <x v="0"/>
    <n v="0"/>
    <x v="0"/>
    <x v="0"/>
    <s v="Pcs"/>
    <n v="7250"/>
    <n v="8200"/>
    <n v="768500"/>
    <n v="869200"/>
    <n v="13"/>
    <x v="11"/>
    <x v="1"/>
  </r>
  <r>
    <d v="2022-12-14T00:00:00"/>
    <s v="P0015"/>
    <n v="108"/>
    <x v="1"/>
    <x v="0"/>
    <n v="0"/>
    <x v="6"/>
    <x v="1"/>
    <s v="Pcs"/>
    <n v="4775"/>
    <n v="7700"/>
    <n v="515700"/>
    <n v="831600"/>
    <n v="14"/>
    <x v="11"/>
    <x v="1"/>
  </r>
  <r>
    <d v="2022-12-15T00:00:00"/>
    <s v="P0020"/>
    <n v="104"/>
    <x v="1"/>
    <x v="0"/>
    <n v="0"/>
    <x v="23"/>
    <x v="1"/>
    <s v="Pcs"/>
    <n v="11950"/>
    <n v="16200"/>
    <n v="1242800"/>
    <n v="1684800"/>
    <n v="15"/>
    <x v="11"/>
    <x v="1"/>
  </r>
  <r>
    <d v="2022-12-16T00:00:00"/>
    <s v="P0025"/>
    <n v="105"/>
    <x v="2"/>
    <x v="0"/>
    <n v="0"/>
    <x v="11"/>
    <x v="2"/>
    <s v="Pcs"/>
    <n v="34550"/>
    <n v="36000"/>
    <n v="3627750"/>
    <n v="3780000"/>
    <n v="16"/>
    <x v="11"/>
    <x v="1"/>
  </r>
  <r>
    <d v="2022-12-17T00:00:00"/>
    <s v="P0003"/>
    <n v="102"/>
    <x v="1"/>
    <x v="0"/>
    <n v="0"/>
    <x v="2"/>
    <x v="0"/>
    <s v="Pcs"/>
    <n v="2350"/>
    <n v="3500"/>
    <n v="239700"/>
    <n v="357000"/>
    <n v="17"/>
    <x v="11"/>
    <x v="1"/>
  </r>
  <r>
    <d v="2022-12-18T00:00:00"/>
    <s v="P0037"/>
    <n v="106"/>
    <x v="1"/>
    <x v="0"/>
    <n v="0"/>
    <x v="20"/>
    <x v="3"/>
    <s v="Pcs"/>
    <n v="1500"/>
    <n v="2500"/>
    <n v="159000"/>
    <n v="265000"/>
    <n v="18"/>
    <x v="11"/>
    <x v="1"/>
  </r>
  <r>
    <d v="2022-12-19T00:00:00"/>
    <s v="P0015"/>
    <n v="103"/>
    <x v="2"/>
    <x v="0"/>
    <n v="0"/>
    <x v="6"/>
    <x v="1"/>
    <s v="Pcs"/>
    <n v="4775"/>
    <n v="7700"/>
    <n v="491825"/>
    <n v="793100"/>
    <n v="19"/>
    <x v="11"/>
    <x v="1"/>
  </r>
  <r>
    <d v="2022-12-20T00:00:00"/>
    <s v="P0016"/>
    <n v="109"/>
    <x v="1"/>
    <x v="0"/>
    <n v="0"/>
    <x v="7"/>
    <x v="1"/>
    <s v="Pcs"/>
    <n v="11500"/>
    <n v="12550"/>
    <n v="1253500"/>
    <n v="1367950"/>
    <n v="20"/>
    <x v="11"/>
    <x v="1"/>
  </r>
  <r>
    <d v="2022-12-21T00:00:00"/>
    <s v="P0017"/>
    <n v="108"/>
    <x v="1"/>
    <x v="0"/>
    <n v="0"/>
    <x v="8"/>
    <x v="1"/>
    <s v="Pcs"/>
    <n v="2250"/>
    <n v="4700"/>
    <n v="243000"/>
    <n v="507600"/>
    <n v="21"/>
    <x v="11"/>
    <x v="1"/>
  </r>
  <r>
    <d v="2022-12-22T00:00:00"/>
    <s v="P0023"/>
    <n v="107"/>
    <x v="2"/>
    <x v="0"/>
    <n v="0"/>
    <x v="9"/>
    <x v="2"/>
    <s v="Pcs"/>
    <n v="18500"/>
    <n v="20000"/>
    <n v="1979500"/>
    <n v="2140000"/>
    <n v="22"/>
    <x v="11"/>
    <x v="1"/>
  </r>
  <r>
    <d v="2022-12-23T00:00:00"/>
    <s v="P0024"/>
    <n v="103"/>
    <x v="1"/>
    <x v="0"/>
    <n v="0"/>
    <x v="10"/>
    <x v="2"/>
    <s v="Pcs"/>
    <n v="5750"/>
    <n v="7500"/>
    <n v="592250"/>
    <n v="772500"/>
    <n v="23"/>
    <x v="11"/>
    <x v="1"/>
  </r>
  <r>
    <d v="2022-12-24T00:00:00"/>
    <s v="P0025"/>
    <n v="106"/>
    <x v="1"/>
    <x v="0"/>
    <n v="0"/>
    <x v="11"/>
    <x v="2"/>
    <s v="Pcs"/>
    <n v="34550"/>
    <n v="36000"/>
    <n v="3662300"/>
    <n v="3816000"/>
    <n v="24"/>
    <x v="11"/>
    <x v="1"/>
  </r>
  <r>
    <d v="2022-12-25T00:00:00"/>
    <s v="P0031"/>
    <n v="109"/>
    <x v="0"/>
    <x v="0"/>
    <n v="0"/>
    <x v="14"/>
    <x v="3"/>
    <s v="Pcs"/>
    <n v="8000"/>
    <n v="10750"/>
    <n v="872000"/>
    <n v="1171750"/>
    <n v="25"/>
    <x v="11"/>
    <x v="1"/>
  </r>
  <r>
    <d v="2022-12-26T00:00:00"/>
    <s v="P0032"/>
    <n v="108"/>
    <x v="0"/>
    <x v="0"/>
    <n v="0"/>
    <x v="15"/>
    <x v="3"/>
    <s v="Pcs"/>
    <n v="5000"/>
    <n v="7750"/>
    <n v="540000"/>
    <n v="837000"/>
    <n v="26"/>
    <x v="11"/>
    <x v="1"/>
  </r>
  <r>
    <d v="2022-12-27T00:00:00"/>
    <s v="P0033"/>
    <n v="104"/>
    <x v="0"/>
    <x v="0"/>
    <n v="0"/>
    <x v="16"/>
    <x v="3"/>
    <s v="Pcs"/>
    <n v="25000"/>
    <n v="27500"/>
    <n v="2600000"/>
    <n v="2860000"/>
    <n v="27"/>
    <x v="11"/>
    <x v="1"/>
  </r>
  <r>
    <d v="2022-12-28T00:00:00"/>
    <s v="P0037"/>
    <n v="109"/>
    <x v="0"/>
    <x v="0"/>
    <n v="0"/>
    <x v="20"/>
    <x v="3"/>
    <s v="Pcs"/>
    <n v="1500"/>
    <n v="2500"/>
    <n v="163500"/>
    <n v="272500"/>
    <n v="28"/>
    <x v="11"/>
    <x v="1"/>
  </r>
  <r>
    <d v="2022-12-29T00:00:00"/>
    <s v="P0037"/>
    <n v="110"/>
    <x v="0"/>
    <x v="0"/>
    <n v="0"/>
    <x v="20"/>
    <x v="3"/>
    <s v="Pcs"/>
    <n v="1500"/>
    <n v="2500"/>
    <n v="165000"/>
    <n v="275000"/>
    <n v="29"/>
    <x v="11"/>
    <x v="1"/>
  </r>
  <r>
    <d v="2022-12-30T00:00:00"/>
    <s v="P0037"/>
    <n v="107"/>
    <x v="0"/>
    <x v="0"/>
    <n v="0"/>
    <x v="20"/>
    <x v="3"/>
    <s v="Pcs"/>
    <n v="1500"/>
    <n v="2500"/>
    <n v="160500"/>
    <n v="267500"/>
    <n v="30"/>
    <x v="11"/>
    <x v="1"/>
  </r>
  <r>
    <d v="2022-12-31T00:00:00"/>
    <s v="P0035"/>
    <n v="105"/>
    <x v="0"/>
    <x v="0"/>
    <n v="0"/>
    <x v="18"/>
    <x v="3"/>
    <s v="Pcs"/>
    <n v="10000"/>
    <n v="13500"/>
    <n v="1050000"/>
    <n v="1417500"/>
    <n v="31"/>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4822C9-7E4F-4D67-BE3F-699DE31899CB}" name="KatergoriTerlaris" cacheId="1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B42:C46" firstHeaderRow="1" firstDataRow="1" firstDataCol="1"/>
  <pivotFields count="16">
    <pivotField numFmtId="165" showAll="0"/>
    <pivotField showAll="0"/>
    <pivotField showAll="0"/>
    <pivotField showAll="0">
      <items count="4">
        <item x="2"/>
        <item x="0"/>
        <item x="1"/>
        <item t="default"/>
      </items>
    </pivotField>
    <pivotField showAll="0">
      <items count="3">
        <item x="0"/>
        <item x="1"/>
        <item t="default"/>
      </items>
    </pivotField>
    <pivotField numFmtId="9" showAll="0"/>
    <pivotField showAll="0"/>
    <pivotField axis="axisRow" showAll="0" sortType="descending">
      <items count="5">
        <item x="3"/>
        <item x="0"/>
        <item x="1"/>
        <item x="2"/>
        <item t="default"/>
      </items>
      <autoSortScope>
        <pivotArea dataOnly="0" outline="0" fieldPosition="0">
          <references count="1">
            <reference field="4294967294" count="1" selected="0">
              <x v="0"/>
            </reference>
          </references>
        </pivotArea>
      </autoSortScope>
    </pivotField>
    <pivotField showAll="0"/>
    <pivotField numFmtId="166" showAll="0"/>
    <pivotField numFmtId="166" showAll="0"/>
    <pivotField numFmtId="166" showAll="0"/>
    <pivotField dataField="1" numFmtId="164"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7"/>
  </rowFields>
  <rowItems count="4">
    <i>
      <x v="3"/>
    </i>
    <i>
      <x/>
    </i>
    <i>
      <x v="2"/>
    </i>
    <i>
      <x v="1"/>
    </i>
  </rowItems>
  <colItems count="1">
    <i/>
  </colItems>
  <dataFields count="1">
    <dataField name="Sum of TOTAL HARGA JUAL" fld="12" baseField="0" baseItem="0"/>
  </dataFields>
  <formats count="1">
    <format dxfId="16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6A624A-E502-4AA3-8F30-8733001223A9}" name="PenjualanProfit"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7:F8" firstHeaderRow="0" firstDataRow="1" firstDataCol="0"/>
  <pivotFields count="16">
    <pivotField numFmtId="165" showAll="0"/>
    <pivotField showAll="0"/>
    <pivotField showAll="0"/>
    <pivotField showAll="0">
      <items count="4">
        <item x="2"/>
        <item x="0"/>
        <item x="1"/>
        <item t="default"/>
      </items>
    </pivotField>
    <pivotField showAll="0">
      <items count="3">
        <item x="0"/>
        <item x="1"/>
        <item t="default"/>
      </items>
    </pivotField>
    <pivotField numFmtId="9" showAll="0"/>
    <pivotField showAll="0"/>
    <pivotField showAll="0"/>
    <pivotField showAll="0"/>
    <pivotField numFmtId="166" showAll="0"/>
    <pivotField numFmtId="166" showAll="0"/>
    <pivotField dataField="1" numFmtId="166" showAll="0"/>
    <pivotField dataField="1" numFmtId="164"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Fields count="1">
    <field x="-2"/>
  </colFields>
  <colItems count="2">
    <i>
      <x/>
    </i>
    <i i="1">
      <x v="1"/>
    </i>
  </colItems>
  <dataFields count="2">
    <dataField name="Sum of TOTAL HARGA BELI" fld="11" baseField="0" baseItem="0" numFmtId="167"/>
    <dataField name="Sum of TOTAL HARGA JUAL" fld="12" baseField="0" baseItem="0" numFmtId="167"/>
  </dataFields>
  <formats count="3">
    <format dxfId="170">
      <pivotArea outline="0" collapsedLevelsAreSubtotals="1" fieldPosition="0"/>
    </format>
    <format dxfId="169">
      <pivotArea outline="0" fieldPosition="0">
        <references count="1">
          <reference field="4294967294" count="1">
            <x v="0"/>
          </reference>
        </references>
      </pivotArea>
    </format>
    <format dxfId="168">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924643-D9C4-4F7A-AC2E-10665BCF1DCC}" name="ProdukTerlaris" cacheId="1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2">
  <location ref="B23:C33" firstHeaderRow="1" firstDataRow="1" firstDataCol="1"/>
  <pivotFields count="16">
    <pivotField numFmtId="165" showAll="0"/>
    <pivotField showAll="0"/>
    <pivotField dataField="1" showAll="0"/>
    <pivotField showAll="0">
      <items count="4">
        <item x="2"/>
        <item x="0"/>
        <item x="1"/>
        <item t="default"/>
      </items>
    </pivotField>
    <pivotField showAll="0">
      <items count="3">
        <item x="0"/>
        <item x="1"/>
        <item t="default"/>
      </items>
    </pivotField>
    <pivotField numFmtId="9" showAll="0"/>
    <pivotField axis="axisRow" showAll="0" measureFilter="1" sortType="descending">
      <items count="29">
        <item x="9"/>
        <item x="6"/>
        <item x="20"/>
        <item x="7"/>
        <item x="19"/>
        <item x="27"/>
        <item x="26"/>
        <item x="0"/>
        <item x="13"/>
        <item x="22"/>
        <item x="21"/>
        <item x="17"/>
        <item x="16"/>
        <item x="2"/>
        <item x="3"/>
        <item x="25"/>
        <item x="1"/>
        <item x="11"/>
        <item x="23"/>
        <item x="8"/>
        <item x="10"/>
        <item x="12"/>
        <item x="5"/>
        <item x="15"/>
        <item x="14"/>
        <item x="18"/>
        <item x="4"/>
        <item x="24"/>
        <item t="default"/>
      </items>
      <autoSortScope>
        <pivotArea dataOnly="0" outline="0" fieldPosition="0">
          <references count="1">
            <reference field="4294967294" count="1" selected="0">
              <x v="0"/>
            </reference>
          </references>
        </pivotArea>
      </autoSortScope>
    </pivotField>
    <pivotField showAll="0"/>
    <pivotField showAll="0"/>
    <pivotField numFmtId="166" showAll="0"/>
    <pivotField numFmtId="166" showAll="0"/>
    <pivotField numFmtId="166" showAll="0"/>
    <pivotField numFmtId="164"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6"/>
  </rowFields>
  <rowItems count="10">
    <i>
      <x v="1"/>
    </i>
    <i>
      <x v="7"/>
    </i>
    <i>
      <x v="18"/>
    </i>
    <i>
      <x v="14"/>
    </i>
    <i>
      <x v="16"/>
    </i>
    <i>
      <x v="27"/>
    </i>
    <i>
      <x v="17"/>
    </i>
    <i>
      <x v="13"/>
    </i>
    <i>
      <x v="2"/>
    </i>
    <i>
      <x v="8"/>
    </i>
  </rowItems>
  <colItems count="1">
    <i/>
  </colItems>
  <dataFields count="1">
    <dataField name="Sum of QTY" fld="2" baseField="0" baseItem="0" numFmtId="168"/>
  </dataFields>
  <formats count="1">
    <format dxfId="171">
      <pivotArea outline="0" collapsedLevelsAreSubtotals="1" fieldPosition="0"/>
    </format>
  </formats>
  <chartFormats count="2">
    <chartFormat chart="5"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457377-52CE-461A-B9B0-9E6B83AA5E90}" name="PenjualanBulanan" cacheId="1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H7:J19" firstHeaderRow="0" firstDataRow="1" firstDataCol="1"/>
  <pivotFields count="16">
    <pivotField numFmtId="165" showAll="0"/>
    <pivotField showAll="0"/>
    <pivotField showAll="0"/>
    <pivotField showAll="0">
      <items count="4">
        <item x="2"/>
        <item x="0"/>
        <item x="1"/>
        <item t="default"/>
      </items>
    </pivotField>
    <pivotField showAll="0">
      <items count="3">
        <item x="0"/>
        <item x="1"/>
        <item t="default"/>
      </items>
    </pivotField>
    <pivotField numFmtId="9" showAll="0"/>
    <pivotField showAll="0"/>
    <pivotField showAll="0"/>
    <pivotField showAll="0"/>
    <pivotField numFmtId="166" showAll="0"/>
    <pivotField numFmtId="166" showAll="0"/>
    <pivotField dataField="1" numFmtId="166" showAll="0"/>
    <pivotField dataField="1" numFmtId="164" showAll="0"/>
    <pivotField showAll="0"/>
    <pivotField axis="axisRow" showAll="0">
      <items count="13">
        <item x="0"/>
        <item x="1"/>
        <item x="2"/>
        <item x="3"/>
        <item x="4"/>
        <item x="5"/>
        <item x="6"/>
        <item x="7"/>
        <item x="8"/>
        <item x="9"/>
        <item x="10"/>
        <item x="11"/>
        <item t="default"/>
      </items>
    </pivotField>
    <pivotField showAll="0">
      <items count="3">
        <item x="0"/>
        <item x="1"/>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HARGA BELI" fld="11" baseField="0" baseItem="0"/>
    <dataField name="Sum of TOTAL HARGA JUAL" fld="12" baseField="0" baseItem="0"/>
  </dataFields>
  <formats count="1">
    <format dxfId="17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7F602A-0EAE-42D3-A51B-E2727A53BD8C}" name="PenjualanTahunan" cacheId="1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7">
  <location ref="T24:U26" firstHeaderRow="1" firstDataRow="1" firstDataCol="1"/>
  <pivotFields count="16">
    <pivotField numFmtId="165" showAll="0"/>
    <pivotField showAll="0"/>
    <pivotField showAll="0"/>
    <pivotField showAll="0">
      <items count="4">
        <item x="2"/>
        <item x="0"/>
        <item x="1"/>
        <item t="default"/>
      </items>
    </pivotField>
    <pivotField showAll="0">
      <items count="3">
        <item x="0"/>
        <item x="1"/>
        <item t="default"/>
      </items>
    </pivotField>
    <pivotField numFmtId="9" showAll="0"/>
    <pivotField showAll="0"/>
    <pivotField showAll="0"/>
    <pivotField showAll="0"/>
    <pivotField numFmtId="166" showAll="0"/>
    <pivotField numFmtId="166" showAll="0"/>
    <pivotField numFmtId="166" showAll="0"/>
    <pivotField dataField="1" numFmtId="164" showAll="0"/>
    <pivotField showAll="0"/>
    <pivotField showAll="0">
      <items count="13">
        <item x="0"/>
        <item x="1"/>
        <item x="2"/>
        <item x="3"/>
        <item x="4"/>
        <item x="5"/>
        <item x="6"/>
        <item x="7"/>
        <item x="8"/>
        <item x="9"/>
        <item x="10"/>
        <item x="11"/>
        <item t="default"/>
      </items>
    </pivotField>
    <pivotField axis="axisRow" showAll="0">
      <items count="3">
        <item x="0"/>
        <item x="1"/>
        <item t="default"/>
      </items>
    </pivotField>
  </pivotFields>
  <rowFields count="1">
    <field x="15"/>
  </rowFields>
  <rowItems count="2">
    <i>
      <x/>
    </i>
    <i>
      <x v="1"/>
    </i>
  </rowItems>
  <colItems count="1">
    <i/>
  </colItems>
  <dataFields count="1">
    <dataField name="Sum of TOTAL HARGA JUAL" fld="12" baseField="0" baseItem="0" numFmtId="168"/>
  </dataFields>
  <formats count="1">
    <format dxfId="173">
      <pivotArea outline="0" collapsedLevelsAreSubtotals="1" fieldPosition="0"/>
    </format>
  </formats>
  <chartFormats count="4">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15" count="1" selected="0">
            <x v="1"/>
          </reference>
        </references>
      </pivotArea>
    </chartFormat>
    <chartFormat chart="6" format="4">
      <pivotArea type="data" outline="0" fieldPosition="0">
        <references count="2">
          <reference field="4294967294" count="1" selected="0">
            <x v="0"/>
          </reference>
          <reference field="1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EB37784-C79E-48FE-9F0B-222722DBD3CF}" name="JenisPenjualan" cacheId="1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I23:J26" firstHeaderRow="1" firstDataRow="1" firstDataCol="1"/>
  <pivotFields count="16">
    <pivotField numFmtId="165" showAll="0"/>
    <pivotField showAll="0"/>
    <pivotField showAll="0"/>
    <pivotField axis="axisRow" showAll="0">
      <items count="4">
        <item x="2"/>
        <item x="0"/>
        <item x="1"/>
        <item t="default"/>
      </items>
    </pivotField>
    <pivotField showAll="0">
      <items count="3">
        <item x="0"/>
        <item x="1"/>
        <item t="default"/>
      </items>
    </pivotField>
    <pivotField numFmtId="9" showAll="0"/>
    <pivotField showAll="0"/>
    <pivotField showAll="0"/>
    <pivotField showAll="0"/>
    <pivotField numFmtId="166" showAll="0"/>
    <pivotField numFmtId="166" showAll="0"/>
    <pivotField numFmtId="166" showAll="0"/>
    <pivotField dataField="1" numFmtId="164"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3"/>
  </rowFields>
  <rowItems count="3">
    <i>
      <x/>
    </i>
    <i>
      <x v="1"/>
    </i>
    <i>
      <x v="2"/>
    </i>
  </rowItems>
  <colItems count="1">
    <i/>
  </colItems>
  <dataFields count="1">
    <dataField name="Sum of TOTAL HARGA JUAL" fld="12" baseField="0" baseItem="0" numFmtId="168"/>
  </dataFields>
  <formats count="1">
    <format dxfId="17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rodukTerjual" cacheId="3" applyNumberFormats="0" applyBorderFormats="0" applyFontFormats="0" applyPatternFormats="0" applyAlignmentFormats="0" applyWidthHeightFormats="0" dataCaption="" updatedVersion="7" compact="0" compactData="0">
  <location ref="B7:B8" firstHeaderRow="1" firstDataRow="1" firstDataCol="0"/>
  <pivotFields count="16">
    <pivotField name="TANGGAL" compact="0" numFmtId="165" outline="0" multipleItemSelectionAllowed="1" showAll="0"/>
    <pivotField name="KODE BARANG" compact="0" outline="0" multipleItemSelectionAllowed="1" showAll="0"/>
    <pivotField name="QTY" dataField="1" compact="0" outline="0" multipleItemSelectionAllowed="1" showAll="0"/>
    <pivotField name="JENIS PENJUALAN" compact="0" outline="0" multipleItemSelectionAllowed="1" showAll="0"/>
    <pivotField name="METODE PEMBAYARAN" compact="0" numFmtId="164" outline="0" multipleItemSelectionAllowed="1" showAll="0"/>
    <pivotField name="DISKON" compact="0" numFmtId="9" outline="0" multipleItemSelectionAllowed="1" showAll="0"/>
    <pivotField name="NAMA PRODUK" compact="0" outline="0" multipleItemSelectionAllowed="1" showAll="0"/>
    <pivotField name="KATEGORI" compact="0" outline="0" multipleItemSelectionAllowed="1" showAll="0"/>
    <pivotField name="SATUAN" compact="0" outline="0" multipleItemSelectionAllowed="1" showAll="0"/>
    <pivotField name="HARGA BELI" compact="0" numFmtId="166" outline="0" multipleItemSelectionAllowed="1" showAll="0"/>
    <pivotField name="HARGA JUAL" compact="0" numFmtId="166" outline="0" multipleItemSelectionAllowed="1" showAll="0"/>
    <pivotField name="TOTAL HARGA BELI" compact="0" numFmtId="166" outline="0" multipleItemSelectionAllowed="1" showAll="0"/>
    <pivotField name="TOTAL HARGA JUAL" compact="0" numFmtId="164" outline="0" multipleItemSelectionAllowed="1" showAll="0"/>
    <pivotField name="Tgl" compact="0" outline="0" multipleItemSelectionAllowed="1" showAll="0"/>
    <pivotField name="Bulan" compact="0" outline="0" multipleItemSelectionAllowed="1" showAll="0"/>
    <pivotField name="Tahun" compact="0" outline="0" multipleItemSelectionAllowed="1" showAll="0"/>
  </pivotFields>
  <rowItems count="1">
    <i/>
  </rowItems>
  <colItems count="1">
    <i/>
  </colItems>
  <dataFields count="1">
    <dataField name="SUM of QTY" fld="2" baseField="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B5533C9-A615-4E31-A7A9-4FAE5CD8B0E1}" name="CaraPembayaran" cacheId="1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7">
  <location ref="N22:O24" firstHeaderRow="1" firstDataRow="1" firstDataCol="1"/>
  <pivotFields count="16">
    <pivotField numFmtId="165" showAll="0"/>
    <pivotField showAll="0"/>
    <pivotField showAll="0"/>
    <pivotField showAll="0">
      <items count="4">
        <item x="2"/>
        <item x="0"/>
        <item x="1"/>
        <item t="default"/>
      </items>
    </pivotField>
    <pivotField axis="axisRow" showAll="0">
      <items count="3">
        <item x="0"/>
        <item x="1"/>
        <item t="default"/>
      </items>
    </pivotField>
    <pivotField numFmtId="9" showAll="0"/>
    <pivotField showAll="0"/>
    <pivotField showAll="0"/>
    <pivotField showAll="0"/>
    <pivotField numFmtId="166" showAll="0"/>
    <pivotField numFmtId="166" showAll="0"/>
    <pivotField numFmtId="166" showAll="0"/>
    <pivotField dataField="1" numFmtId="164"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4"/>
  </rowFields>
  <rowItems count="2">
    <i>
      <x/>
    </i>
    <i>
      <x v="1"/>
    </i>
  </rowItems>
  <colItems count="1">
    <i/>
  </colItems>
  <dataFields count="1">
    <dataField name="Sum of TOTAL HARGA JUAL" fld="12" baseField="0" baseItem="0" numFmtId="168"/>
  </dataFields>
  <formats count="1">
    <format dxfId="175">
      <pivotArea outline="0" collapsedLevelsAreSubtotals="1" fieldPosition="0"/>
    </format>
  </formats>
  <chartFormats count="6">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4" count="1" selected="0">
            <x v="0"/>
          </reference>
        </references>
      </pivotArea>
    </chartFormat>
    <chartFormat chart="3" format="2">
      <pivotArea type="data" outline="0" fieldPosition="0">
        <references count="2">
          <reference field="4294967294" count="1" selected="0">
            <x v="0"/>
          </reference>
          <reference field="4"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4" count="1" selected="0">
            <x v="0"/>
          </reference>
        </references>
      </pivotArea>
    </chartFormat>
    <chartFormat chart="6"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lan" xr10:uid="{01708211-75E9-4861-B4C6-5DDAE7B96C4B}" sourceName="Bulan">
  <pivotTables>
    <pivotTable tabId="4" name="CaraPembayaran"/>
    <pivotTable tabId="4" name="JenisPenjualan"/>
    <pivotTable tabId="4" name="KatergoriTerlaris"/>
    <pivotTable tabId="4" name="PenjualanBulanan"/>
    <pivotTable tabId="4" name="PenjualanProfit"/>
    <pivotTable tabId="4" name="PenjualanTahunan"/>
    <pivotTable tabId="4" name="ProdukTerlaris"/>
  </pivotTables>
  <data>
    <tabular pivotCacheId="355468902">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hun" xr10:uid="{6531EAD0-9E74-4F4E-AB5E-1B4578F3A0B0}" sourceName="Tahun">
  <pivotTables>
    <pivotTable tabId="4" name="CaraPembayaran"/>
    <pivotTable tabId="4" name="JenisPenjualan"/>
    <pivotTable tabId="4" name="KatergoriTerlaris"/>
    <pivotTable tabId="4" name="PenjualanBulanan"/>
    <pivotTable tabId="4" name="PenjualanProfit"/>
    <pivotTable tabId="4" name="ProdukTerlaris"/>
    <pivotTable tabId="4" name="PenjualanTahunan"/>
  </pivotTables>
  <data>
    <tabular pivotCacheId="35546890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PENJUALAN" xr10:uid="{4F398584-3C30-4940-A67B-227CED523667}" sourceName="JENIS PENJUALAN">
  <pivotTables>
    <pivotTable tabId="4" name="CaraPembayaran"/>
    <pivotTable tabId="4" name="JenisPenjualan"/>
    <pivotTable tabId="4" name="KatergoriTerlaris"/>
    <pivotTable tabId="4" name="PenjualanBulanan"/>
    <pivotTable tabId="4" name="PenjualanProfit"/>
    <pivotTable tabId="4" name="PenjualanTahunan"/>
    <pivotTable tabId="4" name="ProdukTerlaris"/>
  </pivotTables>
  <data>
    <tabular pivotCacheId="355468902">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TODE_PEMBAYARAN" xr10:uid="{2B885E9F-2E26-48C6-85FF-79E63043ED2A}" sourceName="METODE PEMBAYARAN">
  <pivotTables>
    <pivotTable tabId="4" name="PenjualanBulanan"/>
    <pivotTable tabId="4" name="CaraPembayaran"/>
    <pivotTable tabId="4" name="JenisPenjualan"/>
    <pivotTable tabId="4" name="KatergoriTerlaris"/>
    <pivotTable tabId="4" name="PenjualanProfit"/>
    <pivotTable tabId="4" name="PenjualanTahunan"/>
    <pivotTable tabId="4" name="ProdukTerlaris"/>
  </pivotTables>
  <data>
    <tabular pivotCacheId="35546890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lan 1" xr10:uid="{6A989C30-4426-43FF-99B4-A62E2B8AE944}" cache="Slicer_Bulan" caption="Bulan" columnCount="4" style="SlicerStyleDark1" rowHeight="241300"/>
  <slicer name="Tahun 1" xr10:uid="{D2AE7282-578C-4567-A498-1BB3FA3941D8}" cache="Slicer_Tahun" caption="Tahun" columnCount="2" style="SlicerStyleDark1" rowHeight="241300"/>
  <slicer name="JENIS PENJUALAN 1" xr10:uid="{5394814F-F29D-41FD-8DB6-3DF9D594EBC7}" cache="Slicer_JENIS_PENJUALAN" caption="JENIS PENJUALAN" columnCount="3" style="SlicerStyleDark1" rowHeight="241300"/>
  <slicer name="METODE PEMBAYARAN 1" xr10:uid="{DC82E2E9-5943-4A92-839C-FC0D40E256DB}" cache="Slicer_METODE_PEMBAYARAN" caption="METODE PEMBAYARAN" columnCount="2"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lan" xr10:uid="{93D6D787-1660-41D3-A36A-FF793BE49DF7}" cache="Slicer_Bulan" caption="Bulan" columnCount="3" rowHeight="241300"/>
  <slicer name="Tahun" xr10:uid="{C037968D-DAF0-44B2-89FC-67B981481EC8}" cache="Slicer_Tahun" caption="Tahun" columnCount="2" rowHeight="241300"/>
  <slicer name="JENIS PENJUALAN" xr10:uid="{FC43D5F4-2089-4465-9CE9-BD4050E28BC3}" cache="Slicer_JENIS_PENJUALAN" caption="JENIS PENJUALAN" columnCount="3" rowHeight="241300"/>
  <slicer name="METODE PEMBAYARAN" xr10:uid="{7192CCB8-0957-459B-8655-B0A219FA3AF1}" cache="Slicer_METODE_PEMBAYARAN" caption="METODE PEMBAYARAN"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DUK" displayName="PRODUK" ref="A1:F40">
  <tableColumns count="6">
    <tableColumn id="1" xr3:uid="{00000000-0010-0000-0000-000001000000}" name="KODE"/>
    <tableColumn id="2" xr3:uid="{00000000-0010-0000-0000-000002000000}" name="NAMA PRODUK"/>
    <tableColumn id="3" xr3:uid="{00000000-0010-0000-0000-000003000000}" name="KATEGORI"/>
    <tableColumn id="4" xr3:uid="{00000000-0010-0000-0000-000004000000}" name="SATUAN"/>
    <tableColumn id="5" xr3:uid="{00000000-0010-0000-0000-000005000000}" name="HARGA BELI"/>
    <tableColumn id="6" xr3:uid="{00000000-0010-0000-0000-000006000000}" name="HARGA JUAL"/>
  </tableColumns>
  <tableStyleInfo name="Data Produk-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RANSAKSI" displayName="TRANSAKSI" ref="A1:P731">
  <tableColumns count="16">
    <tableColumn id="1" xr3:uid="{00000000-0010-0000-0100-000001000000}" name="TANGGAL"/>
    <tableColumn id="2" xr3:uid="{00000000-0010-0000-0100-000002000000}" name="KODE BARANG"/>
    <tableColumn id="3" xr3:uid="{00000000-0010-0000-0100-000003000000}" name="QTY"/>
    <tableColumn id="4" xr3:uid="{00000000-0010-0000-0100-000004000000}" name="JENIS PENJUALAN"/>
    <tableColumn id="5" xr3:uid="{00000000-0010-0000-0100-000005000000}" name="METODE PEMBAYARAN"/>
    <tableColumn id="6" xr3:uid="{00000000-0010-0000-0100-000006000000}" name="DISKON"/>
    <tableColumn id="7" xr3:uid="{00000000-0010-0000-0100-000007000000}" name="NAMA PRODUK"/>
    <tableColumn id="8" xr3:uid="{00000000-0010-0000-0100-000008000000}" name="KATEGORI"/>
    <tableColumn id="9" xr3:uid="{00000000-0010-0000-0100-000009000000}" name="SATUAN"/>
    <tableColumn id="10" xr3:uid="{00000000-0010-0000-0100-00000A000000}" name="HARGA BELI"/>
    <tableColumn id="11" xr3:uid="{00000000-0010-0000-0100-00000B000000}" name="HARGA JUAL"/>
    <tableColumn id="12" xr3:uid="{00000000-0010-0000-0100-00000C000000}" name="TOTAL HARGA BELI"/>
    <tableColumn id="13" xr3:uid="{00000000-0010-0000-0100-00000D000000}" name="TOTAL HARGA JUAL"/>
    <tableColumn id="14" xr3:uid="{00000000-0010-0000-0100-00000E000000}" name="Tgl"/>
    <tableColumn id="15" xr3:uid="{00000000-0010-0000-0100-00000F000000}" name="Bulan"/>
    <tableColumn id="16" xr3:uid="{00000000-0010-0000-0100-000010000000}" name="Tahun"/>
  </tableColumns>
  <tableStyleInfo name="TableStyleLight9"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AD1F1F"/>
      </a:folHlink>
    </a:clrScheme>
    <a:fontScheme name="Sheets">
      <a:majorFont>
        <a:latin typeface="Trebuchet MS"/>
        <a:ea typeface="Trebuchet MS"/>
        <a:cs typeface="Trebuchet MS"/>
      </a:majorFont>
      <a:minorFont>
        <a:latin typeface="Trebuchet MS"/>
        <a:ea typeface="Trebuchet MS"/>
        <a:cs typeface="Trebuchet MS"/>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2.xml"/><Relationship Id="rId5" Type="http://schemas.openxmlformats.org/officeDocument/2006/relationships/pivotTable" Target="../pivotTables/pivotTable5.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abSelected="1" zoomScale="60" zoomScaleNormal="60" workbookViewId="0">
      <selection activeCell="X12" sqref="X12"/>
    </sheetView>
  </sheetViews>
  <sheetFormatPr defaultColWidth="12.6640625" defaultRowHeight="15" customHeight="1" x14ac:dyDescent="0.35"/>
  <cols>
    <col min="1" max="1" width="9.25" customWidth="1"/>
    <col min="2" max="21" width="9" customWidth="1"/>
    <col min="22" max="26" width="8.6640625" customWidth="1"/>
  </cols>
  <sheetData>
    <row r="1" spans="1:26" ht="20.25" customHeight="1" x14ac:dyDescent="0.35">
      <c r="A1" s="1"/>
      <c r="B1" s="1"/>
      <c r="C1" s="1"/>
      <c r="D1" s="1"/>
      <c r="E1" s="1"/>
      <c r="F1" s="1"/>
      <c r="G1" s="1"/>
      <c r="H1" s="1"/>
      <c r="I1" s="1"/>
      <c r="J1" s="1"/>
      <c r="K1" s="1"/>
      <c r="L1" s="1"/>
      <c r="M1" s="1"/>
      <c r="N1" s="1"/>
      <c r="O1" s="1"/>
      <c r="P1" s="1"/>
      <c r="Q1" s="1"/>
      <c r="R1" s="1"/>
      <c r="S1" s="1"/>
      <c r="T1" s="1"/>
      <c r="U1" s="1"/>
      <c r="V1" s="1"/>
      <c r="W1" s="1"/>
      <c r="X1" s="1"/>
      <c r="Y1" s="1"/>
      <c r="Z1" s="1"/>
    </row>
    <row r="2" spans="1:26" ht="16.5" customHeight="1" x14ac:dyDescent="0.35">
      <c r="A2" s="1"/>
      <c r="B2" s="1"/>
      <c r="C2" s="1"/>
      <c r="D2" s="1"/>
      <c r="E2" s="1"/>
      <c r="F2" s="1"/>
      <c r="G2" s="1"/>
      <c r="H2" s="1"/>
      <c r="I2" s="1"/>
      <c r="J2" s="1"/>
      <c r="K2" s="1"/>
      <c r="L2" s="1"/>
      <c r="M2" s="1"/>
      <c r="N2" s="1"/>
      <c r="O2" s="1"/>
      <c r="P2" s="1"/>
      <c r="Q2" s="1"/>
      <c r="R2" s="1"/>
      <c r="S2" s="1"/>
      <c r="T2" s="1"/>
      <c r="U2" s="1"/>
      <c r="V2" s="1"/>
      <c r="W2" s="1"/>
      <c r="X2" s="1"/>
      <c r="Y2" s="1"/>
      <c r="Z2" s="1"/>
    </row>
    <row r="3" spans="1:26" ht="16.5" customHeight="1" x14ac:dyDescent="0.35">
      <c r="A3" s="1"/>
      <c r="B3" s="1"/>
      <c r="C3" s="1"/>
      <c r="D3" s="1"/>
      <c r="E3" s="1"/>
      <c r="F3" s="1"/>
      <c r="G3" s="1"/>
      <c r="H3" s="1"/>
      <c r="I3" s="1"/>
      <c r="J3" s="1"/>
      <c r="K3" s="1"/>
      <c r="L3" s="1"/>
      <c r="M3" s="1"/>
      <c r="N3" s="1"/>
      <c r="O3" s="1"/>
      <c r="P3" s="1"/>
      <c r="Q3" s="1"/>
      <c r="R3" s="1"/>
      <c r="S3" s="1"/>
      <c r="T3" s="1"/>
      <c r="U3" s="1"/>
      <c r="V3" s="1"/>
      <c r="W3" s="1"/>
      <c r="X3" s="1"/>
      <c r="Y3" s="1"/>
      <c r="Z3" s="1"/>
    </row>
    <row r="4" spans="1:26" ht="16.5" customHeight="1" x14ac:dyDescent="0.35">
      <c r="A4" s="1"/>
      <c r="B4" s="1"/>
      <c r="C4" s="1"/>
      <c r="D4" s="1"/>
      <c r="E4" s="1"/>
      <c r="F4" s="1"/>
      <c r="G4" s="1"/>
      <c r="H4" s="1"/>
      <c r="I4" s="1"/>
      <c r="J4" s="1"/>
      <c r="K4" s="1"/>
      <c r="L4" s="1"/>
      <c r="M4" s="1"/>
      <c r="N4" s="1"/>
      <c r="O4" s="1"/>
      <c r="P4" s="1"/>
      <c r="Q4" s="1"/>
      <c r="R4" s="1"/>
      <c r="S4" s="1"/>
      <c r="T4" s="1"/>
      <c r="U4" s="1"/>
      <c r="V4" s="1"/>
      <c r="W4" s="1"/>
      <c r="X4" s="1"/>
      <c r="Y4" s="1"/>
      <c r="Z4" s="1"/>
    </row>
    <row r="5" spans="1:26" ht="16.5" customHeight="1" x14ac:dyDescent="0.35">
      <c r="A5" s="1"/>
      <c r="B5" s="1"/>
      <c r="C5" s="1"/>
      <c r="D5" s="1"/>
      <c r="E5" s="1"/>
      <c r="F5" s="1"/>
      <c r="G5" s="1"/>
      <c r="H5" s="1"/>
      <c r="I5" s="1"/>
      <c r="J5" s="1"/>
      <c r="K5" s="1"/>
      <c r="L5" s="1"/>
      <c r="M5" s="1"/>
      <c r="N5" s="1"/>
      <c r="O5" s="1"/>
      <c r="P5" s="1"/>
      <c r="Q5" s="1"/>
      <c r="R5" s="1"/>
      <c r="S5" s="1"/>
      <c r="T5" s="1"/>
      <c r="U5" s="1"/>
      <c r="V5" s="1"/>
      <c r="W5" s="1"/>
      <c r="X5" s="1"/>
      <c r="Y5" s="1"/>
      <c r="Z5" s="1"/>
    </row>
    <row r="6" spans="1:26" ht="16.5" customHeight="1" x14ac:dyDescent="0.35">
      <c r="A6" s="1"/>
      <c r="B6" s="1"/>
      <c r="C6" s="1"/>
      <c r="D6" s="1"/>
      <c r="E6" s="1"/>
      <c r="F6" s="1"/>
      <c r="G6" s="1"/>
      <c r="H6" s="1"/>
      <c r="I6" s="1"/>
      <c r="J6" s="1"/>
      <c r="K6" s="1"/>
      <c r="L6" s="1"/>
      <c r="M6" s="1" t="b">
        <v>1</v>
      </c>
      <c r="N6" s="1" t="b">
        <v>1</v>
      </c>
      <c r="O6" s="1" t="b">
        <v>1</v>
      </c>
      <c r="P6" s="1"/>
      <c r="Q6" s="1"/>
      <c r="R6" s="1"/>
      <c r="S6" s="1"/>
      <c r="T6" s="1"/>
      <c r="U6" s="1"/>
      <c r="V6" s="1"/>
      <c r="W6" s="1"/>
      <c r="X6" s="1"/>
      <c r="Y6" s="1"/>
      <c r="Z6" s="1"/>
    </row>
    <row r="7" spans="1:26" ht="16.5" customHeight="1" x14ac:dyDescent="0.35">
      <c r="A7" s="1"/>
      <c r="B7" s="1"/>
      <c r="C7" s="1"/>
      <c r="D7" s="1"/>
      <c r="E7" s="1"/>
      <c r="F7" s="1"/>
      <c r="G7" s="1"/>
      <c r="H7" s="1"/>
      <c r="I7" s="1"/>
      <c r="J7" s="1"/>
      <c r="K7" s="1"/>
      <c r="L7" s="1"/>
      <c r="M7" s="1"/>
      <c r="N7" s="1"/>
      <c r="O7" s="1"/>
      <c r="P7" s="1"/>
      <c r="Q7" s="1"/>
      <c r="R7" s="1"/>
      <c r="S7" s="1"/>
      <c r="T7" s="1"/>
      <c r="U7" s="1"/>
      <c r="V7" s="1"/>
      <c r="W7" s="1"/>
      <c r="X7" s="1"/>
      <c r="Y7" s="1"/>
      <c r="Z7" s="1"/>
    </row>
    <row r="8" spans="1:26" ht="16.5" customHeight="1" x14ac:dyDescent="0.35">
      <c r="A8" s="1"/>
      <c r="B8" s="1"/>
      <c r="C8" s="1"/>
      <c r="D8" s="1"/>
      <c r="E8" s="1"/>
      <c r="F8" s="1"/>
      <c r="G8" s="1"/>
      <c r="H8" s="1"/>
      <c r="I8" s="1"/>
      <c r="J8" s="1"/>
      <c r="K8" s="1"/>
      <c r="L8" s="1"/>
      <c r="M8" s="1"/>
      <c r="N8" s="1"/>
      <c r="O8" s="1"/>
      <c r="P8" s="1"/>
      <c r="Q8" s="1"/>
      <c r="R8" s="1"/>
      <c r="S8" s="1"/>
      <c r="T8" s="1"/>
      <c r="U8" s="1"/>
      <c r="V8" s="1"/>
      <c r="W8" s="1"/>
      <c r="X8" s="1"/>
      <c r="Y8" s="1"/>
      <c r="Z8" s="1"/>
    </row>
    <row r="9" spans="1:26" ht="16.5" customHeight="1" x14ac:dyDescent="0.35">
      <c r="A9" s="1"/>
      <c r="B9" s="1"/>
      <c r="C9" s="1"/>
      <c r="D9" s="1"/>
      <c r="E9" s="1"/>
      <c r="F9" s="1"/>
      <c r="G9" s="1"/>
      <c r="H9" s="1"/>
      <c r="I9" s="1"/>
      <c r="J9" s="1"/>
      <c r="K9" s="1"/>
      <c r="L9" s="1"/>
      <c r="M9" s="1"/>
      <c r="N9" s="1"/>
      <c r="O9" s="1"/>
      <c r="P9" s="1"/>
      <c r="Q9" s="1"/>
      <c r="R9" s="1"/>
      <c r="S9" s="1"/>
      <c r="T9" s="1"/>
      <c r="U9" s="1"/>
      <c r="V9" s="1"/>
      <c r="W9" s="1"/>
      <c r="X9" s="1"/>
      <c r="Y9" s="1"/>
      <c r="Z9" s="1"/>
    </row>
    <row r="10" spans="1:26" ht="16.5" customHeight="1" x14ac:dyDescent="0.3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6.5" customHeight="1" x14ac:dyDescent="0.35">
      <c r="A11" s="1"/>
      <c r="B11" s="1"/>
      <c r="C11" s="1"/>
      <c r="D11" s="1"/>
      <c r="E11" s="1"/>
      <c r="F11" s="1"/>
      <c r="G11" s="1"/>
      <c r="H11" s="1"/>
      <c r="I11" s="1"/>
      <c r="J11" s="1"/>
      <c r="K11" s="1"/>
      <c r="L11" s="1"/>
      <c r="M11" s="1"/>
      <c r="N11" s="1"/>
      <c r="O11" s="1"/>
      <c r="P11" s="1"/>
      <c r="Q11" s="1"/>
      <c r="R11" s="1"/>
      <c r="S11" s="1"/>
      <c r="T11" s="1"/>
      <c r="U11" s="1"/>
      <c r="V11" s="1"/>
      <c r="W11" s="1"/>
      <c r="X11" s="2"/>
      <c r="Y11" s="1"/>
      <c r="Z11" s="1"/>
    </row>
    <row r="12" spans="1:26" ht="16.5" customHeight="1" x14ac:dyDescent="0.3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6.5" customHeight="1" x14ac:dyDescent="0.3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6.5" customHeight="1" x14ac:dyDescent="0.3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6.5" customHeight="1" x14ac:dyDescent="0.3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6.5" customHeight="1" x14ac:dyDescent="0.3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6.5" customHeight="1" x14ac:dyDescent="0.3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6.5" customHeight="1" x14ac:dyDescent="0.3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6.5" customHeight="1" x14ac:dyDescent="0.3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6.5" customHeight="1" x14ac:dyDescent="0.3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6.5" customHeight="1" x14ac:dyDescent="0.3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6.5" customHeight="1" x14ac:dyDescent="0.3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6.5" customHeight="1" x14ac:dyDescent="0.3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6.5" customHeight="1" x14ac:dyDescent="0.3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6.5" customHeight="1" x14ac:dyDescent="0.3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6.5" customHeight="1" x14ac:dyDescent="0.3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6.5" customHeight="1" x14ac:dyDescent="0.3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6.5" customHeight="1" x14ac:dyDescent="0.3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6.5" customHeight="1" x14ac:dyDescent="0.3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6.5" customHeight="1" x14ac:dyDescent="0.3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6.5" customHeight="1" x14ac:dyDescent="0.3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6.5" customHeight="1" x14ac:dyDescent="0.3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6.5" customHeight="1" x14ac:dyDescent="0.3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6.5" customHeight="1" x14ac:dyDescent="0.3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6.5" customHeight="1" x14ac:dyDescent="0.3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6.5" customHeight="1" x14ac:dyDescent="0.3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6.5" customHeight="1" x14ac:dyDescent="0.3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6.5" customHeight="1" x14ac:dyDescent="0.3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6.5" customHeight="1" x14ac:dyDescent="0.3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6.5" customHeight="1" x14ac:dyDescent="0.3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6.5" customHeight="1" x14ac:dyDescent="0.3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6.5" customHeight="1" x14ac:dyDescent="0.3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6.5" customHeight="1" x14ac:dyDescent="0.3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6.5" customHeight="1" x14ac:dyDescent="0.3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6.5" customHeight="1" x14ac:dyDescent="0.3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6.5" customHeight="1" x14ac:dyDescent="0.3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6.5" customHeight="1" x14ac:dyDescent="0.3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6.5" customHeight="1" x14ac:dyDescent="0.3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6.5" customHeight="1" x14ac:dyDescent="0.3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6.5" customHeight="1" x14ac:dyDescent="0.3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6.5" customHeight="1" x14ac:dyDescent="0.3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6.5" customHeight="1" x14ac:dyDescent="0.3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6.5" customHeight="1" x14ac:dyDescent="0.3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6.5" customHeight="1" x14ac:dyDescent="0.3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6.5" customHeight="1" x14ac:dyDescent="0.3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6.5" customHeight="1" x14ac:dyDescent="0.3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6.5" customHeight="1" x14ac:dyDescent="0.3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6.5" customHeight="1" x14ac:dyDescent="0.3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6.5" customHeight="1" x14ac:dyDescent="0.3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6.5" customHeight="1" x14ac:dyDescent="0.3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6.5" customHeight="1" x14ac:dyDescent="0.3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6.5" customHeight="1" x14ac:dyDescent="0.3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6.5" customHeight="1" x14ac:dyDescent="0.3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6.5" customHeight="1" x14ac:dyDescent="0.3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6.5" customHeight="1" x14ac:dyDescent="0.3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6.5" customHeight="1" x14ac:dyDescent="0.3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6.5" customHeight="1" x14ac:dyDescent="0.3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6.5" customHeight="1" x14ac:dyDescent="0.3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6.5" customHeight="1" x14ac:dyDescent="0.3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6.5" customHeight="1" x14ac:dyDescent="0.3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6.5" customHeight="1" x14ac:dyDescent="0.3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6.5" customHeight="1" x14ac:dyDescent="0.3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6.5" customHeight="1" x14ac:dyDescent="0.3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6.5" customHeight="1" x14ac:dyDescent="0.3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6.5" customHeight="1" x14ac:dyDescent="0.3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6.5" customHeight="1" x14ac:dyDescent="0.3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6.5" customHeight="1" x14ac:dyDescent="0.3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6.5" customHeight="1" x14ac:dyDescent="0.3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6.5" customHeight="1" x14ac:dyDescent="0.3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6.5" customHeight="1" x14ac:dyDescent="0.3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6.5" customHeight="1" x14ac:dyDescent="0.3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6.5" customHeight="1" x14ac:dyDescent="0.3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6.5" customHeight="1" x14ac:dyDescent="0.3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6.5" customHeight="1" x14ac:dyDescent="0.3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6.5" customHeight="1" x14ac:dyDescent="0.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6.5" customHeight="1" x14ac:dyDescent="0.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6.5" customHeight="1" x14ac:dyDescent="0.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6.5" customHeight="1" x14ac:dyDescent="0.3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6.5" customHeight="1" x14ac:dyDescent="0.3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6.5" customHeight="1" x14ac:dyDescent="0.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6.5" customHeight="1" x14ac:dyDescent="0.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6.5" customHeight="1" x14ac:dyDescent="0.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6.5" customHeight="1" x14ac:dyDescent="0.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6.5" customHeight="1" x14ac:dyDescent="0.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6.5" customHeight="1" x14ac:dyDescent="0.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6.5" customHeight="1" x14ac:dyDescent="0.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6.5" customHeight="1" x14ac:dyDescent="0.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6.5" customHeight="1" x14ac:dyDescent="0.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6.5" customHeight="1" x14ac:dyDescent="0.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6.5" customHeight="1"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6.5" customHeight="1"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6.5" customHeight="1"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6.5" customHeight="1"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6.5" customHeight="1"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6.5" customHeight="1"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6.5" customHeight="1"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6.5" customHeight="1"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6.5" customHeight="1"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6.5" customHeight="1"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6.5" customHeight="1"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6.5" customHeight="1"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6.5" customHeight="1"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6.5" customHeight="1"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6.5" customHeight="1"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6.5" customHeight="1"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6.5" customHeight="1"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6.5" customHeight="1"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6.5" customHeight="1"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6.5" customHeight="1"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6.5" customHeight="1"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6.5" customHeight="1"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6.5" customHeight="1"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6.5" customHeight="1"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6.5" customHeight="1"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6.5" customHeight="1"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6.5" customHeight="1"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6.5" customHeight="1"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6.5" customHeight="1"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6.5" customHeight="1"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6.5" customHeight="1"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6.5" customHeight="1"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6.5" customHeight="1"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6.5" customHeight="1"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6.5" customHeight="1"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6.5" customHeight="1"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6.5" customHeight="1"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6.5" customHeight="1"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6.5" customHeight="1"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6.5" customHeight="1"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6.5" customHeight="1"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6.5" customHeight="1"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6.5" customHeight="1"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6.5" customHeight="1"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6.5" customHeight="1"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6.5" customHeight="1"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6.5" customHeight="1"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6.5" customHeight="1"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6.5" customHeight="1"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6.5" customHeight="1"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6.5" customHeight="1"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6.5" customHeight="1"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6.5" customHeight="1"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6.5" customHeight="1"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6.5" customHeight="1"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6.5" customHeight="1"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6.5" customHeight="1"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6.5" customHeight="1"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6.5" customHeight="1"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6.5" customHeight="1"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6.5" customHeight="1"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6.5" customHeight="1"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6.5" customHeight="1"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6.5" customHeight="1"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6.5" customHeight="1"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6.5" customHeight="1"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6.5" customHeight="1"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6.5" customHeight="1"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6.5" customHeight="1"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6.5" customHeight="1"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6.5" customHeight="1"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6.5" customHeight="1"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6.5" customHeight="1"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6.5" customHeight="1"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6.5" customHeight="1"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6.5" customHeight="1"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6.5" customHeight="1"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6.5" customHeight="1"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6.5" customHeight="1"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6.5" customHeight="1"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6.5" customHeight="1"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6.5" customHeight="1"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6.5" customHeight="1"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6.5" customHeight="1"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6.5" customHeight="1"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6.5" customHeight="1"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6.5" customHeight="1"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6.5" customHeight="1"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6.5" customHeight="1"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6.5" customHeight="1"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6.5" customHeight="1"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6.5" customHeight="1"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6.5" customHeight="1"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6.5" customHeight="1"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6.5" customHeight="1"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6.5" customHeight="1"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6.5" customHeight="1"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6.5" customHeight="1"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6.5" customHeight="1"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6.5" customHeight="1"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6.5" customHeight="1"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6.5" customHeight="1"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6.5" customHeight="1"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6.5" customHeight="1"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6.5" customHeight="1"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6.5" customHeight="1"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6.5" customHeight="1"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6.5" customHeight="1"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6.5" customHeight="1"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6.5" customHeight="1"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6.5" customHeight="1"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6.5" customHeight="1"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6.5" customHeight="1"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6.5" customHeight="1"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6.5" customHeight="1"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6.5" customHeight="1"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6.5" customHeight="1"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6.5" customHeight="1"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6.5" customHeight="1"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6.5" customHeight="1"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6.5" customHeight="1"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6.5" customHeight="1"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6.5" customHeight="1"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6.5" customHeight="1"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6.5" customHeight="1"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6.5" customHeight="1"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6.5" customHeight="1"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6.5" customHeight="1"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6.5" customHeight="1"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6.5" customHeight="1"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6.5" customHeight="1"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6.5" customHeight="1"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6.5" customHeight="1"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6.5" customHeight="1"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6.5" customHeight="1"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6.5" customHeight="1"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6.5" customHeight="1"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6.5" customHeight="1"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6.5" customHeight="1"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6.5" customHeight="1"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6.5" customHeight="1"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6.5" customHeight="1"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6.5" customHeight="1"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6.5" customHeight="1"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6.5" customHeight="1"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6.5" customHeight="1"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6.5" customHeight="1"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6.5" customHeight="1"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6.5" customHeight="1"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6.5" customHeight="1"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6.5" customHeight="1"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6.5" customHeight="1"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6.5" customHeight="1"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6.5" customHeight="1"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6.5" customHeight="1"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6.5" customHeight="1"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6.5" customHeight="1"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6.5" customHeight="1"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6.5" customHeight="1"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6.5" customHeight="1"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6.5" customHeight="1"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6.5" customHeight="1"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6.5" customHeight="1"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6.5" customHeight="1"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6.5" customHeight="1"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6.5" customHeight="1"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6.5" customHeight="1"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6.5" customHeight="1"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6.5" customHeight="1"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6.5" customHeight="1"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6.5" customHeight="1"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6.5" customHeight="1"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6.5" customHeight="1"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6.5" customHeight="1"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6.5" customHeight="1"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6.5" customHeight="1"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6.5" customHeight="1"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6.5" customHeight="1"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6.5" customHeight="1"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6.5" customHeight="1"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6.5" customHeight="1"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6.5" customHeight="1"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6.5" customHeight="1"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6.5" customHeight="1"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6.5" customHeight="1"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6.5" customHeight="1"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6.5" customHeight="1"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6.5" customHeight="1"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6.5" customHeight="1"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6.5" customHeight="1"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6.5" customHeight="1"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6.5" customHeight="1"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6.5" customHeight="1"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6.5" customHeight="1"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6.5" customHeight="1"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6.5" customHeight="1"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6.5" customHeight="1"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6.5" customHeight="1"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6.5" customHeight="1"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6.5" customHeight="1"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6.5" customHeight="1"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6.5" customHeight="1"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6.5" customHeight="1"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6.5" customHeight="1"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6.5" customHeight="1"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6.5" customHeight="1"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6.5" customHeight="1"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6.5" customHeight="1"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6.5" customHeight="1"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6.5" customHeight="1"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6.5" customHeight="1"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6.5" customHeight="1"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6.5" customHeight="1"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6.5" customHeight="1"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6.5" customHeight="1"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6.5" customHeight="1"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6.5" customHeight="1"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6.5" customHeight="1"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6.5" customHeight="1"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6.5" customHeight="1"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6.5" customHeight="1"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6.5" customHeight="1"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6.5" customHeight="1"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6.5" customHeight="1"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6.5" customHeight="1"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6.5" customHeight="1"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6.5" customHeight="1"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6.5" customHeight="1"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6.5" customHeight="1"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6.5" customHeight="1"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6.5" customHeight="1"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6.5" customHeight="1"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6.5" customHeight="1"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6.5" customHeight="1"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6.5" customHeight="1"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6.5" customHeight="1"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6.5" customHeight="1"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6.5" customHeight="1"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6.5" customHeight="1"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6.5" customHeight="1"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6.5" customHeight="1"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6.5" customHeight="1"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6.5" customHeight="1"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6.5" customHeight="1"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6.5" customHeight="1"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6.5" customHeight="1"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6.5" customHeight="1"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6.5" customHeight="1"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6.5" customHeight="1"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6.5" customHeight="1"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6.5" customHeight="1"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6.5" customHeight="1"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6.5" customHeight="1"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6.5" customHeight="1"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6.5" customHeight="1"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6.5" customHeight="1"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6.5" customHeight="1"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6.5" customHeight="1"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6.5" customHeight="1"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6.5" customHeight="1"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6.5" customHeight="1"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6.5" customHeight="1"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6.5" customHeight="1"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6.5" customHeight="1"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6.5" customHeight="1"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6.5" customHeight="1"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6.5" customHeight="1"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6.5" customHeight="1"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6.5" customHeight="1"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6.5" customHeight="1"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6.5" customHeight="1"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6.5" customHeight="1"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6.5" customHeight="1"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6.5" customHeight="1"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6.5" customHeight="1"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6.5" customHeight="1"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6.5" customHeight="1"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6.5" customHeight="1"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6.5" customHeight="1"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6.5" customHeight="1"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6.5" customHeight="1"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6.5" customHeight="1"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6.5" customHeight="1"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6.5" customHeight="1"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6.5" customHeight="1"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6.5" customHeight="1"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6.5" customHeight="1"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6.5" customHeight="1"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6.5" customHeight="1"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6.5" customHeight="1"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6.5" customHeight="1"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6.5" customHeight="1"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6.5" customHeight="1"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6.5" customHeight="1"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6.5" customHeight="1"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6.5" customHeight="1"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6.5" customHeight="1"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6.5" customHeight="1"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6.5" customHeight="1"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6.5" customHeight="1"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6.5" customHeight="1"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6.5" customHeight="1"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6.5" customHeight="1"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6.5" customHeight="1"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6.5" customHeight="1"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6.5" customHeight="1"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6.5" customHeight="1"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6.5" customHeight="1"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6.5" customHeight="1"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6.5" customHeight="1"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6.5" customHeight="1"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6.5" customHeight="1"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6.5" customHeight="1"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6.5" customHeight="1"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6.5" customHeight="1"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6.5" customHeight="1"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6.5" customHeight="1"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6.5" customHeight="1"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6.5" customHeight="1"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6.5" customHeight="1"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6.5" customHeight="1"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6.5" customHeight="1"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6.5" customHeight="1"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6.5" customHeight="1"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6.5" customHeight="1"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6.5" customHeight="1"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6.5" customHeight="1"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6.5" customHeight="1"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6.5" customHeight="1"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6.5" customHeight="1"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6.5" customHeight="1"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6.5" customHeight="1"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6.5" customHeight="1"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6.5" customHeight="1"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6.5" customHeight="1"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6.5" customHeight="1"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6.5" customHeight="1"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6.5" customHeight="1"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6.5" customHeight="1"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6.5" customHeight="1"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6.5" customHeight="1"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6.5" customHeight="1"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6.5" customHeight="1"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6.5" customHeight="1"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6.5" customHeight="1"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6.5" customHeight="1"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6.5" customHeight="1"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6.5" customHeight="1"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6.5" customHeight="1"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6.5" customHeight="1"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6.5" customHeight="1"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6.5" customHeight="1"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6.5" customHeight="1"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6.5" customHeight="1"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6.5" customHeight="1"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6.5" customHeight="1"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6.5" customHeight="1"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6.5" customHeight="1"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6.5" customHeight="1"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6.5" customHeight="1"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6.5" customHeight="1"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6.5" customHeight="1"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6.5" customHeight="1"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6.5" customHeight="1"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6.5" customHeight="1"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6.5" customHeight="1"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6.5" customHeight="1"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6.5" customHeight="1"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6.5" customHeight="1"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6.5" customHeight="1"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6.5" customHeight="1"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6.5" customHeight="1"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6.5" customHeight="1"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6.5" customHeight="1"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6.5" customHeight="1"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6.5" customHeight="1"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6.5" customHeight="1"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6.5" customHeight="1"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6.5" customHeight="1"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6.5" customHeight="1"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6.5" customHeight="1"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6.5" customHeight="1"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6.5" customHeight="1"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6.5" customHeight="1"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6.5" customHeight="1"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6.5" customHeight="1"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6.5" customHeight="1"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6.5" customHeight="1"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6.5" customHeight="1"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6.5" customHeight="1"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6.5" customHeight="1"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6.5" customHeight="1"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6.5" customHeight="1"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6.5" customHeight="1"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6.5" customHeight="1"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6.5" customHeight="1"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6.5" customHeight="1"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6.5" customHeight="1"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6.5" customHeight="1"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6.5" customHeight="1"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6.5" customHeight="1"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6.5" customHeight="1"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6.5" customHeight="1"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6.5" customHeight="1"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6.5" customHeight="1"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6.5" customHeight="1"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6.5" customHeight="1"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6.5" customHeight="1"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6.5" customHeight="1"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6.5" customHeight="1"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6.5" customHeight="1"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6.5" customHeight="1"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6.5" customHeight="1"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6.5" customHeight="1"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6.5" customHeight="1"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6.5" customHeight="1"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6.5" customHeight="1"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6.5" customHeight="1"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6.5" customHeight="1"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6.5" customHeight="1"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6.5" customHeight="1"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6.5" customHeight="1"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6.5" customHeight="1"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6.5" customHeight="1"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6.5" customHeight="1"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6.5" customHeight="1"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6.5" customHeight="1"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6.5" customHeight="1"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6.5" customHeight="1"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6.5" customHeight="1"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6.5" customHeight="1"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6.5" customHeight="1"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6.5" customHeight="1"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6.5" customHeight="1"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6.5" customHeight="1"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6.5" customHeight="1"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6.5" customHeight="1"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6.5" customHeight="1"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6.5" customHeight="1"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6.5" customHeight="1"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6.5" customHeight="1"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6.5" customHeight="1"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6.5" customHeight="1"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6.5" customHeight="1"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6.5" customHeight="1"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6.5" customHeight="1"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6.5" customHeight="1"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6.5" customHeight="1"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6.5" customHeight="1"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6.5" customHeight="1"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6.5" customHeight="1"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6.5" customHeight="1"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6.5" customHeight="1"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6.5" customHeight="1"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6.5" customHeight="1"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6.5" customHeight="1"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6.5" customHeight="1"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6.5" customHeight="1"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6.5" customHeight="1"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6.5" customHeight="1"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6.5" customHeight="1"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6.5" customHeight="1"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6.5" customHeight="1"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6.5" customHeight="1"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6.5" customHeight="1"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6.5" customHeight="1"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6.5" customHeight="1"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6.5" customHeight="1"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6.5" customHeight="1"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6.5" customHeight="1"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6.5" customHeight="1"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6.5" customHeight="1"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6.5" customHeight="1"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6.5" customHeight="1"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6.5" customHeight="1"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6.5" customHeight="1"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6.5" customHeight="1"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6.5" customHeight="1"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6.5" customHeight="1"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6.5" customHeight="1"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6.5" customHeight="1"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6.5" customHeight="1"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6.5" customHeight="1"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6.5" customHeight="1"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6.5" customHeight="1"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6.5" customHeight="1"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6.5" customHeight="1"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6.5" customHeight="1"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6.5" customHeight="1"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6.5" customHeight="1"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6.5" customHeight="1"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6.5" customHeight="1"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6.5" customHeight="1"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6.5" customHeight="1"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6.5" customHeight="1"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6.5" customHeight="1"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6.5" customHeight="1"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6.5" customHeight="1"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6.5" customHeight="1"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6.5" customHeight="1"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6.5" customHeight="1"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6.5" customHeight="1"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6.5" customHeight="1"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6.5" customHeight="1"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6.5" customHeight="1"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6.5" customHeight="1"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6.5" customHeight="1"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6.5" customHeight="1"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6.5" customHeight="1"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6.5" customHeight="1"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6.5" customHeight="1"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6.5" customHeight="1"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6.5" customHeight="1"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6.5" customHeight="1"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6.5" customHeight="1"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6.5" customHeight="1"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6.5" customHeight="1"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6.5" customHeight="1"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6.5" customHeight="1"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6.5" customHeight="1"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6.5" customHeight="1"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6.5" customHeight="1"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6.5" customHeight="1"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6.5" customHeight="1"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6.5" customHeight="1"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6.5" customHeight="1"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6.5" customHeight="1"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6.5" customHeight="1"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6.5" customHeight="1"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6.5" customHeight="1"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6.5" customHeight="1"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6.5" customHeight="1"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6.5" customHeight="1"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6.5" customHeight="1"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6.5" customHeight="1"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6.5" customHeight="1"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6.5" customHeight="1"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6.5" customHeight="1"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6.5" customHeight="1"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6.5" customHeight="1"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6.5" customHeight="1"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6.5" customHeight="1"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6.5" customHeight="1"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6.5" customHeight="1"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6.5" customHeight="1"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6.5" customHeight="1"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6.5" customHeight="1"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6.5" customHeight="1"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6.5" customHeight="1"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6.5" customHeight="1"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6.5" customHeight="1"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6.5" customHeight="1"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6.5" customHeight="1"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6.5" customHeight="1"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6.5" customHeight="1"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6.5" customHeight="1"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6.5" customHeight="1"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6.5" customHeight="1"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6.5" customHeight="1"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6.5" customHeight="1"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6.5" customHeight="1"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6.5" customHeight="1"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6.5" customHeight="1"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6.5" customHeight="1"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6.5" customHeight="1"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6.5" customHeight="1"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6.5" customHeight="1"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6.5" customHeight="1"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6.5" customHeight="1"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6.5" customHeight="1"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6.5" customHeight="1"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6.5" customHeight="1"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6.5" customHeight="1"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6.5" customHeight="1"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6.5" customHeight="1"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6.5" customHeight="1"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6.5" customHeight="1"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6.5" customHeight="1"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6.5" customHeight="1"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6.5" customHeight="1"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6.5" customHeight="1"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6.5" customHeight="1"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6.5" customHeight="1"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6.5" customHeight="1"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6.5" customHeight="1"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6.5" customHeight="1"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6.5" customHeight="1"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6.5" customHeight="1"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6.5" customHeight="1"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6.5" customHeight="1"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6.5" customHeight="1"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6.5" customHeight="1"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6.5" customHeight="1"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6.5" customHeight="1"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6.5" customHeight="1"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6.5" customHeight="1"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6.5" customHeight="1"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6.5" customHeight="1"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6.5" customHeight="1"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6.5" customHeight="1"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6.5" customHeight="1"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6.5" customHeight="1"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6.5" customHeight="1"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6.5" customHeight="1"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6.5" customHeight="1"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6.5" customHeight="1"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6.5" customHeight="1"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6.5" customHeight="1"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6.5" customHeight="1"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6.5" customHeight="1"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6.5" customHeight="1"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6.5" customHeight="1"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6.5" customHeight="1"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6.5" customHeight="1"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6.5" customHeight="1"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6.5" customHeight="1"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6.5" customHeight="1"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6.5" customHeight="1"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6.5" customHeight="1"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6.5" customHeight="1"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6.5" customHeight="1"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6.5" customHeight="1"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6.5" customHeight="1"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6.5" customHeight="1"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6.5" customHeight="1"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6.5" customHeight="1"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6.5" customHeight="1"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6.5" customHeight="1"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6.5" customHeight="1"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6.5" customHeight="1"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6.5" customHeight="1"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6.5" customHeight="1"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6.5" customHeight="1"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6.5" customHeight="1"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6.5" customHeight="1"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6.5" customHeight="1"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6.5" customHeight="1"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6.5" customHeight="1"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6.5" customHeight="1"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6.5" customHeight="1"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6.5" customHeight="1"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6.5" customHeight="1"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6.5" customHeight="1"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6.5" customHeight="1"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6.5" customHeight="1"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6.5" customHeight="1"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6.5" customHeight="1"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6.5" customHeight="1"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6.5" customHeight="1"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6.5" customHeight="1"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6.5" customHeight="1"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6.5" customHeight="1"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6.5" customHeight="1"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6.5" customHeight="1"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6.5" customHeight="1"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6.5" customHeight="1"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6.5" customHeight="1"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6.5" customHeight="1"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6.5" customHeight="1"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6.5" customHeight="1"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6.5" customHeight="1"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6.5" customHeight="1"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6.5" customHeight="1"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6.5" customHeight="1"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6.5" customHeight="1"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6.5" customHeight="1"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6.5" customHeight="1"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6.5" customHeight="1"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6.5" customHeight="1"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6.5" customHeight="1"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6.5" customHeight="1"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6.5" customHeight="1"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6.5" customHeight="1"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6.5" customHeight="1"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6.5" customHeight="1"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6.5" customHeight="1"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6.5" customHeight="1"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6.5" customHeight="1"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6.5" customHeight="1"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6.5" customHeight="1"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6.5" customHeight="1"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6.5" customHeight="1"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6.5" customHeight="1"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6.5" customHeight="1"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6.5" customHeight="1"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6.5" customHeight="1"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6.5" customHeight="1"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6.5" customHeight="1"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6.5" customHeight="1"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6.5" customHeight="1"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6.5" customHeight="1"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6.5" customHeight="1"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6.5" customHeight="1"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6.5" customHeight="1"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6.5" customHeight="1"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6.5" customHeight="1"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6.5" customHeight="1"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6.5" customHeight="1"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6.5" customHeight="1"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6.5" customHeight="1"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6.5" customHeight="1"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6.5" customHeight="1"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6.5" customHeight="1"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6.5" customHeight="1"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6.5" customHeight="1"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6.5" customHeight="1"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6.5" customHeight="1"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6.5" customHeight="1"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6.5" customHeight="1"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6.5" customHeight="1"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6.5" customHeight="1"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6.5" customHeight="1"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6.5" customHeight="1"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6.5" customHeight="1"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6.5" customHeight="1"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6.5" customHeight="1"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6.5" customHeight="1"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6.5" customHeight="1"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6.5" customHeight="1"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6.5" customHeight="1"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6.5" customHeight="1"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6.5" customHeight="1"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6.5" customHeight="1"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6.5" customHeight="1"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6.5" customHeight="1"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6.5" customHeight="1"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6.5" customHeight="1"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6.5" customHeight="1"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6.5" customHeight="1"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6.5" customHeight="1"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6.5" customHeight="1"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6.5" customHeight="1"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6.5" customHeight="1"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6.5" customHeight="1"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6.5" customHeight="1"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6.5" customHeight="1"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6.5" customHeight="1"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6.5" customHeight="1"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6.5" customHeight="1"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6.5" customHeight="1"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6.5" customHeight="1"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6.5" customHeight="1"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6.5" customHeight="1"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6.5" customHeight="1"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6.5" customHeight="1"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6.5" customHeight="1"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6.5" customHeight="1"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6.5" customHeight="1"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6.5" customHeight="1"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6.5" customHeight="1"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6.5" customHeight="1"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6.5" customHeight="1"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6.5" customHeight="1"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6.5" customHeight="1"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6.5" customHeight="1"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6.5" customHeight="1"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6.5" customHeight="1"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6.5" customHeight="1"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6.5" customHeight="1"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6.5" customHeight="1"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6.5" customHeight="1"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6.5" customHeight="1"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6.5" customHeight="1"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6.5" customHeight="1"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6.5" customHeight="1"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6.5" customHeight="1"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6.5" customHeight="1"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6.5" customHeight="1"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6.5" customHeight="1"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6.5" customHeight="1"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6.5" customHeight="1"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6.5" customHeight="1"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6.5" customHeight="1"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6.5" customHeight="1"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6.5" customHeight="1"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6.5" customHeight="1"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6.5" customHeight="1"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6.5" customHeight="1"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6.5" customHeight="1"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6.5" customHeight="1"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6.5" customHeight="1"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6.5" customHeight="1"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6.5" customHeight="1"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6.5" customHeight="1"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6.5" customHeight="1"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6.5" customHeight="1"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6.5" customHeight="1"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6.5" customHeight="1"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6.5" customHeight="1"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6.5" customHeight="1"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6.5" customHeight="1"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6.5" customHeight="1"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6.5" customHeight="1"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6.5" customHeight="1"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6.5" customHeight="1"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6.5" customHeight="1"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6.5" customHeight="1"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6.5" customHeight="1"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6.5" customHeight="1"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6.5" customHeight="1"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6.5" customHeight="1"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6.5" customHeight="1"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6.5" customHeight="1"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6.5" customHeight="1"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6.5" customHeight="1"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6.5" customHeight="1"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6.5" customHeight="1"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6.5" customHeight="1"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6.5" customHeight="1"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6.5" customHeight="1"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6.5" customHeight="1"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6.5" customHeight="1"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6.5" customHeight="1"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6.5" customHeight="1"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6.5" customHeight="1"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6.5" customHeight="1"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6.5" customHeight="1"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6.5" customHeight="1"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6.5" customHeight="1"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6.5" customHeight="1"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6.5" customHeight="1"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6.5" customHeight="1"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6.5" customHeight="1"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6.5" customHeight="1"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6.5" customHeight="1"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6.5" customHeight="1"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6.5" customHeight="1"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6.5" customHeight="1"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6.5" customHeight="1"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6.5" customHeight="1"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6.5" customHeight="1"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6.5" customHeight="1"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6.5" customHeight="1"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6.5" customHeight="1"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6.5" customHeight="1"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6.5" customHeight="1"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6.5" customHeight="1"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6.5" customHeight="1"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6.5" customHeight="1"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6.5" customHeight="1"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6.5" customHeight="1"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6.5" customHeight="1"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6.5" customHeight="1"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6.5" customHeight="1"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6.5" customHeight="1"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6.5" customHeight="1"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6.5" customHeight="1"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6.5" customHeight="1"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6.5" customHeight="1"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6.5" customHeight="1"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6.5" customHeight="1"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6.5" customHeight="1"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6.5" customHeight="1"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6.5" customHeight="1"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6.5" customHeight="1"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6.5" customHeight="1"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6.5" customHeight="1"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6.5" customHeight="1"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6.5" customHeight="1"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6.5" customHeight="1"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6.5" customHeight="1"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6.5" customHeight="1"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6.5" customHeight="1"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6.5" customHeight="1"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6.5" customHeight="1"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6.5" customHeight="1"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6.5" customHeight="1"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6.5" customHeight="1"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6.5" customHeight="1"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6.5" customHeight="1"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6.5" customHeight="1"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6.5" customHeight="1"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6.5" customHeight="1"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6.5" customHeight="1"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6.5" customHeight="1"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6.5" customHeight="1"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6.5" customHeight="1"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6.5" customHeight="1"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6.5" customHeight="1"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6.5" customHeight="1"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6.5" customHeight="1"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6.5" customHeight="1"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6.5" customHeight="1"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6.5" customHeight="1"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6.5" customHeight="1"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6.5" customHeight="1"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6.5" customHeight="1"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6.5" customHeight="1"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6.5" customHeight="1"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6.5" customHeight="1"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6.5" customHeight="1"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6.5" customHeight="1" x14ac:dyDescent="0.3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6.5" customHeight="1" x14ac:dyDescent="0.3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6.5" customHeight="1" x14ac:dyDescent="0.3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6.5" customHeight="1" x14ac:dyDescent="0.3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6.5" customHeight="1" x14ac:dyDescent="0.3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6.5" customHeight="1" x14ac:dyDescent="0.3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6.5" customHeight="1" x14ac:dyDescent="0.3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6.5" customHeight="1" x14ac:dyDescent="0.3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6.5" customHeight="1" x14ac:dyDescent="0.3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6.5" customHeight="1" x14ac:dyDescent="0.3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10</xdr:col>
                    <xdr:colOff>171450</xdr:colOff>
                    <xdr:row>11</xdr:row>
                    <xdr:rowOff>38100</xdr:rowOff>
                  </from>
                  <to>
                    <xdr:col>11</xdr:col>
                    <xdr:colOff>298450</xdr:colOff>
                    <xdr:row>12</xdr:row>
                    <xdr:rowOff>38100</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11</xdr:col>
                    <xdr:colOff>425450</xdr:colOff>
                    <xdr:row>11</xdr:row>
                    <xdr:rowOff>38100</xdr:rowOff>
                  </from>
                  <to>
                    <xdr:col>12</xdr:col>
                    <xdr:colOff>552450</xdr:colOff>
                    <xdr:row>12</xdr:row>
                    <xdr:rowOff>38100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12</xdr:col>
                    <xdr:colOff>546100</xdr:colOff>
                    <xdr:row>11</xdr:row>
                    <xdr:rowOff>31750</xdr:rowOff>
                  </from>
                  <to>
                    <xdr:col>13</xdr:col>
                    <xdr:colOff>673100</xdr:colOff>
                    <xdr:row>12</xdr:row>
                    <xdr:rowOff>31750</xdr:rowOff>
                  </to>
                </anchor>
              </controlPr>
            </control>
          </mc:Choice>
        </mc:AlternateContent>
      </controls>
    </mc:Choice>
  </mc:AlternateContent>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workbookViewId="0">
      <pane ySplit="1" topLeftCell="A2" activePane="bottomLeft" state="frozen"/>
      <selection pane="bottomLeft" activeCell="D21" sqref="D21"/>
    </sheetView>
  </sheetViews>
  <sheetFormatPr defaultColWidth="12.6640625" defaultRowHeight="15" customHeight="1" x14ac:dyDescent="0.35"/>
  <cols>
    <col min="1" max="1" width="10.1640625" customWidth="1"/>
    <col min="2" max="2" width="19.75" customWidth="1"/>
    <col min="3" max="3" width="17.1640625" customWidth="1"/>
    <col min="4" max="4" width="15.4140625" customWidth="1"/>
    <col min="5" max="5" width="18.9140625" customWidth="1"/>
    <col min="6" max="6" width="19.6640625" customWidth="1"/>
    <col min="7" max="26" width="8.6640625" customWidth="1"/>
  </cols>
  <sheetData>
    <row r="1" spans="1:9" ht="16.5" customHeight="1" x14ac:dyDescent="0.35">
      <c r="A1" s="3" t="s">
        <v>0</v>
      </c>
      <c r="B1" s="4" t="s">
        <v>1</v>
      </c>
      <c r="C1" s="4" t="s">
        <v>2</v>
      </c>
      <c r="D1" s="4" t="s">
        <v>3</v>
      </c>
      <c r="E1" s="4" t="s">
        <v>4</v>
      </c>
      <c r="F1" s="5" t="s">
        <v>5</v>
      </c>
    </row>
    <row r="2" spans="1:9" ht="16.5" customHeight="1" x14ac:dyDescent="0.35">
      <c r="A2" s="6" t="s">
        <v>6</v>
      </c>
      <c r="B2" s="7" t="s">
        <v>7</v>
      </c>
      <c r="C2" s="7" t="s">
        <v>8</v>
      </c>
      <c r="D2" s="8" t="s">
        <v>9</v>
      </c>
      <c r="E2" s="9">
        <v>7250</v>
      </c>
      <c r="F2" s="10">
        <v>8200</v>
      </c>
      <c r="G2" s="11"/>
      <c r="H2" s="11"/>
      <c r="I2" s="11"/>
    </row>
    <row r="3" spans="1:9" ht="16.5" customHeight="1" x14ac:dyDescent="0.35">
      <c r="A3" s="12" t="s">
        <v>10</v>
      </c>
      <c r="B3" s="13" t="s">
        <v>11</v>
      </c>
      <c r="C3" s="13" t="s">
        <v>8</v>
      </c>
      <c r="D3" s="14" t="s">
        <v>9</v>
      </c>
      <c r="E3" s="15">
        <v>4850</v>
      </c>
      <c r="F3" s="16">
        <v>6100</v>
      </c>
      <c r="G3" s="11"/>
      <c r="H3" s="11"/>
      <c r="I3" s="11"/>
    </row>
    <row r="4" spans="1:9" ht="16.5" customHeight="1" x14ac:dyDescent="0.35">
      <c r="A4" s="6" t="s">
        <v>12</v>
      </c>
      <c r="B4" s="7" t="s">
        <v>13</v>
      </c>
      <c r="C4" s="7" t="s">
        <v>8</v>
      </c>
      <c r="D4" s="8" t="s">
        <v>9</v>
      </c>
      <c r="E4" s="9">
        <v>2350</v>
      </c>
      <c r="F4" s="10">
        <v>3500</v>
      </c>
      <c r="G4" s="11"/>
      <c r="H4" s="11"/>
      <c r="I4" s="11"/>
    </row>
    <row r="5" spans="1:9" ht="16.5" customHeight="1" x14ac:dyDescent="0.35">
      <c r="A5" s="12" t="s">
        <v>14</v>
      </c>
      <c r="B5" s="13" t="s">
        <v>15</v>
      </c>
      <c r="C5" s="13" t="s">
        <v>8</v>
      </c>
      <c r="D5" s="14" t="s">
        <v>9</v>
      </c>
      <c r="E5" s="15">
        <v>3550</v>
      </c>
      <c r="F5" s="16">
        <v>4800</v>
      </c>
      <c r="G5" s="11"/>
      <c r="H5" s="11"/>
      <c r="I5" s="11"/>
    </row>
    <row r="6" spans="1:9" ht="16.5" customHeight="1" x14ac:dyDescent="0.35">
      <c r="A6" s="6" t="s">
        <v>16</v>
      </c>
      <c r="B6" s="7" t="s">
        <v>17</v>
      </c>
      <c r="C6" s="7" t="s">
        <v>8</v>
      </c>
      <c r="D6" s="8" t="s">
        <v>9</v>
      </c>
      <c r="E6" s="9">
        <v>3650</v>
      </c>
      <c r="F6" s="10">
        <v>5100</v>
      </c>
      <c r="G6" s="11"/>
      <c r="H6" s="11"/>
      <c r="I6" s="11"/>
    </row>
    <row r="7" spans="1:9" ht="16.5" customHeight="1" x14ac:dyDescent="0.35">
      <c r="A7" s="12" t="s">
        <v>18</v>
      </c>
      <c r="B7" s="13" t="s">
        <v>19</v>
      </c>
      <c r="C7" s="13" t="s">
        <v>8</v>
      </c>
      <c r="D7" s="14" t="s">
        <v>9</v>
      </c>
      <c r="E7" s="15">
        <v>29250</v>
      </c>
      <c r="F7" s="16">
        <v>30000</v>
      </c>
      <c r="G7" s="11"/>
      <c r="H7" s="11"/>
      <c r="I7" s="11"/>
    </row>
    <row r="8" spans="1:9" ht="16.5" customHeight="1" x14ac:dyDescent="0.35">
      <c r="A8" s="6" t="s">
        <v>20</v>
      </c>
      <c r="B8" s="7" t="s">
        <v>21</v>
      </c>
      <c r="C8" s="7" t="s">
        <v>8</v>
      </c>
      <c r="D8" s="8" t="s">
        <v>9</v>
      </c>
      <c r="E8" s="9">
        <v>6850</v>
      </c>
      <c r="F8" s="10">
        <v>8700</v>
      </c>
      <c r="G8" s="11"/>
      <c r="H8" s="11"/>
      <c r="I8" s="11"/>
    </row>
    <row r="9" spans="1:9" ht="16.5" customHeight="1" x14ac:dyDescent="0.35">
      <c r="A9" s="12" t="s">
        <v>22</v>
      </c>
      <c r="B9" s="13" t="s">
        <v>23</v>
      </c>
      <c r="C9" s="13" t="s">
        <v>8</v>
      </c>
      <c r="D9" s="14" t="s">
        <v>9</v>
      </c>
      <c r="E9" s="15">
        <v>550</v>
      </c>
      <c r="F9" s="16">
        <v>1800</v>
      </c>
      <c r="G9" s="11"/>
      <c r="H9" s="11"/>
      <c r="I9" s="11"/>
    </row>
    <row r="10" spans="1:9" ht="16.5" customHeight="1" x14ac:dyDescent="0.35">
      <c r="A10" s="6" t="s">
        <v>24</v>
      </c>
      <c r="B10" s="7" t="s">
        <v>25</v>
      </c>
      <c r="C10" s="7" t="s">
        <v>8</v>
      </c>
      <c r="D10" s="8" t="s">
        <v>9</v>
      </c>
      <c r="E10" s="9">
        <v>550</v>
      </c>
      <c r="F10" s="10">
        <v>1900</v>
      </c>
      <c r="G10" s="11"/>
      <c r="H10" s="11"/>
      <c r="I10" s="11"/>
    </row>
    <row r="11" spans="1:9" ht="16.5" customHeight="1" x14ac:dyDescent="0.35">
      <c r="A11" s="12" t="s">
        <v>26</v>
      </c>
      <c r="B11" s="13" t="s">
        <v>27</v>
      </c>
      <c r="C11" s="13" t="s">
        <v>8</v>
      </c>
      <c r="D11" s="14" t="s">
        <v>9</v>
      </c>
      <c r="E11" s="15">
        <v>17250</v>
      </c>
      <c r="F11" s="16">
        <v>18000</v>
      </c>
      <c r="G11" s="11"/>
      <c r="H11" s="11"/>
      <c r="I11" s="11"/>
    </row>
    <row r="12" spans="1:9" ht="16.5" customHeight="1" x14ac:dyDescent="0.35">
      <c r="A12" s="6" t="s">
        <v>28</v>
      </c>
      <c r="B12" s="7" t="s">
        <v>29</v>
      </c>
      <c r="C12" s="7" t="s">
        <v>8</v>
      </c>
      <c r="D12" s="8" t="s">
        <v>9</v>
      </c>
      <c r="E12" s="9">
        <v>10550</v>
      </c>
      <c r="F12" s="10">
        <v>13100</v>
      </c>
      <c r="G12" s="11"/>
      <c r="H12" s="11"/>
      <c r="I12" s="11"/>
    </row>
    <row r="13" spans="1:9" ht="16.5" customHeight="1" x14ac:dyDescent="0.35">
      <c r="A13" s="12" t="s">
        <v>30</v>
      </c>
      <c r="B13" s="13" t="s">
        <v>31</v>
      </c>
      <c r="C13" s="13" t="s">
        <v>8</v>
      </c>
      <c r="D13" s="14" t="s">
        <v>9</v>
      </c>
      <c r="E13" s="15">
        <v>1450</v>
      </c>
      <c r="F13" s="16">
        <v>3300</v>
      </c>
      <c r="G13" s="11"/>
      <c r="H13" s="11"/>
      <c r="I13" s="11"/>
    </row>
    <row r="14" spans="1:9" ht="16.5" customHeight="1" x14ac:dyDescent="0.35">
      <c r="A14" s="6" t="s">
        <v>32</v>
      </c>
      <c r="B14" s="7" t="s">
        <v>33</v>
      </c>
      <c r="C14" s="7" t="s">
        <v>34</v>
      </c>
      <c r="D14" s="8" t="s">
        <v>9</v>
      </c>
      <c r="E14" s="9">
        <v>12850</v>
      </c>
      <c r="F14" s="10">
        <v>14250</v>
      </c>
      <c r="G14" s="11"/>
      <c r="H14" s="11"/>
      <c r="I14" s="11"/>
    </row>
    <row r="15" spans="1:9" ht="16.5" customHeight="1" x14ac:dyDescent="0.35">
      <c r="A15" s="12" t="s">
        <v>35</v>
      </c>
      <c r="B15" s="13" t="s">
        <v>36</v>
      </c>
      <c r="C15" s="13" t="s">
        <v>34</v>
      </c>
      <c r="D15" s="14" t="s">
        <v>9</v>
      </c>
      <c r="E15" s="15">
        <v>2875</v>
      </c>
      <c r="F15" s="16">
        <v>5300</v>
      </c>
      <c r="G15" s="11"/>
      <c r="H15" s="11"/>
      <c r="I15" s="11"/>
    </row>
    <row r="16" spans="1:9" ht="16.5" customHeight="1" x14ac:dyDescent="0.35">
      <c r="A16" s="6" t="s">
        <v>37</v>
      </c>
      <c r="B16" s="7" t="s">
        <v>38</v>
      </c>
      <c r="C16" s="7" t="s">
        <v>34</v>
      </c>
      <c r="D16" s="8" t="s">
        <v>9</v>
      </c>
      <c r="E16" s="9">
        <v>4775</v>
      </c>
      <c r="F16" s="10">
        <v>7700</v>
      </c>
      <c r="G16" s="11"/>
      <c r="H16" s="11"/>
      <c r="I16" s="11"/>
    </row>
    <row r="17" spans="1:9" ht="16.5" customHeight="1" x14ac:dyDescent="0.35">
      <c r="A17" s="12" t="s">
        <v>39</v>
      </c>
      <c r="B17" s="13" t="s">
        <v>40</v>
      </c>
      <c r="C17" s="13" t="s">
        <v>34</v>
      </c>
      <c r="D17" s="14" t="s">
        <v>9</v>
      </c>
      <c r="E17" s="15">
        <v>11500</v>
      </c>
      <c r="F17" s="16">
        <v>12550</v>
      </c>
      <c r="G17" s="11"/>
      <c r="H17" s="11"/>
      <c r="I17" s="11"/>
    </row>
    <row r="18" spans="1:9" ht="16.5" customHeight="1" x14ac:dyDescent="0.35">
      <c r="A18" s="6" t="s">
        <v>41</v>
      </c>
      <c r="B18" s="7" t="s">
        <v>42</v>
      </c>
      <c r="C18" s="7" t="s">
        <v>34</v>
      </c>
      <c r="D18" s="8" t="s">
        <v>9</v>
      </c>
      <c r="E18" s="9">
        <v>2250</v>
      </c>
      <c r="F18" s="10">
        <v>4700</v>
      </c>
      <c r="G18" s="11"/>
      <c r="H18" s="11"/>
      <c r="I18" s="11"/>
    </row>
    <row r="19" spans="1:9" ht="16.5" customHeight="1" x14ac:dyDescent="0.35">
      <c r="A19" s="12" t="s">
        <v>43</v>
      </c>
      <c r="B19" s="13" t="s">
        <v>44</v>
      </c>
      <c r="C19" s="13" t="s">
        <v>34</v>
      </c>
      <c r="D19" s="14" t="s">
        <v>9</v>
      </c>
      <c r="E19" s="15">
        <v>1500</v>
      </c>
      <c r="F19" s="16">
        <v>4000</v>
      </c>
      <c r="G19" s="11"/>
      <c r="H19" s="11"/>
      <c r="I19" s="11"/>
    </row>
    <row r="20" spans="1:9" ht="16.5" customHeight="1" x14ac:dyDescent="0.35">
      <c r="A20" s="6" t="s">
        <v>45</v>
      </c>
      <c r="B20" s="7" t="s">
        <v>46</v>
      </c>
      <c r="C20" s="7" t="s">
        <v>34</v>
      </c>
      <c r="D20" s="8" t="s">
        <v>9</v>
      </c>
      <c r="E20" s="9">
        <v>11150</v>
      </c>
      <c r="F20" s="10">
        <v>15000</v>
      </c>
      <c r="G20" s="11"/>
      <c r="H20" s="11"/>
      <c r="I20" s="11"/>
    </row>
    <row r="21" spans="1:9" ht="16.5" customHeight="1" x14ac:dyDescent="0.35">
      <c r="A21" s="12" t="s">
        <v>47</v>
      </c>
      <c r="B21" s="13" t="s">
        <v>48</v>
      </c>
      <c r="C21" s="13" t="s">
        <v>34</v>
      </c>
      <c r="D21" s="14" t="s">
        <v>9</v>
      </c>
      <c r="E21" s="15">
        <v>11950</v>
      </c>
      <c r="F21" s="16">
        <v>16200</v>
      </c>
      <c r="G21" s="11"/>
      <c r="H21" s="11"/>
      <c r="I21" s="11"/>
    </row>
    <row r="22" spans="1:9" ht="16.5" customHeight="1" x14ac:dyDescent="0.35">
      <c r="A22" s="6" t="s">
        <v>49</v>
      </c>
      <c r="B22" s="7" t="s">
        <v>50</v>
      </c>
      <c r="C22" s="7" t="s">
        <v>34</v>
      </c>
      <c r="D22" s="8" t="s">
        <v>9</v>
      </c>
      <c r="E22" s="9">
        <v>2500</v>
      </c>
      <c r="F22" s="10">
        <v>5400</v>
      </c>
      <c r="G22" s="11"/>
      <c r="H22" s="11"/>
      <c r="I22" s="11"/>
    </row>
    <row r="23" spans="1:9" ht="16.5" customHeight="1" x14ac:dyDescent="0.35">
      <c r="A23" s="12" t="s">
        <v>51</v>
      </c>
      <c r="B23" s="13" t="s">
        <v>52</v>
      </c>
      <c r="C23" s="13" t="s">
        <v>34</v>
      </c>
      <c r="D23" s="14" t="s">
        <v>9</v>
      </c>
      <c r="E23" s="15">
        <v>3500</v>
      </c>
      <c r="F23" s="16">
        <v>6700</v>
      </c>
      <c r="G23" s="11"/>
      <c r="H23" s="11"/>
      <c r="I23" s="11"/>
    </row>
    <row r="24" spans="1:9" ht="16.5" customHeight="1" x14ac:dyDescent="0.35">
      <c r="A24" s="6" t="s">
        <v>53</v>
      </c>
      <c r="B24" s="7" t="s">
        <v>54</v>
      </c>
      <c r="C24" s="7" t="s">
        <v>55</v>
      </c>
      <c r="D24" s="8" t="s">
        <v>9</v>
      </c>
      <c r="E24" s="9">
        <v>18500</v>
      </c>
      <c r="F24" s="10">
        <v>20000</v>
      </c>
      <c r="G24" s="11"/>
      <c r="H24" s="11"/>
      <c r="I24" s="11"/>
    </row>
    <row r="25" spans="1:9" ht="16.5" customHeight="1" x14ac:dyDescent="0.35">
      <c r="A25" s="12" t="s">
        <v>56</v>
      </c>
      <c r="B25" s="13" t="s">
        <v>57</v>
      </c>
      <c r="C25" s="13" t="s">
        <v>55</v>
      </c>
      <c r="D25" s="14" t="s">
        <v>9</v>
      </c>
      <c r="E25" s="15">
        <v>5750</v>
      </c>
      <c r="F25" s="16">
        <v>7500</v>
      </c>
      <c r="G25" s="11"/>
      <c r="H25" s="11"/>
      <c r="I25" s="11"/>
    </row>
    <row r="26" spans="1:9" ht="16.5" customHeight="1" x14ac:dyDescent="0.35">
      <c r="A26" s="6" t="s">
        <v>58</v>
      </c>
      <c r="B26" s="7" t="s">
        <v>59</v>
      </c>
      <c r="C26" s="7" t="s">
        <v>55</v>
      </c>
      <c r="D26" s="8" t="s">
        <v>9</v>
      </c>
      <c r="E26" s="9">
        <v>34550</v>
      </c>
      <c r="F26" s="10">
        <v>36000</v>
      </c>
      <c r="G26" s="11"/>
      <c r="H26" s="11"/>
      <c r="I26" s="11"/>
    </row>
    <row r="27" spans="1:9" ht="16.5" customHeight="1" x14ac:dyDescent="0.35">
      <c r="A27" s="12" t="s">
        <v>60</v>
      </c>
      <c r="B27" s="13" t="s">
        <v>61</v>
      </c>
      <c r="C27" s="13" t="s">
        <v>55</v>
      </c>
      <c r="D27" s="14" t="s">
        <v>9</v>
      </c>
      <c r="E27" s="15">
        <v>15450</v>
      </c>
      <c r="F27" s="16">
        <v>17750</v>
      </c>
      <c r="G27" s="11"/>
      <c r="H27" s="11"/>
      <c r="I27" s="11"/>
    </row>
    <row r="28" spans="1:9" ht="16.5" customHeight="1" x14ac:dyDescent="0.35">
      <c r="A28" s="6" t="s">
        <v>62</v>
      </c>
      <c r="B28" s="7" t="s">
        <v>63</v>
      </c>
      <c r="C28" s="7" t="s">
        <v>55</v>
      </c>
      <c r="D28" s="8" t="s">
        <v>9</v>
      </c>
      <c r="E28" s="9">
        <v>5750</v>
      </c>
      <c r="F28" s="10">
        <v>10300</v>
      </c>
      <c r="G28" s="11"/>
      <c r="H28" s="11"/>
      <c r="I28" s="11"/>
    </row>
    <row r="29" spans="1:9" ht="16.5" customHeight="1" x14ac:dyDescent="0.35">
      <c r="A29" s="12" t="s">
        <v>64</v>
      </c>
      <c r="B29" s="13" t="s">
        <v>65</v>
      </c>
      <c r="C29" s="13" t="s">
        <v>55</v>
      </c>
      <c r="D29" s="14" t="s">
        <v>9</v>
      </c>
      <c r="E29" s="15">
        <v>23150</v>
      </c>
      <c r="F29" s="16">
        <v>27500</v>
      </c>
      <c r="G29" s="11"/>
      <c r="H29" s="11"/>
      <c r="I29" s="11"/>
    </row>
    <row r="30" spans="1:9" ht="16.5" customHeight="1" x14ac:dyDescent="0.35">
      <c r="A30" s="6" t="s">
        <v>66</v>
      </c>
      <c r="B30" s="7" t="s">
        <v>67</v>
      </c>
      <c r="C30" s="7" t="s">
        <v>55</v>
      </c>
      <c r="D30" s="8" t="s">
        <v>9</v>
      </c>
      <c r="E30" s="9">
        <v>17750</v>
      </c>
      <c r="F30" s="10">
        <v>21000</v>
      </c>
      <c r="G30" s="11"/>
      <c r="H30" s="11"/>
      <c r="I30" s="11"/>
    </row>
    <row r="31" spans="1:9" ht="16.5" customHeight="1" x14ac:dyDescent="0.35">
      <c r="A31" s="12" t="s">
        <v>68</v>
      </c>
      <c r="B31" s="13" t="s">
        <v>69</v>
      </c>
      <c r="C31" s="13" t="s">
        <v>55</v>
      </c>
      <c r="D31" s="14" t="s">
        <v>9</v>
      </c>
      <c r="E31" s="15">
        <v>15000</v>
      </c>
      <c r="F31" s="16">
        <v>18550</v>
      </c>
      <c r="G31" s="11"/>
      <c r="H31" s="11"/>
      <c r="I31" s="11"/>
    </row>
    <row r="32" spans="1:9" ht="16.5" customHeight="1" x14ac:dyDescent="0.35">
      <c r="A32" s="6" t="s">
        <v>70</v>
      </c>
      <c r="B32" s="7" t="s">
        <v>71</v>
      </c>
      <c r="C32" s="7" t="s">
        <v>72</v>
      </c>
      <c r="D32" s="8" t="s">
        <v>9</v>
      </c>
      <c r="E32" s="9">
        <v>8000</v>
      </c>
      <c r="F32" s="10">
        <v>10750</v>
      </c>
      <c r="G32" s="11"/>
      <c r="H32" s="11"/>
      <c r="I32" s="11"/>
    </row>
    <row r="33" spans="1:9" ht="16.5" customHeight="1" x14ac:dyDescent="0.35">
      <c r="A33" s="12" t="s">
        <v>73</v>
      </c>
      <c r="B33" s="13" t="s">
        <v>74</v>
      </c>
      <c r="C33" s="13" t="s">
        <v>72</v>
      </c>
      <c r="D33" s="14" t="s">
        <v>9</v>
      </c>
      <c r="E33" s="15">
        <v>5000</v>
      </c>
      <c r="F33" s="16">
        <v>7750</v>
      </c>
      <c r="G33" s="11"/>
      <c r="H33" s="11"/>
      <c r="I33" s="11"/>
    </row>
    <row r="34" spans="1:9" ht="16.5" customHeight="1" x14ac:dyDescent="0.35">
      <c r="A34" s="6" t="s">
        <v>75</v>
      </c>
      <c r="B34" s="7" t="s">
        <v>76</v>
      </c>
      <c r="C34" s="7" t="s">
        <v>72</v>
      </c>
      <c r="D34" s="8" t="s">
        <v>9</v>
      </c>
      <c r="E34" s="9">
        <v>25000</v>
      </c>
      <c r="F34" s="10">
        <v>27500</v>
      </c>
      <c r="G34" s="11"/>
      <c r="H34" s="11"/>
      <c r="I34" s="11"/>
    </row>
    <row r="35" spans="1:9" ht="16.5" customHeight="1" x14ac:dyDescent="0.35">
      <c r="A35" s="12" t="s">
        <v>77</v>
      </c>
      <c r="B35" s="13" t="s">
        <v>78</v>
      </c>
      <c r="C35" s="13" t="s">
        <v>72</v>
      </c>
      <c r="D35" s="14" t="s">
        <v>9</v>
      </c>
      <c r="E35" s="15">
        <v>50000</v>
      </c>
      <c r="F35" s="16">
        <v>55000</v>
      </c>
      <c r="G35" s="11"/>
      <c r="H35" s="11"/>
      <c r="I35" s="11"/>
    </row>
    <row r="36" spans="1:9" ht="16.5" customHeight="1" x14ac:dyDescent="0.35">
      <c r="A36" s="6" t="s">
        <v>79</v>
      </c>
      <c r="B36" s="7" t="s">
        <v>80</v>
      </c>
      <c r="C36" s="7" t="s">
        <v>72</v>
      </c>
      <c r="D36" s="8" t="s">
        <v>9</v>
      </c>
      <c r="E36" s="9">
        <v>10000</v>
      </c>
      <c r="F36" s="10">
        <v>13500</v>
      </c>
      <c r="G36" s="11"/>
      <c r="H36" s="11"/>
      <c r="I36" s="11"/>
    </row>
    <row r="37" spans="1:9" ht="16.5" customHeight="1" x14ac:dyDescent="0.35">
      <c r="A37" s="12" t="s">
        <v>81</v>
      </c>
      <c r="B37" s="13" t="s">
        <v>82</v>
      </c>
      <c r="C37" s="13" t="s">
        <v>72</v>
      </c>
      <c r="D37" s="14" t="s">
        <v>9</v>
      </c>
      <c r="E37" s="15">
        <v>7500</v>
      </c>
      <c r="F37" s="16">
        <v>8000</v>
      </c>
      <c r="G37" s="11"/>
      <c r="H37" s="11"/>
      <c r="I37" s="11"/>
    </row>
    <row r="38" spans="1:9" ht="16.5" customHeight="1" x14ac:dyDescent="0.35">
      <c r="A38" s="6" t="s">
        <v>83</v>
      </c>
      <c r="B38" s="7" t="s">
        <v>84</v>
      </c>
      <c r="C38" s="7" t="s">
        <v>72</v>
      </c>
      <c r="D38" s="8" t="s">
        <v>9</v>
      </c>
      <c r="E38" s="9">
        <v>1500</v>
      </c>
      <c r="F38" s="10">
        <v>2500</v>
      </c>
      <c r="G38" s="11"/>
      <c r="H38" s="11"/>
      <c r="I38" s="11"/>
    </row>
    <row r="39" spans="1:9" ht="16.5" customHeight="1" x14ac:dyDescent="0.35">
      <c r="A39" s="12" t="s">
        <v>85</v>
      </c>
      <c r="B39" s="13" t="s">
        <v>86</v>
      </c>
      <c r="C39" s="13" t="s">
        <v>72</v>
      </c>
      <c r="D39" s="14" t="s">
        <v>9</v>
      </c>
      <c r="E39" s="15">
        <v>1750</v>
      </c>
      <c r="F39" s="16">
        <v>2750</v>
      </c>
      <c r="G39" s="11"/>
      <c r="H39" s="11"/>
      <c r="I39" s="11"/>
    </row>
    <row r="40" spans="1:9" ht="16.5" customHeight="1" x14ac:dyDescent="0.35">
      <c r="A40" s="17" t="s">
        <v>87</v>
      </c>
      <c r="B40" s="18" t="s">
        <v>88</v>
      </c>
      <c r="C40" s="18" t="s">
        <v>72</v>
      </c>
      <c r="D40" s="19" t="s">
        <v>9</v>
      </c>
      <c r="E40" s="20">
        <v>13750</v>
      </c>
      <c r="F40" s="21">
        <v>17500</v>
      </c>
      <c r="G40" s="11"/>
      <c r="H40" s="11"/>
      <c r="I40" s="11"/>
    </row>
    <row r="41" spans="1:9" ht="16.5" customHeight="1" x14ac:dyDescent="0.35"/>
    <row r="42" spans="1:9" ht="16.5" customHeight="1" x14ac:dyDescent="0.35"/>
    <row r="43" spans="1:9" ht="16.5" customHeight="1" x14ac:dyDescent="0.35"/>
    <row r="44" spans="1:9" ht="16.5" customHeight="1" x14ac:dyDescent="0.35"/>
    <row r="45" spans="1:9" ht="16.5" customHeight="1" x14ac:dyDescent="0.35"/>
    <row r="46" spans="1:9" ht="16.5" customHeight="1" x14ac:dyDescent="0.35"/>
    <row r="47" spans="1:9" ht="16.5" customHeight="1" x14ac:dyDescent="0.35"/>
    <row r="48" spans="1:9" ht="16.5" customHeight="1" x14ac:dyDescent="0.35"/>
    <row r="49" ht="16.5" customHeight="1" x14ac:dyDescent="0.35"/>
    <row r="50" ht="16.5" customHeight="1" x14ac:dyDescent="0.35"/>
    <row r="51" ht="16.5" customHeight="1" x14ac:dyDescent="0.35"/>
    <row r="52" ht="16.5" customHeight="1" x14ac:dyDescent="0.35"/>
    <row r="53" ht="16.5" customHeight="1" x14ac:dyDescent="0.35"/>
    <row r="54" ht="16.5" customHeight="1" x14ac:dyDescent="0.35"/>
    <row r="55" ht="16.5" customHeight="1" x14ac:dyDescent="0.35"/>
    <row r="56" ht="16.5" customHeight="1" x14ac:dyDescent="0.35"/>
    <row r="57" ht="16.5" customHeight="1" x14ac:dyDescent="0.35"/>
    <row r="58" ht="16.5" customHeight="1" x14ac:dyDescent="0.35"/>
    <row r="59" ht="16.5" customHeight="1" x14ac:dyDescent="0.35"/>
    <row r="60" ht="16.5" customHeight="1" x14ac:dyDescent="0.35"/>
    <row r="61" ht="16.5" customHeight="1" x14ac:dyDescent="0.35"/>
    <row r="62" ht="16.5" customHeight="1" x14ac:dyDescent="0.35"/>
    <row r="63" ht="16.5" customHeight="1" x14ac:dyDescent="0.35"/>
    <row r="64" ht="16.5" customHeight="1" x14ac:dyDescent="0.35"/>
    <row r="65" ht="16.5" customHeight="1" x14ac:dyDescent="0.35"/>
    <row r="66" ht="16.5" customHeight="1" x14ac:dyDescent="0.35"/>
    <row r="67" ht="16.5" customHeight="1" x14ac:dyDescent="0.35"/>
    <row r="68" ht="16.5" customHeight="1" x14ac:dyDescent="0.35"/>
    <row r="69" ht="16.5" customHeight="1" x14ac:dyDescent="0.35"/>
    <row r="70" ht="16.5" customHeight="1" x14ac:dyDescent="0.35"/>
    <row r="71" ht="16.5" customHeight="1" x14ac:dyDescent="0.35"/>
    <row r="72" ht="16.5" customHeight="1" x14ac:dyDescent="0.35"/>
    <row r="73" ht="16.5" customHeight="1" x14ac:dyDescent="0.35"/>
    <row r="74" ht="16.5" customHeight="1" x14ac:dyDescent="0.35"/>
    <row r="75" ht="16.5" customHeight="1" x14ac:dyDescent="0.35"/>
    <row r="76" ht="16.5" customHeight="1" x14ac:dyDescent="0.35"/>
    <row r="77" ht="16.5" customHeight="1" x14ac:dyDescent="0.35"/>
    <row r="78" ht="16.5" customHeight="1" x14ac:dyDescent="0.35"/>
    <row r="79" ht="16.5" customHeight="1" x14ac:dyDescent="0.35"/>
    <row r="80" ht="16.5" customHeight="1" x14ac:dyDescent="0.35"/>
    <row r="81" ht="16.5" customHeight="1" x14ac:dyDescent="0.35"/>
    <row r="82" ht="16.5" customHeight="1" x14ac:dyDescent="0.35"/>
    <row r="83" ht="16.5" customHeight="1" x14ac:dyDescent="0.35"/>
    <row r="84" ht="16.5" customHeight="1" x14ac:dyDescent="0.35"/>
    <row r="85" ht="16.5" customHeight="1" x14ac:dyDescent="0.35"/>
    <row r="86" ht="16.5" customHeight="1" x14ac:dyDescent="0.35"/>
    <row r="87" ht="16.5" customHeight="1" x14ac:dyDescent="0.35"/>
    <row r="88" ht="16.5" customHeight="1" x14ac:dyDescent="0.35"/>
    <row r="89" ht="16.5" customHeight="1" x14ac:dyDescent="0.35"/>
    <row r="90" ht="16.5" customHeight="1" x14ac:dyDescent="0.35"/>
    <row r="91" ht="16.5" customHeight="1" x14ac:dyDescent="0.35"/>
    <row r="92" ht="16.5" customHeight="1" x14ac:dyDescent="0.35"/>
    <row r="93" ht="16.5" customHeight="1" x14ac:dyDescent="0.35"/>
    <row r="94" ht="16.5" customHeight="1" x14ac:dyDescent="0.35"/>
    <row r="95" ht="16.5" customHeight="1" x14ac:dyDescent="0.35"/>
    <row r="96" ht="16.5" customHeight="1" x14ac:dyDescent="0.35"/>
    <row r="97" ht="16.5" customHeight="1" x14ac:dyDescent="0.35"/>
    <row r="98" ht="16.5" customHeight="1" x14ac:dyDescent="0.35"/>
    <row r="99" ht="16.5" customHeight="1" x14ac:dyDescent="0.35"/>
    <row r="100" ht="16.5" customHeight="1" x14ac:dyDescent="0.35"/>
    <row r="101" ht="16.5" customHeight="1" x14ac:dyDescent="0.35"/>
    <row r="102" ht="16.5" customHeight="1" x14ac:dyDescent="0.35"/>
    <row r="103" ht="16.5" customHeight="1" x14ac:dyDescent="0.35"/>
    <row r="104" ht="16.5" customHeight="1" x14ac:dyDescent="0.35"/>
    <row r="105" ht="16.5" customHeight="1" x14ac:dyDescent="0.35"/>
    <row r="106" ht="16.5" customHeight="1" x14ac:dyDescent="0.35"/>
    <row r="107" ht="16.5" customHeight="1" x14ac:dyDescent="0.35"/>
    <row r="108" ht="16.5" customHeight="1" x14ac:dyDescent="0.35"/>
    <row r="109" ht="16.5" customHeight="1" x14ac:dyDescent="0.35"/>
    <row r="110" ht="16.5" customHeight="1" x14ac:dyDescent="0.35"/>
    <row r="111" ht="16.5" customHeight="1" x14ac:dyDescent="0.35"/>
    <row r="112" ht="16.5" customHeight="1" x14ac:dyDescent="0.35"/>
    <row r="113" ht="16.5" customHeight="1" x14ac:dyDescent="0.35"/>
    <row r="114" ht="16.5" customHeight="1" x14ac:dyDescent="0.35"/>
    <row r="115" ht="16.5" customHeight="1" x14ac:dyDescent="0.35"/>
    <row r="116" ht="16.5" customHeight="1" x14ac:dyDescent="0.35"/>
    <row r="117" ht="16.5" customHeight="1" x14ac:dyDescent="0.35"/>
    <row r="118" ht="16.5" customHeight="1" x14ac:dyDescent="0.35"/>
    <row r="119" ht="16.5" customHeight="1" x14ac:dyDescent="0.35"/>
    <row r="120" ht="16.5" customHeight="1" x14ac:dyDescent="0.35"/>
    <row r="121" ht="16.5" customHeight="1" x14ac:dyDescent="0.35"/>
    <row r="122" ht="16.5" customHeight="1" x14ac:dyDescent="0.35"/>
    <row r="123" ht="16.5" customHeight="1" x14ac:dyDescent="0.35"/>
    <row r="124" ht="16.5" customHeight="1" x14ac:dyDescent="0.35"/>
    <row r="125" ht="16.5" customHeight="1" x14ac:dyDescent="0.35"/>
    <row r="126" ht="16.5" customHeight="1" x14ac:dyDescent="0.35"/>
    <row r="127" ht="16.5" customHeight="1" x14ac:dyDescent="0.35"/>
    <row r="128" ht="16.5" customHeight="1" x14ac:dyDescent="0.35"/>
    <row r="129" ht="16.5" customHeight="1" x14ac:dyDescent="0.35"/>
    <row r="130" ht="16.5" customHeight="1" x14ac:dyDescent="0.35"/>
    <row r="131" ht="16.5" customHeight="1" x14ac:dyDescent="0.35"/>
    <row r="132" ht="16.5" customHeight="1" x14ac:dyDescent="0.35"/>
    <row r="133" ht="16.5" customHeight="1" x14ac:dyDescent="0.35"/>
    <row r="134" ht="16.5" customHeight="1" x14ac:dyDescent="0.35"/>
    <row r="135" ht="16.5" customHeight="1" x14ac:dyDescent="0.35"/>
    <row r="136" ht="16.5" customHeight="1" x14ac:dyDescent="0.35"/>
    <row r="137" ht="16.5" customHeight="1" x14ac:dyDescent="0.35"/>
    <row r="138" ht="16.5" customHeight="1" x14ac:dyDescent="0.35"/>
    <row r="139" ht="16.5" customHeight="1" x14ac:dyDescent="0.35"/>
    <row r="140" ht="16.5" customHeight="1" x14ac:dyDescent="0.35"/>
    <row r="141" ht="16.5" customHeight="1" x14ac:dyDescent="0.35"/>
    <row r="142" ht="16.5" customHeight="1" x14ac:dyDescent="0.35"/>
    <row r="143" ht="16.5" customHeight="1" x14ac:dyDescent="0.35"/>
    <row r="144" ht="16.5" customHeight="1" x14ac:dyDescent="0.35"/>
    <row r="145" ht="16.5" customHeight="1" x14ac:dyDescent="0.35"/>
    <row r="146" ht="16.5" customHeight="1" x14ac:dyDescent="0.35"/>
    <row r="147" ht="16.5" customHeight="1" x14ac:dyDescent="0.35"/>
    <row r="148" ht="16.5" customHeight="1" x14ac:dyDescent="0.35"/>
    <row r="149" ht="16.5" customHeight="1" x14ac:dyDescent="0.35"/>
    <row r="150" ht="16.5" customHeight="1" x14ac:dyDescent="0.35"/>
    <row r="151" ht="16.5" customHeight="1" x14ac:dyDescent="0.35"/>
    <row r="152" ht="16.5" customHeight="1" x14ac:dyDescent="0.35"/>
    <row r="153" ht="16.5" customHeight="1" x14ac:dyDescent="0.35"/>
    <row r="154" ht="16.5" customHeight="1" x14ac:dyDescent="0.35"/>
    <row r="155" ht="16.5" customHeight="1" x14ac:dyDescent="0.35"/>
    <row r="156" ht="16.5" customHeight="1" x14ac:dyDescent="0.35"/>
    <row r="157" ht="16.5" customHeight="1" x14ac:dyDescent="0.35"/>
    <row r="158" ht="16.5" customHeight="1" x14ac:dyDescent="0.35"/>
    <row r="159" ht="16.5" customHeight="1" x14ac:dyDescent="0.35"/>
    <row r="160" ht="16.5" customHeight="1" x14ac:dyDescent="0.35"/>
    <row r="161" ht="16.5" customHeight="1" x14ac:dyDescent="0.35"/>
    <row r="162" ht="16.5" customHeight="1" x14ac:dyDescent="0.35"/>
    <row r="163" ht="16.5" customHeight="1" x14ac:dyDescent="0.35"/>
    <row r="164" ht="16.5" customHeight="1" x14ac:dyDescent="0.35"/>
    <row r="165" ht="16.5" customHeight="1" x14ac:dyDescent="0.35"/>
    <row r="166" ht="16.5" customHeight="1" x14ac:dyDescent="0.35"/>
    <row r="167" ht="16.5" customHeight="1" x14ac:dyDescent="0.35"/>
    <row r="168" ht="16.5" customHeight="1" x14ac:dyDescent="0.35"/>
    <row r="169" ht="16.5" customHeight="1" x14ac:dyDescent="0.35"/>
    <row r="170" ht="16.5" customHeight="1" x14ac:dyDescent="0.35"/>
    <row r="171" ht="16.5" customHeight="1" x14ac:dyDescent="0.35"/>
    <row r="172" ht="16.5" customHeight="1" x14ac:dyDescent="0.35"/>
    <row r="173" ht="16.5" customHeight="1" x14ac:dyDescent="0.35"/>
    <row r="174" ht="16.5" customHeight="1" x14ac:dyDescent="0.35"/>
    <row r="175" ht="16.5" customHeight="1" x14ac:dyDescent="0.35"/>
    <row r="176" ht="16.5" customHeight="1" x14ac:dyDescent="0.35"/>
    <row r="177" ht="16.5" customHeight="1" x14ac:dyDescent="0.35"/>
    <row r="178" ht="16.5" customHeight="1" x14ac:dyDescent="0.35"/>
    <row r="179" ht="16.5" customHeight="1" x14ac:dyDescent="0.35"/>
    <row r="180" ht="16.5" customHeight="1" x14ac:dyDescent="0.35"/>
    <row r="181" ht="16.5" customHeight="1" x14ac:dyDescent="0.35"/>
    <row r="182" ht="16.5" customHeight="1" x14ac:dyDescent="0.35"/>
    <row r="183" ht="16.5" customHeight="1" x14ac:dyDescent="0.35"/>
    <row r="184" ht="16.5" customHeight="1" x14ac:dyDescent="0.35"/>
    <row r="185" ht="16.5" customHeight="1" x14ac:dyDescent="0.35"/>
    <row r="186" ht="16.5" customHeight="1" x14ac:dyDescent="0.35"/>
    <row r="187" ht="16.5" customHeight="1" x14ac:dyDescent="0.35"/>
    <row r="188" ht="16.5" customHeight="1" x14ac:dyDescent="0.35"/>
    <row r="189" ht="16.5" customHeight="1" x14ac:dyDescent="0.35"/>
    <row r="190" ht="16.5" customHeight="1" x14ac:dyDescent="0.35"/>
    <row r="191" ht="16.5" customHeight="1" x14ac:dyDescent="0.35"/>
    <row r="192" ht="16.5" customHeight="1" x14ac:dyDescent="0.35"/>
    <row r="193" ht="16.5" customHeight="1" x14ac:dyDescent="0.35"/>
    <row r="194" ht="16.5" customHeight="1" x14ac:dyDescent="0.35"/>
    <row r="195" ht="16.5" customHeight="1" x14ac:dyDescent="0.35"/>
    <row r="196" ht="16.5" customHeight="1" x14ac:dyDescent="0.35"/>
    <row r="197" ht="16.5" customHeight="1" x14ac:dyDescent="0.35"/>
    <row r="198" ht="16.5" customHeight="1" x14ac:dyDescent="0.35"/>
    <row r="199" ht="16.5" customHeight="1" x14ac:dyDescent="0.35"/>
    <row r="200" ht="16.5" customHeight="1" x14ac:dyDescent="0.35"/>
    <row r="201" ht="16.5" customHeight="1" x14ac:dyDescent="0.35"/>
    <row r="202" ht="16.5" customHeight="1" x14ac:dyDescent="0.35"/>
    <row r="203" ht="16.5" customHeight="1" x14ac:dyDescent="0.35"/>
    <row r="204" ht="16.5" customHeight="1" x14ac:dyDescent="0.35"/>
    <row r="205" ht="16.5" customHeight="1" x14ac:dyDescent="0.35"/>
    <row r="206" ht="16.5" customHeight="1" x14ac:dyDescent="0.35"/>
    <row r="207" ht="16.5" customHeight="1" x14ac:dyDescent="0.35"/>
    <row r="208" ht="16.5" customHeight="1" x14ac:dyDescent="0.35"/>
    <row r="209" ht="16.5" customHeight="1" x14ac:dyDescent="0.35"/>
    <row r="210" ht="16.5" customHeight="1" x14ac:dyDescent="0.35"/>
    <row r="211" ht="16.5" customHeight="1" x14ac:dyDescent="0.35"/>
    <row r="212" ht="16.5" customHeight="1" x14ac:dyDescent="0.35"/>
    <row r="213" ht="16.5" customHeight="1" x14ac:dyDescent="0.35"/>
    <row r="214" ht="16.5" customHeight="1" x14ac:dyDescent="0.35"/>
    <row r="215" ht="16.5" customHeight="1" x14ac:dyDescent="0.35"/>
    <row r="216" ht="16.5" customHeight="1" x14ac:dyDescent="0.35"/>
    <row r="217" ht="16.5" customHeight="1" x14ac:dyDescent="0.35"/>
    <row r="218" ht="16.5" customHeight="1" x14ac:dyDescent="0.35"/>
    <row r="219" ht="16.5" customHeight="1" x14ac:dyDescent="0.35"/>
    <row r="220" ht="16.5" customHeight="1" x14ac:dyDescent="0.35"/>
    <row r="221" ht="16.5" customHeight="1" x14ac:dyDescent="0.35"/>
    <row r="222" ht="16.5" customHeight="1" x14ac:dyDescent="0.35"/>
    <row r="223" ht="16.5" customHeight="1" x14ac:dyDescent="0.35"/>
    <row r="224" ht="16.5" customHeight="1" x14ac:dyDescent="0.35"/>
    <row r="225" ht="16.5" customHeight="1" x14ac:dyDescent="0.35"/>
    <row r="226" ht="16.5" customHeight="1" x14ac:dyDescent="0.35"/>
    <row r="227" ht="16.5" customHeight="1" x14ac:dyDescent="0.35"/>
    <row r="228" ht="16.5" customHeight="1" x14ac:dyDescent="0.35"/>
    <row r="229" ht="16.5" customHeight="1" x14ac:dyDescent="0.35"/>
    <row r="230" ht="16.5" customHeight="1" x14ac:dyDescent="0.35"/>
    <row r="231" ht="16.5" customHeight="1" x14ac:dyDescent="0.35"/>
    <row r="232" ht="16.5" customHeight="1" x14ac:dyDescent="0.35"/>
    <row r="233" ht="16.5" customHeight="1" x14ac:dyDescent="0.35"/>
    <row r="234" ht="16.5" customHeight="1" x14ac:dyDescent="0.35"/>
    <row r="235" ht="16.5" customHeight="1" x14ac:dyDescent="0.35"/>
    <row r="236" ht="16.5" customHeight="1" x14ac:dyDescent="0.35"/>
    <row r="237" ht="16.5" customHeight="1" x14ac:dyDescent="0.35"/>
    <row r="238" ht="16.5" customHeight="1" x14ac:dyDescent="0.35"/>
    <row r="239" ht="16.5" customHeight="1" x14ac:dyDescent="0.35"/>
    <row r="240" ht="16.5" customHeight="1" x14ac:dyDescent="0.35"/>
    <row r="241" ht="16.5" customHeight="1" x14ac:dyDescent="0.35"/>
    <row r="242" ht="16.5" customHeight="1" x14ac:dyDescent="0.35"/>
    <row r="243" ht="16.5" customHeight="1" x14ac:dyDescent="0.35"/>
    <row r="244" ht="16.5" customHeight="1" x14ac:dyDescent="0.35"/>
    <row r="245" ht="16.5" customHeight="1" x14ac:dyDescent="0.35"/>
    <row r="246" ht="16.5" customHeight="1" x14ac:dyDescent="0.35"/>
    <row r="247" ht="16.5" customHeight="1" x14ac:dyDescent="0.35"/>
    <row r="248" ht="16.5" customHeight="1" x14ac:dyDescent="0.35"/>
    <row r="249" ht="16.5" customHeight="1" x14ac:dyDescent="0.35"/>
    <row r="250" ht="16.5" customHeight="1" x14ac:dyDescent="0.35"/>
    <row r="251" ht="16.5" customHeight="1" x14ac:dyDescent="0.35"/>
    <row r="252" ht="16.5" customHeight="1" x14ac:dyDescent="0.35"/>
    <row r="253" ht="16.5" customHeight="1" x14ac:dyDescent="0.35"/>
    <row r="254" ht="16.5" customHeight="1" x14ac:dyDescent="0.35"/>
    <row r="255" ht="16.5" customHeight="1" x14ac:dyDescent="0.35"/>
    <row r="256" ht="16.5" customHeight="1" x14ac:dyDescent="0.35"/>
    <row r="257" ht="16.5" customHeight="1" x14ac:dyDescent="0.35"/>
    <row r="258" ht="16.5" customHeight="1" x14ac:dyDescent="0.35"/>
    <row r="259" ht="16.5" customHeight="1" x14ac:dyDescent="0.35"/>
    <row r="260" ht="16.5" customHeight="1" x14ac:dyDescent="0.35"/>
    <row r="261" ht="16.5" customHeight="1" x14ac:dyDescent="0.35"/>
    <row r="262" ht="16.5" customHeight="1" x14ac:dyDescent="0.35"/>
    <row r="263" ht="16.5" customHeight="1" x14ac:dyDescent="0.35"/>
    <row r="264" ht="16.5" customHeight="1" x14ac:dyDescent="0.35"/>
    <row r="265" ht="16.5" customHeight="1" x14ac:dyDescent="0.35"/>
    <row r="266" ht="16.5" customHeight="1" x14ac:dyDescent="0.35"/>
    <row r="267" ht="16.5" customHeight="1" x14ac:dyDescent="0.35"/>
    <row r="268" ht="16.5" customHeight="1" x14ac:dyDescent="0.35"/>
    <row r="269" ht="16.5" customHeight="1" x14ac:dyDescent="0.35"/>
    <row r="270" ht="16.5" customHeight="1" x14ac:dyDescent="0.35"/>
    <row r="271" ht="16.5" customHeight="1" x14ac:dyDescent="0.35"/>
    <row r="272" ht="16.5" customHeight="1" x14ac:dyDescent="0.35"/>
    <row r="273" ht="16.5" customHeight="1" x14ac:dyDescent="0.35"/>
    <row r="274" ht="16.5" customHeight="1" x14ac:dyDescent="0.35"/>
    <row r="275" ht="16.5" customHeight="1" x14ac:dyDescent="0.35"/>
    <row r="276" ht="16.5" customHeight="1" x14ac:dyDescent="0.35"/>
    <row r="277" ht="16.5" customHeight="1" x14ac:dyDescent="0.35"/>
    <row r="278" ht="16.5" customHeight="1" x14ac:dyDescent="0.35"/>
    <row r="279" ht="16.5" customHeight="1" x14ac:dyDescent="0.35"/>
    <row r="280" ht="16.5" customHeight="1" x14ac:dyDescent="0.35"/>
    <row r="281" ht="16.5" customHeight="1" x14ac:dyDescent="0.35"/>
    <row r="282" ht="16.5" customHeight="1" x14ac:dyDescent="0.35"/>
    <row r="283" ht="16.5" customHeight="1" x14ac:dyDescent="0.35"/>
    <row r="284" ht="16.5" customHeight="1" x14ac:dyDescent="0.35"/>
    <row r="285" ht="16.5" customHeight="1" x14ac:dyDescent="0.35"/>
    <row r="286" ht="16.5" customHeight="1" x14ac:dyDescent="0.35"/>
    <row r="287" ht="16.5" customHeight="1" x14ac:dyDescent="0.35"/>
    <row r="288" ht="16.5" customHeight="1" x14ac:dyDescent="0.35"/>
    <row r="289" ht="16.5" customHeight="1" x14ac:dyDescent="0.35"/>
    <row r="290" ht="16.5" customHeight="1" x14ac:dyDescent="0.35"/>
    <row r="291" ht="16.5" customHeight="1" x14ac:dyDescent="0.35"/>
    <row r="292" ht="16.5" customHeight="1" x14ac:dyDescent="0.35"/>
    <row r="293" ht="16.5" customHeight="1" x14ac:dyDescent="0.35"/>
    <row r="294" ht="16.5" customHeight="1" x14ac:dyDescent="0.35"/>
    <row r="295" ht="16.5" customHeight="1" x14ac:dyDescent="0.35"/>
    <row r="296" ht="16.5" customHeight="1" x14ac:dyDescent="0.35"/>
    <row r="297" ht="16.5" customHeight="1" x14ac:dyDescent="0.35"/>
    <row r="298" ht="16.5" customHeight="1" x14ac:dyDescent="0.35"/>
    <row r="299" ht="16.5" customHeight="1" x14ac:dyDescent="0.35"/>
    <row r="300" ht="16.5" customHeight="1" x14ac:dyDescent="0.35"/>
    <row r="301" ht="16.5" customHeight="1" x14ac:dyDescent="0.35"/>
    <row r="302" ht="16.5" customHeight="1" x14ac:dyDescent="0.35"/>
    <row r="303" ht="16.5" customHeight="1" x14ac:dyDescent="0.35"/>
    <row r="304" ht="16.5" customHeight="1" x14ac:dyDescent="0.35"/>
    <row r="305" ht="16.5" customHeight="1" x14ac:dyDescent="0.35"/>
    <row r="306" ht="16.5" customHeight="1" x14ac:dyDescent="0.35"/>
    <row r="307" ht="16.5" customHeight="1" x14ac:dyDescent="0.35"/>
    <row r="308" ht="16.5" customHeight="1" x14ac:dyDescent="0.35"/>
    <row r="309" ht="16.5" customHeight="1" x14ac:dyDescent="0.35"/>
    <row r="310" ht="16.5" customHeight="1" x14ac:dyDescent="0.35"/>
    <row r="311" ht="16.5" customHeight="1" x14ac:dyDescent="0.35"/>
    <row r="312" ht="16.5" customHeight="1" x14ac:dyDescent="0.35"/>
    <row r="313" ht="16.5" customHeight="1" x14ac:dyDescent="0.35"/>
    <row r="314" ht="16.5" customHeight="1" x14ac:dyDescent="0.35"/>
    <row r="315" ht="16.5" customHeight="1" x14ac:dyDescent="0.35"/>
    <row r="316" ht="16.5" customHeight="1" x14ac:dyDescent="0.35"/>
    <row r="317" ht="16.5" customHeight="1" x14ac:dyDescent="0.35"/>
    <row r="318" ht="16.5" customHeight="1" x14ac:dyDescent="0.35"/>
    <row r="319" ht="16.5" customHeight="1" x14ac:dyDescent="0.35"/>
    <row r="320" ht="16.5" customHeight="1" x14ac:dyDescent="0.35"/>
    <row r="321" ht="16.5" customHeight="1" x14ac:dyDescent="0.35"/>
    <row r="322" ht="16.5" customHeight="1" x14ac:dyDescent="0.35"/>
    <row r="323" ht="16.5" customHeight="1" x14ac:dyDescent="0.35"/>
    <row r="324" ht="16.5" customHeight="1" x14ac:dyDescent="0.35"/>
    <row r="325" ht="16.5" customHeight="1" x14ac:dyDescent="0.35"/>
    <row r="326" ht="16.5" customHeight="1" x14ac:dyDescent="0.35"/>
    <row r="327" ht="16.5" customHeight="1" x14ac:dyDescent="0.35"/>
    <row r="328" ht="16.5" customHeight="1" x14ac:dyDescent="0.35"/>
    <row r="329" ht="16.5" customHeight="1" x14ac:dyDescent="0.35"/>
    <row r="330" ht="16.5" customHeight="1" x14ac:dyDescent="0.35"/>
    <row r="331" ht="16.5" customHeight="1" x14ac:dyDescent="0.35"/>
    <row r="332" ht="16.5" customHeight="1" x14ac:dyDescent="0.35"/>
    <row r="333" ht="16.5" customHeight="1" x14ac:dyDescent="0.35"/>
    <row r="334" ht="16.5" customHeight="1" x14ac:dyDescent="0.35"/>
    <row r="335" ht="16.5" customHeight="1" x14ac:dyDescent="0.35"/>
    <row r="336" ht="16.5" customHeight="1" x14ac:dyDescent="0.35"/>
    <row r="337" ht="16.5" customHeight="1" x14ac:dyDescent="0.35"/>
    <row r="338" ht="16.5" customHeight="1" x14ac:dyDescent="0.35"/>
    <row r="339" ht="16.5" customHeight="1" x14ac:dyDescent="0.35"/>
    <row r="340" ht="16.5" customHeight="1" x14ac:dyDescent="0.35"/>
    <row r="341" ht="16.5" customHeight="1" x14ac:dyDescent="0.35"/>
    <row r="342" ht="16.5" customHeight="1" x14ac:dyDescent="0.35"/>
    <row r="343" ht="16.5" customHeight="1" x14ac:dyDescent="0.35"/>
    <row r="344" ht="16.5" customHeight="1" x14ac:dyDescent="0.35"/>
    <row r="345" ht="16.5" customHeight="1" x14ac:dyDescent="0.35"/>
    <row r="346" ht="16.5" customHeight="1" x14ac:dyDescent="0.35"/>
    <row r="347" ht="16.5" customHeight="1" x14ac:dyDescent="0.35"/>
    <row r="348" ht="16.5" customHeight="1" x14ac:dyDescent="0.35"/>
    <row r="349" ht="16.5" customHeight="1" x14ac:dyDescent="0.35"/>
    <row r="350" ht="16.5" customHeight="1" x14ac:dyDescent="0.35"/>
    <row r="351" ht="16.5" customHeight="1" x14ac:dyDescent="0.35"/>
    <row r="352" ht="16.5" customHeight="1" x14ac:dyDescent="0.35"/>
    <row r="353" ht="16.5" customHeight="1" x14ac:dyDescent="0.35"/>
    <row r="354" ht="16.5" customHeight="1" x14ac:dyDescent="0.35"/>
    <row r="355" ht="16.5" customHeight="1" x14ac:dyDescent="0.35"/>
    <row r="356" ht="16.5" customHeight="1" x14ac:dyDescent="0.35"/>
    <row r="357" ht="16.5" customHeight="1" x14ac:dyDescent="0.35"/>
    <row r="358" ht="16.5" customHeight="1" x14ac:dyDescent="0.35"/>
    <row r="359" ht="16.5" customHeight="1" x14ac:dyDescent="0.35"/>
    <row r="360" ht="16.5" customHeight="1" x14ac:dyDescent="0.35"/>
    <row r="361" ht="16.5" customHeight="1" x14ac:dyDescent="0.35"/>
    <row r="362" ht="16.5" customHeight="1" x14ac:dyDescent="0.35"/>
    <row r="363" ht="16.5" customHeight="1" x14ac:dyDescent="0.35"/>
    <row r="364" ht="16.5" customHeight="1" x14ac:dyDescent="0.35"/>
    <row r="365" ht="16.5" customHeight="1" x14ac:dyDescent="0.35"/>
    <row r="366" ht="16.5" customHeight="1" x14ac:dyDescent="0.35"/>
    <row r="367" ht="16.5" customHeight="1" x14ac:dyDescent="0.35"/>
    <row r="368" ht="16.5" customHeight="1" x14ac:dyDescent="0.35"/>
    <row r="369" ht="16.5" customHeight="1" x14ac:dyDescent="0.35"/>
    <row r="370" ht="16.5" customHeight="1" x14ac:dyDescent="0.35"/>
    <row r="371" ht="16.5" customHeight="1" x14ac:dyDescent="0.35"/>
    <row r="372" ht="16.5" customHeight="1" x14ac:dyDescent="0.35"/>
    <row r="373" ht="16.5" customHeight="1" x14ac:dyDescent="0.35"/>
    <row r="374" ht="16.5" customHeight="1" x14ac:dyDescent="0.35"/>
    <row r="375" ht="16.5" customHeight="1" x14ac:dyDescent="0.35"/>
    <row r="376" ht="16.5" customHeight="1" x14ac:dyDescent="0.35"/>
    <row r="377" ht="16.5" customHeight="1" x14ac:dyDescent="0.35"/>
    <row r="378" ht="16.5" customHeight="1" x14ac:dyDescent="0.35"/>
    <row r="379" ht="16.5" customHeight="1" x14ac:dyDescent="0.35"/>
    <row r="380" ht="16.5" customHeight="1" x14ac:dyDescent="0.35"/>
    <row r="381" ht="16.5" customHeight="1" x14ac:dyDescent="0.35"/>
    <row r="382" ht="16.5" customHeight="1" x14ac:dyDescent="0.35"/>
    <row r="383" ht="16.5" customHeight="1" x14ac:dyDescent="0.35"/>
    <row r="384" ht="16.5" customHeight="1" x14ac:dyDescent="0.35"/>
    <row r="385" ht="16.5" customHeight="1" x14ac:dyDescent="0.35"/>
    <row r="386" ht="16.5" customHeight="1" x14ac:dyDescent="0.35"/>
    <row r="387" ht="16.5" customHeight="1" x14ac:dyDescent="0.35"/>
    <row r="388" ht="16.5" customHeight="1" x14ac:dyDescent="0.35"/>
    <row r="389" ht="16.5" customHeight="1" x14ac:dyDescent="0.35"/>
    <row r="390" ht="16.5" customHeight="1" x14ac:dyDescent="0.35"/>
    <row r="391" ht="16.5" customHeight="1" x14ac:dyDescent="0.35"/>
    <row r="392" ht="16.5" customHeight="1" x14ac:dyDescent="0.35"/>
    <row r="393" ht="16.5" customHeight="1" x14ac:dyDescent="0.35"/>
    <row r="394" ht="16.5" customHeight="1" x14ac:dyDescent="0.35"/>
    <row r="395" ht="16.5" customHeight="1" x14ac:dyDescent="0.35"/>
    <row r="396" ht="16.5" customHeight="1" x14ac:dyDescent="0.35"/>
    <row r="397" ht="16.5" customHeight="1" x14ac:dyDescent="0.35"/>
    <row r="398" ht="16.5" customHeight="1" x14ac:dyDescent="0.35"/>
    <row r="399" ht="16.5" customHeight="1" x14ac:dyDescent="0.35"/>
    <row r="400" ht="16.5" customHeight="1" x14ac:dyDescent="0.35"/>
    <row r="401" ht="16.5" customHeight="1" x14ac:dyDescent="0.35"/>
    <row r="402" ht="16.5" customHeight="1" x14ac:dyDescent="0.35"/>
    <row r="403" ht="16.5" customHeight="1" x14ac:dyDescent="0.35"/>
    <row r="404" ht="16.5" customHeight="1" x14ac:dyDescent="0.35"/>
    <row r="405" ht="16.5" customHeight="1" x14ac:dyDescent="0.35"/>
    <row r="406" ht="16.5" customHeight="1" x14ac:dyDescent="0.35"/>
    <row r="407" ht="16.5" customHeight="1" x14ac:dyDescent="0.35"/>
    <row r="408" ht="16.5" customHeight="1" x14ac:dyDescent="0.35"/>
    <row r="409" ht="16.5" customHeight="1" x14ac:dyDescent="0.35"/>
    <row r="410" ht="16.5" customHeight="1" x14ac:dyDescent="0.35"/>
    <row r="411" ht="16.5" customHeight="1" x14ac:dyDescent="0.35"/>
    <row r="412" ht="16.5" customHeight="1" x14ac:dyDescent="0.35"/>
    <row r="413" ht="16.5" customHeight="1" x14ac:dyDescent="0.35"/>
    <row r="414" ht="16.5" customHeight="1" x14ac:dyDescent="0.35"/>
    <row r="415" ht="16.5" customHeight="1" x14ac:dyDescent="0.35"/>
    <row r="416" ht="16.5" customHeight="1" x14ac:dyDescent="0.35"/>
    <row r="417" ht="16.5" customHeight="1" x14ac:dyDescent="0.35"/>
    <row r="418" ht="16.5" customHeight="1" x14ac:dyDescent="0.35"/>
    <row r="419" ht="16.5" customHeight="1" x14ac:dyDescent="0.35"/>
    <row r="420" ht="16.5" customHeight="1" x14ac:dyDescent="0.35"/>
    <row r="421" ht="16.5" customHeight="1" x14ac:dyDescent="0.35"/>
    <row r="422" ht="16.5" customHeight="1" x14ac:dyDescent="0.35"/>
    <row r="423" ht="16.5" customHeight="1" x14ac:dyDescent="0.35"/>
    <row r="424" ht="16.5" customHeight="1" x14ac:dyDescent="0.35"/>
    <row r="425" ht="16.5" customHeight="1" x14ac:dyDescent="0.35"/>
    <row r="426" ht="16.5" customHeight="1" x14ac:dyDescent="0.35"/>
    <row r="427" ht="16.5" customHeight="1" x14ac:dyDescent="0.35"/>
    <row r="428" ht="16.5" customHeight="1" x14ac:dyDescent="0.35"/>
    <row r="429" ht="16.5" customHeight="1" x14ac:dyDescent="0.35"/>
    <row r="430" ht="16.5" customHeight="1" x14ac:dyDescent="0.35"/>
    <row r="431" ht="16.5" customHeight="1" x14ac:dyDescent="0.35"/>
    <row r="432" ht="16.5" customHeight="1" x14ac:dyDescent="0.35"/>
    <row r="433" ht="16.5" customHeight="1" x14ac:dyDescent="0.35"/>
    <row r="434" ht="16.5" customHeight="1" x14ac:dyDescent="0.35"/>
    <row r="435" ht="16.5" customHeight="1" x14ac:dyDescent="0.35"/>
    <row r="436" ht="16.5" customHeight="1" x14ac:dyDescent="0.35"/>
    <row r="437" ht="16.5" customHeight="1" x14ac:dyDescent="0.35"/>
    <row r="438" ht="16.5" customHeight="1" x14ac:dyDescent="0.35"/>
    <row r="439" ht="16.5" customHeight="1" x14ac:dyDescent="0.35"/>
    <row r="440" ht="16.5" customHeight="1" x14ac:dyDescent="0.35"/>
    <row r="441" ht="16.5" customHeight="1" x14ac:dyDescent="0.35"/>
    <row r="442" ht="16.5" customHeight="1" x14ac:dyDescent="0.35"/>
    <row r="443" ht="16.5" customHeight="1" x14ac:dyDescent="0.35"/>
    <row r="444" ht="16.5" customHeight="1" x14ac:dyDescent="0.35"/>
    <row r="445" ht="16.5" customHeight="1" x14ac:dyDescent="0.35"/>
    <row r="446" ht="16.5" customHeight="1" x14ac:dyDescent="0.35"/>
    <row r="447" ht="16.5" customHeight="1" x14ac:dyDescent="0.35"/>
    <row r="448" ht="16.5" customHeight="1" x14ac:dyDescent="0.35"/>
    <row r="449" ht="16.5" customHeight="1" x14ac:dyDescent="0.35"/>
    <row r="450" ht="16.5" customHeight="1" x14ac:dyDescent="0.35"/>
    <row r="451" ht="16.5" customHeight="1" x14ac:dyDescent="0.35"/>
    <row r="452" ht="16.5" customHeight="1" x14ac:dyDescent="0.35"/>
    <row r="453" ht="16.5" customHeight="1" x14ac:dyDescent="0.35"/>
    <row r="454" ht="16.5" customHeight="1" x14ac:dyDescent="0.35"/>
    <row r="455" ht="16.5" customHeight="1" x14ac:dyDescent="0.35"/>
    <row r="456" ht="16.5" customHeight="1" x14ac:dyDescent="0.35"/>
    <row r="457" ht="16.5" customHeight="1" x14ac:dyDescent="0.35"/>
    <row r="458" ht="16.5" customHeight="1" x14ac:dyDescent="0.35"/>
    <row r="459" ht="16.5" customHeight="1" x14ac:dyDescent="0.35"/>
    <row r="460" ht="16.5" customHeight="1" x14ac:dyDescent="0.35"/>
    <row r="461" ht="16.5" customHeight="1" x14ac:dyDescent="0.35"/>
    <row r="462" ht="16.5" customHeight="1" x14ac:dyDescent="0.35"/>
    <row r="463" ht="16.5" customHeight="1" x14ac:dyDescent="0.35"/>
    <row r="464" ht="16.5" customHeight="1" x14ac:dyDescent="0.35"/>
    <row r="465" ht="16.5" customHeight="1" x14ac:dyDescent="0.35"/>
    <row r="466" ht="16.5" customHeight="1" x14ac:dyDescent="0.35"/>
    <row r="467" ht="16.5" customHeight="1" x14ac:dyDescent="0.35"/>
    <row r="468" ht="16.5" customHeight="1" x14ac:dyDescent="0.35"/>
    <row r="469" ht="16.5" customHeight="1" x14ac:dyDescent="0.35"/>
    <row r="470" ht="16.5" customHeight="1" x14ac:dyDescent="0.35"/>
    <row r="471" ht="16.5" customHeight="1" x14ac:dyDescent="0.35"/>
    <row r="472" ht="16.5" customHeight="1" x14ac:dyDescent="0.35"/>
    <row r="473" ht="16.5" customHeight="1" x14ac:dyDescent="0.35"/>
    <row r="474" ht="16.5" customHeight="1" x14ac:dyDescent="0.35"/>
    <row r="475" ht="16.5" customHeight="1" x14ac:dyDescent="0.35"/>
    <row r="476" ht="16.5" customHeight="1" x14ac:dyDescent="0.35"/>
    <row r="477" ht="16.5" customHeight="1" x14ac:dyDescent="0.35"/>
    <row r="478" ht="16.5" customHeight="1" x14ac:dyDescent="0.35"/>
    <row r="479" ht="16.5" customHeight="1" x14ac:dyDescent="0.35"/>
    <row r="480" ht="16.5" customHeight="1" x14ac:dyDescent="0.35"/>
    <row r="481" ht="16.5" customHeight="1" x14ac:dyDescent="0.35"/>
    <row r="482" ht="16.5" customHeight="1" x14ac:dyDescent="0.35"/>
    <row r="483" ht="16.5" customHeight="1" x14ac:dyDescent="0.35"/>
    <row r="484" ht="16.5" customHeight="1" x14ac:dyDescent="0.35"/>
    <row r="485" ht="16.5" customHeight="1" x14ac:dyDescent="0.35"/>
    <row r="486" ht="16.5" customHeight="1" x14ac:dyDescent="0.35"/>
    <row r="487" ht="16.5" customHeight="1" x14ac:dyDescent="0.35"/>
    <row r="488" ht="16.5" customHeight="1" x14ac:dyDescent="0.35"/>
    <row r="489" ht="16.5" customHeight="1" x14ac:dyDescent="0.35"/>
    <row r="490" ht="16.5" customHeight="1" x14ac:dyDescent="0.35"/>
    <row r="491" ht="16.5" customHeight="1" x14ac:dyDescent="0.35"/>
    <row r="492" ht="16.5" customHeight="1" x14ac:dyDescent="0.35"/>
    <row r="493" ht="16.5" customHeight="1" x14ac:dyDescent="0.35"/>
    <row r="494" ht="16.5" customHeight="1" x14ac:dyDescent="0.35"/>
    <row r="495" ht="16.5" customHeight="1" x14ac:dyDescent="0.35"/>
    <row r="496" ht="16.5" customHeight="1" x14ac:dyDescent="0.35"/>
    <row r="497" ht="16.5" customHeight="1" x14ac:dyDescent="0.35"/>
    <row r="498" ht="16.5" customHeight="1" x14ac:dyDescent="0.35"/>
    <row r="499" ht="16.5" customHeight="1" x14ac:dyDescent="0.35"/>
    <row r="500" ht="16.5" customHeight="1" x14ac:dyDescent="0.35"/>
    <row r="501" ht="16.5" customHeight="1" x14ac:dyDescent="0.35"/>
    <row r="502" ht="16.5" customHeight="1" x14ac:dyDescent="0.35"/>
    <row r="503" ht="16.5" customHeight="1" x14ac:dyDescent="0.35"/>
    <row r="504" ht="16.5" customHeight="1" x14ac:dyDescent="0.35"/>
    <row r="505" ht="16.5" customHeight="1" x14ac:dyDescent="0.35"/>
    <row r="506" ht="16.5" customHeight="1" x14ac:dyDescent="0.35"/>
    <row r="507" ht="16.5" customHeight="1" x14ac:dyDescent="0.35"/>
    <row r="508" ht="16.5" customHeight="1" x14ac:dyDescent="0.35"/>
    <row r="509" ht="16.5" customHeight="1" x14ac:dyDescent="0.35"/>
    <row r="510" ht="16.5" customHeight="1" x14ac:dyDescent="0.35"/>
    <row r="511" ht="16.5" customHeight="1" x14ac:dyDescent="0.35"/>
    <row r="512" ht="16.5" customHeight="1" x14ac:dyDescent="0.35"/>
    <row r="513" ht="16.5" customHeight="1" x14ac:dyDescent="0.35"/>
    <row r="514" ht="16.5" customHeight="1" x14ac:dyDescent="0.35"/>
    <row r="515" ht="16.5" customHeight="1" x14ac:dyDescent="0.35"/>
    <row r="516" ht="16.5" customHeight="1" x14ac:dyDescent="0.35"/>
    <row r="517" ht="16.5" customHeight="1" x14ac:dyDescent="0.35"/>
    <row r="518" ht="16.5" customHeight="1" x14ac:dyDescent="0.35"/>
    <row r="519" ht="16.5" customHeight="1" x14ac:dyDescent="0.35"/>
    <row r="520" ht="16.5" customHeight="1" x14ac:dyDescent="0.35"/>
    <row r="521" ht="16.5" customHeight="1" x14ac:dyDescent="0.35"/>
    <row r="522" ht="16.5" customHeight="1" x14ac:dyDescent="0.35"/>
    <row r="523" ht="16.5" customHeight="1" x14ac:dyDescent="0.35"/>
    <row r="524" ht="16.5" customHeight="1" x14ac:dyDescent="0.35"/>
    <row r="525" ht="16.5" customHeight="1" x14ac:dyDescent="0.35"/>
    <row r="526" ht="16.5" customHeight="1" x14ac:dyDescent="0.35"/>
    <row r="527" ht="16.5" customHeight="1" x14ac:dyDescent="0.35"/>
    <row r="528" ht="16.5" customHeight="1" x14ac:dyDescent="0.35"/>
    <row r="529" ht="16.5" customHeight="1" x14ac:dyDescent="0.35"/>
    <row r="530" ht="16.5" customHeight="1" x14ac:dyDescent="0.35"/>
    <row r="531" ht="16.5" customHeight="1" x14ac:dyDescent="0.35"/>
    <row r="532" ht="16.5" customHeight="1" x14ac:dyDescent="0.35"/>
    <row r="533" ht="16.5" customHeight="1" x14ac:dyDescent="0.35"/>
    <row r="534" ht="16.5" customHeight="1" x14ac:dyDescent="0.35"/>
    <row r="535" ht="16.5" customHeight="1" x14ac:dyDescent="0.35"/>
    <row r="536" ht="16.5" customHeight="1" x14ac:dyDescent="0.35"/>
    <row r="537" ht="16.5" customHeight="1" x14ac:dyDescent="0.35"/>
    <row r="538" ht="16.5" customHeight="1" x14ac:dyDescent="0.35"/>
    <row r="539" ht="16.5" customHeight="1" x14ac:dyDescent="0.35"/>
    <row r="540" ht="16.5" customHeight="1" x14ac:dyDescent="0.35"/>
    <row r="541" ht="16.5" customHeight="1" x14ac:dyDescent="0.35"/>
    <row r="542" ht="16.5" customHeight="1" x14ac:dyDescent="0.35"/>
    <row r="543" ht="16.5" customHeight="1" x14ac:dyDescent="0.35"/>
    <row r="544" ht="16.5" customHeight="1" x14ac:dyDescent="0.35"/>
    <row r="545" ht="16.5" customHeight="1" x14ac:dyDescent="0.35"/>
    <row r="546" ht="16.5" customHeight="1" x14ac:dyDescent="0.35"/>
    <row r="547" ht="16.5" customHeight="1" x14ac:dyDescent="0.35"/>
    <row r="548" ht="16.5" customHeight="1" x14ac:dyDescent="0.35"/>
    <row r="549" ht="16.5" customHeight="1" x14ac:dyDescent="0.35"/>
    <row r="550" ht="16.5" customHeight="1" x14ac:dyDescent="0.35"/>
    <row r="551" ht="16.5" customHeight="1" x14ac:dyDescent="0.35"/>
    <row r="552" ht="16.5" customHeight="1" x14ac:dyDescent="0.35"/>
    <row r="553" ht="16.5" customHeight="1" x14ac:dyDescent="0.35"/>
    <row r="554" ht="16.5" customHeight="1" x14ac:dyDescent="0.35"/>
    <row r="555" ht="16.5" customHeight="1" x14ac:dyDescent="0.35"/>
    <row r="556" ht="16.5" customHeight="1" x14ac:dyDescent="0.35"/>
    <row r="557" ht="16.5" customHeight="1" x14ac:dyDescent="0.35"/>
    <row r="558" ht="16.5" customHeight="1" x14ac:dyDescent="0.35"/>
    <row r="559" ht="16.5" customHeight="1" x14ac:dyDescent="0.35"/>
    <row r="560" ht="16.5" customHeight="1" x14ac:dyDescent="0.35"/>
    <row r="561" ht="16.5" customHeight="1" x14ac:dyDescent="0.35"/>
    <row r="562" ht="16.5" customHeight="1" x14ac:dyDescent="0.35"/>
    <row r="563" ht="16.5" customHeight="1" x14ac:dyDescent="0.35"/>
    <row r="564" ht="16.5" customHeight="1" x14ac:dyDescent="0.35"/>
    <row r="565" ht="16.5" customHeight="1" x14ac:dyDescent="0.35"/>
    <row r="566" ht="16.5" customHeight="1" x14ac:dyDescent="0.35"/>
    <row r="567" ht="16.5" customHeight="1" x14ac:dyDescent="0.35"/>
    <row r="568" ht="16.5" customHeight="1" x14ac:dyDescent="0.35"/>
    <row r="569" ht="16.5" customHeight="1" x14ac:dyDescent="0.35"/>
    <row r="570" ht="16.5" customHeight="1" x14ac:dyDescent="0.35"/>
    <row r="571" ht="16.5" customHeight="1" x14ac:dyDescent="0.35"/>
    <row r="572" ht="16.5" customHeight="1" x14ac:dyDescent="0.35"/>
    <row r="573" ht="16.5" customHeight="1" x14ac:dyDescent="0.35"/>
    <row r="574" ht="16.5" customHeight="1" x14ac:dyDescent="0.35"/>
    <row r="575" ht="16.5" customHeight="1" x14ac:dyDescent="0.35"/>
    <row r="576" ht="16.5" customHeight="1" x14ac:dyDescent="0.35"/>
    <row r="577" ht="16.5" customHeight="1" x14ac:dyDescent="0.35"/>
    <row r="578" ht="16.5" customHeight="1" x14ac:dyDescent="0.35"/>
    <row r="579" ht="16.5" customHeight="1" x14ac:dyDescent="0.35"/>
    <row r="580" ht="16.5" customHeight="1" x14ac:dyDescent="0.35"/>
    <row r="581" ht="16.5" customHeight="1" x14ac:dyDescent="0.35"/>
    <row r="582" ht="16.5" customHeight="1" x14ac:dyDescent="0.35"/>
    <row r="583" ht="16.5" customHeight="1" x14ac:dyDescent="0.35"/>
    <row r="584" ht="16.5" customHeight="1" x14ac:dyDescent="0.35"/>
    <row r="585" ht="16.5" customHeight="1" x14ac:dyDescent="0.35"/>
    <row r="586" ht="16.5" customHeight="1" x14ac:dyDescent="0.35"/>
    <row r="587" ht="16.5" customHeight="1" x14ac:dyDescent="0.35"/>
    <row r="588" ht="16.5" customHeight="1" x14ac:dyDescent="0.35"/>
    <row r="589" ht="16.5" customHeight="1" x14ac:dyDescent="0.35"/>
    <row r="590" ht="16.5" customHeight="1" x14ac:dyDescent="0.35"/>
    <row r="591" ht="16.5" customHeight="1" x14ac:dyDescent="0.35"/>
    <row r="592" ht="16.5" customHeight="1" x14ac:dyDescent="0.35"/>
    <row r="593" ht="16.5" customHeight="1" x14ac:dyDescent="0.35"/>
    <row r="594" ht="16.5" customHeight="1" x14ac:dyDescent="0.35"/>
    <row r="595" ht="16.5" customHeight="1" x14ac:dyDescent="0.35"/>
    <row r="596" ht="16.5" customHeight="1" x14ac:dyDescent="0.35"/>
    <row r="597" ht="16.5" customHeight="1" x14ac:dyDescent="0.35"/>
    <row r="598" ht="16.5" customHeight="1" x14ac:dyDescent="0.35"/>
    <row r="599" ht="16.5" customHeight="1" x14ac:dyDescent="0.35"/>
    <row r="600" ht="16.5" customHeight="1" x14ac:dyDescent="0.35"/>
    <row r="601" ht="16.5" customHeight="1" x14ac:dyDescent="0.35"/>
    <row r="602" ht="16.5" customHeight="1" x14ac:dyDescent="0.35"/>
    <row r="603" ht="16.5" customHeight="1" x14ac:dyDescent="0.35"/>
    <row r="604" ht="16.5" customHeight="1" x14ac:dyDescent="0.35"/>
    <row r="605" ht="16.5" customHeight="1" x14ac:dyDescent="0.35"/>
    <row r="606" ht="16.5" customHeight="1" x14ac:dyDescent="0.35"/>
    <row r="607" ht="16.5" customHeight="1" x14ac:dyDescent="0.35"/>
    <row r="608" ht="16.5" customHeight="1" x14ac:dyDescent="0.35"/>
    <row r="609" ht="16.5" customHeight="1" x14ac:dyDescent="0.35"/>
    <row r="610" ht="16.5" customHeight="1" x14ac:dyDescent="0.35"/>
    <row r="611" ht="16.5" customHeight="1" x14ac:dyDescent="0.35"/>
    <row r="612" ht="16.5" customHeight="1" x14ac:dyDescent="0.35"/>
    <row r="613" ht="16.5" customHeight="1" x14ac:dyDescent="0.35"/>
    <row r="614" ht="16.5" customHeight="1" x14ac:dyDescent="0.35"/>
    <row r="615" ht="16.5" customHeight="1" x14ac:dyDescent="0.35"/>
    <row r="616" ht="16.5" customHeight="1" x14ac:dyDescent="0.35"/>
    <row r="617" ht="16.5" customHeight="1" x14ac:dyDescent="0.35"/>
    <row r="618" ht="16.5" customHeight="1" x14ac:dyDescent="0.35"/>
    <row r="619" ht="16.5" customHeight="1" x14ac:dyDescent="0.35"/>
    <row r="620" ht="16.5" customHeight="1" x14ac:dyDescent="0.35"/>
    <row r="621" ht="16.5" customHeight="1" x14ac:dyDescent="0.35"/>
    <row r="622" ht="16.5" customHeight="1" x14ac:dyDescent="0.35"/>
    <row r="623" ht="16.5" customHeight="1" x14ac:dyDescent="0.35"/>
    <row r="624" ht="16.5" customHeight="1" x14ac:dyDescent="0.35"/>
    <row r="625" ht="16.5" customHeight="1" x14ac:dyDescent="0.35"/>
    <row r="626" ht="16.5" customHeight="1" x14ac:dyDescent="0.35"/>
    <row r="627" ht="16.5" customHeight="1" x14ac:dyDescent="0.35"/>
    <row r="628" ht="16.5" customHeight="1" x14ac:dyDescent="0.35"/>
    <row r="629" ht="16.5" customHeight="1" x14ac:dyDescent="0.35"/>
    <row r="630" ht="16.5" customHeight="1" x14ac:dyDescent="0.35"/>
    <row r="631" ht="16.5" customHeight="1" x14ac:dyDescent="0.35"/>
    <row r="632" ht="16.5" customHeight="1" x14ac:dyDescent="0.35"/>
    <row r="633" ht="16.5" customHeight="1" x14ac:dyDescent="0.35"/>
    <row r="634" ht="16.5" customHeight="1" x14ac:dyDescent="0.35"/>
    <row r="635" ht="16.5" customHeight="1" x14ac:dyDescent="0.35"/>
    <row r="636" ht="16.5" customHeight="1" x14ac:dyDescent="0.35"/>
    <row r="637" ht="16.5" customHeight="1" x14ac:dyDescent="0.35"/>
    <row r="638" ht="16.5" customHeight="1" x14ac:dyDescent="0.35"/>
    <row r="639" ht="16.5" customHeight="1" x14ac:dyDescent="0.35"/>
    <row r="640" ht="16.5" customHeight="1" x14ac:dyDescent="0.35"/>
    <row r="641" ht="16.5" customHeight="1" x14ac:dyDescent="0.35"/>
    <row r="642" ht="16.5" customHeight="1" x14ac:dyDescent="0.35"/>
    <row r="643" ht="16.5" customHeight="1" x14ac:dyDescent="0.35"/>
    <row r="644" ht="16.5" customHeight="1" x14ac:dyDescent="0.35"/>
    <row r="645" ht="16.5" customHeight="1" x14ac:dyDescent="0.35"/>
    <row r="646" ht="16.5" customHeight="1" x14ac:dyDescent="0.35"/>
    <row r="647" ht="16.5" customHeight="1" x14ac:dyDescent="0.35"/>
    <row r="648" ht="16.5" customHeight="1" x14ac:dyDescent="0.35"/>
    <row r="649" ht="16.5" customHeight="1" x14ac:dyDescent="0.35"/>
    <row r="650" ht="16.5" customHeight="1" x14ac:dyDescent="0.35"/>
    <row r="651" ht="16.5" customHeight="1" x14ac:dyDescent="0.35"/>
    <row r="652" ht="16.5" customHeight="1" x14ac:dyDescent="0.35"/>
    <row r="653" ht="16.5" customHeight="1" x14ac:dyDescent="0.35"/>
    <row r="654" ht="16.5" customHeight="1" x14ac:dyDescent="0.35"/>
    <row r="655" ht="16.5" customHeight="1" x14ac:dyDescent="0.35"/>
    <row r="656" ht="16.5" customHeight="1" x14ac:dyDescent="0.35"/>
    <row r="657" ht="16.5" customHeight="1" x14ac:dyDescent="0.35"/>
    <row r="658" ht="16.5" customHeight="1" x14ac:dyDescent="0.35"/>
    <row r="659" ht="16.5" customHeight="1" x14ac:dyDescent="0.35"/>
    <row r="660" ht="16.5" customHeight="1" x14ac:dyDescent="0.35"/>
    <row r="661" ht="16.5" customHeight="1" x14ac:dyDescent="0.35"/>
    <row r="662" ht="16.5" customHeight="1" x14ac:dyDescent="0.35"/>
    <row r="663" ht="16.5" customHeight="1" x14ac:dyDescent="0.35"/>
    <row r="664" ht="16.5" customHeight="1" x14ac:dyDescent="0.35"/>
    <row r="665" ht="16.5" customHeight="1" x14ac:dyDescent="0.35"/>
    <row r="666" ht="16.5" customHeight="1" x14ac:dyDescent="0.35"/>
    <row r="667" ht="16.5" customHeight="1" x14ac:dyDescent="0.35"/>
    <row r="668" ht="16.5" customHeight="1" x14ac:dyDescent="0.35"/>
    <row r="669" ht="16.5" customHeight="1" x14ac:dyDescent="0.35"/>
    <row r="670" ht="16.5" customHeight="1" x14ac:dyDescent="0.35"/>
    <row r="671" ht="16.5" customHeight="1" x14ac:dyDescent="0.35"/>
    <row r="672" ht="16.5" customHeight="1" x14ac:dyDescent="0.35"/>
    <row r="673" ht="16.5" customHeight="1" x14ac:dyDescent="0.35"/>
    <row r="674" ht="16.5" customHeight="1" x14ac:dyDescent="0.35"/>
    <row r="675" ht="16.5" customHeight="1" x14ac:dyDescent="0.35"/>
    <row r="676" ht="16.5" customHeight="1" x14ac:dyDescent="0.35"/>
    <row r="677" ht="16.5" customHeight="1" x14ac:dyDescent="0.35"/>
    <row r="678" ht="16.5" customHeight="1" x14ac:dyDescent="0.35"/>
    <row r="679" ht="16.5" customHeight="1" x14ac:dyDescent="0.35"/>
    <row r="680" ht="16.5" customHeight="1" x14ac:dyDescent="0.35"/>
    <row r="681" ht="16.5" customHeight="1" x14ac:dyDescent="0.35"/>
    <row r="682" ht="16.5" customHeight="1" x14ac:dyDescent="0.35"/>
    <row r="683" ht="16.5" customHeight="1" x14ac:dyDescent="0.35"/>
    <row r="684" ht="16.5" customHeight="1" x14ac:dyDescent="0.35"/>
    <row r="685" ht="16.5" customHeight="1" x14ac:dyDescent="0.35"/>
    <row r="686" ht="16.5" customHeight="1" x14ac:dyDescent="0.35"/>
    <row r="687" ht="16.5" customHeight="1" x14ac:dyDescent="0.35"/>
    <row r="688" ht="16.5" customHeight="1" x14ac:dyDescent="0.35"/>
    <row r="689" ht="16.5" customHeight="1" x14ac:dyDescent="0.35"/>
    <row r="690" ht="16.5" customHeight="1" x14ac:dyDescent="0.35"/>
    <row r="691" ht="16.5" customHeight="1" x14ac:dyDescent="0.35"/>
    <row r="692" ht="16.5" customHeight="1" x14ac:dyDescent="0.35"/>
    <row r="693" ht="16.5" customHeight="1" x14ac:dyDescent="0.35"/>
    <row r="694" ht="16.5" customHeight="1" x14ac:dyDescent="0.35"/>
    <row r="695" ht="16.5" customHeight="1" x14ac:dyDescent="0.35"/>
    <row r="696" ht="16.5" customHeight="1" x14ac:dyDescent="0.35"/>
    <row r="697" ht="16.5" customHeight="1" x14ac:dyDescent="0.35"/>
    <row r="698" ht="16.5" customHeight="1" x14ac:dyDescent="0.35"/>
    <row r="699" ht="16.5" customHeight="1" x14ac:dyDescent="0.35"/>
    <row r="700" ht="16.5" customHeight="1" x14ac:dyDescent="0.35"/>
    <row r="701" ht="16.5" customHeight="1" x14ac:dyDescent="0.35"/>
    <row r="702" ht="16.5" customHeight="1" x14ac:dyDescent="0.35"/>
    <row r="703" ht="16.5" customHeight="1" x14ac:dyDescent="0.35"/>
    <row r="704" ht="16.5" customHeight="1" x14ac:dyDescent="0.35"/>
    <row r="705" ht="16.5" customHeight="1" x14ac:dyDescent="0.35"/>
    <row r="706" ht="16.5" customHeight="1" x14ac:dyDescent="0.35"/>
    <row r="707" ht="16.5" customHeight="1" x14ac:dyDescent="0.35"/>
    <row r="708" ht="16.5" customHeight="1" x14ac:dyDescent="0.35"/>
    <row r="709" ht="16.5" customHeight="1" x14ac:dyDescent="0.35"/>
    <row r="710" ht="16.5" customHeight="1" x14ac:dyDescent="0.35"/>
    <row r="711" ht="16.5" customHeight="1" x14ac:dyDescent="0.35"/>
    <row r="712" ht="16.5" customHeight="1" x14ac:dyDescent="0.35"/>
    <row r="713" ht="16.5" customHeight="1" x14ac:dyDescent="0.35"/>
    <row r="714" ht="16.5" customHeight="1" x14ac:dyDescent="0.35"/>
    <row r="715" ht="16.5" customHeight="1" x14ac:dyDescent="0.35"/>
    <row r="716" ht="16.5" customHeight="1" x14ac:dyDescent="0.35"/>
    <row r="717" ht="16.5" customHeight="1" x14ac:dyDescent="0.35"/>
    <row r="718" ht="16.5" customHeight="1" x14ac:dyDescent="0.35"/>
    <row r="719" ht="16.5" customHeight="1" x14ac:dyDescent="0.35"/>
    <row r="720" ht="16.5" customHeight="1" x14ac:dyDescent="0.35"/>
    <row r="721" ht="16.5" customHeight="1" x14ac:dyDescent="0.35"/>
    <row r="722" ht="16.5" customHeight="1" x14ac:dyDescent="0.35"/>
    <row r="723" ht="16.5" customHeight="1" x14ac:dyDescent="0.35"/>
    <row r="724" ht="16.5" customHeight="1" x14ac:dyDescent="0.35"/>
    <row r="725" ht="16.5" customHeight="1" x14ac:dyDescent="0.35"/>
    <row r="726" ht="16.5" customHeight="1" x14ac:dyDescent="0.35"/>
    <row r="727" ht="16.5" customHeight="1" x14ac:dyDescent="0.35"/>
    <row r="728" ht="16.5" customHeight="1" x14ac:dyDescent="0.35"/>
    <row r="729" ht="16.5" customHeight="1" x14ac:dyDescent="0.35"/>
    <row r="730" ht="16.5" customHeight="1" x14ac:dyDescent="0.35"/>
    <row r="731" ht="16.5" customHeight="1" x14ac:dyDescent="0.35"/>
    <row r="732" ht="16.5" customHeight="1" x14ac:dyDescent="0.35"/>
    <row r="733" ht="16.5" customHeight="1" x14ac:dyDescent="0.35"/>
    <row r="734" ht="16.5" customHeight="1" x14ac:dyDescent="0.35"/>
    <row r="735" ht="16.5" customHeight="1" x14ac:dyDescent="0.35"/>
    <row r="736" ht="16.5" customHeight="1" x14ac:dyDescent="0.35"/>
    <row r="737" ht="16.5" customHeight="1" x14ac:dyDescent="0.35"/>
    <row r="738" ht="16.5" customHeight="1" x14ac:dyDescent="0.35"/>
    <row r="739" ht="16.5" customHeight="1" x14ac:dyDescent="0.35"/>
    <row r="740" ht="16.5" customHeight="1" x14ac:dyDescent="0.35"/>
    <row r="741" ht="16.5" customHeight="1" x14ac:dyDescent="0.35"/>
    <row r="742" ht="16.5" customHeight="1" x14ac:dyDescent="0.35"/>
    <row r="743" ht="16.5" customHeight="1" x14ac:dyDescent="0.35"/>
    <row r="744" ht="16.5" customHeight="1" x14ac:dyDescent="0.35"/>
    <row r="745" ht="16.5" customHeight="1" x14ac:dyDescent="0.35"/>
    <row r="746" ht="16.5" customHeight="1" x14ac:dyDescent="0.35"/>
    <row r="747" ht="16.5" customHeight="1" x14ac:dyDescent="0.35"/>
    <row r="748" ht="16.5" customHeight="1" x14ac:dyDescent="0.35"/>
    <row r="749" ht="16.5" customHeight="1" x14ac:dyDescent="0.35"/>
    <row r="750" ht="16.5" customHeight="1" x14ac:dyDescent="0.35"/>
    <row r="751" ht="16.5" customHeight="1" x14ac:dyDescent="0.35"/>
    <row r="752" ht="16.5" customHeight="1" x14ac:dyDescent="0.35"/>
    <row r="753" ht="16.5" customHeight="1" x14ac:dyDescent="0.35"/>
    <row r="754" ht="16.5" customHeight="1" x14ac:dyDescent="0.35"/>
    <row r="755" ht="16.5" customHeight="1" x14ac:dyDescent="0.35"/>
    <row r="756" ht="16.5" customHeight="1" x14ac:dyDescent="0.35"/>
    <row r="757" ht="16.5" customHeight="1" x14ac:dyDescent="0.35"/>
    <row r="758" ht="16.5" customHeight="1" x14ac:dyDescent="0.35"/>
    <row r="759" ht="16.5" customHeight="1" x14ac:dyDescent="0.35"/>
    <row r="760" ht="16.5" customHeight="1" x14ac:dyDescent="0.35"/>
    <row r="761" ht="16.5" customHeight="1" x14ac:dyDescent="0.35"/>
    <row r="762" ht="16.5" customHeight="1" x14ac:dyDescent="0.35"/>
    <row r="763" ht="16.5" customHeight="1" x14ac:dyDescent="0.35"/>
    <row r="764" ht="16.5" customHeight="1" x14ac:dyDescent="0.35"/>
    <row r="765" ht="16.5" customHeight="1" x14ac:dyDescent="0.35"/>
    <row r="766" ht="16.5" customHeight="1" x14ac:dyDescent="0.35"/>
    <row r="767" ht="16.5" customHeight="1" x14ac:dyDescent="0.35"/>
    <row r="768" ht="16.5" customHeight="1" x14ac:dyDescent="0.35"/>
    <row r="769" ht="16.5" customHeight="1" x14ac:dyDescent="0.35"/>
    <row r="770" ht="16.5" customHeight="1" x14ac:dyDescent="0.35"/>
    <row r="771" ht="16.5" customHeight="1" x14ac:dyDescent="0.35"/>
    <row r="772" ht="16.5" customHeight="1" x14ac:dyDescent="0.35"/>
    <row r="773" ht="16.5" customHeight="1" x14ac:dyDescent="0.35"/>
    <row r="774" ht="16.5" customHeight="1" x14ac:dyDescent="0.35"/>
    <row r="775" ht="16.5" customHeight="1" x14ac:dyDescent="0.35"/>
    <row r="776" ht="16.5" customHeight="1" x14ac:dyDescent="0.35"/>
    <row r="777" ht="16.5" customHeight="1" x14ac:dyDescent="0.35"/>
    <row r="778" ht="16.5" customHeight="1" x14ac:dyDescent="0.35"/>
    <row r="779" ht="16.5" customHeight="1" x14ac:dyDescent="0.35"/>
    <row r="780" ht="16.5" customHeight="1" x14ac:dyDescent="0.35"/>
    <row r="781" ht="16.5" customHeight="1" x14ac:dyDescent="0.35"/>
    <row r="782" ht="16.5" customHeight="1" x14ac:dyDescent="0.35"/>
    <row r="783" ht="16.5" customHeight="1" x14ac:dyDescent="0.35"/>
    <row r="784" ht="16.5" customHeight="1" x14ac:dyDescent="0.35"/>
    <row r="785" ht="16.5" customHeight="1" x14ac:dyDescent="0.35"/>
    <row r="786" ht="16.5" customHeight="1" x14ac:dyDescent="0.35"/>
    <row r="787" ht="16.5" customHeight="1" x14ac:dyDescent="0.35"/>
    <row r="788" ht="16.5" customHeight="1" x14ac:dyDescent="0.35"/>
    <row r="789" ht="16.5" customHeight="1" x14ac:dyDescent="0.35"/>
    <row r="790" ht="16.5" customHeight="1" x14ac:dyDescent="0.35"/>
    <row r="791" ht="16.5" customHeight="1" x14ac:dyDescent="0.35"/>
    <row r="792" ht="16.5" customHeight="1" x14ac:dyDescent="0.35"/>
    <row r="793" ht="16.5" customHeight="1" x14ac:dyDescent="0.35"/>
    <row r="794" ht="16.5" customHeight="1" x14ac:dyDescent="0.35"/>
    <row r="795" ht="16.5" customHeight="1" x14ac:dyDescent="0.35"/>
    <row r="796" ht="16.5" customHeight="1" x14ac:dyDescent="0.35"/>
    <row r="797" ht="16.5" customHeight="1" x14ac:dyDescent="0.35"/>
    <row r="798" ht="16.5" customHeight="1" x14ac:dyDescent="0.35"/>
    <row r="799" ht="16.5" customHeight="1" x14ac:dyDescent="0.35"/>
    <row r="800" ht="16.5" customHeight="1" x14ac:dyDescent="0.35"/>
    <row r="801" ht="16.5" customHeight="1" x14ac:dyDescent="0.35"/>
    <row r="802" ht="16.5" customHeight="1" x14ac:dyDescent="0.35"/>
    <row r="803" ht="16.5" customHeight="1" x14ac:dyDescent="0.35"/>
    <row r="804" ht="16.5" customHeight="1" x14ac:dyDescent="0.35"/>
    <row r="805" ht="16.5" customHeight="1" x14ac:dyDescent="0.35"/>
    <row r="806" ht="16.5" customHeight="1" x14ac:dyDescent="0.35"/>
    <row r="807" ht="16.5" customHeight="1" x14ac:dyDescent="0.35"/>
    <row r="808" ht="16.5" customHeight="1" x14ac:dyDescent="0.35"/>
    <row r="809" ht="16.5" customHeight="1" x14ac:dyDescent="0.35"/>
    <row r="810" ht="16.5" customHeight="1" x14ac:dyDescent="0.35"/>
    <row r="811" ht="16.5" customHeight="1" x14ac:dyDescent="0.35"/>
    <row r="812" ht="16.5" customHeight="1" x14ac:dyDescent="0.35"/>
    <row r="813" ht="16.5" customHeight="1" x14ac:dyDescent="0.35"/>
    <row r="814" ht="16.5" customHeight="1" x14ac:dyDescent="0.35"/>
    <row r="815" ht="16.5" customHeight="1" x14ac:dyDescent="0.35"/>
    <row r="816" ht="16.5" customHeight="1" x14ac:dyDescent="0.35"/>
    <row r="817" ht="16.5" customHeight="1" x14ac:dyDescent="0.35"/>
    <row r="818" ht="16.5" customHeight="1" x14ac:dyDescent="0.35"/>
    <row r="819" ht="16.5" customHeight="1" x14ac:dyDescent="0.35"/>
    <row r="820" ht="16.5" customHeight="1" x14ac:dyDescent="0.35"/>
    <row r="821" ht="16.5" customHeight="1" x14ac:dyDescent="0.35"/>
    <row r="822" ht="16.5" customHeight="1" x14ac:dyDescent="0.35"/>
    <row r="823" ht="16.5" customHeight="1" x14ac:dyDescent="0.35"/>
    <row r="824" ht="16.5" customHeight="1" x14ac:dyDescent="0.35"/>
    <row r="825" ht="16.5" customHeight="1" x14ac:dyDescent="0.35"/>
    <row r="826" ht="16.5" customHeight="1" x14ac:dyDescent="0.35"/>
    <row r="827" ht="16.5" customHeight="1" x14ac:dyDescent="0.35"/>
    <row r="828" ht="16.5" customHeight="1" x14ac:dyDescent="0.35"/>
    <row r="829" ht="16.5" customHeight="1" x14ac:dyDescent="0.35"/>
    <row r="830" ht="16.5" customHeight="1" x14ac:dyDescent="0.35"/>
    <row r="831" ht="16.5" customHeight="1" x14ac:dyDescent="0.35"/>
    <row r="832" ht="16.5" customHeight="1" x14ac:dyDescent="0.35"/>
    <row r="833" ht="16.5" customHeight="1" x14ac:dyDescent="0.35"/>
    <row r="834" ht="16.5" customHeight="1" x14ac:dyDescent="0.35"/>
    <row r="835" ht="16.5" customHeight="1" x14ac:dyDescent="0.35"/>
    <row r="836" ht="16.5" customHeight="1" x14ac:dyDescent="0.35"/>
    <row r="837" ht="16.5" customHeight="1" x14ac:dyDescent="0.35"/>
    <row r="838" ht="16.5" customHeight="1" x14ac:dyDescent="0.35"/>
    <row r="839" ht="16.5" customHeight="1" x14ac:dyDescent="0.35"/>
    <row r="840" ht="16.5" customHeight="1" x14ac:dyDescent="0.35"/>
    <row r="841" ht="16.5" customHeight="1" x14ac:dyDescent="0.35"/>
    <row r="842" ht="16.5" customHeight="1" x14ac:dyDescent="0.35"/>
    <row r="843" ht="16.5" customHeight="1" x14ac:dyDescent="0.35"/>
    <row r="844" ht="16.5" customHeight="1" x14ac:dyDescent="0.35"/>
    <row r="845" ht="16.5" customHeight="1" x14ac:dyDescent="0.35"/>
    <row r="846" ht="16.5" customHeight="1" x14ac:dyDescent="0.35"/>
    <row r="847" ht="16.5" customHeight="1" x14ac:dyDescent="0.35"/>
    <row r="848" ht="16.5" customHeight="1" x14ac:dyDescent="0.35"/>
    <row r="849" ht="16.5" customHeight="1" x14ac:dyDescent="0.35"/>
    <row r="850" ht="16.5" customHeight="1" x14ac:dyDescent="0.35"/>
    <row r="851" ht="16.5" customHeight="1" x14ac:dyDescent="0.35"/>
    <row r="852" ht="16.5" customHeight="1" x14ac:dyDescent="0.35"/>
    <row r="853" ht="16.5" customHeight="1" x14ac:dyDescent="0.35"/>
    <row r="854" ht="16.5" customHeight="1" x14ac:dyDescent="0.35"/>
    <row r="855" ht="16.5" customHeight="1" x14ac:dyDescent="0.35"/>
    <row r="856" ht="16.5" customHeight="1" x14ac:dyDescent="0.35"/>
    <row r="857" ht="16.5" customHeight="1" x14ac:dyDescent="0.35"/>
    <row r="858" ht="16.5" customHeight="1" x14ac:dyDescent="0.35"/>
    <row r="859" ht="16.5" customHeight="1" x14ac:dyDescent="0.35"/>
    <row r="860" ht="16.5" customHeight="1" x14ac:dyDescent="0.35"/>
    <row r="861" ht="16.5" customHeight="1" x14ac:dyDescent="0.35"/>
    <row r="862" ht="16.5" customHeight="1" x14ac:dyDescent="0.35"/>
    <row r="863" ht="16.5" customHeight="1" x14ac:dyDescent="0.35"/>
    <row r="864" ht="16.5" customHeight="1" x14ac:dyDescent="0.35"/>
    <row r="865" ht="16.5" customHeight="1" x14ac:dyDescent="0.35"/>
    <row r="866" ht="16.5" customHeight="1" x14ac:dyDescent="0.35"/>
    <row r="867" ht="16.5" customHeight="1" x14ac:dyDescent="0.35"/>
    <row r="868" ht="16.5" customHeight="1" x14ac:dyDescent="0.35"/>
    <row r="869" ht="16.5" customHeight="1" x14ac:dyDescent="0.35"/>
    <row r="870" ht="16.5" customHeight="1" x14ac:dyDescent="0.35"/>
    <row r="871" ht="16.5" customHeight="1" x14ac:dyDescent="0.35"/>
    <row r="872" ht="16.5" customHeight="1" x14ac:dyDescent="0.35"/>
    <row r="873" ht="16.5" customHeight="1" x14ac:dyDescent="0.35"/>
    <row r="874" ht="16.5" customHeight="1" x14ac:dyDescent="0.35"/>
    <row r="875" ht="16.5" customHeight="1" x14ac:dyDescent="0.35"/>
    <row r="876" ht="16.5" customHeight="1" x14ac:dyDescent="0.35"/>
    <row r="877" ht="16.5" customHeight="1" x14ac:dyDescent="0.35"/>
    <row r="878" ht="16.5" customHeight="1" x14ac:dyDescent="0.35"/>
    <row r="879" ht="16.5" customHeight="1" x14ac:dyDescent="0.35"/>
    <row r="880" ht="16.5" customHeight="1" x14ac:dyDescent="0.35"/>
    <row r="881" ht="16.5" customHeight="1" x14ac:dyDescent="0.35"/>
    <row r="882" ht="16.5" customHeight="1" x14ac:dyDescent="0.35"/>
    <row r="883" ht="16.5" customHeight="1" x14ac:dyDescent="0.35"/>
    <row r="884" ht="16.5" customHeight="1" x14ac:dyDescent="0.35"/>
    <row r="885" ht="16.5" customHeight="1" x14ac:dyDescent="0.35"/>
    <row r="886" ht="16.5" customHeight="1" x14ac:dyDescent="0.35"/>
    <row r="887" ht="16.5" customHeight="1" x14ac:dyDescent="0.35"/>
    <row r="888" ht="16.5" customHeight="1" x14ac:dyDescent="0.35"/>
    <row r="889" ht="16.5" customHeight="1" x14ac:dyDescent="0.35"/>
    <row r="890" ht="16.5" customHeight="1" x14ac:dyDescent="0.35"/>
    <row r="891" ht="16.5" customHeight="1" x14ac:dyDescent="0.35"/>
    <row r="892" ht="16.5" customHeight="1" x14ac:dyDescent="0.35"/>
    <row r="893" ht="16.5" customHeight="1" x14ac:dyDescent="0.35"/>
    <row r="894" ht="16.5" customHeight="1" x14ac:dyDescent="0.35"/>
    <row r="895" ht="16.5" customHeight="1" x14ac:dyDescent="0.35"/>
    <row r="896" ht="16.5" customHeight="1" x14ac:dyDescent="0.35"/>
    <row r="897" ht="16.5" customHeight="1" x14ac:dyDescent="0.35"/>
    <row r="898" ht="16.5" customHeight="1" x14ac:dyDescent="0.35"/>
    <row r="899" ht="16.5" customHeight="1" x14ac:dyDescent="0.35"/>
    <row r="900" ht="16.5" customHeight="1" x14ac:dyDescent="0.35"/>
    <row r="901" ht="16.5" customHeight="1" x14ac:dyDescent="0.35"/>
    <row r="902" ht="16.5" customHeight="1" x14ac:dyDescent="0.35"/>
    <row r="903" ht="16.5" customHeight="1" x14ac:dyDescent="0.35"/>
    <row r="904" ht="16.5" customHeight="1" x14ac:dyDescent="0.35"/>
    <row r="905" ht="16.5" customHeight="1" x14ac:dyDescent="0.35"/>
    <row r="906" ht="16.5" customHeight="1" x14ac:dyDescent="0.35"/>
    <row r="907" ht="16.5" customHeight="1" x14ac:dyDescent="0.35"/>
    <row r="908" ht="16.5" customHeight="1" x14ac:dyDescent="0.35"/>
    <row r="909" ht="16.5" customHeight="1" x14ac:dyDescent="0.35"/>
    <row r="910" ht="16.5" customHeight="1" x14ac:dyDescent="0.35"/>
    <row r="911" ht="16.5" customHeight="1" x14ac:dyDescent="0.35"/>
    <row r="912" ht="16.5" customHeight="1" x14ac:dyDescent="0.35"/>
    <row r="913" ht="16.5" customHeight="1" x14ac:dyDescent="0.35"/>
    <row r="914" ht="16.5" customHeight="1" x14ac:dyDescent="0.35"/>
    <row r="915" ht="16.5" customHeight="1" x14ac:dyDescent="0.35"/>
    <row r="916" ht="16.5" customHeight="1" x14ac:dyDescent="0.35"/>
    <row r="917" ht="16.5" customHeight="1" x14ac:dyDescent="0.35"/>
    <row r="918" ht="16.5" customHeight="1" x14ac:dyDescent="0.35"/>
    <row r="919" ht="16.5" customHeight="1" x14ac:dyDescent="0.35"/>
    <row r="920" ht="16.5" customHeight="1" x14ac:dyDescent="0.35"/>
    <row r="921" ht="16.5" customHeight="1" x14ac:dyDescent="0.35"/>
    <row r="922" ht="16.5" customHeight="1" x14ac:dyDescent="0.35"/>
    <row r="923" ht="16.5" customHeight="1" x14ac:dyDescent="0.35"/>
    <row r="924" ht="16.5" customHeight="1" x14ac:dyDescent="0.35"/>
    <row r="925" ht="16.5" customHeight="1" x14ac:dyDescent="0.35"/>
    <row r="926" ht="16.5" customHeight="1" x14ac:dyDescent="0.35"/>
    <row r="927" ht="16.5" customHeight="1" x14ac:dyDescent="0.35"/>
    <row r="928" ht="16.5" customHeight="1" x14ac:dyDescent="0.35"/>
    <row r="929" ht="16.5" customHeight="1" x14ac:dyDescent="0.35"/>
    <row r="930" ht="16.5" customHeight="1" x14ac:dyDescent="0.35"/>
    <row r="931" ht="16.5" customHeight="1" x14ac:dyDescent="0.35"/>
    <row r="932" ht="16.5" customHeight="1" x14ac:dyDescent="0.35"/>
    <row r="933" ht="16.5" customHeight="1" x14ac:dyDescent="0.35"/>
    <row r="934" ht="16.5" customHeight="1" x14ac:dyDescent="0.35"/>
    <row r="935" ht="16.5" customHeight="1" x14ac:dyDescent="0.35"/>
    <row r="936" ht="16.5" customHeight="1" x14ac:dyDescent="0.35"/>
    <row r="937" ht="16.5" customHeight="1" x14ac:dyDescent="0.35"/>
    <row r="938" ht="16.5" customHeight="1" x14ac:dyDescent="0.35"/>
    <row r="939" ht="16.5" customHeight="1" x14ac:dyDescent="0.35"/>
    <row r="940" ht="16.5" customHeight="1" x14ac:dyDescent="0.35"/>
    <row r="941" ht="16.5" customHeight="1" x14ac:dyDescent="0.35"/>
    <row r="942" ht="16.5" customHeight="1" x14ac:dyDescent="0.35"/>
    <row r="943" ht="16.5" customHeight="1" x14ac:dyDescent="0.35"/>
    <row r="944" ht="16.5" customHeight="1" x14ac:dyDescent="0.35"/>
    <row r="945" ht="16.5" customHeight="1" x14ac:dyDescent="0.35"/>
    <row r="946" ht="16.5" customHeight="1" x14ac:dyDescent="0.35"/>
    <row r="947" ht="16.5" customHeight="1" x14ac:dyDescent="0.35"/>
    <row r="948" ht="16.5" customHeight="1" x14ac:dyDescent="0.35"/>
    <row r="949" ht="16.5" customHeight="1" x14ac:dyDescent="0.35"/>
    <row r="950" ht="16.5" customHeight="1" x14ac:dyDescent="0.35"/>
    <row r="951" ht="16.5" customHeight="1" x14ac:dyDescent="0.35"/>
    <row r="952" ht="16.5" customHeight="1" x14ac:dyDescent="0.35"/>
    <row r="953" ht="16.5" customHeight="1" x14ac:dyDescent="0.35"/>
    <row r="954" ht="16.5" customHeight="1" x14ac:dyDescent="0.35"/>
    <row r="955" ht="16.5" customHeight="1" x14ac:dyDescent="0.35"/>
    <row r="956" ht="16.5" customHeight="1" x14ac:dyDescent="0.35"/>
    <row r="957" ht="16.5" customHeight="1" x14ac:dyDescent="0.35"/>
    <row r="958" ht="16.5" customHeight="1" x14ac:dyDescent="0.35"/>
    <row r="959" ht="16.5" customHeight="1" x14ac:dyDescent="0.35"/>
    <row r="960" ht="16.5" customHeight="1" x14ac:dyDescent="0.35"/>
    <row r="961" ht="16.5" customHeight="1" x14ac:dyDescent="0.35"/>
    <row r="962" ht="16.5" customHeight="1" x14ac:dyDescent="0.35"/>
    <row r="963" ht="16.5" customHeight="1" x14ac:dyDescent="0.35"/>
    <row r="964" ht="16.5" customHeight="1" x14ac:dyDescent="0.35"/>
    <row r="965" ht="16.5" customHeight="1" x14ac:dyDescent="0.35"/>
    <row r="966" ht="16.5" customHeight="1" x14ac:dyDescent="0.35"/>
    <row r="967" ht="16.5" customHeight="1" x14ac:dyDescent="0.35"/>
    <row r="968" ht="16.5" customHeight="1" x14ac:dyDescent="0.35"/>
    <row r="969" ht="16.5" customHeight="1" x14ac:dyDescent="0.35"/>
    <row r="970" ht="16.5" customHeight="1" x14ac:dyDescent="0.35"/>
    <row r="971" ht="16.5" customHeight="1" x14ac:dyDescent="0.35"/>
    <row r="972" ht="16.5" customHeight="1" x14ac:dyDescent="0.35"/>
    <row r="973" ht="16.5" customHeight="1" x14ac:dyDescent="0.35"/>
    <row r="974" ht="16.5" customHeight="1" x14ac:dyDescent="0.35"/>
    <row r="975" ht="16.5" customHeight="1" x14ac:dyDescent="0.35"/>
    <row r="976" ht="16.5" customHeight="1" x14ac:dyDescent="0.35"/>
    <row r="977" ht="16.5" customHeight="1" x14ac:dyDescent="0.35"/>
    <row r="978" ht="16.5" customHeight="1" x14ac:dyDescent="0.35"/>
    <row r="979" ht="16.5" customHeight="1" x14ac:dyDescent="0.35"/>
    <row r="980" ht="16.5" customHeight="1" x14ac:dyDescent="0.35"/>
    <row r="981" ht="16.5" customHeight="1" x14ac:dyDescent="0.35"/>
    <row r="982" ht="16.5" customHeight="1" x14ac:dyDescent="0.35"/>
    <row r="983" ht="16.5" customHeight="1" x14ac:dyDescent="0.35"/>
    <row r="984" ht="16.5" customHeight="1" x14ac:dyDescent="0.35"/>
    <row r="985" ht="16.5" customHeight="1" x14ac:dyDescent="0.35"/>
    <row r="986" ht="16.5" customHeight="1" x14ac:dyDescent="0.35"/>
    <row r="987" ht="16.5" customHeight="1" x14ac:dyDescent="0.35"/>
    <row r="988" ht="16.5" customHeight="1" x14ac:dyDescent="0.35"/>
    <row r="989" ht="16.5" customHeight="1" x14ac:dyDescent="0.35"/>
    <row r="990" ht="16.5" customHeight="1" x14ac:dyDescent="0.35"/>
    <row r="991" ht="16.5" customHeight="1" x14ac:dyDescent="0.35"/>
    <row r="992" ht="16.5" customHeight="1" x14ac:dyDescent="0.35"/>
    <row r="993" ht="16.5" customHeight="1" x14ac:dyDescent="0.35"/>
    <row r="994" ht="16.5" customHeight="1" x14ac:dyDescent="0.35"/>
    <row r="995" ht="16.5" customHeight="1" x14ac:dyDescent="0.35"/>
    <row r="996" ht="16.5" customHeight="1" x14ac:dyDescent="0.35"/>
    <row r="997" ht="16.5" customHeight="1" x14ac:dyDescent="0.35"/>
    <row r="998" ht="16.5" customHeight="1" x14ac:dyDescent="0.35"/>
    <row r="999" ht="16.5" customHeight="1" x14ac:dyDescent="0.35"/>
    <row r="1000" ht="16.5" customHeight="1" x14ac:dyDescent="0.35"/>
  </sheetData>
  <dataValidations count="3">
    <dataValidation type="list" allowBlank="1" showDropDown="1" showErrorMessage="1" sqref="C2:C40" xr:uid="{00000000-0002-0000-0100-000000000000}">
      <formula1>"Makanan,Minuman,Perawatan Tubuh,Alat Tulis"</formula1>
    </dataValidation>
    <dataValidation type="custom" allowBlank="1" showDropDown="1" sqref="E2:F40" xr:uid="{00000000-0002-0000-0100-000001000000}">
      <formula1>AND(ISNUMBER(E2),(NOT(OR(NOT(ISERROR(DATEVALUE(E2))), AND(ISNUMBER(E2), LEFT(CELL("format", E2))="D")))))</formula1>
    </dataValidation>
    <dataValidation type="list" allowBlank="1" showErrorMessage="1" sqref="D2:D40" xr:uid="{00000000-0002-0000-0100-000002000000}">
      <formula1>"Kg,Pcs,Ltr"</formula1>
    </dataValidation>
  </dataValidations>
  <pageMargins left="0.7" right="0.7" top="0.75" bottom="0.75" header="0" footer="0"/>
  <pageSetup paperSize="9"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000"/>
  <sheetViews>
    <sheetView workbookViewId="0">
      <selection activeCell="G6" sqref="G6"/>
    </sheetView>
  </sheetViews>
  <sheetFormatPr defaultColWidth="12.6640625" defaultRowHeight="15" customHeight="1" x14ac:dyDescent="0.35"/>
  <cols>
    <col min="1" max="1" width="14.25" customWidth="1"/>
    <col min="2" max="2" width="15.5" customWidth="1"/>
    <col min="3" max="3" width="6.4140625" customWidth="1"/>
    <col min="4" max="4" width="18.75" customWidth="1"/>
    <col min="5" max="5" width="23" customWidth="1"/>
    <col min="6" max="6" width="9.25" customWidth="1"/>
    <col min="7" max="7" width="19.5" customWidth="1"/>
    <col min="8" max="8" width="14.5" customWidth="1"/>
    <col min="9" max="9" width="12.9140625" customWidth="1"/>
    <col min="10" max="10" width="15.9140625" customWidth="1"/>
    <col min="11" max="11" width="16.6640625" customWidth="1"/>
    <col min="12" max="12" width="22.25" customWidth="1"/>
    <col min="13" max="13" width="22.9140625" customWidth="1"/>
    <col min="14" max="14" width="8" customWidth="1"/>
    <col min="15" max="15" width="10.5" customWidth="1"/>
    <col min="16" max="16" width="10.9140625" customWidth="1"/>
    <col min="17" max="26" width="8.6640625" customWidth="1"/>
  </cols>
  <sheetData>
    <row r="1" spans="1:18" ht="16.5" customHeight="1" x14ac:dyDescent="0.35">
      <c r="A1" s="3" t="s">
        <v>89</v>
      </c>
      <c r="B1" s="4" t="s">
        <v>90</v>
      </c>
      <c r="C1" s="4" t="s">
        <v>91</v>
      </c>
      <c r="D1" s="4" t="s">
        <v>92</v>
      </c>
      <c r="E1" s="4" t="s">
        <v>93</v>
      </c>
      <c r="F1" s="4" t="s">
        <v>94</v>
      </c>
      <c r="G1" s="4" t="s">
        <v>1</v>
      </c>
      <c r="H1" s="4" t="s">
        <v>2</v>
      </c>
      <c r="I1" s="4" t="s">
        <v>3</v>
      </c>
      <c r="J1" s="4" t="s">
        <v>4</v>
      </c>
      <c r="K1" s="4" t="s">
        <v>5</v>
      </c>
      <c r="L1" s="4" t="s">
        <v>95</v>
      </c>
      <c r="M1" s="4" t="s">
        <v>96</v>
      </c>
      <c r="N1" s="4" t="s">
        <v>97</v>
      </c>
      <c r="O1" s="4" t="s">
        <v>98</v>
      </c>
      <c r="P1" s="5" t="s">
        <v>99</v>
      </c>
    </row>
    <row r="2" spans="1:18" ht="16.5" customHeight="1" x14ac:dyDescent="0.35">
      <c r="A2" s="22">
        <v>44197</v>
      </c>
      <c r="B2" s="23" t="s">
        <v>6</v>
      </c>
      <c r="C2" s="24">
        <v>85</v>
      </c>
      <c r="D2" s="23" t="s">
        <v>100</v>
      </c>
      <c r="E2" s="25" t="s">
        <v>101</v>
      </c>
      <c r="F2" s="26">
        <v>0</v>
      </c>
      <c r="G2" s="23" t="str">
        <f>VLOOKUP(B2,'Data Produk'!$A$2:$F$40,2,FALSE)</f>
        <v>Pocky</v>
      </c>
      <c r="H2" s="23" t="str">
        <f>VLOOKUP(B2,'Data Produk'!$A$2:$F$40,3,FALSE)</f>
        <v>Makanan</v>
      </c>
      <c r="I2" s="24" t="str">
        <f>VLOOKUP(B2,'Data Produk'!$A$2:$F$40,4,FALSE)</f>
        <v>Pcs</v>
      </c>
      <c r="J2" s="27">
        <f>VLOOKUP(B2,'Data Produk'!$A$2:$F$40,5,FALSE)</f>
        <v>7250</v>
      </c>
      <c r="K2" s="27">
        <f>VLOOKUP(B2,'Data Produk'!$A$2:$F$40,6,FALSE)</f>
        <v>8200</v>
      </c>
      <c r="L2" s="27">
        <f t="shared" ref="L2:L731" si="0">J2*C2</f>
        <v>616250</v>
      </c>
      <c r="M2" s="25">
        <f>K2*C2*(1-F2)</f>
        <v>697000</v>
      </c>
      <c r="N2" s="24">
        <f>DAY('Data Transaksi'!$A2)</f>
        <v>1</v>
      </c>
      <c r="O2" s="23" t="str">
        <f>TEXT('Data Transaksi'!$A2,"mmm")</f>
        <v>Jan</v>
      </c>
      <c r="P2" s="24">
        <f>YEAR('Data Transaksi'!$A2)</f>
        <v>2021</v>
      </c>
      <c r="R2" s="28">
        <f>'Data Transaksi'!$C2+30</f>
        <v>115</v>
      </c>
    </row>
    <row r="3" spans="1:18" ht="16.5" customHeight="1" x14ac:dyDescent="0.35">
      <c r="A3" s="29">
        <v>44198</v>
      </c>
      <c r="B3" s="30" t="s">
        <v>10</v>
      </c>
      <c r="C3" s="31">
        <v>84</v>
      </c>
      <c r="D3" s="30" t="s">
        <v>100</v>
      </c>
      <c r="E3" s="32" t="s">
        <v>101</v>
      </c>
      <c r="F3" s="33">
        <v>0</v>
      </c>
      <c r="G3" s="30" t="str">
        <f>VLOOKUP(B3,'Data Produk'!$A$2:$F$40,2,FALSE)</f>
        <v>Lotte Chocopie</v>
      </c>
      <c r="H3" s="30" t="str">
        <f>VLOOKUP(B3,'Data Produk'!$A$2:$F$40,3,FALSE)</f>
        <v>Makanan</v>
      </c>
      <c r="I3" s="31" t="str">
        <f>VLOOKUP(B3,'Data Produk'!$A$2:$F$40,4,FALSE)</f>
        <v>Pcs</v>
      </c>
      <c r="J3" s="34">
        <f>VLOOKUP(B3,'Data Produk'!$A$2:$F$40,5,FALSE)</f>
        <v>4850</v>
      </c>
      <c r="K3" s="34">
        <f>VLOOKUP(B3,'Data Produk'!$A$2:$F$40,6,FALSE)</f>
        <v>6100</v>
      </c>
      <c r="L3" s="34">
        <f t="shared" si="0"/>
        <v>407400</v>
      </c>
      <c r="M3" s="32">
        <f t="shared" ref="M3:M25" si="1">K3*C3</f>
        <v>512400</v>
      </c>
      <c r="N3" s="31">
        <f>DAY('Data Transaksi'!$A3)</f>
        <v>2</v>
      </c>
      <c r="O3" s="30" t="str">
        <f>TEXT('Data Transaksi'!$A3,"mmm")</f>
        <v>Jan</v>
      </c>
      <c r="P3" s="35">
        <f>YEAR('Data Transaksi'!$A3)</f>
        <v>2021</v>
      </c>
      <c r="R3" s="28">
        <f>'Data Transaksi'!$C3+30</f>
        <v>114</v>
      </c>
    </row>
    <row r="4" spans="1:18" ht="16.5" customHeight="1" x14ac:dyDescent="0.35">
      <c r="A4" s="22">
        <v>44199</v>
      </c>
      <c r="B4" s="23" t="s">
        <v>12</v>
      </c>
      <c r="C4" s="24">
        <v>87</v>
      </c>
      <c r="D4" s="23" t="s">
        <v>100</v>
      </c>
      <c r="E4" s="25" t="s">
        <v>101</v>
      </c>
      <c r="F4" s="26">
        <v>0</v>
      </c>
      <c r="G4" s="23" t="str">
        <f>VLOOKUP(B4,'Data Produk'!$A$2:$F$40,2,FALSE)</f>
        <v>Oreo Wafer Sandwich</v>
      </c>
      <c r="H4" s="23" t="str">
        <f>VLOOKUP(B4,'Data Produk'!$A$2:$F$40,3,FALSE)</f>
        <v>Makanan</v>
      </c>
      <c r="I4" s="24" t="str">
        <f>VLOOKUP(B4,'Data Produk'!$A$2:$F$40,4,FALSE)</f>
        <v>Pcs</v>
      </c>
      <c r="J4" s="27">
        <f>VLOOKUP(B4,'Data Produk'!$A$2:$F$40,5,FALSE)</f>
        <v>2350</v>
      </c>
      <c r="K4" s="27">
        <f>VLOOKUP(B4,'Data Produk'!$A$2:$F$40,6,FALSE)</f>
        <v>3500</v>
      </c>
      <c r="L4" s="27">
        <f t="shared" si="0"/>
        <v>204450</v>
      </c>
      <c r="M4" s="25">
        <f t="shared" si="1"/>
        <v>304500</v>
      </c>
      <c r="N4" s="24">
        <f>DAY('Data Transaksi'!$A4)</f>
        <v>3</v>
      </c>
      <c r="O4" s="23" t="str">
        <f>TEXT('Data Transaksi'!$A4,"mmm")</f>
        <v>Jan</v>
      </c>
      <c r="P4" s="24">
        <f>YEAR('Data Transaksi'!$A4)</f>
        <v>2021</v>
      </c>
      <c r="R4" s="28">
        <f>'Data Transaksi'!$C4+30</f>
        <v>117</v>
      </c>
    </row>
    <row r="5" spans="1:18" ht="16.5" customHeight="1" x14ac:dyDescent="0.35">
      <c r="A5" s="29">
        <v>44200</v>
      </c>
      <c r="B5" s="30" t="s">
        <v>14</v>
      </c>
      <c r="C5" s="31">
        <v>88</v>
      </c>
      <c r="D5" s="30" t="s">
        <v>100</v>
      </c>
      <c r="E5" s="32" t="s">
        <v>101</v>
      </c>
      <c r="F5" s="33">
        <v>0</v>
      </c>
      <c r="G5" s="30" t="str">
        <f>VLOOKUP(B5,'Data Produk'!$A$2:$F$40,2,FALSE)</f>
        <v>Nyam-nyam</v>
      </c>
      <c r="H5" s="30" t="str">
        <f>VLOOKUP(B5,'Data Produk'!$A$2:$F$40,3,FALSE)</f>
        <v>Makanan</v>
      </c>
      <c r="I5" s="31" t="str">
        <f>VLOOKUP(B5,'Data Produk'!$A$2:$F$40,4,FALSE)</f>
        <v>Pcs</v>
      </c>
      <c r="J5" s="34">
        <f>VLOOKUP(B5,'Data Produk'!$A$2:$F$40,5,FALSE)</f>
        <v>3550</v>
      </c>
      <c r="K5" s="34">
        <f>VLOOKUP(B5,'Data Produk'!$A$2:$F$40,6,FALSE)</f>
        <v>4800</v>
      </c>
      <c r="L5" s="34">
        <f t="shared" si="0"/>
        <v>312400</v>
      </c>
      <c r="M5" s="32">
        <f t="shared" si="1"/>
        <v>422400</v>
      </c>
      <c r="N5" s="31">
        <f>DAY('Data Transaksi'!$A5)</f>
        <v>4</v>
      </c>
      <c r="O5" s="30" t="str">
        <f>TEXT('Data Transaksi'!$A5,"mmm")</f>
        <v>Jan</v>
      </c>
      <c r="P5" s="35">
        <f>YEAR('Data Transaksi'!$A5)</f>
        <v>2021</v>
      </c>
      <c r="R5" s="28">
        <f>'Data Transaksi'!$C5+30</f>
        <v>118</v>
      </c>
    </row>
    <row r="6" spans="1:18" ht="16.5" customHeight="1" x14ac:dyDescent="0.35">
      <c r="A6" s="22">
        <v>44201</v>
      </c>
      <c r="B6" s="23" t="s">
        <v>32</v>
      </c>
      <c r="C6" s="24">
        <v>90</v>
      </c>
      <c r="D6" s="23" t="s">
        <v>100</v>
      </c>
      <c r="E6" s="25" t="s">
        <v>101</v>
      </c>
      <c r="F6" s="26">
        <v>0</v>
      </c>
      <c r="G6" s="23" t="str">
        <f>VLOOKUP(B6,'Data Produk'!$A$2:$F$40,2,FALSE)</f>
        <v>Buah Vita</v>
      </c>
      <c r="H6" s="23" t="str">
        <f>VLOOKUP(B6,'Data Produk'!$A$2:$F$40,3,FALSE)</f>
        <v>Minuman</v>
      </c>
      <c r="I6" s="24" t="str">
        <f>VLOOKUP(B6,'Data Produk'!$A$2:$F$40,4,FALSE)</f>
        <v>Pcs</v>
      </c>
      <c r="J6" s="27">
        <f>VLOOKUP(B6,'Data Produk'!$A$2:$F$40,5,FALSE)</f>
        <v>12850</v>
      </c>
      <c r="K6" s="27">
        <f>VLOOKUP(B6,'Data Produk'!$A$2:$F$40,6,FALSE)</f>
        <v>14250</v>
      </c>
      <c r="L6" s="27">
        <f t="shared" si="0"/>
        <v>1156500</v>
      </c>
      <c r="M6" s="25">
        <f t="shared" si="1"/>
        <v>1282500</v>
      </c>
      <c r="N6" s="24">
        <f>DAY('Data Transaksi'!$A6)</f>
        <v>5</v>
      </c>
      <c r="O6" s="23" t="str">
        <f>TEXT('Data Transaksi'!$A6,"mmm")</f>
        <v>Jan</v>
      </c>
      <c r="P6" s="24">
        <f>YEAR('Data Transaksi'!$A6)</f>
        <v>2021</v>
      </c>
      <c r="R6" s="28">
        <f>'Data Transaksi'!$C6+30</f>
        <v>120</v>
      </c>
    </row>
    <row r="7" spans="1:18" ht="16.5" customHeight="1" x14ac:dyDescent="0.35">
      <c r="A7" s="29">
        <v>44202</v>
      </c>
      <c r="B7" s="30" t="s">
        <v>35</v>
      </c>
      <c r="C7" s="31">
        <v>95</v>
      </c>
      <c r="D7" s="30" t="s">
        <v>100</v>
      </c>
      <c r="E7" s="32" t="s">
        <v>101</v>
      </c>
      <c r="F7" s="33">
        <v>0</v>
      </c>
      <c r="G7" s="30" t="str">
        <f>VLOOKUP(B7,'Data Produk'!$A$2:$F$40,2,FALSE)</f>
        <v>Cimory Yogurt</v>
      </c>
      <c r="H7" s="30" t="str">
        <f>VLOOKUP(B7,'Data Produk'!$A$2:$F$40,3,FALSE)</f>
        <v>Minuman</v>
      </c>
      <c r="I7" s="31" t="str">
        <f>VLOOKUP(B7,'Data Produk'!$A$2:$F$40,4,FALSE)</f>
        <v>Pcs</v>
      </c>
      <c r="J7" s="34">
        <f>VLOOKUP(B7,'Data Produk'!$A$2:$F$40,5,FALSE)</f>
        <v>2875</v>
      </c>
      <c r="K7" s="34">
        <f>VLOOKUP(B7,'Data Produk'!$A$2:$F$40,6,FALSE)</f>
        <v>5300</v>
      </c>
      <c r="L7" s="34">
        <f t="shared" si="0"/>
        <v>273125</v>
      </c>
      <c r="M7" s="32">
        <f t="shared" si="1"/>
        <v>503500</v>
      </c>
      <c r="N7" s="31">
        <f>DAY('Data Transaksi'!$A7)</f>
        <v>6</v>
      </c>
      <c r="O7" s="30" t="str">
        <f>TEXT('Data Transaksi'!$A7,"mmm")</f>
        <v>Jan</v>
      </c>
      <c r="P7" s="35">
        <f>YEAR('Data Transaksi'!$A7)</f>
        <v>2021</v>
      </c>
      <c r="R7" s="28">
        <f>'Data Transaksi'!$C7+30</f>
        <v>125</v>
      </c>
    </row>
    <row r="8" spans="1:18" ht="16.5" customHeight="1" x14ac:dyDescent="0.35">
      <c r="A8" s="22">
        <v>44203</v>
      </c>
      <c r="B8" s="23" t="s">
        <v>37</v>
      </c>
      <c r="C8" s="24">
        <v>90</v>
      </c>
      <c r="D8" s="23" t="s">
        <v>100</v>
      </c>
      <c r="E8" s="25" t="s">
        <v>101</v>
      </c>
      <c r="F8" s="26">
        <v>0</v>
      </c>
      <c r="G8" s="23" t="str">
        <f>VLOOKUP(B8,'Data Produk'!$A$2:$F$40,2,FALSE)</f>
        <v>Yoyic Bluebery</v>
      </c>
      <c r="H8" s="23" t="str">
        <f>VLOOKUP(B8,'Data Produk'!$A$2:$F$40,3,FALSE)</f>
        <v>Minuman</v>
      </c>
      <c r="I8" s="24" t="str">
        <f>VLOOKUP(B8,'Data Produk'!$A$2:$F$40,4,FALSE)</f>
        <v>Pcs</v>
      </c>
      <c r="J8" s="27">
        <f>VLOOKUP(B8,'Data Produk'!$A$2:$F$40,5,FALSE)</f>
        <v>4775</v>
      </c>
      <c r="K8" s="27">
        <f>VLOOKUP(B8,'Data Produk'!$A$2:$F$40,6,FALSE)</f>
        <v>7700</v>
      </c>
      <c r="L8" s="27">
        <f t="shared" si="0"/>
        <v>429750</v>
      </c>
      <c r="M8" s="25">
        <f t="shared" si="1"/>
        <v>693000</v>
      </c>
      <c r="N8" s="24">
        <f>DAY('Data Transaksi'!$A8)</f>
        <v>7</v>
      </c>
      <c r="O8" s="23" t="str">
        <f>TEXT('Data Transaksi'!$A8,"mmm")</f>
        <v>Jan</v>
      </c>
      <c r="P8" s="24">
        <f>YEAR('Data Transaksi'!$A8)</f>
        <v>2021</v>
      </c>
      <c r="R8" s="28">
        <f>'Data Transaksi'!$C8+30</f>
        <v>120</v>
      </c>
    </row>
    <row r="9" spans="1:18" ht="16.5" customHeight="1" x14ac:dyDescent="0.35">
      <c r="A9" s="29">
        <v>44204</v>
      </c>
      <c r="B9" s="30" t="s">
        <v>39</v>
      </c>
      <c r="C9" s="31">
        <v>87</v>
      </c>
      <c r="D9" s="30" t="s">
        <v>102</v>
      </c>
      <c r="E9" s="32" t="s">
        <v>101</v>
      </c>
      <c r="F9" s="33">
        <v>0</v>
      </c>
      <c r="G9" s="30" t="str">
        <f>VLOOKUP(B9,'Data Produk'!$A$2:$F$40,2,FALSE)</f>
        <v>Teh Pucuk</v>
      </c>
      <c r="H9" s="30" t="str">
        <f>VLOOKUP(B9,'Data Produk'!$A$2:$F$40,3,FALSE)</f>
        <v>Minuman</v>
      </c>
      <c r="I9" s="31" t="str">
        <f>VLOOKUP(B9,'Data Produk'!$A$2:$F$40,4,FALSE)</f>
        <v>Pcs</v>
      </c>
      <c r="J9" s="34">
        <f>VLOOKUP(B9,'Data Produk'!$A$2:$F$40,5,FALSE)</f>
        <v>11500</v>
      </c>
      <c r="K9" s="34">
        <f>VLOOKUP(B9,'Data Produk'!$A$2:$F$40,6,FALSE)</f>
        <v>12550</v>
      </c>
      <c r="L9" s="34">
        <f t="shared" si="0"/>
        <v>1000500</v>
      </c>
      <c r="M9" s="32">
        <f t="shared" si="1"/>
        <v>1091850</v>
      </c>
      <c r="N9" s="31">
        <f>DAY('Data Transaksi'!$A9)</f>
        <v>8</v>
      </c>
      <c r="O9" s="30" t="str">
        <f>TEXT('Data Transaksi'!$A9,"mmm")</f>
        <v>Jan</v>
      </c>
      <c r="P9" s="35">
        <f>YEAR('Data Transaksi'!$A9)</f>
        <v>2021</v>
      </c>
      <c r="R9" s="28">
        <f>'Data Transaksi'!$C9+30</f>
        <v>117</v>
      </c>
    </row>
    <row r="10" spans="1:18" ht="16.5" customHeight="1" x14ac:dyDescent="0.35">
      <c r="A10" s="22">
        <v>44205</v>
      </c>
      <c r="B10" s="23" t="s">
        <v>41</v>
      </c>
      <c r="C10" s="24">
        <v>84</v>
      </c>
      <c r="D10" s="23" t="s">
        <v>102</v>
      </c>
      <c r="E10" s="25" t="s">
        <v>101</v>
      </c>
      <c r="F10" s="26">
        <v>0</v>
      </c>
      <c r="G10" s="23" t="str">
        <f>VLOOKUP(B10,'Data Produk'!$A$2:$F$40,2,FALSE)</f>
        <v>Fruit Tea Poch</v>
      </c>
      <c r="H10" s="23" t="str">
        <f>VLOOKUP(B10,'Data Produk'!$A$2:$F$40,3,FALSE)</f>
        <v>Minuman</v>
      </c>
      <c r="I10" s="24" t="str">
        <f>VLOOKUP(B10,'Data Produk'!$A$2:$F$40,4,FALSE)</f>
        <v>Pcs</v>
      </c>
      <c r="J10" s="27">
        <f>VLOOKUP(B10,'Data Produk'!$A$2:$F$40,5,FALSE)</f>
        <v>2250</v>
      </c>
      <c r="K10" s="27">
        <f>VLOOKUP(B10,'Data Produk'!$A$2:$F$40,6,FALSE)</f>
        <v>4700</v>
      </c>
      <c r="L10" s="27">
        <f t="shared" si="0"/>
        <v>189000</v>
      </c>
      <c r="M10" s="25">
        <f t="shared" si="1"/>
        <v>394800</v>
      </c>
      <c r="N10" s="24">
        <f>DAY('Data Transaksi'!$A10)</f>
        <v>9</v>
      </c>
      <c r="O10" s="23" t="str">
        <f>TEXT('Data Transaksi'!$A10,"mmm")</f>
        <v>Jan</v>
      </c>
      <c r="P10" s="24">
        <f>YEAR('Data Transaksi'!$A10)</f>
        <v>2021</v>
      </c>
      <c r="R10" s="28">
        <f>'Data Transaksi'!$C10+30</f>
        <v>114</v>
      </c>
    </row>
    <row r="11" spans="1:18" ht="16.5" customHeight="1" x14ac:dyDescent="0.35">
      <c r="A11" s="29">
        <v>44206</v>
      </c>
      <c r="B11" s="30" t="s">
        <v>53</v>
      </c>
      <c r="C11" s="31">
        <v>83</v>
      </c>
      <c r="D11" s="30" t="s">
        <v>102</v>
      </c>
      <c r="E11" s="32" t="s">
        <v>101</v>
      </c>
      <c r="F11" s="33">
        <v>0</v>
      </c>
      <c r="G11" s="30" t="str">
        <f>VLOOKUP(B11,'Data Produk'!$A$2:$F$40,2,FALSE)</f>
        <v>Zen Sabun</v>
      </c>
      <c r="H11" s="30" t="str">
        <f>VLOOKUP(B11,'Data Produk'!$A$2:$F$40,3,FALSE)</f>
        <v>Perawatan Tubuh</v>
      </c>
      <c r="I11" s="31" t="str">
        <f>VLOOKUP(B11,'Data Produk'!$A$2:$F$40,4,FALSE)</f>
        <v>Pcs</v>
      </c>
      <c r="J11" s="34">
        <f>VLOOKUP(B11,'Data Produk'!$A$2:$F$40,5,FALSE)</f>
        <v>18500</v>
      </c>
      <c r="K11" s="34">
        <f>VLOOKUP(B11,'Data Produk'!$A$2:$F$40,6,FALSE)</f>
        <v>20000</v>
      </c>
      <c r="L11" s="34">
        <f t="shared" si="0"/>
        <v>1535500</v>
      </c>
      <c r="M11" s="32">
        <f t="shared" si="1"/>
        <v>1660000</v>
      </c>
      <c r="N11" s="31">
        <f>DAY('Data Transaksi'!$A11)</f>
        <v>10</v>
      </c>
      <c r="O11" s="30" t="str">
        <f>TEXT('Data Transaksi'!$A11,"mmm")</f>
        <v>Jan</v>
      </c>
      <c r="P11" s="35">
        <f>YEAR('Data Transaksi'!$A11)</f>
        <v>2021</v>
      </c>
      <c r="R11" s="28">
        <f>'Data Transaksi'!$C11+30</f>
        <v>113</v>
      </c>
    </row>
    <row r="12" spans="1:18" ht="16.5" customHeight="1" x14ac:dyDescent="0.35">
      <c r="A12" s="22">
        <v>44207</v>
      </c>
      <c r="B12" s="23" t="s">
        <v>56</v>
      </c>
      <c r="C12" s="24">
        <v>82</v>
      </c>
      <c r="D12" s="23" t="s">
        <v>102</v>
      </c>
      <c r="E12" s="25" t="s">
        <v>101</v>
      </c>
      <c r="F12" s="26">
        <v>0</v>
      </c>
      <c r="G12" s="23" t="str">
        <f>VLOOKUP(B12,'Data Produk'!$A$2:$F$40,2,FALSE)</f>
        <v>Detol</v>
      </c>
      <c r="H12" s="23" t="str">
        <f>VLOOKUP(B12,'Data Produk'!$A$2:$F$40,3,FALSE)</f>
        <v>Perawatan Tubuh</v>
      </c>
      <c r="I12" s="24" t="str">
        <f>VLOOKUP(B12,'Data Produk'!$A$2:$F$40,4,FALSE)</f>
        <v>Pcs</v>
      </c>
      <c r="J12" s="27">
        <f>VLOOKUP(B12,'Data Produk'!$A$2:$F$40,5,FALSE)</f>
        <v>5750</v>
      </c>
      <c r="K12" s="27">
        <f>VLOOKUP(B12,'Data Produk'!$A$2:$F$40,6,FALSE)</f>
        <v>7500</v>
      </c>
      <c r="L12" s="27">
        <f t="shared" si="0"/>
        <v>471500</v>
      </c>
      <c r="M12" s="25">
        <f t="shared" si="1"/>
        <v>615000</v>
      </c>
      <c r="N12" s="24">
        <f>DAY('Data Transaksi'!$A12)</f>
        <v>11</v>
      </c>
      <c r="O12" s="23" t="str">
        <f>TEXT('Data Transaksi'!$A12,"mmm")</f>
        <v>Jan</v>
      </c>
      <c r="P12" s="24">
        <f>YEAR('Data Transaksi'!$A12)</f>
        <v>2021</v>
      </c>
      <c r="R12" s="28">
        <f>'Data Transaksi'!$C12+30</f>
        <v>112</v>
      </c>
    </row>
    <row r="13" spans="1:18" ht="16.5" customHeight="1" x14ac:dyDescent="0.35">
      <c r="A13" s="29">
        <v>44208</v>
      </c>
      <c r="B13" s="30" t="s">
        <v>58</v>
      </c>
      <c r="C13" s="31">
        <v>90</v>
      </c>
      <c r="D13" s="30" t="s">
        <v>102</v>
      </c>
      <c r="E13" s="32" t="s">
        <v>101</v>
      </c>
      <c r="F13" s="33">
        <v>0</v>
      </c>
      <c r="G13" s="30" t="str">
        <f>VLOOKUP(B13,'Data Produk'!$A$2:$F$40,2,FALSE)</f>
        <v>Lifebuoy Cair 900 Ml</v>
      </c>
      <c r="H13" s="30" t="str">
        <f>VLOOKUP(B13,'Data Produk'!$A$2:$F$40,3,FALSE)</f>
        <v>Perawatan Tubuh</v>
      </c>
      <c r="I13" s="31" t="str">
        <f>VLOOKUP(B13,'Data Produk'!$A$2:$F$40,4,FALSE)</f>
        <v>Pcs</v>
      </c>
      <c r="J13" s="34">
        <f>VLOOKUP(B13,'Data Produk'!$A$2:$F$40,5,FALSE)</f>
        <v>34550</v>
      </c>
      <c r="K13" s="34">
        <f>VLOOKUP(B13,'Data Produk'!$A$2:$F$40,6,FALSE)</f>
        <v>36000</v>
      </c>
      <c r="L13" s="34">
        <f t="shared" si="0"/>
        <v>3109500</v>
      </c>
      <c r="M13" s="32">
        <f t="shared" si="1"/>
        <v>3240000</v>
      </c>
      <c r="N13" s="31">
        <f>DAY('Data Transaksi'!$A13)</f>
        <v>12</v>
      </c>
      <c r="O13" s="30" t="str">
        <f>TEXT('Data Transaksi'!$A13,"mmm")</f>
        <v>Jan</v>
      </c>
      <c r="P13" s="35">
        <f>YEAR('Data Transaksi'!$A13)</f>
        <v>2021</v>
      </c>
      <c r="R13" s="28">
        <f>'Data Transaksi'!$C13+30</f>
        <v>120</v>
      </c>
    </row>
    <row r="14" spans="1:18" ht="16.5" customHeight="1" x14ac:dyDescent="0.35">
      <c r="A14" s="22">
        <v>44209</v>
      </c>
      <c r="B14" s="23" t="s">
        <v>60</v>
      </c>
      <c r="C14" s="24">
        <v>86</v>
      </c>
      <c r="D14" s="23" t="s">
        <v>102</v>
      </c>
      <c r="E14" s="25" t="s">
        <v>101</v>
      </c>
      <c r="F14" s="26">
        <v>0</v>
      </c>
      <c r="G14" s="23" t="str">
        <f>VLOOKUP(B14,'Data Produk'!$A$2:$F$40,2,FALSE)</f>
        <v>Ciptadent 190gr</v>
      </c>
      <c r="H14" s="23" t="str">
        <f>VLOOKUP(B14,'Data Produk'!$A$2:$F$40,3,FALSE)</f>
        <v>Perawatan Tubuh</v>
      </c>
      <c r="I14" s="24" t="str">
        <f>VLOOKUP(B14,'Data Produk'!$A$2:$F$40,4,FALSE)</f>
        <v>Pcs</v>
      </c>
      <c r="J14" s="27">
        <f>VLOOKUP(B14,'Data Produk'!$A$2:$F$40,5,FALSE)</f>
        <v>15450</v>
      </c>
      <c r="K14" s="27">
        <f>VLOOKUP(B14,'Data Produk'!$A$2:$F$40,6,FALSE)</f>
        <v>17750</v>
      </c>
      <c r="L14" s="27">
        <f t="shared" si="0"/>
        <v>1328700</v>
      </c>
      <c r="M14" s="25">
        <f t="shared" si="1"/>
        <v>1526500</v>
      </c>
      <c r="N14" s="24">
        <f>DAY('Data Transaksi'!$A14)</f>
        <v>13</v>
      </c>
      <c r="O14" s="23" t="str">
        <f>TEXT('Data Transaksi'!$A14,"mmm")</f>
        <v>Jan</v>
      </c>
      <c r="P14" s="24">
        <f>YEAR('Data Transaksi'!$A14)</f>
        <v>2021</v>
      </c>
      <c r="R14" s="28">
        <f>'Data Transaksi'!$C14+30</f>
        <v>116</v>
      </c>
    </row>
    <row r="15" spans="1:18" ht="16.5" customHeight="1" x14ac:dyDescent="0.35">
      <c r="A15" s="29">
        <v>44210</v>
      </c>
      <c r="B15" s="30" t="s">
        <v>62</v>
      </c>
      <c r="C15" s="31">
        <v>88</v>
      </c>
      <c r="D15" s="30" t="s">
        <v>102</v>
      </c>
      <c r="E15" s="32" t="s">
        <v>101</v>
      </c>
      <c r="F15" s="33">
        <v>0</v>
      </c>
      <c r="G15" s="30" t="str">
        <f>VLOOKUP(B15,'Data Produk'!$A$2:$F$40,2,FALSE)</f>
        <v>Pepsodent 120 gr</v>
      </c>
      <c r="H15" s="30" t="str">
        <f>VLOOKUP(B15,'Data Produk'!$A$2:$F$40,3,FALSE)</f>
        <v>Perawatan Tubuh</v>
      </c>
      <c r="I15" s="31" t="str">
        <f>VLOOKUP(B15,'Data Produk'!$A$2:$F$40,4,FALSE)</f>
        <v>Pcs</v>
      </c>
      <c r="J15" s="34">
        <f>VLOOKUP(B15,'Data Produk'!$A$2:$F$40,5,FALSE)</f>
        <v>5750</v>
      </c>
      <c r="K15" s="34">
        <f>VLOOKUP(B15,'Data Produk'!$A$2:$F$40,6,FALSE)</f>
        <v>10300</v>
      </c>
      <c r="L15" s="34">
        <f t="shared" si="0"/>
        <v>506000</v>
      </c>
      <c r="M15" s="32">
        <f t="shared" si="1"/>
        <v>906400</v>
      </c>
      <c r="N15" s="31">
        <f>DAY('Data Transaksi'!$A15)</f>
        <v>14</v>
      </c>
      <c r="O15" s="30" t="str">
        <f>TEXT('Data Transaksi'!$A15,"mmm")</f>
        <v>Jan</v>
      </c>
      <c r="P15" s="35">
        <f>YEAR('Data Transaksi'!$A15)</f>
        <v>2021</v>
      </c>
      <c r="R15" s="28">
        <f>'Data Transaksi'!$C15+30</f>
        <v>118</v>
      </c>
    </row>
    <row r="16" spans="1:18" ht="16.5" customHeight="1" x14ac:dyDescent="0.35">
      <c r="A16" s="22">
        <v>44211</v>
      </c>
      <c r="B16" s="23" t="s">
        <v>70</v>
      </c>
      <c r="C16" s="24">
        <v>84</v>
      </c>
      <c r="D16" s="23" t="s">
        <v>102</v>
      </c>
      <c r="E16" s="25" t="s">
        <v>103</v>
      </c>
      <c r="F16" s="26">
        <v>0</v>
      </c>
      <c r="G16" s="23" t="str">
        <f>VLOOKUP(B16,'Data Produk'!$A$2:$F$40,2,FALSE)</f>
        <v>Buku Gambar A4</v>
      </c>
      <c r="H16" s="23" t="str">
        <f>VLOOKUP(B16,'Data Produk'!$A$2:$F$40,3,FALSE)</f>
        <v>Alat Tulis</v>
      </c>
      <c r="I16" s="24" t="str">
        <f>VLOOKUP(B16,'Data Produk'!$A$2:$F$40,4,FALSE)</f>
        <v>Pcs</v>
      </c>
      <c r="J16" s="27">
        <f>VLOOKUP(B16,'Data Produk'!$A$2:$F$40,5,FALSE)</f>
        <v>8000</v>
      </c>
      <c r="K16" s="27">
        <f>VLOOKUP(B16,'Data Produk'!$A$2:$F$40,6,FALSE)</f>
        <v>10750</v>
      </c>
      <c r="L16" s="27">
        <f t="shared" si="0"/>
        <v>672000</v>
      </c>
      <c r="M16" s="25">
        <f t="shared" si="1"/>
        <v>903000</v>
      </c>
      <c r="N16" s="24">
        <f>DAY('Data Transaksi'!$A16)</f>
        <v>15</v>
      </c>
      <c r="O16" s="23" t="str">
        <f>TEXT('Data Transaksi'!$A16,"mmm")</f>
        <v>Jan</v>
      </c>
      <c r="P16" s="24">
        <f>YEAR('Data Transaksi'!$A16)</f>
        <v>2021</v>
      </c>
      <c r="R16" s="28">
        <f>'Data Transaksi'!$C16+30</f>
        <v>114</v>
      </c>
    </row>
    <row r="17" spans="1:18" ht="16.5" customHeight="1" x14ac:dyDescent="0.35">
      <c r="A17" s="29">
        <v>44212</v>
      </c>
      <c r="B17" s="30" t="s">
        <v>73</v>
      </c>
      <c r="C17" s="31">
        <v>85</v>
      </c>
      <c r="D17" s="30" t="s">
        <v>102</v>
      </c>
      <c r="E17" s="32" t="s">
        <v>103</v>
      </c>
      <c r="F17" s="33">
        <v>0</v>
      </c>
      <c r="G17" s="30" t="str">
        <f>VLOOKUP(B17,'Data Produk'!$A$2:$F$40,2,FALSE)</f>
        <v>Buku Tulis</v>
      </c>
      <c r="H17" s="30" t="str">
        <f>VLOOKUP(B17,'Data Produk'!$A$2:$F$40,3,FALSE)</f>
        <v>Alat Tulis</v>
      </c>
      <c r="I17" s="31" t="str">
        <f>VLOOKUP(B17,'Data Produk'!$A$2:$F$40,4,FALSE)</f>
        <v>Pcs</v>
      </c>
      <c r="J17" s="34">
        <f>VLOOKUP(B17,'Data Produk'!$A$2:$F$40,5,FALSE)</f>
        <v>5000</v>
      </c>
      <c r="K17" s="34">
        <f>VLOOKUP(B17,'Data Produk'!$A$2:$F$40,6,FALSE)</f>
        <v>7750</v>
      </c>
      <c r="L17" s="34">
        <f t="shared" si="0"/>
        <v>425000</v>
      </c>
      <c r="M17" s="32">
        <f t="shared" si="1"/>
        <v>658750</v>
      </c>
      <c r="N17" s="31">
        <f>DAY('Data Transaksi'!$A17)</f>
        <v>16</v>
      </c>
      <c r="O17" s="30" t="str">
        <f>TEXT('Data Transaksi'!$A17,"mmm")</f>
        <v>Jan</v>
      </c>
      <c r="P17" s="35">
        <f>YEAR('Data Transaksi'!$A17)</f>
        <v>2021</v>
      </c>
      <c r="R17" s="28">
        <f>'Data Transaksi'!$C17+30</f>
        <v>115</v>
      </c>
    </row>
    <row r="18" spans="1:18" ht="16.5" customHeight="1" x14ac:dyDescent="0.35">
      <c r="A18" s="22">
        <v>44213</v>
      </c>
      <c r="B18" s="23" t="s">
        <v>75</v>
      </c>
      <c r="C18" s="24">
        <v>82</v>
      </c>
      <c r="D18" s="23" t="s">
        <v>102</v>
      </c>
      <c r="E18" s="25" t="s">
        <v>103</v>
      </c>
      <c r="F18" s="26">
        <v>0</v>
      </c>
      <c r="G18" s="23" t="str">
        <f>VLOOKUP(B18,'Data Produk'!$A$2:$F$40,2,FALSE)</f>
        <v>Pencil Warna 12</v>
      </c>
      <c r="H18" s="23" t="str">
        <f>VLOOKUP(B18,'Data Produk'!$A$2:$F$40,3,FALSE)</f>
        <v>Alat Tulis</v>
      </c>
      <c r="I18" s="24" t="str">
        <f>VLOOKUP(B18,'Data Produk'!$A$2:$F$40,4,FALSE)</f>
        <v>Pcs</v>
      </c>
      <c r="J18" s="27">
        <f>VLOOKUP(B18,'Data Produk'!$A$2:$F$40,5,FALSE)</f>
        <v>25000</v>
      </c>
      <c r="K18" s="27">
        <f>VLOOKUP(B18,'Data Produk'!$A$2:$F$40,6,FALSE)</f>
        <v>27500</v>
      </c>
      <c r="L18" s="27">
        <f t="shared" si="0"/>
        <v>2050000</v>
      </c>
      <c r="M18" s="25">
        <f t="shared" si="1"/>
        <v>2255000</v>
      </c>
      <c r="N18" s="24">
        <f>DAY('Data Transaksi'!$A18)</f>
        <v>17</v>
      </c>
      <c r="O18" s="23" t="str">
        <f>TEXT('Data Transaksi'!$A18,"mmm")</f>
        <v>Jan</v>
      </c>
      <c r="P18" s="24">
        <f>YEAR('Data Transaksi'!$A18)</f>
        <v>2021</v>
      </c>
      <c r="R18" s="28">
        <f>'Data Transaksi'!$C18+30</f>
        <v>112</v>
      </c>
    </row>
    <row r="19" spans="1:18" ht="16.5" customHeight="1" x14ac:dyDescent="0.35">
      <c r="A19" s="29">
        <v>44214</v>
      </c>
      <c r="B19" s="30" t="s">
        <v>77</v>
      </c>
      <c r="C19" s="31">
        <v>86</v>
      </c>
      <c r="D19" s="30" t="s">
        <v>102</v>
      </c>
      <c r="E19" s="32" t="s">
        <v>103</v>
      </c>
      <c r="F19" s="33">
        <v>0</v>
      </c>
      <c r="G19" s="30" t="str">
        <f>VLOOKUP(B19,'Data Produk'!$A$2:$F$40,2,FALSE)</f>
        <v>Pencil Warna 24</v>
      </c>
      <c r="H19" s="30" t="str">
        <f>VLOOKUP(B19,'Data Produk'!$A$2:$F$40,3,FALSE)</f>
        <v>Alat Tulis</v>
      </c>
      <c r="I19" s="31" t="str">
        <f>VLOOKUP(B19,'Data Produk'!$A$2:$F$40,4,FALSE)</f>
        <v>Pcs</v>
      </c>
      <c r="J19" s="34">
        <f>VLOOKUP(B19,'Data Produk'!$A$2:$F$40,5,FALSE)</f>
        <v>50000</v>
      </c>
      <c r="K19" s="34">
        <f>VLOOKUP(B19,'Data Produk'!$A$2:$F$40,6,FALSE)</f>
        <v>55000</v>
      </c>
      <c r="L19" s="34">
        <f t="shared" si="0"/>
        <v>4300000</v>
      </c>
      <c r="M19" s="32">
        <f t="shared" si="1"/>
        <v>4730000</v>
      </c>
      <c r="N19" s="31">
        <f>DAY('Data Transaksi'!$A19)</f>
        <v>18</v>
      </c>
      <c r="O19" s="30" t="str">
        <f>TEXT('Data Transaksi'!$A19,"mmm")</f>
        <v>Jan</v>
      </c>
      <c r="P19" s="35">
        <f>YEAR('Data Transaksi'!$A19)</f>
        <v>2021</v>
      </c>
      <c r="R19" s="28">
        <f>'Data Transaksi'!$C19+30</f>
        <v>116</v>
      </c>
    </row>
    <row r="20" spans="1:18" ht="16.5" customHeight="1" x14ac:dyDescent="0.35">
      <c r="A20" s="22">
        <v>44215</v>
      </c>
      <c r="B20" s="23" t="s">
        <v>79</v>
      </c>
      <c r="C20" s="24">
        <v>83</v>
      </c>
      <c r="D20" s="23" t="s">
        <v>102</v>
      </c>
      <c r="E20" s="25" t="s">
        <v>103</v>
      </c>
      <c r="F20" s="26">
        <v>0</v>
      </c>
      <c r="G20" s="23" t="str">
        <f>VLOOKUP(B20,'Data Produk'!$A$2:$F$40,2,FALSE)</f>
        <v>Buku Gambar A3</v>
      </c>
      <c r="H20" s="23" t="str">
        <f>VLOOKUP(B20,'Data Produk'!$A$2:$F$40,3,FALSE)</f>
        <v>Alat Tulis</v>
      </c>
      <c r="I20" s="24" t="str">
        <f>VLOOKUP(B20,'Data Produk'!$A$2:$F$40,4,FALSE)</f>
        <v>Pcs</v>
      </c>
      <c r="J20" s="27">
        <f>VLOOKUP(B20,'Data Produk'!$A$2:$F$40,5,FALSE)</f>
        <v>10000</v>
      </c>
      <c r="K20" s="27">
        <f>VLOOKUP(B20,'Data Produk'!$A$2:$F$40,6,FALSE)</f>
        <v>13500</v>
      </c>
      <c r="L20" s="27">
        <f t="shared" si="0"/>
        <v>830000</v>
      </c>
      <c r="M20" s="25">
        <f t="shared" si="1"/>
        <v>1120500</v>
      </c>
      <c r="N20" s="24">
        <f>DAY('Data Transaksi'!$A20)</f>
        <v>19</v>
      </c>
      <c r="O20" s="23" t="str">
        <f>TEXT('Data Transaksi'!$A20,"mmm")</f>
        <v>Jan</v>
      </c>
      <c r="P20" s="24">
        <f>YEAR('Data Transaksi'!$A20)</f>
        <v>2021</v>
      </c>
      <c r="R20" s="28">
        <f>'Data Transaksi'!$C20+30</f>
        <v>113</v>
      </c>
    </row>
    <row r="21" spans="1:18" ht="16.5" customHeight="1" x14ac:dyDescent="0.35">
      <c r="A21" s="29">
        <v>44216</v>
      </c>
      <c r="B21" s="30" t="s">
        <v>81</v>
      </c>
      <c r="C21" s="31">
        <v>89</v>
      </c>
      <c r="D21" s="30" t="s">
        <v>100</v>
      </c>
      <c r="E21" s="32" t="s">
        <v>103</v>
      </c>
      <c r="F21" s="33">
        <v>0</v>
      </c>
      <c r="G21" s="30" t="str">
        <f>VLOOKUP(B21,'Data Produk'!$A$2:$F$40,2,FALSE)</f>
        <v>Pulpen Gel</v>
      </c>
      <c r="H21" s="30" t="str">
        <f>VLOOKUP(B21,'Data Produk'!$A$2:$F$40,3,FALSE)</f>
        <v>Alat Tulis</v>
      </c>
      <c r="I21" s="31" t="str">
        <f>VLOOKUP(B21,'Data Produk'!$A$2:$F$40,4,FALSE)</f>
        <v>Pcs</v>
      </c>
      <c r="J21" s="34">
        <f>VLOOKUP(B21,'Data Produk'!$A$2:$F$40,5,FALSE)</f>
        <v>7500</v>
      </c>
      <c r="K21" s="34">
        <f>VLOOKUP(B21,'Data Produk'!$A$2:$F$40,6,FALSE)</f>
        <v>8000</v>
      </c>
      <c r="L21" s="34">
        <f t="shared" si="0"/>
        <v>667500</v>
      </c>
      <c r="M21" s="32">
        <f t="shared" si="1"/>
        <v>712000</v>
      </c>
      <c r="N21" s="31">
        <f>DAY('Data Transaksi'!$A21)</f>
        <v>20</v>
      </c>
      <c r="O21" s="30" t="str">
        <f>TEXT('Data Transaksi'!$A21,"mmm")</f>
        <v>Jan</v>
      </c>
      <c r="P21" s="35">
        <f>YEAR('Data Transaksi'!$A21)</f>
        <v>2021</v>
      </c>
      <c r="R21" s="28">
        <f>'Data Transaksi'!$C21+30</f>
        <v>119</v>
      </c>
    </row>
    <row r="22" spans="1:18" ht="16.5" customHeight="1" x14ac:dyDescent="0.35">
      <c r="A22" s="22">
        <v>44217</v>
      </c>
      <c r="B22" s="23" t="s">
        <v>83</v>
      </c>
      <c r="C22" s="24">
        <v>88</v>
      </c>
      <c r="D22" s="23" t="s">
        <v>100</v>
      </c>
      <c r="E22" s="25" t="s">
        <v>103</v>
      </c>
      <c r="F22" s="26">
        <v>0</v>
      </c>
      <c r="G22" s="23" t="str">
        <f>VLOOKUP(B22,'Data Produk'!$A$2:$F$40,2,FALSE)</f>
        <v>Tipe X Joyko</v>
      </c>
      <c r="H22" s="23" t="str">
        <f>VLOOKUP(B22,'Data Produk'!$A$2:$F$40,3,FALSE)</f>
        <v>Alat Tulis</v>
      </c>
      <c r="I22" s="24" t="str">
        <f>VLOOKUP(B22,'Data Produk'!$A$2:$F$40,4,FALSE)</f>
        <v>Pcs</v>
      </c>
      <c r="J22" s="27">
        <f>VLOOKUP(B22,'Data Produk'!$A$2:$F$40,5,FALSE)</f>
        <v>1500</v>
      </c>
      <c r="K22" s="27">
        <f>VLOOKUP(B22,'Data Produk'!$A$2:$F$40,6,FALSE)</f>
        <v>2500</v>
      </c>
      <c r="L22" s="27">
        <f t="shared" si="0"/>
        <v>132000</v>
      </c>
      <c r="M22" s="25">
        <f t="shared" si="1"/>
        <v>220000</v>
      </c>
      <c r="N22" s="24">
        <f>DAY('Data Transaksi'!$A22)</f>
        <v>21</v>
      </c>
      <c r="O22" s="23" t="str">
        <f>TEXT('Data Transaksi'!$A22,"mmm")</f>
        <v>Jan</v>
      </c>
      <c r="P22" s="24">
        <f>YEAR('Data Transaksi'!$A22)</f>
        <v>2021</v>
      </c>
      <c r="R22" s="28">
        <f>'Data Transaksi'!$C22+30</f>
        <v>118</v>
      </c>
    </row>
    <row r="23" spans="1:18" ht="16.5" customHeight="1" x14ac:dyDescent="0.35">
      <c r="A23" s="29">
        <v>44218</v>
      </c>
      <c r="B23" s="30" t="s">
        <v>85</v>
      </c>
      <c r="C23" s="31">
        <v>87</v>
      </c>
      <c r="D23" s="30" t="s">
        <v>100</v>
      </c>
      <c r="E23" s="32" t="s">
        <v>103</v>
      </c>
      <c r="F23" s="33">
        <v>0</v>
      </c>
      <c r="G23" s="30" t="str">
        <f>VLOOKUP(B23,'Data Produk'!$A$2:$F$40,2,FALSE)</f>
        <v>Penggaris Butterfly</v>
      </c>
      <c r="H23" s="30" t="str">
        <f>VLOOKUP(B23,'Data Produk'!$A$2:$F$40,3,FALSE)</f>
        <v>Alat Tulis</v>
      </c>
      <c r="I23" s="31" t="str">
        <f>VLOOKUP(B23,'Data Produk'!$A$2:$F$40,4,FALSE)</f>
        <v>Pcs</v>
      </c>
      <c r="J23" s="34">
        <f>VLOOKUP(B23,'Data Produk'!$A$2:$F$40,5,FALSE)</f>
        <v>1750</v>
      </c>
      <c r="K23" s="34">
        <f>VLOOKUP(B23,'Data Produk'!$A$2:$F$40,6,FALSE)</f>
        <v>2750</v>
      </c>
      <c r="L23" s="34">
        <f t="shared" si="0"/>
        <v>152250</v>
      </c>
      <c r="M23" s="32">
        <f t="shared" si="1"/>
        <v>239250</v>
      </c>
      <c r="N23" s="31">
        <f>DAY('Data Transaksi'!$A23)</f>
        <v>22</v>
      </c>
      <c r="O23" s="30" t="str">
        <f>TEXT('Data Transaksi'!$A23,"mmm")</f>
        <v>Jan</v>
      </c>
      <c r="P23" s="35">
        <f>YEAR('Data Transaksi'!$A23)</f>
        <v>2021</v>
      </c>
      <c r="R23" s="28">
        <f>'Data Transaksi'!$C23+30</f>
        <v>117</v>
      </c>
    </row>
    <row r="24" spans="1:18" ht="16.5" customHeight="1" x14ac:dyDescent="0.35">
      <c r="A24" s="22">
        <v>44219</v>
      </c>
      <c r="B24" s="23" t="s">
        <v>87</v>
      </c>
      <c r="C24" s="24">
        <v>90</v>
      </c>
      <c r="D24" s="23" t="s">
        <v>100</v>
      </c>
      <c r="E24" s="25" t="s">
        <v>103</v>
      </c>
      <c r="F24" s="26">
        <v>0</v>
      </c>
      <c r="G24" s="23" t="str">
        <f>VLOOKUP(B24,'Data Produk'!$A$2:$F$40,2,FALSE)</f>
        <v>Penggaris Flexibble</v>
      </c>
      <c r="H24" s="23" t="str">
        <f>VLOOKUP(B24,'Data Produk'!$A$2:$F$40,3,FALSE)</f>
        <v>Alat Tulis</v>
      </c>
      <c r="I24" s="24" t="str">
        <f>VLOOKUP(B24,'Data Produk'!$A$2:$F$40,4,FALSE)</f>
        <v>Pcs</v>
      </c>
      <c r="J24" s="27">
        <f>VLOOKUP(B24,'Data Produk'!$A$2:$F$40,5,FALSE)</f>
        <v>13750</v>
      </c>
      <c r="K24" s="27">
        <f>VLOOKUP(B24,'Data Produk'!$A$2:$F$40,6,FALSE)</f>
        <v>17500</v>
      </c>
      <c r="L24" s="27">
        <f t="shared" si="0"/>
        <v>1237500</v>
      </c>
      <c r="M24" s="25">
        <f t="shared" si="1"/>
        <v>1575000</v>
      </c>
      <c r="N24" s="24">
        <f>DAY('Data Transaksi'!$A24)</f>
        <v>23</v>
      </c>
      <c r="O24" s="23" t="str">
        <f>TEXT('Data Transaksi'!$A24,"mmm")</f>
        <v>Jan</v>
      </c>
      <c r="P24" s="24">
        <f>YEAR('Data Transaksi'!$A24)</f>
        <v>2021</v>
      </c>
      <c r="R24" s="28">
        <f>'Data Transaksi'!$C24+30</f>
        <v>120</v>
      </c>
    </row>
    <row r="25" spans="1:18" ht="16.5" customHeight="1" x14ac:dyDescent="0.35">
      <c r="A25" s="29">
        <v>44220</v>
      </c>
      <c r="B25" s="30" t="s">
        <v>47</v>
      </c>
      <c r="C25" s="31">
        <v>85</v>
      </c>
      <c r="D25" s="30" t="s">
        <v>100</v>
      </c>
      <c r="E25" s="32" t="s">
        <v>103</v>
      </c>
      <c r="F25" s="33">
        <v>0</v>
      </c>
      <c r="G25" s="30" t="str">
        <f>VLOOKUP(B25,'Data Produk'!$A$2:$F$40,2,FALSE)</f>
        <v>Golda Coffee</v>
      </c>
      <c r="H25" s="30" t="str">
        <f>VLOOKUP(B25,'Data Produk'!$A$2:$F$40,3,FALSE)</f>
        <v>Minuman</v>
      </c>
      <c r="I25" s="31" t="str">
        <f>VLOOKUP(B25,'Data Produk'!$A$2:$F$40,4,FALSE)</f>
        <v>Pcs</v>
      </c>
      <c r="J25" s="34">
        <f>VLOOKUP(B25,'Data Produk'!$A$2:$F$40,5,FALSE)</f>
        <v>11950</v>
      </c>
      <c r="K25" s="34">
        <f>VLOOKUP(B25,'Data Produk'!$A$2:$F$40,6,FALSE)</f>
        <v>16200</v>
      </c>
      <c r="L25" s="34">
        <f t="shared" si="0"/>
        <v>1015750</v>
      </c>
      <c r="M25" s="32">
        <f t="shared" si="1"/>
        <v>1377000</v>
      </c>
      <c r="N25" s="31">
        <f>DAY('Data Transaksi'!$A25)</f>
        <v>24</v>
      </c>
      <c r="O25" s="30" t="str">
        <f>TEXT('Data Transaksi'!$A25,"mmm")</f>
        <v>Jan</v>
      </c>
      <c r="P25" s="35">
        <f>YEAR('Data Transaksi'!$A25)</f>
        <v>2021</v>
      </c>
      <c r="R25" s="28">
        <f>'Data Transaksi'!$C25+30</f>
        <v>115</v>
      </c>
    </row>
    <row r="26" spans="1:18" ht="16.5" customHeight="1" x14ac:dyDescent="0.35">
      <c r="A26" s="22">
        <v>44221</v>
      </c>
      <c r="B26" s="23" t="s">
        <v>16</v>
      </c>
      <c r="C26" s="24">
        <v>92</v>
      </c>
      <c r="D26" s="23" t="s">
        <v>100</v>
      </c>
      <c r="E26" s="25" t="s">
        <v>101</v>
      </c>
      <c r="F26" s="26">
        <v>0</v>
      </c>
      <c r="G26" s="23" t="str">
        <f>VLOOKUP(B26,'Data Produk'!$A$2:$F$40,2,FALSE)</f>
        <v>Beng beng</v>
      </c>
      <c r="H26" s="23" t="str">
        <f>VLOOKUP(B26,'Data Produk'!$A$2:$F$40,3,FALSE)</f>
        <v>Makanan</v>
      </c>
      <c r="I26" s="24" t="str">
        <f>VLOOKUP(B26,'Data Produk'!$A$2:$F$40,4,FALSE)</f>
        <v>Pcs</v>
      </c>
      <c r="J26" s="27">
        <f>VLOOKUP(B26,'Data Produk'!$A$2:$F$40,5,FALSE)</f>
        <v>3650</v>
      </c>
      <c r="K26" s="27">
        <f>VLOOKUP(B26,'Data Produk'!$A$2:$F$40,6,FALSE)</f>
        <v>5100</v>
      </c>
      <c r="L26" s="27">
        <f t="shared" si="0"/>
        <v>335800</v>
      </c>
      <c r="M26" s="25">
        <f t="shared" ref="M26:M33" si="2">K26*C26*(1-F26)</f>
        <v>469200</v>
      </c>
      <c r="N26" s="24">
        <f>DAY('Data Transaksi'!$A26)</f>
        <v>25</v>
      </c>
      <c r="O26" s="23" t="str">
        <f>TEXT('Data Transaksi'!$A26,"mmm")</f>
        <v>Jan</v>
      </c>
      <c r="P26" s="24">
        <f>YEAR('Data Transaksi'!$A26)</f>
        <v>2021</v>
      </c>
      <c r="R26" s="28">
        <f>'Data Transaksi'!$C26+30</f>
        <v>122</v>
      </c>
    </row>
    <row r="27" spans="1:18" ht="16.5" customHeight="1" x14ac:dyDescent="0.35">
      <c r="A27" s="29">
        <v>44222</v>
      </c>
      <c r="B27" s="30" t="s">
        <v>16</v>
      </c>
      <c r="C27" s="31">
        <v>85</v>
      </c>
      <c r="D27" s="30" t="s">
        <v>104</v>
      </c>
      <c r="E27" s="32" t="s">
        <v>103</v>
      </c>
      <c r="F27" s="33">
        <v>0</v>
      </c>
      <c r="G27" s="30" t="str">
        <f>VLOOKUP(B27,'Data Produk'!$A$2:$F$40,2,FALSE)</f>
        <v>Beng beng</v>
      </c>
      <c r="H27" s="30" t="str">
        <f>VLOOKUP(B27,'Data Produk'!$A$2:$F$40,3,FALSE)</f>
        <v>Makanan</v>
      </c>
      <c r="I27" s="31" t="str">
        <f>VLOOKUP(B27,'Data Produk'!$A$2:$F$40,4,FALSE)</f>
        <v>Pcs</v>
      </c>
      <c r="J27" s="34">
        <f>VLOOKUP(B27,'Data Produk'!$A$2:$F$40,5,FALSE)</f>
        <v>3650</v>
      </c>
      <c r="K27" s="34">
        <f>VLOOKUP(B27,'Data Produk'!$A$2:$F$40,6,FALSE)</f>
        <v>5100</v>
      </c>
      <c r="L27" s="34">
        <f t="shared" si="0"/>
        <v>310250</v>
      </c>
      <c r="M27" s="32">
        <f t="shared" si="2"/>
        <v>433500</v>
      </c>
      <c r="N27" s="31">
        <f>DAY('Data Transaksi'!$A27)</f>
        <v>26</v>
      </c>
      <c r="O27" s="30" t="str">
        <f>TEXT('Data Transaksi'!$A27,"mmm")</f>
        <v>Jan</v>
      </c>
      <c r="P27" s="35">
        <f>YEAR('Data Transaksi'!$A27)</f>
        <v>2021</v>
      </c>
      <c r="R27" s="28">
        <f>'Data Transaksi'!$C27+30</f>
        <v>115</v>
      </c>
    </row>
    <row r="28" spans="1:18" ht="16.5" customHeight="1" x14ac:dyDescent="0.35">
      <c r="A28" s="22">
        <v>44223</v>
      </c>
      <c r="B28" s="23" t="s">
        <v>16</v>
      </c>
      <c r="C28" s="24">
        <v>105</v>
      </c>
      <c r="D28" s="23" t="s">
        <v>104</v>
      </c>
      <c r="E28" s="25" t="s">
        <v>103</v>
      </c>
      <c r="F28" s="26">
        <v>0</v>
      </c>
      <c r="G28" s="23" t="str">
        <f>VLOOKUP(B28,'Data Produk'!$A$2:$F$40,2,FALSE)</f>
        <v>Beng beng</v>
      </c>
      <c r="H28" s="23" t="str">
        <f>VLOOKUP(B28,'Data Produk'!$A$2:$F$40,3,FALSE)</f>
        <v>Makanan</v>
      </c>
      <c r="I28" s="24" t="str">
        <f>VLOOKUP(B28,'Data Produk'!$A$2:$F$40,4,FALSE)</f>
        <v>Pcs</v>
      </c>
      <c r="J28" s="27">
        <f>VLOOKUP(B28,'Data Produk'!$A$2:$F$40,5,FALSE)</f>
        <v>3650</v>
      </c>
      <c r="K28" s="27">
        <f>VLOOKUP(B28,'Data Produk'!$A$2:$F$40,6,FALSE)</f>
        <v>5100</v>
      </c>
      <c r="L28" s="27">
        <f t="shared" si="0"/>
        <v>383250</v>
      </c>
      <c r="M28" s="25">
        <f t="shared" si="2"/>
        <v>535500</v>
      </c>
      <c r="N28" s="24">
        <f>DAY('Data Transaksi'!$A28)</f>
        <v>27</v>
      </c>
      <c r="O28" s="23" t="str">
        <f>TEXT('Data Transaksi'!$A28,"mmm")</f>
        <v>Jan</v>
      </c>
      <c r="P28" s="24">
        <f>YEAR('Data Transaksi'!$A28)</f>
        <v>2021</v>
      </c>
      <c r="R28" s="28">
        <f>'Data Transaksi'!$C28+30</f>
        <v>135</v>
      </c>
    </row>
    <row r="29" spans="1:18" ht="16.5" customHeight="1" x14ac:dyDescent="0.35">
      <c r="A29" s="29">
        <v>44224</v>
      </c>
      <c r="B29" s="30" t="s">
        <v>16</v>
      </c>
      <c r="C29" s="31">
        <v>85</v>
      </c>
      <c r="D29" s="30" t="s">
        <v>104</v>
      </c>
      <c r="E29" s="32" t="s">
        <v>103</v>
      </c>
      <c r="F29" s="33">
        <v>0</v>
      </c>
      <c r="G29" s="30" t="str">
        <f>VLOOKUP(B29,'Data Produk'!$A$2:$F$40,2,FALSE)</f>
        <v>Beng beng</v>
      </c>
      <c r="H29" s="30" t="str">
        <f>VLOOKUP(B29,'Data Produk'!$A$2:$F$40,3,FALSE)</f>
        <v>Makanan</v>
      </c>
      <c r="I29" s="31" t="str">
        <f>VLOOKUP(B29,'Data Produk'!$A$2:$F$40,4,FALSE)</f>
        <v>Pcs</v>
      </c>
      <c r="J29" s="34">
        <f>VLOOKUP(B29,'Data Produk'!$A$2:$F$40,5,FALSE)</f>
        <v>3650</v>
      </c>
      <c r="K29" s="34">
        <f>VLOOKUP(B29,'Data Produk'!$A$2:$F$40,6,FALSE)</f>
        <v>5100</v>
      </c>
      <c r="L29" s="34">
        <f t="shared" si="0"/>
        <v>310250</v>
      </c>
      <c r="M29" s="32">
        <f t="shared" si="2"/>
        <v>433500</v>
      </c>
      <c r="N29" s="31">
        <f>DAY('Data Transaksi'!$A29)</f>
        <v>28</v>
      </c>
      <c r="O29" s="30" t="str">
        <f>TEXT('Data Transaksi'!$A29,"mmm")</f>
        <v>Jan</v>
      </c>
      <c r="P29" s="35">
        <f>YEAR('Data Transaksi'!$A29)</f>
        <v>2021</v>
      </c>
      <c r="R29" s="28">
        <f>'Data Transaksi'!$C29+30</f>
        <v>115</v>
      </c>
    </row>
    <row r="30" spans="1:18" ht="16.5" customHeight="1" x14ac:dyDescent="0.35">
      <c r="A30" s="22">
        <v>44225</v>
      </c>
      <c r="B30" s="23" t="s">
        <v>16</v>
      </c>
      <c r="C30" s="24">
        <v>95</v>
      </c>
      <c r="D30" s="23" t="s">
        <v>104</v>
      </c>
      <c r="E30" s="25" t="s">
        <v>101</v>
      </c>
      <c r="F30" s="26">
        <v>0</v>
      </c>
      <c r="G30" s="23" t="str">
        <f>VLOOKUP(B30,'Data Produk'!$A$2:$F$40,2,FALSE)</f>
        <v>Beng beng</v>
      </c>
      <c r="H30" s="23" t="str">
        <f>VLOOKUP(B30,'Data Produk'!$A$2:$F$40,3,FALSE)</f>
        <v>Makanan</v>
      </c>
      <c r="I30" s="24" t="str">
        <f>VLOOKUP(B30,'Data Produk'!$A$2:$F$40,4,FALSE)</f>
        <v>Pcs</v>
      </c>
      <c r="J30" s="27">
        <f>VLOOKUP(B30,'Data Produk'!$A$2:$F$40,5,FALSE)</f>
        <v>3650</v>
      </c>
      <c r="K30" s="27">
        <f>VLOOKUP(B30,'Data Produk'!$A$2:$F$40,6,FALSE)</f>
        <v>5100</v>
      </c>
      <c r="L30" s="27">
        <f t="shared" si="0"/>
        <v>346750</v>
      </c>
      <c r="M30" s="25">
        <f t="shared" si="2"/>
        <v>484500</v>
      </c>
      <c r="N30" s="24">
        <f>DAY('Data Transaksi'!$A30)</f>
        <v>29</v>
      </c>
      <c r="O30" s="23" t="str">
        <f>TEXT('Data Transaksi'!$A30,"mmm")</f>
        <v>Jan</v>
      </c>
      <c r="P30" s="24">
        <f>YEAR('Data Transaksi'!$A30)</f>
        <v>2021</v>
      </c>
      <c r="R30" s="28">
        <f>'Data Transaksi'!$C30+30</f>
        <v>125</v>
      </c>
    </row>
    <row r="31" spans="1:18" ht="16.5" customHeight="1" x14ac:dyDescent="0.35">
      <c r="A31" s="29">
        <v>44226</v>
      </c>
      <c r="B31" s="30" t="s">
        <v>16</v>
      </c>
      <c r="C31" s="31">
        <v>90</v>
      </c>
      <c r="D31" s="30" t="s">
        <v>104</v>
      </c>
      <c r="E31" s="32" t="s">
        <v>101</v>
      </c>
      <c r="F31" s="33">
        <v>0</v>
      </c>
      <c r="G31" s="30" t="str">
        <f>VLOOKUP(B31,'Data Produk'!$A$2:$F$40,2,FALSE)</f>
        <v>Beng beng</v>
      </c>
      <c r="H31" s="30" t="str">
        <f>VLOOKUP(B31,'Data Produk'!$A$2:$F$40,3,FALSE)</f>
        <v>Makanan</v>
      </c>
      <c r="I31" s="31" t="str">
        <f>VLOOKUP(B31,'Data Produk'!$A$2:$F$40,4,FALSE)</f>
        <v>Pcs</v>
      </c>
      <c r="J31" s="34">
        <f>VLOOKUP(B31,'Data Produk'!$A$2:$F$40,5,FALSE)</f>
        <v>3650</v>
      </c>
      <c r="K31" s="34">
        <f>VLOOKUP(B31,'Data Produk'!$A$2:$F$40,6,FALSE)</f>
        <v>5100</v>
      </c>
      <c r="L31" s="34">
        <f t="shared" si="0"/>
        <v>328500</v>
      </c>
      <c r="M31" s="32">
        <f t="shared" si="2"/>
        <v>459000</v>
      </c>
      <c r="N31" s="31">
        <f>DAY('Data Transaksi'!$A31)</f>
        <v>30</v>
      </c>
      <c r="O31" s="30" t="str">
        <f>TEXT('Data Transaksi'!$A31,"mmm")</f>
        <v>Jan</v>
      </c>
      <c r="P31" s="35">
        <f>YEAR('Data Transaksi'!$A31)</f>
        <v>2021</v>
      </c>
      <c r="R31" s="28">
        <f>'Data Transaksi'!$C31+30</f>
        <v>120</v>
      </c>
    </row>
    <row r="32" spans="1:18" ht="16.5" customHeight="1" x14ac:dyDescent="0.35">
      <c r="A32" s="22">
        <v>44227</v>
      </c>
      <c r="B32" s="23" t="s">
        <v>16</v>
      </c>
      <c r="C32" s="24">
        <v>85</v>
      </c>
      <c r="D32" s="23" t="s">
        <v>104</v>
      </c>
      <c r="E32" s="25" t="s">
        <v>101</v>
      </c>
      <c r="F32" s="26">
        <v>0</v>
      </c>
      <c r="G32" s="23" t="str">
        <f>VLOOKUP(B32,'Data Produk'!$A$2:$F$40,2,FALSE)</f>
        <v>Beng beng</v>
      </c>
      <c r="H32" s="23" t="str">
        <f>VLOOKUP(B32,'Data Produk'!$A$2:$F$40,3,FALSE)</f>
        <v>Makanan</v>
      </c>
      <c r="I32" s="24" t="str">
        <f>VLOOKUP(B32,'Data Produk'!$A$2:$F$40,4,FALSE)</f>
        <v>Pcs</v>
      </c>
      <c r="J32" s="27">
        <f>VLOOKUP(B32,'Data Produk'!$A$2:$F$40,5,FALSE)</f>
        <v>3650</v>
      </c>
      <c r="K32" s="27">
        <f>VLOOKUP(B32,'Data Produk'!$A$2:$F$40,6,FALSE)</f>
        <v>5100</v>
      </c>
      <c r="L32" s="27">
        <f t="shared" si="0"/>
        <v>310250</v>
      </c>
      <c r="M32" s="25">
        <f t="shared" si="2"/>
        <v>433500</v>
      </c>
      <c r="N32" s="24">
        <f>DAY('Data Transaksi'!$A32)</f>
        <v>31</v>
      </c>
      <c r="O32" s="23" t="str">
        <f>TEXT('Data Transaksi'!$A32,"mmm")</f>
        <v>Jan</v>
      </c>
      <c r="P32" s="24">
        <f>YEAR('Data Transaksi'!$A32)</f>
        <v>2021</v>
      </c>
      <c r="R32" s="28">
        <f>'Data Transaksi'!$C32+30</f>
        <v>115</v>
      </c>
    </row>
    <row r="33" spans="1:18" ht="16.5" customHeight="1" x14ac:dyDescent="0.35">
      <c r="A33" s="29">
        <v>44228</v>
      </c>
      <c r="B33" s="30" t="s">
        <v>6</v>
      </c>
      <c r="C33" s="31">
        <v>87</v>
      </c>
      <c r="D33" s="30" t="s">
        <v>100</v>
      </c>
      <c r="E33" s="32" t="s">
        <v>101</v>
      </c>
      <c r="F33" s="33">
        <v>0</v>
      </c>
      <c r="G33" s="30" t="str">
        <f>VLOOKUP(B33,'Data Produk'!$A$2:$F$40,2,FALSE)</f>
        <v>Pocky</v>
      </c>
      <c r="H33" s="30" t="str">
        <f>VLOOKUP(B33,'Data Produk'!$A$2:$F$40,3,FALSE)</f>
        <v>Makanan</v>
      </c>
      <c r="I33" s="31" t="str">
        <f>VLOOKUP(B33,'Data Produk'!$A$2:$F$40,4,FALSE)</f>
        <v>Pcs</v>
      </c>
      <c r="J33" s="34">
        <f>VLOOKUP(B33,'Data Produk'!$A$2:$F$40,5,FALSE)</f>
        <v>7250</v>
      </c>
      <c r="K33" s="34">
        <f>VLOOKUP(B33,'Data Produk'!$A$2:$F$40,6,FALSE)</f>
        <v>8200</v>
      </c>
      <c r="L33" s="34">
        <f t="shared" si="0"/>
        <v>630750</v>
      </c>
      <c r="M33" s="32">
        <f t="shared" si="2"/>
        <v>713400</v>
      </c>
      <c r="N33" s="31">
        <f>DAY('Data Transaksi'!$A33)</f>
        <v>1</v>
      </c>
      <c r="O33" s="30" t="str">
        <f>TEXT('Data Transaksi'!$A33,"mmm")</f>
        <v>Feb</v>
      </c>
      <c r="P33" s="35">
        <f>YEAR('Data Transaksi'!$A33)</f>
        <v>2021</v>
      </c>
      <c r="R33" s="28">
        <f>'Data Transaksi'!$C33+30</f>
        <v>117</v>
      </c>
    </row>
    <row r="34" spans="1:18" ht="16.5" customHeight="1" x14ac:dyDescent="0.35">
      <c r="A34" s="22">
        <v>44229</v>
      </c>
      <c r="B34" s="23" t="s">
        <v>10</v>
      </c>
      <c r="C34" s="24">
        <v>84</v>
      </c>
      <c r="D34" s="23" t="s">
        <v>100</v>
      </c>
      <c r="E34" s="25" t="s">
        <v>101</v>
      </c>
      <c r="F34" s="26">
        <v>0</v>
      </c>
      <c r="G34" s="23" t="str">
        <f>VLOOKUP(B34,'Data Produk'!$A$2:$F$40,2,FALSE)</f>
        <v>Lotte Chocopie</v>
      </c>
      <c r="H34" s="23" t="str">
        <f>VLOOKUP(B34,'Data Produk'!$A$2:$F$40,3,FALSE)</f>
        <v>Makanan</v>
      </c>
      <c r="I34" s="24" t="str">
        <f>VLOOKUP(B34,'Data Produk'!$A$2:$F$40,4,FALSE)</f>
        <v>Pcs</v>
      </c>
      <c r="J34" s="27">
        <f>VLOOKUP(B34,'Data Produk'!$A$2:$F$40,5,FALSE)</f>
        <v>4850</v>
      </c>
      <c r="K34" s="27">
        <f>VLOOKUP(B34,'Data Produk'!$A$2:$F$40,6,FALSE)</f>
        <v>6100</v>
      </c>
      <c r="L34" s="27">
        <f t="shared" si="0"/>
        <v>407400</v>
      </c>
      <c r="M34" s="25">
        <f t="shared" ref="M34:M56" si="3">K34*C34</f>
        <v>512400</v>
      </c>
      <c r="N34" s="24">
        <f>DAY('Data Transaksi'!$A34)</f>
        <v>2</v>
      </c>
      <c r="O34" s="23" t="str">
        <f>TEXT('Data Transaksi'!$A34,"mmm")</f>
        <v>Feb</v>
      </c>
      <c r="P34" s="24">
        <f>YEAR('Data Transaksi'!$A34)</f>
        <v>2021</v>
      </c>
      <c r="R34" s="28">
        <f>'Data Transaksi'!$C34+30</f>
        <v>114</v>
      </c>
    </row>
    <row r="35" spans="1:18" ht="16.5" customHeight="1" x14ac:dyDescent="0.35">
      <c r="A35" s="29">
        <v>44230</v>
      </c>
      <c r="B35" s="30" t="s">
        <v>12</v>
      </c>
      <c r="C35" s="31">
        <v>95</v>
      </c>
      <c r="D35" s="30" t="s">
        <v>100</v>
      </c>
      <c r="E35" s="32" t="s">
        <v>101</v>
      </c>
      <c r="F35" s="33">
        <v>0</v>
      </c>
      <c r="G35" s="30" t="str">
        <f>VLOOKUP(B35,'Data Produk'!$A$2:$F$40,2,FALSE)</f>
        <v>Oreo Wafer Sandwich</v>
      </c>
      <c r="H35" s="30" t="str">
        <f>VLOOKUP(B35,'Data Produk'!$A$2:$F$40,3,FALSE)</f>
        <v>Makanan</v>
      </c>
      <c r="I35" s="31" t="str">
        <f>VLOOKUP(B35,'Data Produk'!$A$2:$F$40,4,FALSE)</f>
        <v>Pcs</v>
      </c>
      <c r="J35" s="34">
        <f>VLOOKUP(B35,'Data Produk'!$A$2:$F$40,5,FALSE)</f>
        <v>2350</v>
      </c>
      <c r="K35" s="34">
        <f>VLOOKUP(B35,'Data Produk'!$A$2:$F$40,6,FALSE)</f>
        <v>3500</v>
      </c>
      <c r="L35" s="34">
        <f t="shared" si="0"/>
        <v>223250</v>
      </c>
      <c r="M35" s="32">
        <f t="shared" si="3"/>
        <v>332500</v>
      </c>
      <c r="N35" s="31">
        <f>DAY('Data Transaksi'!$A35)</f>
        <v>3</v>
      </c>
      <c r="O35" s="30" t="str">
        <f>TEXT('Data Transaksi'!$A35,"mmm")</f>
        <v>Feb</v>
      </c>
      <c r="P35" s="35">
        <f>YEAR('Data Transaksi'!$A35)</f>
        <v>2021</v>
      </c>
      <c r="R35" s="28">
        <f>'Data Transaksi'!$C35+30</f>
        <v>125</v>
      </c>
    </row>
    <row r="36" spans="1:18" ht="16.5" customHeight="1" x14ac:dyDescent="0.35">
      <c r="A36" s="22">
        <v>44231</v>
      </c>
      <c r="B36" s="23" t="s">
        <v>14</v>
      </c>
      <c r="C36" s="24">
        <v>88</v>
      </c>
      <c r="D36" s="23" t="s">
        <v>100</v>
      </c>
      <c r="E36" s="25" t="s">
        <v>101</v>
      </c>
      <c r="F36" s="26">
        <v>0</v>
      </c>
      <c r="G36" s="23" t="str">
        <f>VLOOKUP(B36,'Data Produk'!$A$2:$F$40,2,FALSE)</f>
        <v>Nyam-nyam</v>
      </c>
      <c r="H36" s="23" t="str">
        <f>VLOOKUP(B36,'Data Produk'!$A$2:$F$40,3,FALSE)</f>
        <v>Makanan</v>
      </c>
      <c r="I36" s="24" t="str">
        <f>VLOOKUP(B36,'Data Produk'!$A$2:$F$40,4,FALSE)</f>
        <v>Pcs</v>
      </c>
      <c r="J36" s="27">
        <f>VLOOKUP(B36,'Data Produk'!$A$2:$F$40,5,FALSE)</f>
        <v>3550</v>
      </c>
      <c r="K36" s="27">
        <f>VLOOKUP(B36,'Data Produk'!$A$2:$F$40,6,FALSE)</f>
        <v>4800</v>
      </c>
      <c r="L36" s="27">
        <f t="shared" si="0"/>
        <v>312400</v>
      </c>
      <c r="M36" s="25">
        <f t="shared" si="3"/>
        <v>422400</v>
      </c>
      <c r="N36" s="24">
        <f>DAY('Data Transaksi'!$A36)</f>
        <v>4</v>
      </c>
      <c r="O36" s="23" t="str">
        <f>TEXT('Data Transaksi'!$A36,"mmm")</f>
        <v>Feb</v>
      </c>
      <c r="P36" s="24">
        <f>YEAR('Data Transaksi'!$A36)</f>
        <v>2021</v>
      </c>
      <c r="R36" s="28">
        <f>'Data Transaksi'!$C36+30</f>
        <v>118</v>
      </c>
    </row>
    <row r="37" spans="1:18" ht="16.5" customHeight="1" x14ac:dyDescent="0.35">
      <c r="A37" s="29">
        <v>44232</v>
      </c>
      <c r="B37" s="30" t="s">
        <v>32</v>
      </c>
      <c r="C37" s="31">
        <v>77</v>
      </c>
      <c r="D37" s="30" t="s">
        <v>100</v>
      </c>
      <c r="E37" s="32" t="s">
        <v>101</v>
      </c>
      <c r="F37" s="33">
        <v>0</v>
      </c>
      <c r="G37" s="30" t="str">
        <f>VLOOKUP(B37,'Data Produk'!$A$2:$F$40,2,FALSE)</f>
        <v>Buah Vita</v>
      </c>
      <c r="H37" s="30" t="str">
        <f>VLOOKUP(B37,'Data Produk'!$A$2:$F$40,3,FALSE)</f>
        <v>Minuman</v>
      </c>
      <c r="I37" s="31" t="str">
        <f>VLOOKUP(B37,'Data Produk'!$A$2:$F$40,4,FALSE)</f>
        <v>Pcs</v>
      </c>
      <c r="J37" s="34">
        <f>VLOOKUP(B37,'Data Produk'!$A$2:$F$40,5,FALSE)</f>
        <v>12850</v>
      </c>
      <c r="K37" s="34">
        <f>VLOOKUP(B37,'Data Produk'!$A$2:$F$40,6,FALSE)</f>
        <v>14250</v>
      </c>
      <c r="L37" s="34">
        <f t="shared" si="0"/>
        <v>989450</v>
      </c>
      <c r="M37" s="32">
        <f t="shared" si="3"/>
        <v>1097250</v>
      </c>
      <c r="N37" s="31">
        <f>DAY('Data Transaksi'!$A37)</f>
        <v>5</v>
      </c>
      <c r="O37" s="30" t="str">
        <f>TEXT('Data Transaksi'!$A37,"mmm")</f>
        <v>Feb</v>
      </c>
      <c r="P37" s="35">
        <f>YEAR('Data Transaksi'!$A37)</f>
        <v>2021</v>
      </c>
      <c r="R37" s="28">
        <f>'Data Transaksi'!$C37+30</f>
        <v>107</v>
      </c>
    </row>
    <row r="38" spans="1:18" ht="16.5" customHeight="1" x14ac:dyDescent="0.35">
      <c r="A38" s="22">
        <v>44233</v>
      </c>
      <c r="B38" s="23" t="s">
        <v>35</v>
      </c>
      <c r="C38" s="24">
        <v>79</v>
      </c>
      <c r="D38" s="23" t="s">
        <v>100</v>
      </c>
      <c r="E38" s="25" t="s">
        <v>103</v>
      </c>
      <c r="F38" s="26">
        <v>0</v>
      </c>
      <c r="G38" s="23" t="str">
        <f>VLOOKUP(B38,'Data Produk'!$A$2:$F$40,2,FALSE)</f>
        <v>Cimory Yogurt</v>
      </c>
      <c r="H38" s="23" t="str">
        <f>VLOOKUP(B38,'Data Produk'!$A$2:$F$40,3,FALSE)</f>
        <v>Minuman</v>
      </c>
      <c r="I38" s="24" t="str">
        <f>VLOOKUP(B38,'Data Produk'!$A$2:$F$40,4,FALSE)</f>
        <v>Pcs</v>
      </c>
      <c r="J38" s="27">
        <f>VLOOKUP(B38,'Data Produk'!$A$2:$F$40,5,FALSE)</f>
        <v>2875</v>
      </c>
      <c r="K38" s="27">
        <f>VLOOKUP(B38,'Data Produk'!$A$2:$F$40,6,FALSE)</f>
        <v>5300</v>
      </c>
      <c r="L38" s="27">
        <f t="shared" si="0"/>
        <v>227125</v>
      </c>
      <c r="M38" s="25">
        <f t="shared" si="3"/>
        <v>418700</v>
      </c>
      <c r="N38" s="24">
        <f>DAY('Data Transaksi'!$A38)</f>
        <v>6</v>
      </c>
      <c r="O38" s="23" t="str">
        <f>TEXT('Data Transaksi'!$A38,"mmm")</f>
        <v>Feb</v>
      </c>
      <c r="P38" s="24">
        <f>YEAR('Data Transaksi'!$A38)</f>
        <v>2021</v>
      </c>
      <c r="R38" s="28">
        <f>'Data Transaksi'!$C38+30</f>
        <v>109</v>
      </c>
    </row>
    <row r="39" spans="1:18" ht="16.5" customHeight="1" x14ac:dyDescent="0.35">
      <c r="A39" s="29">
        <v>44234</v>
      </c>
      <c r="B39" s="30" t="s">
        <v>37</v>
      </c>
      <c r="C39" s="31">
        <v>75</v>
      </c>
      <c r="D39" s="30" t="s">
        <v>100</v>
      </c>
      <c r="E39" s="32" t="s">
        <v>103</v>
      </c>
      <c r="F39" s="33">
        <v>0</v>
      </c>
      <c r="G39" s="30" t="str">
        <f>VLOOKUP(B39,'Data Produk'!$A$2:$F$40,2,FALSE)</f>
        <v>Yoyic Bluebery</v>
      </c>
      <c r="H39" s="30" t="str">
        <f>VLOOKUP(B39,'Data Produk'!$A$2:$F$40,3,FALSE)</f>
        <v>Minuman</v>
      </c>
      <c r="I39" s="31" t="str">
        <f>VLOOKUP(B39,'Data Produk'!$A$2:$F$40,4,FALSE)</f>
        <v>Pcs</v>
      </c>
      <c r="J39" s="34">
        <f>VLOOKUP(B39,'Data Produk'!$A$2:$F$40,5,FALSE)</f>
        <v>4775</v>
      </c>
      <c r="K39" s="34">
        <f>VLOOKUP(B39,'Data Produk'!$A$2:$F$40,6,FALSE)</f>
        <v>7700</v>
      </c>
      <c r="L39" s="34">
        <f t="shared" si="0"/>
        <v>358125</v>
      </c>
      <c r="M39" s="32">
        <f t="shared" si="3"/>
        <v>577500</v>
      </c>
      <c r="N39" s="31">
        <f>DAY('Data Transaksi'!$A39)</f>
        <v>7</v>
      </c>
      <c r="O39" s="30" t="str">
        <f>TEXT('Data Transaksi'!$A39,"mmm")</f>
        <v>Feb</v>
      </c>
      <c r="P39" s="35">
        <f>YEAR('Data Transaksi'!$A39)</f>
        <v>2021</v>
      </c>
      <c r="R39" s="28">
        <f>'Data Transaksi'!$C39+30</f>
        <v>105</v>
      </c>
    </row>
    <row r="40" spans="1:18" ht="16.5" customHeight="1" x14ac:dyDescent="0.35">
      <c r="A40" s="22">
        <v>44235</v>
      </c>
      <c r="B40" s="23" t="s">
        <v>39</v>
      </c>
      <c r="C40" s="24">
        <v>75</v>
      </c>
      <c r="D40" s="23" t="s">
        <v>100</v>
      </c>
      <c r="E40" s="25" t="s">
        <v>103</v>
      </c>
      <c r="F40" s="26">
        <v>0</v>
      </c>
      <c r="G40" s="23" t="str">
        <f>VLOOKUP(B40,'Data Produk'!$A$2:$F$40,2,FALSE)</f>
        <v>Teh Pucuk</v>
      </c>
      <c r="H40" s="23" t="str">
        <f>VLOOKUP(B40,'Data Produk'!$A$2:$F$40,3,FALSE)</f>
        <v>Minuman</v>
      </c>
      <c r="I40" s="24" t="str">
        <f>VLOOKUP(B40,'Data Produk'!$A$2:$F$40,4,FALSE)</f>
        <v>Pcs</v>
      </c>
      <c r="J40" s="27">
        <f>VLOOKUP(B40,'Data Produk'!$A$2:$F$40,5,FALSE)</f>
        <v>11500</v>
      </c>
      <c r="K40" s="27">
        <f>VLOOKUP(B40,'Data Produk'!$A$2:$F$40,6,FALSE)</f>
        <v>12550</v>
      </c>
      <c r="L40" s="27">
        <f t="shared" si="0"/>
        <v>862500</v>
      </c>
      <c r="M40" s="25">
        <f t="shared" si="3"/>
        <v>941250</v>
      </c>
      <c r="N40" s="24">
        <f>DAY('Data Transaksi'!$A40)</f>
        <v>8</v>
      </c>
      <c r="O40" s="23" t="str">
        <f>TEXT('Data Transaksi'!$A40,"mmm")</f>
        <v>Feb</v>
      </c>
      <c r="P40" s="24">
        <f>YEAR('Data Transaksi'!$A40)</f>
        <v>2021</v>
      </c>
      <c r="R40" s="28">
        <f>'Data Transaksi'!$C40+30</f>
        <v>105</v>
      </c>
    </row>
    <row r="41" spans="1:18" ht="16.5" customHeight="1" x14ac:dyDescent="0.35">
      <c r="A41" s="29">
        <v>44236</v>
      </c>
      <c r="B41" s="30" t="s">
        <v>41</v>
      </c>
      <c r="C41" s="31">
        <v>85</v>
      </c>
      <c r="D41" s="30" t="s">
        <v>100</v>
      </c>
      <c r="E41" s="32" t="s">
        <v>103</v>
      </c>
      <c r="F41" s="33">
        <v>0</v>
      </c>
      <c r="G41" s="30" t="str">
        <f>VLOOKUP(B41,'Data Produk'!$A$2:$F$40,2,FALSE)</f>
        <v>Fruit Tea Poch</v>
      </c>
      <c r="H41" s="30" t="str">
        <f>VLOOKUP(B41,'Data Produk'!$A$2:$F$40,3,FALSE)</f>
        <v>Minuman</v>
      </c>
      <c r="I41" s="31" t="str">
        <f>VLOOKUP(B41,'Data Produk'!$A$2:$F$40,4,FALSE)</f>
        <v>Pcs</v>
      </c>
      <c r="J41" s="34">
        <f>VLOOKUP(B41,'Data Produk'!$A$2:$F$40,5,FALSE)</f>
        <v>2250</v>
      </c>
      <c r="K41" s="34">
        <f>VLOOKUP(B41,'Data Produk'!$A$2:$F$40,6,FALSE)</f>
        <v>4700</v>
      </c>
      <c r="L41" s="34">
        <f t="shared" si="0"/>
        <v>191250</v>
      </c>
      <c r="M41" s="32">
        <f t="shared" si="3"/>
        <v>399500</v>
      </c>
      <c r="N41" s="31">
        <f>DAY('Data Transaksi'!$A41)</f>
        <v>9</v>
      </c>
      <c r="O41" s="30" t="str">
        <f>TEXT('Data Transaksi'!$A41,"mmm")</f>
        <v>Feb</v>
      </c>
      <c r="P41" s="35">
        <f>YEAR('Data Transaksi'!$A41)</f>
        <v>2021</v>
      </c>
      <c r="R41" s="28">
        <f>'Data Transaksi'!$C41+30</f>
        <v>115</v>
      </c>
    </row>
    <row r="42" spans="1:18" ht="16.5" customHeight="1" x14ac:dyDescent="0.35">
      <c r="A42" s="22">
        <v>44237</v>
      </c>
      <c r="B42" s="23" t="s">
        <v>53</v>
      </c>
      <c r="C42" s="24">
        <v>75</v>
      </c>
      <c r="D42" s="23" t="s">
        <v>100</v>
      </c>
      <c r="E42" s="25" t="s">
        <v>103</v>
      </c>
      <c r="F42" s="26">
        <v>0</v>
      </c>
      <c r="G42" s="23" t="str">
        <f>VLOOKUP(B42,'Data Produk'!$A$2:$F$40,2,FALSE)</f>
        <v>Zen Sabun</v>
      </c>
      <c r="H42" s="23" t="str">
        <f>VLOOKUP(B42,'Data Produk'!$A$2:$F$40,3,FALSE)</f>
        <v>Perawatan Tubuh</v>
      </c>
      <c r="I42" s="24" t="str">
        <f>VLOOKUP(B42,'Data Produk'!$A$2:$F$40,4,FALSE)</f>
        <v>Pcs</v>
      </c>
      <c r="J42" s="27">
        <f>VLOOKUP(B42,'Data Produk'!$A$2:$F$40,5,FALSE)</f>
        <v>18500</v>
      </c>
      <c r="K42" s="27">
        <f>VLOOKUP(B42,'Data Produk'!$A$2:$F$40,6,FALSE)</f>
        <v>20000</v>
      </c>
      <c r="L42" s="27">
        <f t="shared" si="0"/>
        <v>1387500</v>
      </c>
      <c r="M42" s="25">
        <f t="shared" si="3"/>
        <v>1500000</v>
      </c>
      <c r="N42" s="24">
        <f>DAY('Data Transaksi'!$A42)</f>
        <v>10</v>
      </c>
      <c r="O42" s="23" t="str">
        <f>TEXT('Data Transaksi'!$A42,"mmm")</f>
        <v>Feb</v>
      </c>
      <c r="P42" s="24">
        <f>YEAR('Data Transaksi'!$A42)</f>
        <v>2021</v>
      </c>
      <c r="R42" s="28">
        <f>'Data Transaksi'!$C42+30</f>
        <v>105</v>
      </c>
    </row>
    <row r="43" spans="1:18" ht="16.5" customHeight="1" x14ac:dyDescent="0.35">
      <c r="A43" s="29">
        <v>44238</v>
      </c>
      <c r="B43" s="30" t="s">
        <v>56</v>
      </c>
      <c r="C43" s="31">
        <v>82</v>
      </c>
      <c r="D43" s="30" t="s">
        <v>102</v>
      </c>
      <c r="E43" s="32" t="s">
        <v>101</v>
      </c>
      <c r="F43" s="33">
        <v>0</v>
      </c>
      <c r="G43" s="30" t="str">
        <f>VLOOKUP(B43,'Data Produk'!$A$2:$F$40,2,FALSE)</f>
        <v>Detol</v>
      </c>
      <c r="H43" s="30" t="str">
        <f>VLOOKUP(B43,'Data Produk'!$A$2:$F$40,3,FALSE)</f>
        <v>Perawatan Tubuh</v>
      </c>
      <c r="I43" s="31" t="str">
        <f>VLOOKUP(B43,'Data Produk'!$A$2:$F$40,4,FALSE)</f>
        <v>Pcs</v>
      </c>
      <c r="J43" s="34">
        <f>VLOOKUP(B43,'Data Produk'!$A$2:$F$40,5,FALSE)</f>
        <v>5750</v>
      </c>
      <c r="K43" s="34">
        <f>VLOOKUP(B43,'Data Produk'!$A$2:$F$40,6,FALSE)</f>
        <v>7500</v>
      </c>
      <c r="L43" s="34">
        <f t="shared" si="0"/>
        <v>471500</v>
      </c>
      <c r="M43" s="32">
        <f t="shared" si="3"/>
        <v>615000</v>
      </c>
      <c r="N43" s="31">
        <f>DAY('Data Transaksi'!$A43)</f>
        <v>11</v>
      </c>
      <c r="O43" s="30" t="str">
        <f>TEXT('Data Transaksi'!$A43,"mmm")</f>
        <v>Feb</v>
      </c>
      <c r="P43" s="35">
        <f>YEAR('Data Transaksi'!$A43)</f>
        <v>2021</v>
      </c>
      <c r="R43" s="28">
        <f>'Data Transaksi'!$C43+30</f>
        <v>112</v>
      </c>
    </row>
    <row r="44" spans="1:18" ht="16.5" customHeight="1" x14ac:dyDescent="0.35">
      <c r="A44" s="22">
        <v>44239</v>
      </c>
      <c r="B44" s="23" t="s">
        <v>58</v>
      </c>
      <c r="C44" s="24">
        <v>75</v>
      </c>
      <c r="D44" s="23" t="s">
        <v>102</v>
      </c>
      <c r="E44" s="25" t="s">
        <v>101</v>
      </c>
      <c r="F44" s="26">
        <v>0</v>
      </c>
      <c r="G44" s="23" t="str">
        <f>VLOOKUP(B44,'Data Produk'!$A$2:$F$40,2,FALSE)</f>
        <v>Lifebuoy Cair 900 Ml</v>
      </c>
      <c r="H44" s="23" t="str">
        <f>VLOOKUP(B44,'Data Produk'!$A$2:$F$40,3,FALSE)</f>
        <v>Perawatan Tubuh</v>
      </c>
      <c r="I44" s="24" t="str">
        <f>VLOOKUP(B44,'Data Produk'!$A$2:$F$40,4,FALSE)</f>
        <v>Pcs</v>
      </c>
      <c r="J44" s="27">
        <f>VLOOKUP(B44,'Data Produk'!$A$2:$F$40,5,FALSE)</f>
        <v>34550</v>
      </c>
      <c r="K44" s="27">
        <f>VLOOKUP(B44,'Data Produk'!$A$2:$F$40,6,FALSE)</f>
        <v>36000</v>
      </c>
      <c r="L44" s="27">
        <f t="shared" si="0"/>
        <v>2591250</v>
      </c>
      <c r="M44" s="25">
        <f t="shared" si="3"/>
        <v>2700000</v>
      </c>
      <c r="N44" s="24">
        <f>DAY('Data Transaksi'!$A44)</f>
        <v>12</v>
      </c>
      <c r="O44" s="23" t="str">
        <f>TEXT('Data Transaksi'!$A44,"mmm")</f>
        <v>Feb</v>
      </c>
      <c r="P44" s="24">
        <f>YEAR('Data Transaksi'!$A44)</f>
        <v>2021</v>
      </c>
      <c r="R44" s="28">
        <f>'Data Transaksi'!$C44+30</f>
        <v>105</v>
      </c>
    </row>
    <row r="45" spans="1:18" ht="16.5" customHeight="1" x14ac:dyDescent="0.35">
      <c r="A45" s="29">
        <v>44240</v>
      </c>
      <c r="B45" s="30" t="s">
        <v>60</v>
      </c>
      <c r="C45" s="31">
        <v>76</v>
      </c>
      <c r="D45" s="30" t="s">
        <v>102</v>
      </c>
      <c r="E45" s="32" t="s">
        <v>101</v>
      </c>
      <c r="F45" s="33">
        <v>0</v>
      </c>
      <c r="G45" s="30" t="str">
        <f>VLOOKUP(B45,'Data Produk'!$A$2:$F$40,2,FALSE)</f>
        <v>Ciptadent 190gr</v>
      </c>
      <c r="H45" s="30" t="str">
        <f>VLOOKUP(B45,'Data Produk'!$A$2:$F$40,3,FALSE)</f>
        <v>Perawatan Tubuh</v>
      </c>
      <c r="I45" s="31" t="str">
        <f>VLOOKUP(B45,'Data Produk'!$A$2:$F$40,4,FALSE)</f>
        <v>Pcs</v>
      </c>
      <c r="J45" s="34">
        <f>VLOOKUP(B45,'Data Produk'!$A$2:$F$40,5,FALSE)</f>
        <v>15450</v>
      </c>
      <c r="K45" s="34">
        <f>VLOOKUP(B45,'Data Produk'!$A$2:$F$40,6,FALSE)</f>
        <v>17750</v>
      </c>
      <c r="L45" s="34">
        <f t="shared" si="0"/>
        <v>1174200</v>
      </c>
      <c r="M45" s="32">
        <f t="shared" si="3"/>
        <v>1349000</v>
      </c>
      <c r="N45" s="31">
        <f>DAY('Data Transaksi'!$A45)</f>
        <v>13</v>
      </c>
      <c r="O45" s="30" t="str">
        <f>TEXT('Data Transaksi'!$A45,"mmm")</f>
        <v>Feb</v>
      </c>
      <c r="P45" s="35">
        <f>YEAR('Data Transaksi'!$A45)</f>
        <v>2021</v>
      </c>
      <c r="R45" s="28">
        <f>'Data Transaksi'!$C45+30</f>
        <v>106</v>
      </c>
    </row>
    <row r="46" spans="1:18" ht="16.5" customHeight="1" x14ac:dyDescent="0.35">
      <c r="A46" s="22">
        <v>44241</v>
      </c>
      <c r="B46" s="23" t="s">
        <v>62</v>
      </c>
      <c r="C46" s="24">
        <v>78</v>
      </c>
      <c r="D46" s="23" t="s">
        <v>102</v>
      </c>
      <c r="E46" s="25" t="s">
        <v>101</v>
      </c>
      <c r="F46" s="26">
        <v>0</v>
      </c>
      <c r="G46" s="23" t="str">
        <f>VLOOKUP(B46,'Data Produk'!$A$2:$F$40,2,FALSE)</f>
        <v>Pepsodent 120 gr</v>
      </c>
      <c r="H46" s="23" t="str">
        <f>VLOOKUP(B46,'Data Produk'!$A$2:$F$40,3,FALSE)</f>
        <v>Perawatan Tubuh</v>
      </c>
      <c r="I46" s="24" t="str">
        <f>VLOOKUP(B46,'Data Produk'!$A$2:$F$40,4,FALSE)</f>
        <v>Pcs</v>
      </c>
      <c r="J46" s="27">
        <f>VLOOKUP(B46,'Data Produk'!$A$2:$F$40,5,FALSE)</f>
        <v>5750</v>
      </c>
      <c r="K46" s="27">
        <f>VLOOKUP(B46,'Data Produk'!$A$2:$F$40,6,FALSE)</f>
        <v>10300</v>
      </c>
      <c r="L46" s="27">
        <f t="shared" si="0"/>
        <v>448500</v>
      </c>
      <c r="M46" s="25">
        <f t="shared" si="3"/>
        <v>803400</v>
      </c>
      <c r="N46" s="24">
        <f>DAY('Data Transaksi'!$A46)</f>
        <v>14</v>
      </c>
      <c r="O46" s="23" t="str">
        <f>TEXT('Data Transaksi'!$A46,"mmm")</f>
        <v>Feb</v>
      </c>
      <c r="P46" s="24">
        <f>YEAR('Data Transaksi'!$A46)</f>
        <v>2021</v>
      </c>
      <c r="R46" s="28">
        <f>'Data Transaksi'!$C46+30</f>
        <v>108</v>
      </c>
    </row>
    <row r="47" spans="1:18" ht="16.5" customHeight="1" x14ac:dyDescent="0.35">
      <c r="A47" s="29">
        <v>44242</v>
      </c>
      <c r="B47" s="30" t="s">
        <v>70</v>
      </c>
      <c r="C47" s="31">
        <v>74</v>
      </c>
      <c r="D47" s="30" t="s">
        <v>102</v>
      </c>
      <c r="E47" s="32" t="s">
        <v>103</v>
      </c>
      <c r="F47" s="33">
        <v>0</v>
      </c>
      <c r="G47" s="30" t="str">
        <f>VLOOKUP(B47,'Data Produk'!$A$2:$F$40,2,FALSE)</f>
        <v>Buku Gambar A4</v>
      </c>
      <c r="H47" s="30" t="str">
        <f>VLOOKUP(B47,'Data Produk'!$A$2:$F$40,3,FALSE)</f>
        <v>Alat Tulis</v>
      </c>
      <c r="I47" s="31" t="str">
        <f>VLOOKUP(B47,'Data Produk'!$A$2:$F$40,4,FALSE)</f>
        <v>Pcs</v>
      </c>
      <c r="J47" s="34">
        <f>VLOOKUP(B47,'Data Produk'!$A$2:$F$40,5,FALSE)</f>
        <v>8000</v>
      </c>
      <c r="K47" s="34">
        <f>VLOOKUP(B47,'Data Produk'!$A$2:$F$40,6,FALSE)</f>
        <v>10750</v>
      </c>
      <c r="L47" s="34">
        <f t="shared" si="0"/>
        <v>592000</v>
      </c>
      <c r="M47" s="32">
        <f t="shared" si="3"/>
        <v>795500</v>
      </c>
      <c r="N47" s="31">
        <f>DAY('Data Transaksi'!$A47)</f>
        <v>15</v>
      </c>
      <c r="O47" s="30" t="str">
        <f>TEXT('Data Transaksi'!$A47,"mmm")</f>
        <v>Feb</v>
      </c>
      <c r="P47" s="35">
        <f>YEAR('Data Transaksi'!$A47)</f>
        <v>2021</v>
      </c>
      <c r="R47" s="28">
        <f>'Data Transaksi'!$C47+30</f>
        <v>104</v>
      </c>
    </row>
    <row r="48" spans="1:18" ht="16.5" customHeight="1" x14ac:dyDescent="0.35">
      <c r="A48" s="22">
        <v>44243</v>
      </c>
      <c r="B48" s="23" t="s">
        <v>73</v>
      </c>
      <c r="C48" s="24">
        <v>75</v>
      </c>
      <c r="D48" s="23" t="s">
        <v>102</v>
      </c>
      <c r="E48" s="25" t="s">
        <v>103</v>
      </c>
      <c r="F48" s="26">
        <v>0</v>
      </c>
      <c r="G48" s="23" t="str">
        <f>VLOOKUP(B48,'Data Produk'!$A$2:$F$40,2,FALSE)</f>
        <v>Buku Tulis</v>
      </c>
      <c r="H48" s="23" t="str">
        <f>VLOOKUP(B48,'Data Produk'!$A$2:$F$40,3,FALSE)</f>
        <v>Alat Tulis</v>
      </c>
      <c r="I48" s="24" t="str">
        <f>VLOOKUP(B48,'Data Produk'!$A$2:$F$40,4,FALSE)</f>
        <v>Pcs</v>
      </c>
      <c r="J48" s="27">
        <f>VLOOKUP(B48,'Data Produk'!$A$2:$F$40,5,FALSE)</f>
        <v>5000</v>
      </c>
      <c r="K48" s="27">
        <f>VLOOKUP(B48,'Data Produk'!$A$2:$F$40,6,FALSE)</f>
        <v>7750</v>
      </c>
      <c r="L48" s="27">
        <f t="shared" si="0"/>
        <v>375000</v>
      </c>
      <c r="M48" s="25">
        <f t="shared" si="3"/>
        <v>581250</v>
      </c>
      <c r="N48" s="24">
        <f>DAY('Data Transaksi'!$A48)</f>
        <v>16</v>
      </c>
      <c r="O48" s="23" t="str">
        <f>TEXT('Data Transaksi'!$A48,"mmm")</f>
        <v>Feb</v>
      </c>
      <c r="P48" s="24">
        <f>YEAR('Data Transaksi'!$A48)</f>
        <v>2021</v>
      </c>
      <c r="R48" s="28">
        <f>'Data Transaksi'!$C48+30</f>
        <v>105</v>
      </c>
    </row>
    <row r="49" spans="1:18" ht="16.5" customHeight="1" x14ac:dyDescent="0.35">
      <c r="A49" s="29">
        <v>44244</v>
      </c>
      <c r="B49" s="30" t="s">
        <v>75</v>
      </c>
      <c r="C49" s="31">
        <v>82</v>
      </c>
      <c r="D49" s="30" t="s">
        <v>102</v>
      </c>
      <c r="E49" s="32" t="s">
        <v>103</v>
      </c>
      <c r="F49" s="33">
        <v>0</v>
      </c>
      <c r="G49" s="30" t="str">
        <f>VLOOKUP(B49,'Data Produk'!$A$2:$F$40,2,FALSE)</f>
        <v>Pencil Warna 12</v>
      </c>
      <c r="H49" s="30" t="str">
        <f>VLOOKUP(B49,'Data Produk'!$A$2:$F$40,3,FALSE)</f>
        <v>Alat Tulis</v>
      </c>
      <c r="I49" s="31" t="str">
        <f>VLOOKUP(B49,'Data Produk'!$A$2:$F$40,4,FALSE)</f>
        <v>Pcs</v>
      </c>
      <c r="J49" s="34">
        <f>VLOOKUP(B49,'Data Produk'!$A$2:$F$40,5,FALSE)</f>
        <v>25000</v>
      </c>
      <c r="K49" s="34">
        <f>VLOOKUP(B49,'Data Produk'!$A$2:$F$40,6,FALSE)</f>
        <v>27500</v>
      </c>
      <c r="L49" s="34">
        <f t="shared" si="0"/>
        <v>2050000</v>
      </c>
      <c r="M49" s="32">
        <f t="shared" si="3"/>
        <v>2255000</v>
      </c>
      <c r="N49" s="31">
        <f>DAY('Data Transaksi'!$A49)</f>
        <v>17</v>
      </c>
      <c r="O49" s="30" t="str">
        <f>TEXT('Data Transaksi'!$A49,"mmm")</f>
        <v>Feb</v>
      </c>
      <c r="P49" s="35">
        <f>YEAR('Data Transaksi'!$A49)</f>
        <v>2021</v>
      </c>
      <c r="R49" s="28">
        <f>'Data Transaksi'!$C49+30</f>
        <v>112</v>
      </c>
    </row>
    <row r="50" spans="1:18" ht="16.5" customHeight="1" x14ac:dyDescent="0.35">
      <c r="A50" s="22">
        <v>44245</v>
      </c>
      <c r="B50" s="23" t="s">
        <v>77</v>
      </c>
      <c r="C50" s="24">
        <v>76</v>
      </c>
      <c r="D50" s="23" t="s">
        <v>102</v>
      </c>
      <c r="E50" s="25" t="s">
        <v>103</v>
      </c>
      <c r="F50" s="26">
        <v>0</v>
      </c>
      <c r="G50" s="23" t="str">
        <f>VLOOKUP(B50,'Data Produk'!$A$2:$F$40,2,FALSE)</f>
        <v>Pencil Warna 24</v>
      </c>
      <c r="H50" s="23" t="str">
        <f>VLOOKUP(B50,'Data Produk'!$A$2:$F$40,3,FALSE)</f>
        <v>Alat Tulis</v>
      </c>
      <c r="I50" s="24" t="str">
        <f>VLOOKUP(B50,'Data Produk'!$A$2:$F$40,4,FALSE)</f>
        <v>Pcs</v>
      </c>
      <c r="J50" s="27">
        <f>VLOOKUP(B50,'Data Produk'!$A$2:$F$40,5,FALSE)</f>
        <v>50000</v>
      </c>
      <c r="K50" s="27">
        <f>VLOOKUP(B50,'Data Produk'!$A$2:$F$40,6,FALSE)</f>
        <v>55000</v>
      </c>
      <c r="L50" s="27">
        <f t="shared" si="0"/>
        <v>3800000</v>
      </c>
      <c r="M50" s="25">
        <f t="shared" si="3"/>
        <v>4180000</v>
      </c>
      <c r="N50" s="24">
        <f>DAY('Data Transaksi'!$A50)</f>
        <v>18</v>
      </c>
      <c r="O50" s="23" t="str">
        <f>TEXT('Data Transaksi'!$A50,"mmm")</f>
        <v>Feb</v>
      </c>
      <c r="P50" s="24">
        <f>YEAR('Data Transaksi'!$A50)</f>
        <v>2021</v>
      </c>
      <c r="R50" s="28">
        <f>'Data Transaksi'!$C50+30</f>
        <v>106</v>
      </c>
    </row>
    <row r="51" spans="1:18" ht="16.5" customHeight="1" x14ac:dyDescent="0.35">
      <c r="A51" s="29">
        <v>44246</v>
      </c>
      <c r="B51" s="30" t="s">
        <v>79</v>
      </c>
      <c r="C51" s="31">
        <v>73</v>
      </c>
      <c r="D51" s="30" t="s">
        <v>102</v>
      </c>
      <c r="E51" s="32" t="s">
        <v>103</v>
      </c>
      <c r="F51" s="33">
        <v>0</v>
      </c>
      <c r="G51" s="30" t="str">
        <f>VLOOKUP(B51,'Data Produk'!$A$2:$F$40,2,FALSE)</f>
        <v>Buku Gambar A3</v>
      </c>
      <c r="H51" s="30" t="str">
        <f>VLOOKUP(B51,'Data Produk'!$A$2:$F$40,3,FALSE)</f>
        <v>Alat Tulis</v>
      </c>
      <c r="I51" s="31" t="str">
        <f>VLOOKUP(B51,'Data Produk'!$A$2:$F$40,4,FALSE)</f>
        <v>Pcs</v>
      </c>
      <c r="J51" s="34">
        <f>VLOOKUP(B51,'Data Produk'!$A$2:$F$40,5,FALSE)</f>
        <v>10000</v>
      </c>
      <c r="K51" s="34">
        <f>VLOOKUP(B51,'Data Produk'!$A$2:$F$40,6,FALSE)</f>
        <v>13500</v>
      </c>
      <c r="L51" s="34">
        <f t="shared" si="0"/>
        <v>730000</v>
      </c>
      <c r="M51" s="32">
        <f t="shared" si="3"/>
        <v>985500</v>
      </c>
      <c r="N51" s="31">
        <f>DAY('Data Transaksi'!$A51)</f>
        <v>19</v>
      </c>
      <c r="O51" s="30" t="str">
        <f>TEXT('Data Transaksi'!$A51,"mmm")</f>
        <v>Feb</v>
      </c>
      <c r="P51" s="35">
        <f>YEAR('Data Transaksi'!$A51)</f>
        <v>2021</v>
      </c>
      <c r="R51" s="28">
        <f>'Data Transaksi'!$C51+30</f>
        <v>103</v>
      </c>
    </row>
    <row r="52" spans="1:18" ht="16.5" customHeight="1" x14ac:dyDescent="0.35">
      <c r="A52" s="22">
        <v>44247</v>
      </c>
      <c r="B52" s="23" t="s">
        <v>81</v>
      </c>
      <c r="C52" s="24">
        <v>79</v>
      </c>
      <c r="D52" s="23" t="s">
        <v>104</v>
      </c>
      <c r="E52" s="25" t="s">
        <v>101</v>
      </c>
      <c r="F52" s="26">
        <v>0</v>
      </c>
      <c r="G52" s="23" t="str">
        <f>VLOOKUP(B52,'Data Produk'!$A$2:$F$40,2,FALSE)</f>
        <v>Pulpen Gel</v>
      </c>
      <c r="H52" s="23" t="str">
        <f>VLOOKUP(B52,'Data Produk'!$A$2:$F$40,3,FALSE)</f>
        <v>Alat Tulis</v>
      </c>
      <c r="I52" s="24" t="str">
        <f>VLOOKUP(B52,'Data Produk'!$A$2:$F$40,4,FALSE)</f>
        <v>Pcs</v>
      </c>
      <c r="J52" s="27">
        <f>VLOOKUP(B52,'Data Produk'!$A$2:$F$40,5,FALSE)</f>
        <v>7500</v>
      </c>
      <c r="K52" s="27">
        <f>VLOOKUP(B52,'Data Produk'!$A$2:$F$40,6,FALSE)</f>
        <v>8000</v>
      </c>
      <c r="L52" s="27">
        <f t="shared" si="0"/>
        <v>592500</v>
      </c>
      <c r="M52" s="25">
        <f t="shared" si="3"/>
        <v>632000</v>
      </c>
      <c r="N52" s="24">
        <f>DAY('Data Transaksi'!$A52)</f>
        <v>20</v>
      </c>
      <c r="O52" s="23" t="str">
        <f>TEXT('Data Transaksi'!$A52,"mmm")</f>
        <v>Feb</v>
      </c>
      <c r="P52" s="24">
        <f>YEAR('Data Transaksi'!$A52)</f>
        <v>2021</v>
      </c>
      <c r="R52" s="28">
        <f>'Data Transaksi'!$C52+30</f>
        <v>109</v>
      </c>
    </row>
    <row r="53" spans="1:18" ht="16.5" customHeight="1" x14ac:dyDescent="0.35">
      <c r="A53" s="29">
        <v>44248</v>
      </c>
      <c r="B53" s="30" t="s">
        <v>83</v>
      </c>
      <c r="C53" s="31">
        <v>78</v>
      </c>
      <c r="D53" s="30" t="s">
        <v>104</v>
      </c>
      <c r="E53" s="32" t="s">
        <v>101</v>
      </c>
      <c r="F53" s="33">
        <v>0</v>
      </c>
      <c r="G53" s="30" t="str">
        <f>VLOOKUP(B53,'Data Produk'!$A$2:$F$40,2,FALSE)</f>
        <v>Tipe X Joyko</v>
      </c>
      <c r="H53" s="30" t="str">
        <f>VLOOKUP(B53,'Data Produk'!$A$2:$F$40,3,FALSE)</f>
        <v>Alat Tulis</v>
      </c>
      <c r="I53" s="31" t="str">
        <f>VLOOKUP(B53,'Data Produk'!$A$2:$F$40,4,FALSE)</f>
        <v>Pcs</v>
      </c>
      <c r="J53" s="34">
        <f>VLOOKUP(B53,'Data Produk'!$A$2:$F$40,5,FALSE)</f>
        <v>1500</v>
      </c>
      <c r="K53" s="34">
        <f>VLOOKUP(B53,'Data Produk'!$A$2:$F$40,6,FALSE)</f>
        <v>2500</v>
      </c>
      <c r="L53" s="34">
        <f t="shared" si="0"/>
        <v>117000</v>
      </c>
      <c r="M53" s="32">
        <f t="shared" si="3"/>
        <v>195000</v>
      </c>
      <c r="N53" s="31">
        <f>DAY('Data Transaksi'!$A53)</f>
        <v>21</v>
      </c>
      <c r="O53" s="30" t="str">
        <f>TEXT('Data Transaksi'!$A53,"mmm")</f>
        <v>Feb</v>
      </c>
      <c r="P53" s="35">
        <f>YEAR('Data Transaksi'!$A53)</f>
        <v>2021</v>
      </c>
      <c r="R53" s="28">
        <f>'Data Transaksi'!$C53+30</f>
        <v>108</v>
      </c>
    </row>
    <row r="54" spans="1:18" ht="16.5" customHeight="1" x14ac:dyDescent="0.35">
      <c r="A54" s="22">
        <v>44249</v>
      </c>
      <c r="B54" s="23" t="s">
        <v>85</v>
      </c>
      <c r="C54" s="24">
        <v>77</v>
      </c>
      <c r="D54" s="23" t="s">
        <v>104</v>
      </c>
      <c r="E54" s="25" t="s">
        <v>101</v>
      </c>
      <c r="F54" s="26">
        <v>0</v>
      </c>
      <c r="G54" s="23" t="str">
        <f>VLOOKUP(B54,'Data Produk'!$A$2:$F$40,2,FALSE)</f>
        <v>Penggaris Butterfly</v>
      </c>
      <c r="H54" s="23" t="str">
        <f>VLOOKUP(B54,'Data Produk'!$A$2:$F$40,3,FALSE)</f>
        <v>Alat Tulis</v>
      </c>
      <c r="I54" s="24" t="str">
        <f>VLOOKUP(B54,'Data Produk'!$A$2:$F$40,4,FALSE)</f>
        <v>Pcs</v>
      </c>
      <c r="J54" s="27">
        <f>VLOOKUP(B54,'Data Produk'!$A$2:$F$40,5,FALSE)</f>
        <v>1750</v>
      </c>
      <c r="K54" s="27">
        <f>VLOOKUP(B54,'Data Produk'!$A$2:$F$40,6,FALSE)</f>
        <v>2750</v>
      </c>
      <c r="L54" s="27">
        <f t="shared" si="0"/>
        <v>134750</v>
      </c>
      <c r="M54" s="25">
        <f t="shared" si="3"/>
        <v>211750</v>
      </c>
      <c r="N54" s="24">
        <f>DAY('Data Transaksi'!$A54)</f>
        <v>22</v>
      </c>
      <c r="O54" s="23" t="str">
        <f>TEXT('Data Transaksi'!$A54,"mmm")</f>
        <v>Feb</v>
      </c>
      <c r="P54" s="24">
        <f>YEAR('Data Transaksi'!$A54)</f>
        <v>2021</v>
      </c>
      <c r="R54" s="28">
        <f>'Data Transaksi'!$C54+30</f>
        <v>107</v>
      </c>
    </row>
    <row r="55" spans="1:18" ht="16.5" customHeight="1" x14ac:dyDescent="0.35">
      <c r="A55" s="29">
        <v>44250</v>
      </c>
      <c r="B55" s="30" t="s">
        <v>87</v>
      </c>
      <c r="C55" s="31">
        <v>95</v>
      </c>
      <c r="D55" s="30" t="s">
        <v>104</v>
      </c>
      <c r="E55" s="32" t="s">
        <v>101</v>
      </c>
      <c r="F55" s="33">
        <v>0</v>
      </c>
      <c r="G55" s="30" t="str">
        <f>VLOOKUP(B55,'Data Produk'!$A$2:$F$40,2,FALSE)</f>
        <v>Penggaris Flexibble</v>
      </c>
      <c r="H55" s="30" t="str">
        <f>VLOOKUP(B55,'Data Produk'!$A$2:$F$40,3,FALSE)</f>
        <v>Alat Tulis</v>
      </c>
      <c r="I55" s="31" t="str">
        <f>VLOOKUP(B55,'Data Produk'!$A$2:$F$40,4,FALSE)</f>
        <v>Pcs</v>
      </c>
      <c r="J55" s="34">
        <f>VLOOKUP(B55,'Data Produk'!$A$2:$F$40,5,FALSE)</f>
        <v>13750</v>
      </c>
      <c r="K55" s="34">
        <f>VLOOKUP(B55,'Data Produk'!$A$2:$F$40,6,FALSE)</f>
        <v>17500</v>
      </c>
      <c r="L55" s="34">
        <f t="shared" si="0"/>
        <v>1306250</v>
      </c>
      <c r="M55" s="32">
        <f t="shared" si="3"/>
        <v>1662500</v>
      </c>
      <c r="N55" s="31">
        <f>DAY('Data Transaksi'!$A55)</f>
        <v>23</v>
      </c>
      <c r="O55" s="30" t="str">
        <f>TEXT('Data Transaksi'!$A55,"mmm")</f>
        <v>Feb</v>
      </c>
      <c r="P55" s="35">
        <f>YEAR('Data Transaksi'!$A55)</f>
        <v>2021</v>
      </c>
      <c r="R55" s="28">
        <f>'Data Transaksi'!$C55+30</f>
        <v>125</v>
      </c>
    </row>
    <row r="56" spans="1:18" ht="16.5" customHeight="1" x14ac:dyDescent="0.35">
      <c r="A56" s="22">
        <v>44251</v>
      </c>
      <c r="B56" s="23" t="s">
        <v>47</v>
      </c>
      <c r="C56" s="24">
        <v>75</v>
      </c>
      <c r="D56" s="23" t="s">
        <v>104</v>
      </c>
      <c r="E56" s="25" t="s">
        <v>101</v>
      </c>
      <c r="F56" s="26">
        <v>0</v>
      </c>
      <c r="G56" s="23" t="str">
        <f>VLOOKUP(B56,'Data Produk'!$A$2:$F$40,2,FALSE)</f>
        <v>Golda Coffee</v>
      </c>
      <c r="H56" s="23" t="str">
        <f>VLOOKUP(B56,'Data Produk'!$A$2:$F$40,3,FALSE)</f>
        <v>Minuman</v>
      </c>
      <c r="I56" s="24" t="str">
        <f>VLOOKUP(B56,'Data Produk'!$A$2:$F$40,4,FALSE)</f>
        <v>Pcs</v>
      </c>
      <c r="J56" s="27">
        <f>VLOOKUP(B56,'Data Produk'!$A$2:$F$40,5,FALSE)</f>
        <v>11950</v>
      </c>
      <c r="K56" s="27">
        <f>VLOOKUP(B56,'Data Produk'!$A$2:$F$40,6,FALSE)</f>
        <v>16200</v>
      </c>
      <c r="L56" s="27">
        <f t="shared" si="0"/>
        <v>896250</v>
      </c>
      <c r="M56" s="25">
        <f t="shared" si="3"/>
        <v>1215000</v>
      </c>
      <c r="N56" s="24">
        <f>DAY('Data Transaksi'!$A56)</f>
        <v>24</v>
      </c>
      <c r="O56" s="23" t="str">
        <f>TEXT('Data Transaksi'!$A56,"mmm")</f>
        <v>Feb</v>
      </c>
      <c r="P56" s="24">
        <f>YEAR('Data Transaksi'!$A56)</f>
        <v>2021</v>
      </c>
      <c r="R56" s="28">
        <f>'Data Transaksi'!$C56+30</f>
        <v>105</v>
      </c>
    </row>
    <row r="57" spans="1:18" ht="16.5" customHeight="1" x14ac:dyDescent="0.35">
      <c r="A57" s="29">
        <v>44252</v>
      </c>
      <c r="B57" s="30" t="s">
        <v>16</v>
      </c>
      <c r="C57" s="31">
        <v>80</v>
      </c>
      <c r="D57" s="30" t="s">
        <v>100</v>
      </c>
      <c r="E57" s="32" t="s">
        <v>103</v>
      </c>
      <c r="F57" s="33">
        <v>0</v>
      </c>
      <c r="G57" s="30" t="str">
        <f>VLOOKUP(B57,'Data Produk'!$A$2:$F$40,2,FALSE)</f>
        <v>Beng beng</v>
      </c>
      <c r="H57" s="30" t="str">
        <f>VLOOKUP(B57,'Data Produk'!$A$2:$F$40,3,FALSE)</f>
        <v>Makanan</v>
      </c>
      <c r="I57" s="31" t="str">
        <f>VLOOKUP(B57,'Data Produk'!$A$2:$F$40,4,FALSE)</f>
        <v>Pcs</v>
      </c>
      <c r="J57" s="34">
        <f>VLOOKUP(B57,'Data Produk'!$A$2:$F$40,5,FALSE)</f>
        <v>3650</v>
      </c>
      <c r="K57" s="34">
        <f>VLOOKUP(B57,'Data Produk'!$A$2:$F$40,6,FALSE)</f>
        <v>5100</v>
      </c>
      <c r="L57" s="34">
        <f t="shared" si="0"/>
        <v>292000</v>
      </c>
      <c r="M57" s="32">
        <f t="shared" ref="M57:M61" si="4">K57*C57*(1-F57)</f>
        <v>408000</v>
      </c>
      <c r="N57" s="31">
        <f>DAY('Data Transaksi'!$A57)</f>
        <v>25</v>
      </c>
      <c r="O57" s="30" t="str">
        <f>TEXT('Data Transaksi'!$A57,"mmm")</f>
        <v>Feb</v>
      </c>
      <c r="P57" s="35">
        <f>YEAR('Data Transaksi'!$A57)</f>
        <v>2021</v>
      </c>
      <c r="R57" s="28">
        <f>'Data Transaksi'!$C57+30</f>
        <v>110</v>
      </c>
    </row>
    <row r="58" spans="1:18" ht="16.5" customHeight="1" x14ac:dyDescent="0.35">
      <c r="A58" s="22">
        <v>44253</v>
      </c>
      <c r="B58" s="23" t="s">
        <v>16</v>
      </c>
      <c r="C58" s="24">
        <v>75</v>
      </c>
      <c r="D58" s="23" t="s">
        <v>104</v>
      </c>
      <c r="E58" s="25" t="s">
        <v>103</v>
      </c>
      <c r="F58" s="26">
        <v>0</v>
      </c>
      <c r="G58" s="23" t="str">
        <f>VLOOKUP(B58,'Data Produk'!$A$2:$F$40,2,FALSE)</f>
        <v>Beng beng</v>
      </c>
      <c r="H58" s="23" t="str">
        <f>VLOOKUP(B58,'Data Produk'!$A$2:$F$40,3,FALSE)</f>
        <v>Makanan</v>
      </c>
      <c r="I58" s="24" t="str">
        <f>VLOOKUP(B58,'Data Produk'!$A$2:$F$40,4,FALSE)</f>
        <v>Pcs</v>
      </c>
      <c r="J58" s="27">
        <f>VLOOKUP(B58,'Data Produk'!$A$2:$F$40,5,FALSE)</f>
        <v>3650</v>
      </c>
      <c r="K58" s="27">
        <f>VLOOKUP(B58,'Data Produk'!$A$2:$F$40,6,FALSE)</f>
        <v>5100</v>
      </c>
      <c r="L58" s="27">
        <f t="shared" si="0"/>
        <v>273750</v>
      </c>
      <c r="M58" s="25">
        <f t="shared" si="4"/>
        <v>382500</v>
      </c>
      <c r="N58" s="24">
        <f>DAY('Data Transaksi'!$A58)</f>
        <v>26</v>
      </c>
      <c r="O58" s="23" t="str">
        <f>TEXT('Data Transaksi'!$A58,"mmm")</f>
        <v>Feb</v>
      </c>
      <c r="P58" s="24">
        <f>YEAR('Data Transaksi'!$A58)</f>
        <v>2021</v>
      </c>
      <c r="R58" s="28">
        <f>'Data Transaksi'!$C58+30</f>
        <v>105</v>
      </c>
    </row>
    <row r="59" spans="1:18" ht="16.5" customHeight="1" x14ac:dyDescent="0.35">
      <c r="A59" s="29">
        <v>44254</v>
      </c>
      <c r="B59" s="30" t="s">
        <v>16</v>
      </c>
      <c r="C59" s="31">
        <v>75</v>
      </c>
      <c r="D59" s="30" t="s">
        <v>104</v>
      </c>
      <c r="E59" s="32" t="s">
        <v>103</v>
      </c>
      <c r="F59" s="33">
        <v>0</v>
      </c>
      <c r="G59" s="30" t="str">
        <f>VLOOKUP(B59,'Data Produk'!$A$2:$F$40,2,FALSE)</f>
        <v>Beng beng</v>
      </c>
      <c r="H59" s="30" t="str">
        <f>VLOOKUP(B59,'Data Produk'!$A$2:$F$40,3,FALSE)</f>
        <v>Makanan</v>
      </c>
      <c r="I59" s="31" t="str">
        <f>VLOOKUP(B59,'Data Produk'!$A$2:$F$40,4,FALSE)</f>
        <v>Pcs</v>
      </c>
      <c r="J59" s="34">
        <f>VLOOKUP(B59,'Data Produk'!$A$2:$F$40,5,FALSE)</f>
        <v>3650</v>
      </c>
      <c r="K59" s="34">
        <f>VLOOKUP(B59,'Data Produk'!$A$2:$F$40,6,FALSE)</f>
        <v>5100</v>
      </c>
      <c r="L59" s="34">
        <f t="shared" si="0"/>
        <v>273750</v>
      </c>
      <c r="M59" s="32">
        <f t="shared" si="4"/>
        <v>382500</v>
      </c>
      <c r="N59" s="31">
        <f>DAY('Data Transaksi'!$A59)</f>
        <v>27</v>
      </c>
      <c r="O59" s="30" t="str">
        <f>TEXT('Data Transaksi'!$A59,"mmm")</f>
        <v>Feb</v>
      </c>
      <c r="P59" s="35">
        <f>YEAR('Data Transaksi'!$A59)</f>
        <v>2021</v>
      </c>
      <c r="R59" s="28">
        <f>'Data Transaksi'!$C59+30</f>
        <v>105</v>
      </c>
    </row>
    <row r="60" spans="1:18" ht="16.5" customHeight="1" x14ac:dyDescent="0.35">
      <c r="A60" s="22">
        <v>44255</v>
      </c>
      <c r="B60" s="23" t="s">
        <v>16</v>
      </c>
      <c r="C60" s="24">
        <v>85</v>
      </c>
      <c r="D60" s="23" t="s">
        <v>104</v>
      </c>
      <c r="E60" s="25" t="s">
        <v>103</v>
      </c>
      <c r="F60" s="26">
        <v>0</v>
      </c>
      <c r="G60" s="23" t="str">
        <f>VLOOKUP(B60,'Data Produk'!$A$2:$F$40,2,FALSE)</f>
        <v>Beng beng</v>
      </c>
      <c r="H60" s="23" t="str">
        <f>VLOOKUP(B60,'Data Produk'!$A$2:$F$40,3,FALSE)</f>
        <v>Makanan</v>
      </c>
      <c r="I60" s="24" t="str">
        <f>VLOOKUP(B60,'Data Produk'!$A$2:$F$40,4,FALSE)</f>
        <v>Pcs</v>
      </c>
      <c r="J60" s="27">
        <f>VLOOKUP(B60,'Data Produk'!$A$2:$F$40,5,FALSE)</f>
        <v>3650</v>
      </c>
      <c r="K60" s="27">
        <f>VLOOKUP(B60,'Data Produk'!$A$2:$F$40,6,FALSE)</f>
        <v>5100</v>
      </c>
      <c r="L60" s="27">
        <f t="shared" si="0"/>
        <v>310250</v>
      </c>
      <c r="M60" s="25">
        <f t="shared" si="4"/>
        <v>433500</v>
      </c>
      <c r="N60" s="24">
        <f>DAY('Data Transaksi'!$A60)</f>
        <v>28</v>
      </c>
      <c r="O60" s="23" t="str">
        <f>TEXT('Data Transaksi'!$A60,"mmm")</f>
        <v>Feb</v>
      </c>
      <c r="P60" s="24">
        <f>YEAR('Data Transaksi'!$A60)</f>
        <v>2021</v>
      </c>
      <c r="R60" s="28">
        <f>'Data Transaksi'!$C60+30</f>
        <v>115</v>
      </c>
    </row>
    <row r="61" spans="1:18" ht="16.5" customHeight="1" x14ac:dyDescent="0.35">
      <c r="A61" s="29">
        <v>44256</v>
      </c>
      <c r="B61" s="30" t="s">
        <v>16</v>
      </c>
      <c r="C61" s="31">
        <v>80</v>
      </c>
      <c r="D61" s="30" t="s">
        <v>100</v>
      </c>
      <c r="E61" s="32" t="s">
        <v>101</v>
      </c>
      <c r="F61" s="33">
        <v>0</v>
      </c>
      <c r="G61" s="30" t="str">
        <f>VLOOKUP(B61,'Data Produk'!$A$2:$F$40,2,FALSE)</f>
        <v>Beng beng</v>
      </c>
      <c r="H61" s="30" t="str">
        <f>VLOOKUP(B61,'Data Produk'!$A$2:$F$40,3,FALSE)</f>
        <v>Makanan</v>
      </c>
      <c r="I61" s="31" t="str">
        <f>VLOOKUP(B61,'Data Produk'!$A$2:$F$40,4,FALSE)</f>
        <v>Pcs</v>
      </c>
      <c r="J61" s="34">
        <f>VLOOKUP(B61,'Data Produk'!$A$2:$F$40,5,FALSE)</f>
        <v>3650</v>
      </c>
      <c r="K61" s="34">
        <f>VLOOKUP(B61,'Data Produk'!$A$2:$F$40,6,FALSE)</f>
        <v>5100</v>
      </c>
      <c r="L61" s="34">
        <f t="shared" si="0"/>
        <v>292000</v>
      </c>
      <c r="M61" s="32">
        <f t="shared" si="4"/>
        <v>408000</v>
      </c>
      <c r="N61" s="31">
        <f>DAY('Data Transaksi'!$A61)</f>
        <v>1</v>
      </c>
      <c r="O61" s="30" t="str">
        <f>TEXT('Data Transaksi'!$A61,"mmm")</f>
        <v>Mar</v>
      </c>
      <c r="P61" s="35">
        <f>YEAR('Data Transaksi'!$A61)</f>
        <v>2021</v>
      </c>
      <c r="R61" s="28">
        <f>'Data Transaksi'!$C61+30</f>
        <v>110</v>
      </c>
    </row>
    <row r="62" spans="1:18" ht="16.5" customHeight="1" x14ac:dyDescent="0.35">
      <c r="A62" s="22">
        <v>44257</v>
      </c>
      <c r="B62" s="23" t="s">
        <v>16</v>
      </c>
      <c r="C62" s="24">
        <v>85</v>
      </c>
      <c r="D62" s="23" t="s">
        <v>104</v>
      </c>
      <c r="E62" s="25" t="s">
        <v>103</v>
      </c>
      <c r="F62" s="26">
        <v>0</v>
      </c>
      <c r="G62" s="23" t="str">
        <f>VLOOKUP(B62,'Data Produk'!$A$2:$F$40,2,FALSE)</f>
        <v>Beng beng</v>
      </c>
      <c r="H62" s="23" t="str">
        <f>VLOOKUP(B62,'Data Produk'!$A$2:$F$40,3,FALSE)</f>
        <v>Makanan</v>
      </c>
      <c r="I62" s="24" t="str">
        <f>VLOOKUP(B62,'Data Produk'!$A$2:$F$40,4,FALSE)</f>
        <v>Pcs</v>
      </c>
      <c r="J62" s="27">
        <f>VLOOKUP(B62,'Data Produk'!$A$2:$F$40,5,FALSE)</f>
        <v>3650</v>
      </c>
      <c r="K62" s="27">
        <f>VLOOKUP(B62,'Data Produk'!$A$2:$F$40,6,FALSE)</f>
        <v>5100</v>
      </c>
      <c r="L62" s="27">
        <f t="shared" si="0"/>
        <v>310250</v>
      </c>
      <c r="M62" s="25">
        <f t="shared" ref="M62:M84" si="5">K62*C62</f>
        <v>433500</v>
      </c>
      <c r="N62" s="24">
        <f>DAY('Data Transaksi'!$A62)</f>
        <v>2</v>
      </c>
      <c r="O62" s="23" t="str">
        <f>TEXT('Data Transaksi'!$A62,"mmm")</f>
        <v>Mar</v>
      </c>
      <c r="P62" s="24">
        <f>YEAR('Data Transaksi'!$A62)</f>
        <v>2021</v>
      </c>
      <c r="R62" s="28">
        <f>'Data Transaksi'!$C62+30</f>
        <v>115</v>
      </c>
    </row>
    <row r="63" spans="1:18" ht="16.5" customHeight="1" x14ac:dyDescent="0.35">
      <c r="A63" s="29">
        <v>44258</v>
      </c>
      <c r="B63" s="30" t="s">
        <v>16</v>
      </c>
      <c r="C63" s="31">
        <v>90</v>
      </c>
      <c r="D63" s="30" t="s">
        <v>104</v>
      </c>
      <c r="E63" s="32" t="s">
        <v>101</v>
      </c>
      <c r="F63" s="33">
        <v>0</v>
      </c>
      <c r="G63" s="30" t="str">
        <f>VLOOKUP(B63,'Data Produk'!$A$2:$F$40,2,FALSE)</f>
        <v>Beng beng</v>
      </c>
      <c r="H63" s="30" t="str">
        <f>VLOOKUP(B63,'Data Produk'!$A$2:$F$40,3,FALSE)</f>
        <v>Makanan</v>
      </c>
      <c r="I63" s="31" t="str">
        <f>VLOOKUP(B63,'Data Produk'!$A$2:$F$40,4,FALSE)</f>
        <v>Pcs</v>
      </c>
      <c r="J63" s="34">
        <f>VLOOKUP(B63,'Data Produk'!$A$2:$F$40,5,FALSE)</f>
        <v>3650</v>
      </c>
      <c r="K63" s="34">
        <f>VLOOKUP(B63,'Data Produk'!$A$2:$F$40,6,FALSE)</f>
        <v>5100</v>
      </c>
      <c r="L63" s="34">
        <f t="shared" si="0"/>
        <v>328500</v>
      </c>
      <c r="M63" s="32">
        <f t="shared" si="5"/>
        <v>459000</v>
      </c>
      <c r="N63" s="31">
        <f>DAY('Data Transaksi'!$A63)</f>
        <v>3</v>
      </c>
      <c r="O63" s="30" t="str">
        <f>TEXT('Data Transaksi'!$A63,"mmm")</f>
        <v>Mar</v>
      </c>
      <c r="P63" s="35">
        <f>YEAR('Data Transaksi'!$A63)</f>
        <v>2021</v>
      </c>
      <c r="R63" s="28">
        <f>'Data Transaksi'!$C63+30</f>
        <v>120</v>
      </c>
    </row>
    <row r="64" spans="1:18" ht="16.5" customHeight="1" x14ac:dyDescent="0.35">
      <c r="A64" s="22">
        <v>44259</v>
      </c>
      <c r="B64" s="23" t="s">
        <v>6</v>
      </c>
      <c r="C64" s="24">
        <v>82</v>
      </c>
      <c r="D64" s="23" t="s">
        <v>104</v>
      </c>
      <c r="E64" s="25" t="s">
        <v>101</v>
      </c>
      <c r="F64" s="26">
        <v>0</v>
      </c>
      <c r="G64" s="23" t="str">
        <f>VLOOKUP(B64,'Data Produk'!$A$2:$F$40,2,FALSE)</f>
        <v>Pocky</v>
      </c>
      <c r="H64" s="23" t="str">
        <f>VLOOKUP(B64,'Data Produk'!$A$2:$F$40,3,FALSE)</f>
        <v>Makanan</v>
      </c>
      <c r="I64" s="24" t="str">
        <f>VLOOKUP(B64,'Data Produk'!$A$2:$F$40,4,FALSE)</f>
        <v>Pcs</v>
      </c>
      <c r="J64" s="27">
        <f>VLOOKUP(B64,'Data Produk'!$A$2:$F$40,5,FALSE)</f>
        <v>7250</v>
      </c>
      <c r="K64" s="27">
        <f>VLOOKUP(B64,'Data Produk'!$A$2:$F$40,6,FALSE)</f>
        <v>8200</v>
      </c>
      <c r="L64" s="27">
        <f t="shared" si="0"/>
        <v>594500</v>
      </c>
      <c r="M64" s="25">
        <f t="shared" si="5"/>
        <v>672400</v>
      </c>
      <c r="N64" s="24">
        <f>DAY('Data Transaksi'!$A64)</f>
        <v>4</v>
      </c>
      <c r="O64" s="23" t="str">
        <f>TEXT('Data Transaksi'!$A64,"mmm")</f>
        <v>Mar</v>
      </c>
      <c r="P64" s="24">
        <f>YEAR('Data Transaksi'!$A64)</f>
        <v>2021</v>
      </c>
      <c r="R64" s="28">
        <f>'Data Transaksi'!$C64+30</f>
        <v>112</v>
      </c>
    </row>
    <row r="65" spans="1:18" ht="16.5" customHeight="1" x14ac:dyDescent="0.35">
      <c r="A65" s="29">
        <v>44260</v>
      </c>
      <c r="B65" s="30" t="s">
        <v>10</v>
      </c>
      <c r="C65" s="31">
        <v>80</v>
      </c>
      <c r="D65" s="30" t="s">
        <v>100</v>
      </c>
      <c r="E65" s="32" t="s">
        <v>101</v>
      </c>
      <c r="F65" s="33">
        <v>0</v>
      </c>
      <c r="G65" s="30" t="str">
        <f>VLOOKUP(B65,'Data Produk'!$A$2:$F$40,2,FALSE)</f>
        <v>Lotte Chocopie</v>
      </c>
      <c r="H65" s="30" t="str">
        <f>VLOOKUP(B65,'Data Produk'!$A$2:$F$40,3,FALSE)</f>
        <v>Makanan</v>
      </c>
      <c r="I65" s="31" t="str">
        <f>VLOOKUP(B65,'Data Produk'!$A$2:$F$40,4,FALSE)</f>
        <v>Pcs</v>
      </c>
      <c r="J65" s="34">
        <f>VLOOKUP(B65,'Data Produk'!$A$2:$F$40,5,FALSE)</f>
        <v>4850</v>
      </c>
      <c r="K65" s="34">
        <f>VLOOKUP(B65,'Data Produk'!$A$2:$F$40,6,FALSE)</f>
        <v>6100</v>
      </c>
      <c r="L65" s="34">
        <f t="shared" si="0"/>
        <v>388000</v>
      </c>
      <c r="M65" s="32">
        <f t="shared" si="5"/>
        <v>488000</v>
      </c>
      <c r="N65" s="31">
        <f>DAY('Data Transaksi'!$A65)</f>
        <v>5</v>
      </c>
      <c r="O65" s="30" t="str">
        <f>TEXT('Data Transaksi'!$A65,"mmm")</f>
        <v>Mar</v>
      </c>
      <c r="P65" s="35">
        <f>YEAR('Data Transaksi'!$A65)</f>
        <v>2021</v>
      </c>
      <c r="R65" s="28">
        <f>'Data Transaksi'!$C65+30</f>
        <v>110</v>
      </c>
    </row>
    <row r="66" spans="1:18" ht="16.5" customHeight="1" x14ac:dyDescent="0.35">
      <c r="A66" s="22">
        <v>44261</v>
      </c>
      <c r="B66" s="23" t="s">
        <v>12</v>
      </c>
      <c r="C66" s="24">
        <v>80</v>
      </c>
      <c r="D66" s="23" t="s">
        <v>100</v>
      </c>
      <c r="E66" s="25" t="s">
        <v>103</v>
      </c>
      <c r="F66" s="26">
        <v>0</v>
      </c>
      <c r="G66" s="23" t="str">
        <f>VLOOKUP(B66,'Data Produk'!$A$2:$F$40,2,FALSE)</f>
        <v>Oreo Wafer Sandwich</v>
      </c>
      <c r="H66" s="23" t="str">
        <f>VLOOKUP(B66,'Data Produk'!$A$2:$F$40,3,FALSE)</f>
        <v>Makanan</v>
      </c>
      <c r="I66" s="24" t="str">
        <f>VLOOKUP(B66,'Data Produk'!$A$2:$F$40,4,FALSE)</f>
        <v>Pcs</v>
      </c>
      <c r="J66" s="27">
        <f>VLOOKUP(B66,'Data Produk'!$A$2:$F$40,5,FALSE)</f>
        <v>2350</v>
      </c>
      <c r="K66" s="27">
        <f>VLOOKUP(B66,'Data Produk'!$A$2:$F$40,6,FALSE)</f>
        <v>3500</v>
      </c>
      <c r="L66" s="27">
        <f t="shared" si="0"/>
        <v>188000</v>
      </c>
      <c r="M66" s="25">
        <f t="shared" si="5"/>
        <v>280000</v>
      </c>
      <c r="N66" s="24">
        <f>DAY('Data Transaksi'!$A66)</f>
        <v>6</v>
      </c>
      <c r="O66" s="23" t="str">
        <f>TEXT('Data Transaksi'!$A66,"mmm")</f>
        <v>Mar</v>
      </c>
      <c r="P66" s="24">
        <f>YEAR('Data Transaksi'!$A66)</f>
        <v>2021</v>
      </c>
      <c r="R66" s="28">
        <f>'Data Transaksi'!$C66+25</f>
        <v>105</v>
      </c>
    </row>
    <row r="67" spans="1:18" ht="16.5" customHeight="1" x14ac:dyDescent="0.35">
      <c r="A67" s="29">
        <v>44262</v>
      </c>
      <c r="B67" s="30" t="s">
        <v>14</v>
      </c>
      <c r="C67" s="31">
        <v>70</v>
      </c>
      <c r="D67" s="30" t="s">
        <v>100</v>
      </c>
      <c r="E67" s="32" t="s">
        <v>101</v>
      </c>
      <c r="F67" s="33">
        <v>0</v>
      </c>
      <c r="G67" s="30" t="str">
        <f>VLOOKUP(B67,'Data Produk'!$A$2:$F$40,2,FALSE)</f>
        <v>Nyam-nyam</v>
      </c>
      <c r="H67" s="30" t="str">
        <f>VLOOKUP(B67,'Data Produk'!$A$2:$F$40,3,FALSE)</f>
        <v>Makanan</v>
      </c>
      <c r="I67" s="31" t="str">
        <f>VLOOKUP(B67,'Data Produk'!$A$2:$F$40,4,FALSE)</f>
        <v>Pcs</v>
      </c>
      <c r="J67" s="34">
        <f>VLOOKUP(B67,'Data Produk'!$A$2:$F$40,5,FALSE)</f>
        <v>3550</v>
      </c>
      <c r="K67" s="34">
        <f>VLOOKUP(B67,'Data Produk'!$A$2:$F$40,6,FALSE)</f>
        <v>4800</v>
      </c>
      <c r="L67" s="34">
        <f t="shared" si="0"/>
        <v>248500</v>
      </c>
      <c r="M67" s="32">
        <f t="shared" si="5"/>
        <v>336000</v>
      </c>
      <c r="N67" s="31">
        <f>DAY('Data Transaksi'!$A67)</f>
        <v>7</v>
      </c>
      <c r="O67" s="30" t="str">
        <f>TEXT('Data Transaksi'!$A67,"mmm")</f>
        <v>Mar</v>
      </c>
      <c r="P67" s="35">
        <f>YEAR('Data Transaksi'!$A67)</f>
        <v>2021</v>
      </c>
      <c r="R67" s="28">
        <f>'Data Transaksi'!$C67+25</f>
        <v>95</v>
      </c>
    </row>
    <row r="68" spans="1:18" ht="16.5" customHeight="1" x14ac:dyDescent="0.35">
      <c r="A68" s="22">
        <v>44263</v>
      </c>
      <c r="B68" s="23" t="s">
        <v>32</v>
      </c>
      <c r="C68" s="24">
        <v>75</v>
      </c>
      <c r="D68" s="23" t="s">
        <v>100</v>
      </c>
      <c r="E68" s="25" t="s">
        <v>103</v>
      </c>
      <c r="F68" s="26">
        <v>0</v>
      </c>
      <c r="G68" s="23" t="str">
        <f>VLOOKUP(B68,'Data Produk'!$A$2:$F$40,2,FALSE)</f>
        <v>Buah Vita</v>
      </c>
      <c r="H68" s="23" t="str">
        <f>VLOOKUP(B68,'Data Produk'!$A$2:$F$40,3,FALSE)</f>
        <v>Minuman</v>
      </c>
      <c r="I68" s="24" t="str">
        <f>VLOOKUP(B68,'Data Produk'!$A$2:$F$40,4,FALSE)</f>
        <v>Pcs</v>
      </c>
      <c r="J68" s="27">
        <f>VLOOKUP(B68,'Data Produk'!$A$2:$F$40,5,FALSE)</f>
        <v>12850</v>
      </c>
      <c r="K68" s="27">
        <f>VLOOKUP(B68,'Data Produk'!$A$2:$F$40,6,FALSE)</f>
        <v>14250</v>
      </c>
      <c r="L68" s="27">
        <f t="shared" si="0"/>
        <v>963750</v>
      </c>
      <c r="M68" s="25">
        <f t="shared" si="5"/>
        <v>1068750</v>
      </c>
      <c r="N68" s="24">
        <f>DAY('Data Transaksi'!$A68)</f>
        <v>8</v>
      </c>
      <c r="O68" s="23" t="str">
        <f>TEXT('Data Transaksi'!$A68,"mmm")</f>
        <v>Mar</v>
      </c>
      <c r="P68" s="24">
        <f>YEAR('Data Transaksi'!$A68)</f>
        <v>2021</v>
      </c>
      <c r="R68" s="28">
        <f>'Data Transaksi'!$C68+25</f>
        <v>100</v>
      </c>
    </row>
    <row r="69" spans="1:18" ht="16.5" customHeight="1" x14ac:dyDescent="0.35">
      <c r="A69" s="29">
        <v>44264</v>
      </c>
      <c r="B69" s="30" t="s">
        <v>35</v>
      </c>
      <c r="C69" s="31">
        <v>69</v>
      </c>
      <c r="D69" s="30" t="s">
        <v>102</v>
      </c>
      <c r="E69" s="32" t="s">
        <v>101</v>
      </c>
      <c r="F69" s="33">
        <v>0</v>
      </c>
      <c r="G69" s="30" t="str">
        <f>VLOOKUP(B69,'Data Produk'!$A$2:$F$40,2,FALSE)</f>
        <v>Cimory Yogurt</v>
      </c>
      <c r="H69" s="30" t="str">
        <f>VLOOKUP(B69,'Data Produk'!$A$2:$F$40,3,FALSE)</f>
        <v>Minuman</v>
      </c>
      <c r="I69" s="31" t="str">
        <f>VLOOKUP(B69,'Data Produk'!$A$2:$F$40,4,FALSE)</f>
        <v>Pcs</v>
      </c>
      <c r="J69" s="34">
        <f>VLOOKUP(B69,'Data Produk'!$A$2:$F$40,5,FALSE)</f>
        <v>2875</v>
      </c>
      <c r="K69" s="34">
        <f>VLOOKUP(B69,'Data Produk'!$A$2:$F$40,6,FALSE)</f>
        <v>5300</v>
      </c>
      <c r="L69" s="34">
        <f t="shared" si="0"/>
        <v>198375</v>
      </c>
      <c r="M69" s="32">
        <f t="shared" si="5"/>
        <v>365700</v>
      </c>
      <c r="N69" s="31">
        <f>DAY('Data Transaksi'!$A69)</f>
        <v>9</v>
      </c>
      <c r="O69" s="30" t="str">
        <f>TEXT('Data Transaksi'!$A69,"mmm")</f>
        <v>Mar</v>
      </c>
      <c r="P69" s="35">
        <f>YEAR('Data Transaksi'!$A69)</f>
        <v>2021</v>
      </c>
      <c r="R69" s="28">
        <f>'Data Transaksi'!$C69+25</f>
        <v>94</v>
      </c>
    </row>
    <row r="70" spans="1:18" ht="16.5" customHeight="1" x14ac:dyDescent="0.35">
      <c r="A70" s="22">
        <v>44265</v>
      </c>
      <c r="B70" s="23" t="s">
        <v>37</v>
      </c>
      <c r="C70" s="24">
        <v>75</v>
      </c>
      <c r="D70" s="23" t="s">
        <v>102</v>
      </c>
      <c r="E70" s="25" t="s">
        <v>101</v>
      </c>
      <c r="F70" s="26">
        <v>0</v>
      </c>
      <c r="G70" s="23" t="str">
        <f>VLOOKUP(B70,'Data Produk'!$A$2:$F$40,2,FALSE)</f>
        <v>Yoyic Bluebery</v>
      </c>
      <c r="H70" s="23" t="str">
        <f>VLOOKUP(B70,'Data Produk'!$A$2:$F$40,3,FALSE)</f>
        <v>Minuman</v>
      </c>
      <c r="I70" s="24" t="str">
        <f>VLOOKUP(B70,'Data Produk'!$A$2:$F$40,4,FALSE)</f>
        <v>Pcs</v>
      </c>
      <c r="J70" s="27">
        <f>VLOOKUP(B70,'Data Produk'!$A$2:$F$40,5,FALSE)</f>
        <v>4775</v>
      </c>
      <c r="K70" s="27">
        <f>VLOOKUP(B70,'Data Produk'!$A$2:$F$40,6,FALSE)</f>
        <v>7700</v>
      </c>
      <c r="L70" s="27">
        <f t="shared" si="0"/>
        <v>358125</v>
      </c>
      <c r="M70" s="25">
        <f t="shared" si="5"/>
        <v>577500</v>
      </c>
      <c r="N70" s="24">
        <f>DAY('Data Transaksi'!$A70)</f>
        <v>10</v>
      </c>
      <c r="O70" s="23" t="str">
        <f>TEXT('Data Transaksi'!$A70,"mmm")</f>
        <v>Mar</v>
      </c>
      <c r="P70" s="24">
        <f>YEAR('Data Transaksi'!$A70)</f>
        <v>2021</v>
      </c>
      <c r="R70" s="28">
        <f>'Data Transaksi'!$C70+25</f>
        <v>100</v>
      </c>
    </row>
    <row r="71" spans="1:18" ht="16.5" customHeight="1" x14ac:dyDescent="0.35">
      <c r="A71" s="29">
        <v>44266</v>
      </c>
      <c r="B71" s="30" t="s">
        <v>39</v>
      </c>
      <c r="C71" s="31">
        <v>74</v>
      </c>
      <c r="D71" s="30" t="s">
        <v>102</v>
      </c>
      <c r="E71" s="32" t="s">
        <v>103</v>
      </c>
      <c r="F71" s="33">
        <v>0</v>
      </c>
      <c r="G71" s="30" t="str">
        <f>VLOOKUP(B71,'Data Produk'!$A$2:$F$40,2,FALSE)</f>
        <v>Teh Pucuk</v>
      </c>
      <c r="H71" s="30" t="str">
        <f>VLOOKUP(B71,'Data Produk'!$A$2:$F$40,3,FALSE)</f>
        <v>Minuman</v>
      </c>
      <c r="I71" s="31" t="str">
        <f>VLOOKUP(B71,'Data Produk'!$A$2:$F$40,4,FALSE)</f>
        <v>Pcs</v>
      </c>
      <c r="J71" s="34">
        <f>VLOOKUP(B71,'Data Produk'!$A$2:$F$40,5,FALSE)</f>
        <v>11500</v>
      </c>
      <c r="K71" s="34">
        <f>VLOOKUP(B71,'Data Produk'!$A$2:$F$40,6,FALSE)</f>
        <v>12550</v>
      </c>
      <c r="L71" s="34">
        <f t="shared" si="0"/>
        <v>851000</v>
      </c>
      <c r="M71" s="32">
        <f t="shared" si="5"/>
        <v>928700</v>
      </c>
      <c r="N71" s="31">
        <f>DAY('Data Transaksi'!$A71)</f>
        <v>11</v>
      </c>
      <c r="O71" s="30" t="str">
        <f>TEXT('Data Transaksi'!$A71,"mmm")</f>
        <v>Mar</v>
      </c>
      <c r="P71" s="35">
        <f>YEAR('Data Transaksi'!$A71)</f>
        <v>2021</v>
      </c>
      <c r="R71" s="28">
        <f>'Data Transaksi'!$C71+25</f>
        <v>99</v>
      </c>
    </row>
    <row r="72" spans="1:18" ht="16.5" customHeight="1" x14ac:dyDescent="0.35">
      <c r="A72" s="22">
        <v>44267</v>
      </c>
      <c r="B72" s="23" t="s">
        <v>41</v>
      </c>
      <c r="C72" s="24">
        <v>80</v>
      </c>
      <c r="D72" s="23" t="s">
        <v>102</v>
      </c>
      <c r="E72" s="25" t="s">
        <v>101</v>
      </c>
      <c r="F72" s="26">
        <v>0</v>
      </c>
      <c r="G72" s="23" t="str">
        <f>VLOOKUP(B72,'Data Produk'!$A$2:$F$40,2,FALSE)</f>
        <v>Fruit Tea Poch</v>
      </c>
      <c r="H72" s="23" t="str">
        <f>VLOOKUP(B72,'Data Produk'!$A$2:$F$40,3,FALSE)</f>
        <v>Minuman</v>
      </c>
      <c r="I72" s="24" t="str">
        <f>VLOOKUP(B72,'Data Produk'!$A$2:$F$40,4,FALSE)</f>
        <v>Pcs</v>
      </c>
      <c r="J72" s="27">
        <f>VLOOKUP(B72,'Data Produk'!$A$2:$F$40,5,FALSE)</f>
        <v>2250</v>
      </c>
      <c r="K72" s="27">
        <f>VLOOKUP(B72,'Data Produk'!$A$2:$F$40,6,FALSE)</f>
        <v>4700</v>
      </c>
      <c r="L72" s="27">
        <f t="shared" si="0"/>
        <v>180000</v>
      </c>
      <c r="M72" s="25">
        <f t="shared" si="5"/>
        <v>376000</v>
      </c>
      <c r="N72" s="24">
        <f>DAY('Data Transaksi'!$A72)</f>
        <v>12</v>
      </c>
      <c r="O72" s="23" t="str">
        <f>TEXT('Data Transaksi'!$A72,"mmm")</f>
        <v>Mar</v>
      </c>
      <c r="P72" s="24">
        <f>YEAR('Data Transaksi'!$A72)</f>
        <v>2021</v>
      </c>
      <c r="R72" s="28">
        <f>'Data Transaksi'!$C72+25</f>
        <v>105</v>
      </c>
    </row>
    <row r="73" spans="1:18" ht="16.5" customHeight="1" x14ac:dyDescent="0.35">
      <c r="A73" s="29">
        <v>44268</v>
      </c>
      <c r="B73" s="30" t="s">
        <v>53</v>
      </c>
      <c r="C73" s="31">
        <v>80</v>
      </c>
      <c r="D73" s="30" t="s">
        <v>104</v>
      </c>
      <c r="E73" s="32" t="s">
        <v>103</v>
      </c>
      <c r="F73" s="33">
        <v>0</v>
      </c>
      <c r="G73" s="30" t="str">
        <f>VLOOKUP(B73,'Data Produk'!$A$2:$F$40,2,FALSE)</f>
        <v>Zen Sabun</v>
      </c>
      <c r="H73" s="30" t="str">
        <f>VLOOKUP(B73,'Data Produk'!$A$2:$F$40,3,FALSE)</f>
        <v>Perawatan Tubuh</v>
      </c>
      <c r="I73" s="31" t="str">
        <f>VLOOKUP(B73,'Data Produk'!$A$2:$F$40,4,FALSE)</f>
        <v>Pcs</v>
      </c>
      <c r="J73" s="34">
        <f>VLOOKUP(B73,'Data Produk'!$A$2:$F$40,5,FALSE)</f>
        <v>18500</v>
      </c>
      <c r="K73" s="34">
        <f>VLOOKUP(B73,'Data Produk'!$A$2:$F$40,6,FALSE)</f>
        <v>20000</v>
      </c>
      <c r="L73" s="34">
        <f t="shared" si="0"/>
        <v>1480000</v>
      </c>
      <c r="M73" s="32">
        <f t="shared" si="5"/>
        <v>1600000</v>
      </c>
      <c r="N73" s="31">
        <f>DAY('Data Transaksi'!$A73)</f>
        <v>13</v>
      </c>
      <c r="O73" s="30" t="str">
        <f>TEXT('Data Transaksi'!$A73,"mmm")</f>
        <v>Mar</v>
      </c>
      <c r="P73" s="35">
        <f>YEAR('Data Transaksi'!$A73)</f>
        <v>2021</v>
      </c>
      <c r="R73" s="28">
        <f>'Data Transaksi'!$C73+25</f>
        <v>105</v>
      </c>
    </row>
    <row r="74" spans="1:18" ht="16.5" customHeight="1" x14ac:dyDescent="0.35">
      <c r="A74" s="22">
        <v>44269</v>
      </c>
      <c r="B74" s="23" t="s">
        <v>56</v>
      </c>
      <c r="C74" s="24">
        <v>83</v>
      </c>
      <c r="D74" s="23" t="s">
        <v>102</v>
      </c>
      <c r="E74" s="25" t="s">
        <v>101</v>
      </c>
      <c r="F74" s="26">
        <v>0</v>
      </c>
      <c r="G74" s="23" t="str">
        <f>VLOOKUP(B74,'Data Produk'!$A$2:$F$40,2,FALSE)</f>
        <v>Detol</v>
      </c>
      <c r="H74" s="23" t="str">
        <f>VLOOKUP(B74,'Data Produk'!$A$2:$F$40,3,FALSE)</f>
        <v>Perawatan Tubuh</v>
      </c>
      <c r="I74" s="24" t="str">
        <f>VLOOKUP(B74,'Data Produk'!$A$2:$F$40,4,FALSE)</f>
        <v>Pcs</v>
      </c>
      <c r="J74" s="27">
        <f>VLOOKUP(B74,'Data Produk'!$A$2:$F$40,5,FALSE)</f>
        <v>5750</v>
      </c>
      <c r="K74" s="27">
        <f>VLOOKUP(B74,'Data Produk'!$A$2:$F$40,6,FALSE)</f>
        <v>7500</v>
      </c>
      <c r="L74" s="27">
        <f t="shared" si="0"/>
        <v>477250</v>
      </c>
      <c r="M74" s="25">
        <f t="shared" si="5"/>
        <v>622500</v>
      </c>
      <c r="N74" s="24">
        <f>DAY('Data Transaksi'!$A74)</f>
        <v>14</v>
      </c>
      <c r="O74" s="23" t="str">
        <f>TEXT('Data Transaksi'!$A74,"mmm")</f>
        <v>Mar</v>
      </c>
      <c r="P74" s="24">
        <f>YEAR('Data Transaksi'!$A74)</f>
        <v>2021</v>
      </c>
      <c r="R74" s="28">
        <f>'Data Transaksi'!$C74+25</f>
        <v>108</v>
      </c>
    </row>
    <row r="75" spans="1:18" ht="16.5" customHeight="1" x14ac:dyDescent="0.35">
      <c r="A75" s="29">
        <v>44270</v>
      </c>
      <c r="B75" s="30" t="s">
        <v>58</v>
      </c>
      <c r="C75" s="31">
        <v>79</v>
      </c>
      <c r="D75" s="30" t="s">
        <v>102</v>
      </c>
      <c r="E75" s="32" t="s">
        <v>103</v>
      </c>
      <c r="F75" s="33">
        <v>0</v>
      </c>
      <c r="G75" s="30" t="str">
        <f>VLOOKUP(B75,'Data Produk'!$A$2:$F$40,2,FALSE)</f>
        <v>Lifebuoy Cair 900 Ml</v>
      </c>
      <c r="H75" s="30" t="str">
        <f>VLOOKUP(B75,'Data Produk'!$A$2:$F$40,3,FALSE)</f>
        <v>Perawatan Tubuh</v>
      </c>
      <c r="I75" s="31" t="str">
        <f>VLOOKUP(B75,'Data Produk'!$A$2:$F$40,4,FALSE)</f>
        <v>Pcs</v>
      </c>
      <c r="J75" s="34">
        <f>VLOOKUP(B75,'Data Produk'!$A$2:$F$40,5,FALSE)</f>
        <v>34550</v>
      </c>
      <c r="K75" s="34">
        <f>VLOOKUP(B75,'Data Produk'!$A$2:$F$40,6,FALSE)</f>
        <v>36000</v>
      </c>
      <c r="L75" s="34">
        <f t="shared" si="0"/>
        <v>2729450</v>
      </c>
      <c r="M75" s="32">
        <f t="shared" si="5"/>
        <v>2844000</v>
      </c>
      <c r="N75" s="31">
        <f>DAY('Data Transaksi'!$A75)</f>
        <v>15</v>
      </c>
      <c r="O75" s="30" t="str">
        <f>TEXT('Data Transaksi'!$A75,"mmm")</f>
        <v>Mar</v>
      </c>
      <c r="P75" s="35">
        <f>YEAR('Data Transaksi'!$A75)</f>
        <v>2021</v>
      </c>
      <c r="R75" s="28">
        <f>'Data Transaksi'!$C75+25</f>
        <v>104</v>
      </c>
    </row>
    <row r="76" spans="1:18" ht="16.5" customHeight="1" x14ac:dyDescent="0.35">
      <c r="A76" s="22">
        <v>44271</v>
      </c>
      <c r="B76" s="23" t="s">
        <v>60</v>
      </c>
      <c r="C76" s="24">
        <v>75</v>
      </c>
      <c r="D76" s="23" t="s">
        <v>104</v>
      </c>
      <c r="E76" s="25" t="s">
        <v>101</v>
      </c>
      <c r="F76" s="26">
        <v>0</v>
      </c>
      <c r="G76" s="23" t="str">
        <f>VLOOKUP(B76,'Data Produk'!$A$2:$F$40,2,FALSE)</f>
        <v>Ciptadent 190gr</v>
      </c>
      <c r="H76" s="23" t="str">
        <f>VLOOKUP(B76,'Data Produk'!$A$2:$F$40,3,FALSE)</f>
        <v>Perawatan Tubuh</v>
      </c>
      <c r="I76" s="24" t="str">
        <f>VLOOKUP(B76,'Data Produk'!$A$2:$F$40,4,FALSE)</f>
        <v>Pcs</v>
      </c>
      <c r="J76" s="27">
        <f>VLOOKUP(B76,'Data Produk'!$A$2:$F$40,5,FALSE)</f>
        <v>15450</v>
      </c>
      <c r="K76" s="27">
        <f>VLOOKUP(B76,'Data Produk'!$A$2:$F$40,6,FALSE)</f>
        <v>17750</v>
      </c>
      <c r="L76" s="27">
        <f t="shared" si="0"/>
        <v>1158750</v>
      </c>
      <c r="M76" s="25">
        <f t="shared" si="5"/>
        <v>1331250</v>
      </c>
      <c r="N76" s="24">
        <f>DAY('Data Transaksi'!$A76)</f>
        <v>16</v>
      </c>
      <c r="O76" s="23" t="str">
        <f>TEXT('Data Transaksi'!$A76,"mmm")</f>
        <v>Mar</v>
      </c>
      <c r="P76" s="24">
        <f>YEAR('Data Transaksi'!$A76)</f>
        <v>2021</v>
      </c>
      <c r="R76" s="28">
        <f>'Data Transaksi'!$C76+25</f>
        <v>100</v>
      </c>
    </row>
    <row r="77" spans="1:18" ht="16.5" customHeight="1" x14ac:dyDescent="0.35">
      <c r="A77" s="29">
        <v>44272</v>
      </c>
      <c r="B77" s="30" t="s">
        <v>62</v>
      </c>
      <c r="C77" s="31">
        <v>77</v>
      </c>
      <c r="D77" s="30" t="s">
        <v>102</v>
      </c>
      <c r="E77" s="32" t="s">
        <v>103</v>
      </c>
      <c r="F77" s="33">
        <v>0</v>
      </c>
      <c r="G77" s="30" t="str">
        <f>VLOOKUP(B77,'Data Produk'!$A$2:$F$40,2,FALSE)</f>
        <v>Pepsodent 120 gr</v>
      </c>
      <c r="H77" s="30" t="str">
        <f>VLOOKUP(B77,'Data Produk'!$A$2:$F$40,3,FALSE)</f>
        <v>Perawatan Tubuh</v>
      </c>
      <c r="I77" s="31" t="str">
        <f>VLOOKUP(B77,'Data Produk'!$A$2:$F$40,4,FALSE)</f>
        <v>Pcs</v>
      </c>
      <c r="J77" s="34">
        <f>VLOOKUP(B77,'Data Produk'!$A$2:$F$40,5,FALSE)</f>
        <v>5750</v>
      </c>
      <c r="K77" s="34">
        <f>VLOOKUP(B77,'Data Produk'!$A$2:$F$40,6,FALSE)</f>
        <v>10300</v>
      </c>
      <c r="L77" s="34">
        <f t="shared" si="0"/>
        <v>442750</v>
      </c>
      <c r="M77" s="32">
        <f t="shared" si="5"/>
        <v>793100</v>
      </c>
      <c r="N77" s="31">
        <f>DAY('Data Transaksi'!$A77)</f>
        <v>17</v>
      </c>
      <c r="O77" s="30" t="str">
        <f>TEXT('Data Transaksi'!$A77,"mmm")</f>
        <v>Mar</v>
      </c>
      <c r="P77" s="35">
        <f>YEAR('Data Transaksi'!$A77)</f>
        <v>2021</v>
      </c>
      <c r="R77" s="28">
        <f>'Data Transaksi'!$C77+25</f>
        <v>102</v>
      </c>
    </row>
    <row r="78" spans="1:18" ht="16.5" customHeight="1" x14ac:dyDescent="0.35">
      <c r="A78" s="22">
        <v>44273</v>
      </c>
      <c r="B78" s="23" t="s">
        <v>70</v>
      </c>
      <c r="C78" s="24">
        <v>84</v>
      </c>
      <c r="D78" s="23" t="s">
        <v>102</v>
      </c>
      <c r="E78" s="25" t="s">
        <v>101</v>
      </c>
      <c r="F78" s="26">
        <v>0</v>
      </c>
      <c r="G78" s="23" t="str">
        <f>VLOOKUP(B78,'Data Produk'!$A$2:$F$40,2,FALSE)</f>
        <v>Buku Gambar A4</v>
      </c>
      <c r="H78" s="23" t="str">
        <f>VLOOKUP(B78,'Data Produk'!$A$2:$F$40,3,FALSE)</f>
        <v>Alat Tulis</v>
      </c>
      <c r="I78" s="24" t="str">
        <f>VLOOKUP(B78,'Data Produk'!$A$2:$F$40,4,FALSE)</f>
        <v>Pcs</v>
      </c>
      <c r="J78" s="27">
        <f>VLOOKUP(B78,'Data Produk'!$A$2:$F$40,5,FALSE)</f>
        <v>8000</v>
      </c>
      <c r="K78" s="27">
        <f>VLOOKUP(B78,'Data Produk'!$A$2:$F$40,6,FALSE)</f>
        <v>10750</v>
      </c>
      <c r="L78" s="27">
        <f t="shared" si="0"/>
        <v>672000</v>
      </c>
      <c r="M78" s="25">
        <f t="shared" si="5"/>
        <v>903000</v>
      </c>
      <c r="N78" s="24">
        <f>DAY('Data Transaksi'!$A78)</f>
        <v>18</v>
      </c>
      <c r="O78" s="23" t="str">
        <f>TEXT('Data Transaksi'!$A78,"mmm")</f>
        <v>Mar</v>
      </c>
      <c r="P78" s="24">
        <f>YEAR('Data Transaksi'!$A78)</f>
        <v>2021</v>
      </c>
      <c r="R78" s="28">
        <f>'Data Transaksi'!$C78+25</f>
        <v>109</v>
      </c>
    </row>
    <row r="79" spans="1:18" ht="16.5" customHeight="1" x14ac:dyDescent="0.35">
      <c r="A79" s="29">
        <v>44274</v>
      </c>
      <c r="B79" s="30" t="s">
        <v>73</v>
      </c>
      <c r="C79" s="31">
        <v>78</v>
      </c>
      <c r="D79" s="30" t="s">
        <v>104</v>
      </c>
      <c r="E79" s="32" t="s">
        <v>103</v>
      </c>
      <c r="F79" s="33">
        <v>0</v>
      </c>
      <c r="G79" s="30" t="str">
        <f>VLOOKUP(B79,'Data Produk'!$A$2:$F$40,2,FALSE)</f>
        <v>Buku Tulis</v>
      </c>
      <c r="H79" s="30" t="str">
        <f>VLOOKUP(B79,'Data Produk'!$A$2:$F$40,3,FALSE)</f>
        <v>Alat Tulis</v>
      </c>
      <c r="I79" s="31" t="str">
        <f>VLOOKUP(B79,'Data Produk'!$A$2:$F$40,4,FALSE)</f>
        <v>Pcs</v>
      </c>
      <c r="J79" s="34">
        <f>VLOOKUP(B79,'Data Produk'!$A$2:$F$40,5,FALSE)</f>
        <v>5000</v>
      </c>
      <c r="K79" s="34">
        <f>VLOOKUP(B79,'Data Produk'!$A$2:$F$40,6,FALSE)</f>
        <v>7750</v>
      </c>
      <c r="L79" s="34">
        <f t="shared" si="0"/>
        <v>390000</v>
      </c>
      <c r="M79" s="32">
        <f t="shared" si="5"/>
        <v>604500</v>
      </c>
      <c r="N79" s="31">
        <f>DAY('Data Transaksi'!$A79)</f>
        <v>19</v>
      </c>
      <c r="O79" s="30" t="str">
        <f>TEXT('Data Transaksi'!$A79,"mmm")</f>
        <v>Mar</v>
      </c>
      <c r="P79" s="35">
        <f>YEAR('Data Transaksi'!$A79)</f>
        <v>2021</v>
      </c>
      <c r="R79" s="28">
        <f>'Data Transaksi'!$C79+25</f>
        <v>103</v>
      </c>
    </row>
    <row r="80" spans="1:18" ht="16.5" customHeight="1" x14ac:dyDescent="0.35">
      <c r="A80" s="22">
        <v>44275</v>
      </c>
      <c r="B80" s="23" t="s">
        <v>75</v>
      </c>
      <c r="C80" s="24">
        <v>84</v>
      </c>
      <c r="D80" s="23" t="s">
        <v>102</v>
      </c>
      <c r="E80" s="25" t="s">
        <v>101</v>
      </c>
      <c r="F80" s="26">
        <v>0</v>
      </c>
      <c r="G80" s="23" t="str">
        <f>VLOOKUP(B80,'Data Produk'!$A$2:$F$40,2,FALSE)</f>
        <v>Pencil Warna 12</v>
      </c>
      <c r="H80" s="23" t="str">
        <f>VLOOKUP(B80,'Data Produk'!$A$2:$F$40,3,FALSE)</f>
        <v>Alat Tulis</v>
      </c>
      <c r="I80" s="24" t="str">
        <f>VLOOKUP(B80,'Data Produk'!$A$2:$F$40,4,FALSE)</f>
        <v>Pcs</v>
      </c>
      <c r="J80" s="27">
        <f>VLOOKUP(B80,'Data Produk'!$A$2:$F$40,5,FALSE)</f>
        <v>25000</v>
      </c>
      <c r="K80" s="27">
        <f>VLOOKUP(B80,'Data Produk'!$A$2:$F$40,6,FALSE)</f>
        <v>27500</v>
      </c>
      <c r="L80" s="27">
        <f t="shared" si="0"/>
        <v>2100000</v>
      </c>
      <c r="M80" s="25">
        <f t="shared" si="5"/>
        <v>2310000</v>
      </c>
      <c r="N80" s="24">
        <f>DAY('Data Transaksi'!$A80)</f>
        <v>20</v>
      </c>
      <c r="O80" s="23" t="str">
        <f>TEXT('Data Transaksi'!$A80,"mmm")</f>
        <v>Mar</v>
      </c>
      <c r="P80" s="24">
        <f>YEAR('Data Transaksi'!$A80)</f>
        <v>2021</v>
      </c>
      <c r="R80" s="28">
        <f>'Data Transaksi'!$C80+25</f>
        <v>109</v>
      </c>
    </row>
    <row r="81" spans="1:18" ht="16.5" customHeight="1" x14ac:dyDescent="0.35">
      <c r="A81" s="29">
        <v>44276</v>
      </c>
      <c r="B81" s="30" t="s">
        <v>77</v>
      </c>
      <c r="C81" s="31">
        <v>83</v>
      </c>
      <c r="D81" s="30" t="s">
        <v>102</v>
      </c>
      <c r="E81" s="32" t="s">
        <v>101</v>
      </c>
      <c r="F81" s="33">
        <v>0</v>
      </c>
      <c r="G81" s="30" t="str">
        <f>VLOOKUP(B81,'Data Produk'!$A$2:$F$40,2,FALSE)</f>
        <v>Pencil Warna 24</v>
      </c>
      <c r="H81" s="30" t="str">
        <f>VLOOKUP(B81,'Data Produk'!$A$2:$F$40,3,FALSE)</f>
        <v>Alat Tulis</v>
      </c>
      <c r="I81" s="31" t="str">
        <f>VLOOKUP(B81,'Data Produk'!$A$2:$F$40,4,FALSE)</f>
        <v>Pcs</v>
      </c>
      <c r="J81" s="34">
        <f>VLOOKUP(B81,'Data Produk'!$A$2:$F$40,5,FALSE)</f>
        <v>50000</v>
      </c>
      <c r="K81" s="34">
        <f>VLOOKUP(B81,'Data Produk'!$A$2:$F$40,6,FALSE)</f>
        <v>55000</v>
      </c>
      <c r="L81" s="34">
        <f t="shared" si="0"/>
        <v>4150000</v>
      </c>
      <c r="M81" s="32">
        <f t="shared" si="5"/>
        <v>4565000</v>
      </c>
      <c r="N81" s="31">
        <f>DAY('Data Transaksi'!$A81)</f>
        <v>21</v>
      </c>
      <c r="O81" s="30" t="str">
        <f>TEXT('Data Transaksi'!$A81,"mmm")</f>
        <v>Mar</v>
      </c>
      <c r="P81" s="35">
        <f>YEAR('Data Transaksi'!$A81)</f>
        <v>2021</v>
      </c>
      <c r="R81" s="28">
        <f>'Data Transaksi'!$C81+25</f>
        <v>108</v>
      </c>
    </row>
    <row r="82" spans="1:18" ht="16.5" customHeight="1" x14ac:dyDescent="0.35">
      <c r="A82" s="22">
        <v>44277</v>
      </c>
      <c r="B82" s="23" t="s">
        <v>79</v>
      </c>
      <c r="C82" s="24">
        <v>90</v>
      </c>
      <c r="D82" s="23" t="s">
        <v>104</v>
      </c>
      <c r="E82" s="25" t="s">
        <v>103</v>
      </c>
      <c r="F82" s="26">
        <v>0</v>
      </c>
      <c r="G82" s="23" t="str">
        <f>VLOOKUP(B82,'Data Produk'!$A$2:$F$40,2,FALSE)</f>
        <v>Buku Gambar A3</v>
      </c>
      <c r="H82" s="23" t="str">
        <f>VLOOKUP(B82,'Data Produk'!$A$2:$F$40,3,FALSE)</f>
        <v>Alat Tulis</v>
      </c>
      <c r="I82" s="24" t="str">
        <f>VLOOKUP(B82,'Data Produk'!$A$2:$F$40,4,FALSE)</f>
        <v>Pcs</v>
      </c>
      <c r="J82" s="27">
        <f>VLOOKUP(B82,'Data Produk'!$A$2:$F$40,5,FALSE)</f>
        <v>10000</v>
      </c>
      <c r="K82" s="27">
        <f>VLOOKUP(B82,'Data Produk'!$A$2:$F$40,6,FALSE)</f>
        <v>13500</v>
      </c>
      <c r="L82" s="27">
        <f t="shared" si="0"/>
        <v>900000</v>
      </c>
      <c r="M82" s="25">
        <f t="shared" si="5"/>
        <v>1215000</v>
      </c>
      <c r="N82" s="24">
        <f>DAY('Data Transaksi'!$A82)</f>
        <v>22</v>
      </c>
      <c r="O82" s="23" t="str">
        <f>TEXT('Data Transaksi'!$A82,"mmm")</f>
        <v>Mar</v>
      </c>
      <c r="P82" s="24">
        <f>YEAR('Data Transaksi'!$A82)</f>
        <v>2021</v>
      </c>
      <c r="R82" s="28">
        <f>'Data Transaksi'!$C82+25</f>
        <v>115</v>
      </c>
    </row>
    <row r="83" spans="1:18" ht="16.5" customHeight="1" x14ac:dyDescent="0.35">
      <c r="A83" s="29">
        <v>44278</v>
      </c>
      <c r="B83" s="30" t="s">
        <v>81</v>
      </c>
      <c r="C83" s="31">
        <v>82</v>
      </c>
      <c r="D83" s="30" t="s">
        <v>102</v>
      </c>
      <c r="E83" s="32" t="s">
        <v>101</v>
      </c>
      <c r="F83" s="33">
        <v>0</v>
      </c>
      <c r="G83" s="30" t="str">
        <f>VLOOKUP(B83,'Data Produk'!$A$2:$F$40,2,FALSE)</f>
        <v>Pulpen Gel</v>
      </c>
      <c r="H83" s="30" t="str">
        <f>VLOOKUP(B83,'Data Produk'!$A$2:$F$40,3,FALSE)</f>
        <v>Alat Tulis</v>
      </c>
      <c r="I83" s="31" t="str">
        <f>VLOOKUP(B83,'Data Produk'!$A$2:$F$40,4,FALSE)</f>
        <v>Pcs</v>
      </c>
      <c r="J83" s="34">
        <f>VLOOKUP(B83,'Data Produk'!$A$2:$F$40,5,FALSE)</f>
        <v>7500</v>
      </c>
      <c r="K83" s="34">
        <f>VLOOKUP(B83,'Data Produk'!$A$2:$F$40,6,FALSE)</f>
        <v>8000</v>
      </c>
      <c r="L83" s="34">
        <f t="shared" si="0"/>
        <v>615000</v>
      </c>
      <c r="M83" s="32">
        <f t="shared" si="5"/>
        <v>656000</v>
      </c>
      <c r="N83" s="31">
        <f>DAY('Data Transaksi'!$A83)</f>
        <v>23</v>
      </c>
      <c r="O83" s="30" t="str">
        <f>TEXT('Data Transaksi'!$A83,"mmm")</f>
        <v>Mar</v>
      </c>
      <c r="P83" s="35">
        <f>YEAR('Data Transaksi'!$A83)</f>
        <v>2021</v>
      </c>
      <c r="R83" s="28">
        <f>'Data Transaksi'!$C83+25</f>
        <v>107</v>
      </c>
    </row>
    <row r="84" spans="1:18" ht="16.5" customHeight="1" x14ac:dyDescent="0.35">
      <c r="A84" s="22">
        <v>44279</v>
      </c>
      <c r="B84" s="23" t="s">
        <v>83</v>
      </c>
      <c r="C84" s="24">
        <v>95</v>
      </c>
      <c r="D84" s="23" t="s">
        <v>102</v>
      </c>
      <c r="E84" s="25" t="s">
        <v>101</v>
      </c>
      <c r="F84" s="26">
        <v>0</v>
      </c>
      <c r="G84" s="23" t="str">
        <f>VLOOKUP(B84,'Data Produk'!$A$2:$F$40,2,FALSE)</f>
        <v>Tipe X Joyko</v>
      </c>
      <c r="H84" s="23" t="str">
        <f>VLOOKUP(B84,'Data Produk'!$A$2:$F$40,3,FALSE)</f>
        <v>Alat Tulis</v>
      </c>
      <c r="I84" s="24" t="str">
        <f>VLOOKUP(B84,'Data Produk'!$A$2:$F$40,4,FALSE)</f>
        <v>Pcs</v>
      </c>
      <c r="J84" s="27">
        <f>VLOOKUP(B84,'Data Produk'!$A$2:$F$40,5,FALSE)</f>
        <v>1500</v>
      </c>
      <c r="K84" s="27">
        <f>VLOOKUP(B84,'Data Produk'!$A$2:$F$40,6,FALSE)</f>
        <v>2500</v>
      </c>
      <c r="L84" s="27">
        <f t="shared" si="0"/>
        <v>142500</v>
      </c>
      <c r="M84" s="25">
        <f t="shared" si="5"/>
        <v>237500</v>
      </c>
      <c r="N84" s="24">
        <f>DAY('Data Transaksi'!$A84)</f>
        <v>24</v>
      </c>
      <c r="O84" s="23" t="str">
        <f>TEXT('Data Transaksi'!$A84,"mmm")</f>
        <v>Mar</v>
      </c>
      <c r="P84" s="24">
        <f>YEAR('Data Transaksi'!$A84)</f>
        <v>2021</v>
      </c>
      <c r="R84" s="28">
        <f>'Data Transaksi'!$C84+25</f>
        <v>120</v>
      </c>
    </row>
    <row r="85" spans="1:18" ht="16.5" customHeight="1" x14ac:dyDescent="0.35">
      <c r="A85" s="29">
        <v>44280</v>
      </c>
      <c r="B85" s="30" t="s">
        <v>85</v>
      </c>
      <c r="C85" s="31">
        <v>80</v>
      </c>
      <c r="D85" s="30" t="s">
        <v>100</v>
      </c>
      <c r="E85" s="32" t="s">
        <v>103</v>
      </c>
      <c r="F85" s="33">
        <v>0</v>
      </c>
      <c r="G85" s="30" t="str">
        <f>VLOOKUP(B85,'Data Produk'!$A$2:$F$40,2,FALSE)</f>
        <v>Penggaris Butterfly</v>
      </c>
      <c r="H85" s="30" t="str">
        <f>VLOOKUP(B85,'Data Produk'!$A$2:$F$40,3,FALSE)</f>
        <v>Alat Tulis</v>
      </c>
      <c r="I85" s="31" t="str">
        <f>VLOOKUP(B85,'Data Produk'!$A$2:$F$40,4,FALSE)</f>
        <v>Pcs</v>
      </c>
      <c r="J85" s="34">
        <f>VLOOKUP(B85,'Data Produk'!$A$2:$F$40,5,FALSE)</f>
        <v>1750</v>
      </c>
      <c r="K85" s="34">
        <f>VLOOKUP(B85,'Data Produk'!$A$2:$F$40,6,FALSE)</f>
        <v>2750</v>
      </c>
      <c r="L85" s="34">
        <f t="shared" si="0"/>
        <v>140000</v>
      </c>
      <c r="M85" s="32">
        <f t="shared" ref="M85:M92" si="6">K85*C85*(1-F85)</f>
        <v>220000</v>
      </c>
      <c r="N85" s="31">
        <f>DAY('Data Transaksi'!$A85)</f>
        <v>25</v>
      </c>
      <c r="O85" s="30" t="str">
        <f>TEXT('Data Transaksi'!$A85,"mmm")</f>
        <v>Mar</v>
      </c>
      <c r="P85" s="35">
        <f>YEAR('Data Transaksi'!$A85)</f>
        <v>2021</v>
      </c>
      <c r="R85" s="28">
        <f>'Data Transaksi'!$C85+25</f>
        <v>105</v>
      </c>
    </row>
    <row r="86" spans="1:18" ht="16.5" customHeight="1" x14ac:dyDescent="0.35">
      <c r="A86" s="22">
        <v>44281</v>
      </c>
      <c r="B86" s="23" t="s">
        <v>87</v>
      </c>
      <c r="C86" s="24">
        <v>75</v>
      </c>
      <c r="D86" s="23" t="s">
        <v>100</v>
      </c>
      <c r="E86" s="25" t="s">
        <v>101</v>
      </c>
      <c r="F86" s="26">
        <v>0</v>
      </c>
      <c r="G86" s="23" t="str">
        <f>VLOOKUP(B86,'Data Produk'!$A$2:$F$40,2,FALSE)</f>
        <v>Penggaris Flexibble</v>
      </c>
      <c r="H86" s="23" t="str">
        <f>VLOOKUP(B86,'Data Produk'!$A$2:$F$40,3,FALSE)</f>
        <v>Alat Tulis</v>
      </c>
      <c r="I86" s="24" t="str">
        <f>VLOOKUP(B86,'Data Produk'!$A$2:$F$40,4,FALSE)</f>
        <v>Pcs</v>
      </c>
      <c r="J86" s="27">
        <f>VLOOKUP(B86,'Data Produk'!$A$2:$F$40,5,FALSE)</f>
        <v>13750</v>
      </c>
      <c r="K86" s="27">
        <f>VLOOKUP(B86,'Data Produk'!$A$2:$F$40,6,FALSE)</f>
        <v>17500</v>
      </c>
      <c r="L86" s="27">
        <f t="shared" si="0"/>
        <v>1031250</v>
      </c>
      <c r="M86" s="25">
        <f t="shared" si="6"/>
        <v>1312500</v>
      </c>
      <c r="N86" s="24">
        <f>DAY('Data Transaksi'!$A86)</f>
        <v>26</v>
      </c>
      <c r="O86" s="23" t="str">
        <f>TEXT('Data Transaksi'!$A86,"mmm")</f>
        <v>Mar</v>
      </c>
      <c r="P86" s="24">
        <f>YEAR('Data Transaksi'!$A86)</f>
        <v>2021</v>
      </c>
      <c r="R86" s="28">
        <f>'Data Transaksi'!$C86+25</f>
        <v>100</v>
      </c>
    </row>
    <row r="87" spans="1:18" ht="16.5" customHeight="1" x14ac:dyDescent="0.35">
      <c r="A87" s="29">
        <v>44282</v>
      </c>
      <c r="B87" s="30" t="s">
        <v>47</v>
      </c>
      <c r="C87" s="31">
        <v>75</v>
      </c>
      <c r="D87" s="30" t="s">
        <v>100</v>
      </c>
      <c r="E87" s="32" t="s">
        <v>101</v>
      </c>
      <c r="F87" s="33">
        <v>0</v>
      </c>
      <c r="G87" s="30" t="str">
        <f>VLOOKUP(B87,'Data Produk'!$A$2:$F$40,2,FALSE)</f>
        <v>Golda Coffee</v>
      </c>
      <c r="H87" s="30" t="str">
        <f>VLOOKUP(B87,'Data Produk'!$A$2:$F$40,3,FALSE)</f>
        <v>Minuman</v>
      </c>
      <c r="I87" s="31" t="str">
        <f>VLOOKUP(B87,'Data Produk'!$A$2:$F$40,4,FALSE)</f>
        <v>Pcs</v>
      </c>
      <c r="J87" s="34">
        <f>VLOOKUP(B87,'Data Produk'!$A$2:$F$40,5,FALSE)</f>
        <v>11950</v>
      </c>
      <c r="K87" s="34">
        <f>VLOOKUP(B87,'Data Produk'!$A$2:$F$40,6,FALSE)</f>
        <v>16200</v>
      </c>
      <c r="L87" s="34">
        <f t="shared" si="0"/>
        <v>896250</v>
      </c>
      <c r="M87" s="32">
        <f t="shared" si="6"/>
        <v>1215000</v>
      </c>
      <c r="N87" s="31">
        <f>DAY('Data Transaksi'!$A87)</f>
        <v>27</v>
      </c>
      <c r="O87" s="30" t="str">
        <f>TEXT('Data Transaksi'!$A87,"mmm")</f>
        <v>Mar</v>
      </c>
      <c r="P87" s="35">
        <f>YEAR('Data Transaksi'!$A87)</f>
        <v>2021</v>
      </c>
      <c r="R87" s="28">
        <f>'Data Transaksi'!$C87+25</f>
        <v>100</v>
      </c>
    </row>
    <row r="88" spans="1:18" ht="16.5" customHeight="1" x14ac:dyDescent="0.35">
      <c r="A88" s="22">
        <v>44283</v>
      </c>
      <c r="B88" s="23" t="s">
        <v>16</v>
      </c>
      <c r="C88" s="24">
        <v>77</v>
      </c>
      <c r="D88" s="23" t="s">
        <v>100</v>
      </c>
      <c r="E88" s="25" t="s">
        <v>103</v>
      </c>
      <c r="F88" s="26">
        <v>0</v>
      </c>
      <c r="G88" s="23" t="str">
        <f>VLOOKUP(B88,'Data Produk'!$A$2:$F$40,2,FALSE)</f>
        <v>Beng beng</v>
      </c>
      <c r="H88" s="23" t="str">
        <f>VLOOKUP(B88,'Data Produk'!$A$2:$F$40,3,FALSE)</f>
        <v>Makanan</v>
      </c>
      <c r="I88" s="24" t="str">
        <f>VLOOKUP(B88,'Data Produk'!$A$2:$F$40,4,FALSE)</f>
        <v>Pcs</v>
      </c>
      <c r="J88" s="27">
        <f>VLOOKUP(B88,'Data Produk'!$A$2:$F$40,5,FALSE)</f>
        <v>3650</v>
      </c>
      <c r="K88" s="27">
        <f>VLOOKUP(B88,'Data Produk'!$A$2:$F$40,6,FALSE)</f>
        <v>5100</v>
      </c>
      <c r="L88" s="27">
        <f t="shared" si="0"/>
        <v>281050</v>
      </c>
      <c r="M88" s="25">
        <f t="shared" si="6"/>
        <v>392700</v>
      </c>
      <c r="N88" s="24">
        <f>DAY('Data Transaksi'!$A88)</f>
        <v>28</v>
      </c>
      <c r="O88" s="23" t="str">
        <f>TEXT('Data Transaksi'!$A88,"mmm")</f>
        <v>Mar</v>
      </c>
      <c r="P88" s="24">
        <f>YEAR('Data Transaksi'!$A88)</f>
        <v>2021</v>
      </c>
      <c r="R88" s="28">
        <f>'Data Transaksi'!$C88+25</f>
        <v>102</v>
      </c>
    </row>
    <row r="89" spans="1:18" ht="16.5" customHeight="1" x14ac:dyDescent="0.35">
      <c r="A89" s="29">
        <v>44284</v>
      </c>
      <c r="B89" s="30" t="s">
        <v>16</v>
      </c>
      <c r="C89" s="31">
        <v>75</v>
      </c>
      <c r="D89" s="30" t="s">
        <v>102</v>
      </c>
      <c r="E89" s="32" t="s">
        <v>101</v>
      </c>
      <c r="F89" s="33">
        <v>0</v>
      </c>
      <c r="G89" s="30" t="str">
        <f>VLOOKUP(B89,'Data Produk'!$A$2:$F$40,2,FALSE)</f>
        <v>Beng beng</v>
      </c>
      <c r="H89" s="30" t="str">
        <f>VLOOKUP(B89,'Data Produk'!$A$2:$F$40,3,FALSE)</f>
        <v>Makanan</v>
      </c>
      <c r="I89" s="31" t="str">
        <f>VLOOKUP(B89,'Data Produk'!$A$2:$F$40,4,FALSE)</f>
        <v>Pcs</v>
      </c>
      <c r="J89" s="34">
        <f>VLOOKUP(B89,'Data Produk'!$A$2:$F$40,5,FALSE)</f>
        <v>3650</v>
      </c>
      <c r="K89" s="34">
        <f>VLOOKUP(B89,'Data Produk'!$A$2:$F$40,6,FALSE)</f>
        <v>5100</v>
      </c>
      <c r="L89" s="34">
        <f t="shared" si="0"/>
        <v>273750</v>
      </c>
      <c r="M89" s="32">
        <f t="shared" si="6"/>
        <v>382500</v>
      </c>
      <c r="N89" s="31">
        <f>DAY('Data Transaksi'!$A89)</f>
        <v>29</v>
      </c>
      <c r="O89" s="30" t="str">
        <f>TEXT('Data Transaksi'!$A89,"mmm")</f>
        <v>Mar</v>
      </c>
      <c r="P89" s="35">
        <f>YEAR('Data Transaksi'!$A89)</f>
        <v>2021</v>
      </c>
      <c r="R89" s="28">
        <f>'Data Transaksi'!$C89+25</f>
        <v>100</v>
      </c>
    </row>
    <row r="90" spans="1:18" ht="16.5" customHeight="1" x14ac:dyDescent="0.35">
      <c r="A90" s="22">
        <v>44285</v>
      </c>
      <c r="B90" s="23" t="s">
        <v>16</v>
      </c>
      <c r="C90" s="24">
        <v>82</v>
      </c>
      <c r="D90" s="23" t="s">
        <v>100</v>
      </c>
      <c r="E90" s="25" t="s">
        <v>101</v>
      </c>
      <c r="F90" s="26">
        <v>0</v>
      </c>
      <c r="G90" s="23" t="str">
        <f>VLOOKUP(B90,'Data Produk'!$A$2:$F$40,2,FALSE)</f>
        <v>Beng beng</v>
      </c>
      <c r="H90" s="23" t="str">
        <f>VLOOKUP(B90,'Data Produk'!$A$2:$F$40,3,FALSE)</f>
        <v>Makanan</v>
      </c>
      <c r="I90" s="24" t="str">
        <f>VLOOKUP(B90,'Data Produk'!$A$2:$F$40,4,FALSE)</f>
        <v>Pcs</v>
      </c>
      <c r="J90" s="27">
        <f>VLOOKUP(B90,'Data Produk'!$A$2:$F$40,5,FALSE)</f>
        <v>3650</v>
      </c>
      <c r="K90" s="27">
        <f>VLOOKUP(B90,'Data Produk'!$A$2:$F$40,6,FALSE)</f>
        <v>5100</v>
      </c>
      <c r="L90" s="27">
        <f t="shared" si="0"/>
        <v>299300</v>
      </c>
      <c r="M90" s="25">
        <f t="shared" si="6"/>
        <v>418200</v>
      </c>
      <c r="N90" s="24">
        <f>DAY('Data Transaksi'!$A90)</f>
        <v>30</v>
      </c>
      <c r="O90" s="23" t="str">
        <f>TEXT('Data Transaksi'!$A90,"mmm")</f>
        <v>Mar</v>
      </c>
      <c r="P90" s="24">
        <f>YEAR('Data Transaksi'!$A90)</f>
        <v>2021</v>
      </c>
      <c r="R90" s="28">
        <f>'Data Transaksi'!$C90+25</f>
        <v>107</v>
      </c>
    </row>
    <row r="91" spans="1:18" ht="16.5" customHeight="1" x14ac:dyDescent="0.35">
      <c r="A91" s="29">
        <v>44286</v>
      </c>
      <c r="B91" s="30" t="s">
        <v>16</v>
      </c>
      <c r="C91" s="31">
        <v>75</v>
      </c>
      <c r="D91" s="30" t="s">
        <v>100</v>
      </c>
      <c r="E91" s="32" t="s">
        <v>101</v>
      </c>
      <c r="F91" s="33">
        <v>0</v>
      </c>
      <c r="G91" s="30" t="str">
        <f>VLOOKUP(B91,'Data Produk'!$A$2:$F$40,2,FALSE)</f>
        <v>Beng beng</v>
      </c>
      <c r="H91" s="30" t="str">
        <f>VLOOKUP(B91,'Data Produk'!$A$2:$F$40,3,FALSE)</f>
        <v>Makanan</v>
      </c>
      <c r="I91" s="31" t="str">
        <f>VLOOKUP(B91,'Data Produk'!$A$2:$F$40,4,FALSE)</f>
        <v>Pcs</v>
      </c>
      <c r="J91" s="34">
        <f>VLOOKUP(B91,'Data Produk'!$A$2:$F$40,5,FALSE)</f>
        <v>3650</v>
      </c>
      <c r="K91" s="34">
        <f>VLOOKUP(B91,'Data Produk'!$A$2:$F$40,6,FALSE)</f>
        <v>5100</v>
      </c>
      <c r="L91" s="34">
        <f t="shared" si="0"/>
        <v>273750</v>
      </c>
      <c r="M91" s="32">
        <f t="shared" si="6"/>
        <v>382500</v>
      </c>
      <c r="N91" s="31">
        <f>DAY('Data Transaksi'!$A91)</f>
        <v>31</v>
      </c>
      <c r="O91" s="30" t="str">
        <f>TEXT('Data Transaksi'!$A91,"mmm")</f>
        <v>Mar</v>
      </c>
      <c r="P91" s="35">
        <f>YEAR('Data Transaksi'!$A91)</f>
        <v>2021</v>
      </c>
      <c r="R91" s="28">
        <f>'Data Transaksi'!$C91+25</f>
        <v>100</v>
      </c>
    </row>
    <row r="92" spans="1:18" ht="16.5" customHeight="1" x14ac:dyDescent="0.35">
      <c r="A92" s="22">
        <v>44287</v>
      </c>
      <c r="B92" s="23" t="s">
        <v>16</v>
      </c>
      <c r="C92" s="24">
        <v>70</v>
      </c>
      <c r="D92" s="23" t="s">
        <v>100</v>
      </c>
      <c r="E92" s="25" t="s">
        <v>103</v>
      </c>
      <c r="F92" s="26">
        <v>0</v>
      </c>
      <c r="G92" s="23" t="str">
        <f>VLOOKUP(B92,'Data Produk'!$A$2:$F$40,2,FALSE)</f>
        <v>Beng beng</v>
      </c>
      <c r="H92" s="23" t="str">
        <f>VLOOKUP(B92,'Data Produk'!$A$2:$F$40,3,FALSE)</f>
        <v>Makanan</v>
      </c>
      <c r="I92" s="24" t="str">
        <f>VLOOKUP(B92,'Data Produk'!$A$2:$F$40,4,FALSE)</f>
        <v>Pcs</v>
      </c>
      <c r="J92" s="27">
        <f>VLOOKUP(B92,'Data Produk'!$A$2:$F$40,5,FALSE)</f>
        <v>3650</v>
      </c>
      <c r="K92" s="27">
        <f>VLOOKUP(B92,'Data Produk'!$A$2:$F$40,6,FALSE)</f>
        <v>5100</v>
      </c>
      <c r="L92" s="27">
        <f t="shared" si="0"/>
        <v>255500</v>
      </c>
      <c r="M92" s="25">
        <f t="shared" si="6"/>
        <v>357000</v>
      </c>
      <c r="N92" s="24">
        <f>DAY('Data Transaksi'!$A92)</f>
        <v>1</v>
      </c>
      <c r="O92" s="23" t="str">
        <f>TEXT('Data Transaksi'!$A92,"mmm")</f>
        <v>Apr</v>
      </c>
      <c r="P92" s="24">
        <f>YEAR('Data Transaksi'!$A92)</f>
        <v>2021</v>
      </c>
      <c r="R92" s="28">
        <f>'Data Transaksi'!$C92+25</f>
        <v>95</v>
      </c>
    </row>
    <row r="93" spans="1:18" ht="16.5" customHeight="1" x14ac:dyDescent="0.35">
      <c r="A93" s="29">
        <v>44288</v>
      </c>
      <c r="B93" s="30" t="s">
        <v>16</v>
      </c>
      <c r="C93" s="31">
        <v>69</v>
      </c>
      <c r="D93" s="30" t="s">
        <v>104</v>
      </c>
      <c r="E93" s="32" t="s">
        <v>103</v>
      </c>
      <c r="F93" s="33">
        <v>0</v>
      </c>
      <c r="G93" s="30" t="str">
        <f>VLOOKUP(B93,'Data Produk'!$A$2:$F$40,2,FALSE)</f>
        <v>Beng beng</v>
      </c>
      <c r="H93" s="30" t="str">
        <f>VLOOKUP(B93,'Data Produk'!$A$2:$F$40,3,FALSE)</f>
        <v>Makanan</v>
      </c>
      <c r="I93" s="31" t="str">
        <f>VLOOKUP(B93,'Data Produk'!$A$2:$F$40,4,FALSE)</f>
        <v>Pcs</v>
      </c>
      <c r="J93" s="34">
        <f>VLOOKUP(B93,'Data Produk'!$A$2:$F$40,5,FALSE)</f>
        <v>3650</v>
      </c>
      <c r="K93" s="34">
        <f>VLOOKUP(B93,'Data Produk'!$A$2:$F$40,6,FALSE)</f>
        <v>5100</v>
      </c>
      <c r="L93" s="34">
        <f t="shared" si="0"/>
        <v>251850</v>
      </c>
      <c r="M93" s="32">
        <f t="shared" ref="M93:M115" si="7">K93*C93</f>
        <v>351900</v>
      </c>
      <c r="N93" s="31">
        <f>DAY('Data Transaksi'!$A93)</f>
        <v>2</v>
      </c>
      <c r="O93" s="30" t="str">
        <f>TEXT('Data Transaksi'!$A93,"mmm")</f>
        <v>Apr</v>
      </c>
      <c r="P93" s="35">
        <f>YEAR('Data Transaksi'!$A93)</f>
        <v>2021</v>
      </c>
      <c r="R93" s="28">
        <f>'Data Transaksi'!$C93+25</f>
        <v>94</v>
      </c>
    </row>
    <row r="94" spans="1:18" ht="16.5" customHeight="1" x14ac:dyDescent="0.35">
      <c r="A94" s="22">
        <v>44289</v>
      </c>
      <c r="B94" s="23" t="s">
        <v>16</v>
      </c>
      <c r="C94" s="24">
        <v>72</v>
      </c>
      <c r="D94" s="23" t="s">
        <v>104</v>
      </c>
      <c r="E94" s="25" t="s">
        <v>101</v>
      </c>
      <c r="F94" s="26">
        <v>0</v>
      </c>
      <c r="G94" s="23" t="str">
        <f>VLOOKUP(B94,'Data Produk'!$A$2:$F$40,2,FALSE)</f>
        <v>Beng beng</v>
      </c>
      <c r="H94" s="23" t="str">
        <f>VLOOKUP(B94,'Data Produk'!$A$2:$F$40,3,FALSE)</f>
        <v>Makanan</v>
      </c>
      <c r="I94" s="24" t="str">
        <f>VLOOKUP(B94,'Data Produk'!$A$2:$F$40,4,FALSE)</f>
        <v>Pcs</v>
      </c>
      <c r="J94" s="27">
        <f>VLOOKUP(B94,'Data Produk'!$A$2:$F$40,5,FALSE)</f>
        <v>3650</v>
      </c>
      <c r="K94" s="27">
        <f>VLOOKUP(B94,'Data Produk'!$A$2:$F$40,6,FALSE)</f>
        <v>5100</v>
      </c>
      <c r="L94" s="27">
        <f t="shared" si="0"/>
        <v>262800</v>
      </c>
      <c r="M94" s="25">
        <f t="shared" si="7"/>
        <v>367200</v>
      </c>
      <c r="N94" s="24">
        <f>DAY('Data Transaksi'!$A94)</f>
        <v>3</v>
      </c>
      <c r="O94" s="23" t="str">
        <f>TEXT('Data Transaksi'!$A94,"mmm")</f>
        <v>Apr</v>
      </c>
      <c r="P94" s="24">
        <f>YEAR('Data Transaksi'!$A94)</f>
        <v>2021</v>
      </c>
      <c r="R94" s="28">
        <f>'Data Transaksi'!$C94+25</f>
        <v>97</v>
      </c>
    </row>
    <row r="95" spans="1:18" ht="16.5" customHeight="1" x14ac:dyDescent="0.35">
      <c r="A95" s="29">
        <v>44290</v>
      </c>
      <c r="B95" s="30" t="s">
        <v>6</v>
      </c>
      <c r="C95" s="31">
        <v>73</v>
      </c>
      <c r="D95" s="30" t="s">
        <v>104</v>
      </c>
      <c r="E95" s="32" t="s">
        <v>101</v>
      </c>
      <c r="F95" s="33">
        <v>0</v>
      </c>
      <c r="G95" s="30" t="str">
        <f>VLOOKUP(B95,'Data Produk'!$A$2:$F$40,2,FALSE)</f>
        <v>Pocky</v>
      </c>
      <c r="H95" s="30" t="str">
        <f>VLOOKUP(B95,'Data Produk'!$A$2:$F$40,3,FALSE)</f>
        <v>Makanan</v>
      </c>
      <c r="I95" s="31" t="str">
        <f>VLOOKUP(B95,'Data Produk'!$A$2:$F$40,4,FALSE)</f>
        <v>Pcs</v>
      </c>
      <c r="J95" s="34">
        <f>VLOOKUP(B95,'Data Produk'!$A$2:$F$40,5,FALSE)</f>
        <v>7250</v>
      </c>
      <c r="K95" s="34">
        <f>VLOOKUP(B95,'Data Produk'!$A$2:$F$40,6,FALSE)</f>
        <v>8200</v>
      </c>
      <c r="L95" s="34">
        <f t="shared" si="0"/>
        <v>529250</v>
      </c>
      <c r="M95" s="32">
        <f t="shared" si="7"/>
        <v>598600</v>
      </c>
      <c r="N95" s="31">
        <f>DAY('Data Transaksi'!$A95)</f>
        <v>4</v>
      </c>
      <c r="O95" s="30" t="str">
        <f>TEXT('Data Transaksi'!$A95,"mmm")</f>
        <v>Apr</v>
      </c>
      <c r="P95" s="35">
        <f>YEAR('Data Transaksi'!$A95)</f>
        <v>2021</v>
      </c>
      <c r="R95" s="28">
        <f>'Data Transaksi'!$C95+25</f>
        <v>98</v>
      </c>
    </row>
    <row r="96" spans="1:18" ht="16.5" customHeight="1" x14ac:dyDescent="0.35">
      <c r="A96" s="22">
        <v>44291</v>
      </c>
      <c r="B96" s="23" t="s">
        <v>37</v>
      </c>
      <c r="C96" s="24">
        <v>70</v>
      </c>
      <c r="D96" s="23" t="s">
        <v>100</v>
      </c>
      <c r="E96" s="25" t="s">
        <v>101</v>
      </c>
      <c r="F96" s="26">
        <v>0</v>
      </c>
      <c r="G96" s="23" t="str">
        <f>VLOOKUP(B96,'Data Produk'!$A$2:$F$40,2,FALSE)</f>
        <v>Yoyic Bluebery</v>
      </c>
      <c r="H96" s="23" t="str">
        <f>VLOOKUP(B96,'Data Produk'!$A$2:$F$40,3,FALSE)</f>
        <v>Minuman</v>
      </c>
      <c r="I96" s="24" t="str">
        <f>VLOOKUP(B96,'Data Produk'!$A$2:$F$40,4,FALSE)</f>
        <v>Pcs</v>
      </c>
      <c r="J96" s="27">
        <f>VLOOKUP(B96,'Data Produk'!$A$2:$F$40,5,FALSE)</f>
        <v>4775</v>
      </c>
      <c r="K96" s="27">
        <f>VLOOKUP(B96,'Data Produk'!$A$2:$F$40,6,FALSE)</f>
        <v>7700</v>
      </c>
      <c r="L96" s="27">
        <f t="shared" si="0"/>
        <v>334250</v>
      </c>
      <c r="M96" s="25">
        <f t="shared" si="7"/>
        <v>539000</v>
      </c>
      <c r="N96" s="24">
        <f>DAY('Data Transaksi'!$A96)</f>
        <v>5</v>
      </c>
      <c r="O96" s="23" t="str">
        <f>TEXT('Data Transaksi'!$A96,"mmm")</f>
        <v>Apr</v>
      </c>
      <c r="P96" s="24">
        <f>YEAR('Data Transaksi'!$A96)</f>
        <v>2021</v>
      </c>
      <c r="R96" s="28">
        <f>'Data Transaksi'!$C96+25</f>
        <v>95</v>
      </c>
    </row>
    <row r="97" spans="1:18" ht="16.5" customHeight="1" x14ac:dyDescent="0.35">
      <c r="A97" s="29">
        <v>44292</v>
      </c>
      <c r="B97" s="30" t="s">
        <v>47</v>
      </c>
      <c r="C97" s="31">
        <v>80</v>
      </c>
      <c r="D97" s="30" t="s">
        <v>100</v>
      </c>
      <c r="E97" s="32" t="s">
        <v>103</v>
      </c>
      <c r="F97" s="33">
        <v>0</v>
      </c>
      <c r="G97" s="30" t="str">
        <f>VLOOKUP(B97,'Data Produk'!$A$2:$F$40,2,FALSE)</f>
        <v>Golda Coffee</v>
      </c>
      <c r="H97" s="30" t="str">
        <f>VLOOKUP(B97,'Data Produk'!$A$2:$F$40,3,FALSE)</f>
        <v>Minuman</v>
      </c>
      <c r="I97" s="31" t="str">
        <f>VLOOKUP(B97,'Data Produk'!$A$2:$F$40,4,FALSE)</f>
        <v>Pcs</v>
      </c>
      <c r="J97" s="34">
        <f>VLOOKUP(B97,'Data Produk'!$A$2:$F$40,5,FALSE)</f>
        <v>11950</v>
      </c>
      <c r="K97" s="34">
        <f>VLOOKUP(B97,'Data Produk'!$A$2:$F$40,6,FALSE)</f>
        <v>16200</v>
      </c>
      <c r="L97" s="34">
        <f t="shared" si="0"/>
        <v>956000</v>
      </c>
      <c r="M97" s="32">
        <f t="shared" si="7"/>
        <v>1296000</v>
      </c>
      <c r="N97" s="31">
        <f>DAY('Data Transaksi'!$A97)</f>
        <v>6</v>
      </c>
      <c r="O97" s="30" t="str">
        <f>TEXT('Data Transaksi'!$A97,"mmm")</f>
        <v>Apr</v>
      </c>
      <c r="P97" s="35">
        <f>YEAR('Data Transaksi'!$A97)</f>
        <v>2021</v>
      </c>
      <c r="R97" s="28">
        <f>'Data Transaksi'!$C97+25</f>
        <v>105</v>
      </c>
    </row>
    <row r="98" spans="1:18" ht="16.5" customHeight="1" x14ac:dyDescent="0.35">
      <c r="A98" s="22">
        <v>44293</v>
      </c>
      <c r="B98" s="23" t="s">
        <v>58</v>
      </c>
      <c r="C98" s="24">
        <v>70</v>
      </c>
      <c r="D98" s="23" t="s">
        <v>100</v>
      </c>
      <c r="E98" s="25" t="s">
        <v>101</v>
      </c>
      <c r="F98" s="26">
        <v>0</v>
      </c>
      <c r="G98" s="23" t="str">
        <f>VLOOKUP(B98,'Data Produk'!$A$2:$F$40,2,FALSE)</f>
        <v>Lifebuoy Cair 900 Ml</v>
      </c>
      <c r="H98" s="23" t="str">
        <f>VLOOKUP(B98,'Data Produk'!$A$2:$F$40,3,FALSE)</f>
        <v>Perawatan Tubuh</v>
      </c>
      <c r="I98" s="24" t="str">
        <f>VLOOKUP(B98,'Data Produk'!$A$2:$F$40,4,FALSE)</f>
        <v>Pcs</v>
      </c>
      <c r="J98" s="27">
        <f>VLOOKUP(B98,'Data Produk'!$A$2:$F$40,5,FALSE)</f>
        <v>34550</v>
      </c>
      <c r="K98" s="27">
        <f>VLOOKUP(B98,'Data Produk'!$A$2:$F$40,6,FALSE)</f>
        <v>36000</v>
      </c>
      <c r="L98" s="27">
        <f t="shared" si="0"/>
        <v>2418500</v>
      </c>
      <c r="M98" s="25">
        <f t="shared" si="7"/>
        <v>2520000</v>
      </c>
      <c r="N98" s="24">
        <f>DAY('Data Transaksi'!$A98)</f>
        <v>7</v>
      </c>
      <c r="O98" s="23" t="str">
        <f>TEXT('Data Transaksi'!$A98,"mmm")</f>
        <v>Apr</v>
      </c>
      <c r="P98" s="24">
        <f>YEAR('Data Transaksi'!$A98)</f>
        <v>2021</v>
      </c>
      <c r="R98" s="28">
        <f>'Data Transaksi'!$C98+25</f>
        <v>95</v>
      </c>
    </row>
    <row r="99" spans="1:18" ht="16.5" customHeight="1" x14ac:dyDescent="0.35">
      <c r="A99" s="29">
        <v>44294</v>
      </c>
      <c r="B99" s="30" t="s">
        <v>12</v>
      </c>
      <c r="C99" s="31">
        <v>75</v>
      </c>
      <c r="D99" s="30" t="s">
        <v>100</v>
      </c>
      <c r="E99" s="32" t="s">
        <v>103</v>
      </c>
      <c r="F99" s="33">
        <v>0</v>
      </c>
      <c r="G99" s="30" t="str">
        <f>VLOOKUP(B99,'Data Produk'!$A$2:$F$40,2,FALSE)</f>
        <v>Oreo Wafer Sandwich</v>
      </c>
      <c r="H99" s="30" t="str">
        <f>VLOOKUP(B99,'Data Produk'!$A$2:$F$40,3,FALSE)</f>
        <v>Makanan</v>
      </c>
      <c r="I99" s="31" t="str">
        <f>VLOOKUP(B99,'Data Produk'!$A$2:$F$40,4,FALSE)</f>
        <v>Pcs</v>
      </c>
      <c r="J99" s="34">
        <f>VLOOKUP(B99,'Data Produk'!$A$2:$F$40,5,FALSE)</f>
        <v>2350</v>
      </c>
      <c r="K99" s="34">
        <f>VLOOKUP(B99,'Data Produk'!$A$2:$F$40,6,FALSE)</f>
        <v>3500</v>
      </c>
      <c r="L99" s="34">
        <f t="shared" si="0"/>
        <v>176250</v>
      </c>
      <c r="M99" s="32">
        <f t="shared" si="7"/>
        <v>262500</v>
      </c>
      <c r="N99" s="31">
        <f>DAY('Data Transaksi'!$A99)</f>
        <v>8</v>
      </c>
      <c r="O99" s="30" t="str">
        <f>TEXT('Data Transaksi'!$A99,"mmm")</f>
        <v>Apr</v>
      </c>
      <c r="P99" s="35">
        <f>YEAR('Data Transaksi'!$A99)</f>
        <v>2021</v>
      </c>
      <c r="R99" s="28">
        <f>'Data Transaksi'!$C99+25</f>
        <v>100</v>
      </c>
    </row>
    <row r="100" spans="1:18" ht="16.5" customHeight="1" x14ac:dyDescent="0.35">
      <c r="A100" s="22">
        <v>44295</v>
      </c>
      <c r="B100" s="23" t="s">
        <v>75</v>
      </c>
      <c r="C100" s="24">
        <v>69</v>
      </c>
      <c r="D100" s="23" t="s">
        <v>102</v>
      </c>
      <c r="E100" s="25" t="s">
        <v>101</v>
      </c>
      <c r="F100" s="26">
        <v>0</v>
      </c>
      <c r="G100" s="23" t="str">
        <f>VLOOKUP(B100,'Data Produk'!$A$2:$F$40,2,FALSE)</f>
        <v>Pencil Warna 12</v>
      </c>
      <c r="H100" s="23" t="str">
        <f>VLOOKUP(B100,'Data Produk'!$A$2:$F$40,3,FALSE)</f>
        <v>Alat Tulis</v>
      </c>
      <c r="I100" s="24" t="str">
        <f>VLOOKUP(B100,'Data Produk'!$A$2:$F$40,4,FALSE)</f>
        <v>Pcs</v>
      </c>
      <c r="J100" s="27">
        <f>VLOOKUP(B100,'Data Produk'!$A$2:$F$40,5,FALSE)</f>
        <v>25000</v>
      </c>
      <c r="K100" s="27">
        <f>VLOOKUP(B100,'Data Produk'!$A$2:$F$40,6,FALSE)</f>
        <v>27500</v>
      </c>
      <c r="L100" s="27">
        <f t="shared" si="0"/>
        <v>1725000</v>
      </c>
      <c r="M100" s="25">
        <f t="shared" si="7"/>
        <v>1897500</v>
      </c>
      <c r="N100" s="24">
        <f>DAY('Data Transaksi'!$A100)</f>
        <v>9</v>
      </c>
      <c r="O100" s="23" t="str">
        <f>TEXT('Data Transaksi'!$A100,"mmm")</f>
        <v>Apr</v>
      </c>
      <c r="P100" s="24">
        <f>YEAR('Data Transaksi'!$A100)</f>
        <v>2021</v>
      </c>
      <c r="R100" s="28">
        <f>'Data Transaksi'!$C100+25</f>
        <v>94</v>
      </c>
    </row>
    <row r="101" spans="1:18" ht="16.5" customHeight="1" x14ac:dyDescent="0.35">
      <c r="A101" s="29">
        <v>44296</v>
      </c>
      <c r="B101" s="30" t="s">
        <v>75</v>
      </c>
      <c r="C101" s="31">
        <v>68</v>
      </c>
      <c r="D101" s="30" t="s">
        <v>104</v>
      </c>
      <c r="E101" s="32" t="s">
        <v>101</v>
      </c>
      <c r="F101" s="33">
        <v>0</v>
      </c>
      <c r="G101" s="30" t="str">
        <f>VLOOKUP(B101,'Data Produk'!$A$2:$F$40,2,FALSE)</f>
        <v>Pencil Warna 12</v>
      </c>
      <c r="H101" s="30" t="str">
        <f>VLOOKUP(B101,'Data Produk'!$A$2:$F$40,3,FALSE)</f>
        <v>Alat Tulis</v>
      </c>
      <c r="I101" s="31" t="str">
        <f>VLOOKUP(B101,'Data Produk'!$A$2:$F$40,4,FALSE)</f>
        <v>Pcs</v>
      </c>
      <c r="J101" s="34">
        <f>VLOOKUP(B101,'Data Produk'!$A$2:$F$40,5,FALSE)</f>
        <v>25000</v>
      </c>
      <c r="K101" s="34">
        <f>VLOOKUP(B101,'Data Produk'!$A$2:$F$40,6,FALSE)</f>
        <v>27500</v>
      </c>
      <c r="L101" s="34">
        <f t="shared" si="0"/>
        <v>1700000</v>
      </c>
      <c r="M101" s="32">
        <f t="shared" si="7"/>
        <v>1870000</v>
      </c>
      <c r="N101" s="31">
        <f>DAY('Data Transaksi'!$A101)</f>
        <v>10</v>
      </c>
      <c r="O101" s="30" t="str">
        <f>TEXT('Data Transaksi'!$A101,"mmm")</f>
        <v>Apr</v>
      </c>
      <c r="P101" s="35">
        <f>YEAR('Data Transaksi'!$A101)</f>
        <v>2021</v>
      </c>
      <c r="R101" s="28">
        <f>'Data Transaksi'!$C101+25</f>
        <v>93</v>
      </c>
    </row>
    <row r="102" spans="1:18" ht="16.5" customHeight="1" x14ac:dyDescent="0.35">
      <c r="A102" s="22">
        <v>44297</v>
      </c>
      <c r="B102" s="23" t="s">
        <v>10</v>
      </c>
      <c r="C102" s="24">
        <v>77</v>
      </c>
      <c r="D102" s="23" t="s">
        <v>102</v>
      </c>
      <c r="E102" s="25" t="s">
        <v>101</v>
      </c>
      <c r="F102" s="26">
        <v>0</v>
      </c>
      <c r="G102" s="23" t="str">
        <f>VLOOKUP(B102,'Data Produk'!$A$2:$F$40,2,FALSE)</f>
        <v>Lotte Chocopie</v>
      </c>
      <c r="H102" s="23" t="str">
        <f>VLOOKUP(B102,'Data Produk'!$A$2:$F$40,3,FALSE)</f>
        <v>Makanan</v>
      </c>
      <c r="I102" s="24" t="str">
        <f>VLOOKUP(B102,'Data Produk'!$A$2:$F$40,4,FALSE)</f>
        <v>Pcs</v>
      </c>
      <c r="J102" s="27">
        <f>VLOOKUP(B102,'Data Produk'!$A$2:$F$40,5,FALSE)</f>
        <v>4850</v>
      </c>
      <c r="K102" s="27">
        <f>VLOOKUP(B102,'Data Produk'!$A$2:$F$40,6,FALSE)</f>
        <v>6100</v>
      </c>
      <c r="L102" s="27">
        <f t="shared" si="0"/>
        <v>373450</v>
      </c>
      <c r="M102" s="25">
        <f t="shared" si="7"/>
        <v>469700</v>
      </c>
      <c r="N102" s="24">
        <f>DAY('Data Transaksi'!$A102)</f>
        <v>11</v>
      </c>
      <c r="O102" s="23" t="str">
        <f>TEXT('Data Transaksi'!$A102,"mmm")</f>
        <v>Apr</v>
      </c>
      <c r="P102" s="24">
        <f>YEAR('Data Transaksi'!$A102)</f>
        <v>2021</v>
      </c>
      <c r="R102" s="28">
        <f>'Data Transaksi'!$C102+25</f>
        <v>102</v>
      </c>
    </row>
    <row r="103" spans="1:18" ht="16.5" customHeight="1" x14ac:dyDescent="0.35">
      <c r="A103" s="29">
        <v>44298</v>
      </c>
      <c r="B103" s="30" t="s">
        <v>14</v>
      </c>
      <c r="C103" s="31">
        <v>70</v>
      </c>
      <c r="D103" s="30" t="s">
        <v>102</v>
      </c>
      <c r="E103" s="32" t="s">
        <v>101</v>
      </c>
      <c r="F103" s="33">
        <v>0</v>
      </c>
      <c r="G103" s="30" t="str">
        <f>VLOOKUP(B103,'Data Produk'!$A$2:$F$40,2,FALSE)</f>
        <v>Nyam-nyam</v>
      </c>
      <c r="H103" s="30" t="str">
        <f>VLOOKUP(B103,'Data Produk'!$A$2:$F$40,3,FALSE)</f>
        <v>Makanan</v>
      </c>
      <c r="I103" s="31" t="str">
        <f>VLOOKUP(B103,'Data Produk'!$A$2:$F$40,4,FALSE)</f>
        <v>Pcs</v>
      </c>
      <c r="J103" s="34">
        <f>VLOOKUP(B103,'Data Produk'!$A$2:$F$40,5,FALSE)</f>
        <v>3550</v>
      </c>
      <c r="K103" s="34">
        <f>VLOOKUP(B103,'Data Produk'!$A$2:$F$40,6,FALSE)</f>
        <v>4800</v>
      </c>
      <c r="L103" s="34">
        <f t="shared" si="0"/>
        <v>248500</v>
      </c>
      <c r="M103" s="32">
        <f t="shared" si="7"/>
        <v>336000</v>
      </c>
      <c r="N103" s="31">
        <f>DAY('Data Transaksi'!$A103)</f>
        <v>12</v>
      </c>
      <c r="O103" s="30" t="str">
        <f>TEXT('Data Transaksi'!$A103,"mmm")</f>
        <v>Apr</v>
      </c>
      <c r="P103" s="35">
        <f>YEAR('Data Transaksi'!$A103)</f>
        <v>2021</v>
      </c>
      <c r="R103" s="28">
        <f>'Data Transaksi'!$C103+25</f>
        <v>95</v>
      </c>
    </row>
    <row r="104" spans="1:18" ht="16.5" customHeight="1" x14ac:dyDescent="0.35">
      <c r="A104" s="22">
        <v>44299</v>
      </c>
      <c r="B104" s="23" t="s">
        <v>6</v>
      </c>
      <c r="C104" s="24">
        <v>71</v>
      </c>
      <c r="D104" s="23" t="s">
        <v>104</v>
      </c>
      <c r="E104" s="25" t="s">
        <v>101</v>
      </c>
      <c r="F104" s="26">
        <v>0</v>
      </c>
      <c r="G104" s="23" t="str">
        <f>VLOOKUP(B104,'Data Produk'!$A$2:$F$40,2,FALSE)</f>
        <v>Pocky</v>
      </c>
      <c r="H104" s="23" t="str">
        <f>VLOOKUP(B104,'Data Produk'!$A$2:$F$40,3,FALSE)</f>
        <v>Makanan</v>
      </c>
      <c r="I104" s="24" t="str">
        <f>VLOOKUP(B104,'Data Produk'!$A$2:$F$40,4,FALSE)</f>
        <v>Pcs</v>
      </c>
      <c r="J104" s="27">
        <f>VLOOKUP(B104,'Data Produk'!$A$2:$F$40,5,FALSE)</f>
        <v>7250</v>
      </c>
      <c r="K104" s="27">
        <f>VLOOKUP(B104,'Data Produk'!$A$2:$F$40,6,FALSE)</f>
        <v>8200</v>
      </c>
      <c r="L104" s="27">
        <f t="shared" si="0"/>
        <v>514750</v>
      </c>
      <c r="M104" s="25">
        <f t="shared" si="7"/>
        <v>582200</v>
      </c>
      <c r="N104" s="24">
        <f>DAY('Data Transaksi'!$A104)</f>
        <v>13</v>
      </c>
      <c r="O104" s="23" t="str">
        <f>TEXT('Data Transaksi'!$A104,"mmm")</f>
        <v>Apr</v>
      </c>
      <c r="P104" s="24">
        <f>YEAR('Data Transaksi'!$A104)</f>
        <v>2021</v>
      </c>
      <c r="R104" s="28">
        <f>'Data Transaksi'!$C104+25</f>
        <v>96</v>
      </c>
    </row>
    <row r="105" spans="1:18" ht="16.5" customHeight="1" x14ac:dyDescent="0.35">
      <c r="A105" s="29">
        <v>44300</v>
      </c>
      <c r="B105" s="30" t="s">
        <v>37</v>
      </c>
      <c r="C105" s="31">
        <v>73</v>
      </c>
      <c r="D105" s="30" t="s">
        <v>102</v>
      </c>
      <c r="E105" s="32" t="s">
        <v>101</v>
      </c>
      <c r="F105" s="33">
        <v>0</v>
      </c>
      <c r="G105" s="30" t="str">
        <f>VLOOKUP(B105,'Data Produk'!$A$2:$F$40,2,FALSE)</f>
        <v>Yoyic Bluebery</v>
      </c>
      <c r="H105" s="30" t="str">
        <f>VLOOKUP(B105,'Data Produk'!$A$2:$F$40,3,FALSE)</f>
        <v>Minuman</v>
      </c>
      <c r="I105" s="31" t="str">
        <f>VLOOKUP(B105,'Data Produk'!$A$2:$F$40,4,FALSE)</f>
        <v>Pcs</v>
      </c>
      <c r="J105" s="34">
        <f>VLOOKUP(B105,'Data Produk'!$A$2:$F$40,5,FALSE)</f>
        <v>4775</v>
      </c>
      <c r="K105" s="34">
        <f>VLOOKUP(B105,'Data Produk'!$A$2:$F$40,6,FALSE)</f>
        <v>7700</v>
      </c>
      <c r="L105" s="34">
        <f t="shared" si="0"/>
        <v>348575</v>
      </c>
      <c r="M105" s="32">
        <f t="shared" si="7"/>
        <v>562100</v>
      </c>
      <c r="N105" s="31">
        <f>DAY('Data Transaksi'!$A105)</f>
        <v>14</v>
      </c>
      <c r="O105" s="30" t="str">
        <f>TEXT('Data Transaksi'!$A105,"mmm")</f>
        <v>Apr</v>
      </c>
      <c r="P105" s="35">
        <f>YEAR('Data Transaksi'!$A105)</f>
        <v>2021</v>
      </c>
      <c r="R105" s="28">
        <f>'Data Transaksi'!$C105+25</f>
        <v>98</v>
      </c>
    </row>
    <row r="106" spans="1:18" ht="16.5" customHeight="1" x14ac:dyDescent="0.35">
      <c r="A106" s="22">
        <v>44301</v>
      </c>
      <c r="B106" s="23" t="s">
        <v>47</v>
      </c>
      <c r="C106" s="24">
        <v>69</v>
      </c>
      <c r="D106" s="23" t="s">
        <v>102</v>
      </c>
      <c r="E106" s="25" t="s">
        <v>101</v>
      </c>
      <c r="F106" s="26">
        <v>0</v>
      </c>
      <c r="G106" s="23" t="str">
        <f>VLOOKUP(B106,'Data Produk'!$A$2:$F$40,2,FALSE)</f>
        <v>Golda Coffee</v>
      </c>
      <c r="H106" s="23" t="str">
        <f>VLOOKUP(B106,'Data Produk'!$A$2:$F$40,3,FALSE)</f>
        <v>Minuman</v>
      </c>
      <c r="I106" s="24" t="str">
        <f>VLOOKUP(B106,'Data Produk'!$A$2:$F$40,4,FALSE)</f>
        <v>Pcs</v>
      </c>
      <c r="J106" s="27">
        <f>VLOOKUP(B106,'Data Produk'!$A$2:$F$40,5,FALSE)</f>
        <v>11950</v>
      </c>
      <c r="K106" s="27">
        <f>VLOOKUP(B106,'Data Produk'!$A$2:$F$40,6,FALSE)</f>
        <v>16200</v>
      </c>
      <c r="L106" s="27">
        <f t="shared" si="0"/>
        <v>824550</v>
      </c>
      <c r="M106" s="25">
        <f t="shared" si="7"/>
        <v>1117800</v>
      </c>
      <c r="N106" s="24">
        <f>DAY('Data Transaksi'!$A106)</f>
        <v>15</v>
      </c>
      <c r="O106" s="23" t="str">
        <f>TEXT('Data Transaksi'!$A106,"mmm")</f>
        <v>Apr</v>
      </c>
      <c r="P106" s="24">
        <f>YEAR('Data Transaksi'!$A106)</f>
        <v>2021</v>
      </c>
      <c r="R106" s="28">
        <f>'Data Transaksi'!$C106+25</f>
        <v>94</v>
      </c>
    </row>
    <row r="107" spans="1:18" ht="16.5" customHeight="1" x14ac:dyDescent="0.35">
      <c r="A107" s="29">
        <v>44302</v>
      </c>
      <c r="B107" s="30" t="s">
        <v>58</v>
      </c>
      <c r="C107" s="31">
        <v>70</v>
      </c>
      <c r="D107" s="30" t="s">
        <v>104</v>
      </c>
      <c r="E107" s="32" t="s">
        <v>101</v>
      </c>
      <c r="F107" s="33">
        <v>0</v>
      </c>
      <c r="G107" s="30" t="str">
        <f>VLOOKUP(B107,'Data Produk'!$A$2:$F$40,2,FALSE)</f>
        <v>Lifebuoy Cair 900 Ml</v>
      </c>
      <c r="H107" s="30" t="str">
        <f>VLOOKUP(B107,'Data Produk'!$A$2:$F$40,3,FALSE)</f>
        <v>Perawatan Tubuh</v>
      </c>
      <c r="I107" s="31" t="str">
        <f>VLOOKUP(B107,'Data Produk'!$A$2:$F$40,4,FALSE)</f>
        <v>Pcs</v>
      </c>
      <c r="J107" s="34">
        <f>VLOOKUP(B107,'Data Produk'!$A$2:$F$40,5,FALSE)</f>
        <v>34550</v>
      </c>
      <c r="K107" s="34">
        <f>VLOOKUP(B107,'Data Produk'!$A$2:$F$40,6,FALSE)</f>
        <v>36000</v>
      </c>
      <c r="L107" s="34">
        <f t="shared" si="0"/>
        <v>2418500</v>
      </c>
      <c r="M107" s="32">
        <f t="shared" si="7"/>
        <v>2520000</v>
      </c>
      <c r="N107" s="31">
        <f>DAY('Data Transaksi'!$A107)</f>
        <v>16</v>
      </c>
      <c r="O107" s="30" t="str">
        <f>TEXT('Data Transaksi'!$A107,"mmm")</f>
        <v>Apr</v>
      </c>
      <c r="P107" s="35">
        <f>YEAR('Data Transaksi'!$A107)</f>
        <v>2021</v>
      </c>
      <c r="R107" s="28">
        <f>'Data Transaksi'!$C107+25</f>
        <v>95</v>
      </c>
    </row>
    <row r="108" spans="1:18" ht="16.5" customHeight="1" x14ac:dyDescent="0.35">
      <c r="A108" s="22">
        <v>44303</v>
      </c>
      <c r="B108" s="23" t="s">
        <v>12</v>
      </c>
      <c r="C108" s="24">
        <v>67</v>
      </c>
      <c r="D108" s="23" t="s">
        <v>102</v>
      </c>
      <c r="E108" s="25" t="s">
        <v>101</v>
      </c>
      <c r="F108" s="26">
        <v>0</v>
      </c>
      <c r="G108" s="23" t="str">
        <f>VLOOKUP(B108,'Data Produk'!$A$2:$F$40,2,FALSE)</f>
        <v>Oreo Wafer Sandwich</v>
      </c>
      <c r="H108" s="23" t="str">
        <f>VLOOKUP(B108,'Data Produk'!$A$2:$F$40,3,FALSE)</f>
        <v>Makanan</v>
      </c>
      <c r="I108" s="24" t="str">
        <f>VLOOKUP(B108,'Data Produk'!$A$2:$F$40,4,FALSE)</f>
        <v>Pcs</v>
      </c>
      <c r="J108" s="27">
        <f>VLOOKUP(B108,'Data Produk'!$A$2:$F$40,5,FALSE)</f>
        <v>2350</v>
      </c>
      <c r="K108" s="27">
        <f>VLOOKUP(B108,'Data Produk'!$A$2:$F$40,6,FALSE)</f>
        <v>3500</v>
      </c>
      <c r="L108" s="27">
        <f t="shared" si="0"/>
        <v>157450</v>
      </c>
      <c r="M108" s="25">
        <f t="shared" si="7"/>
        <v>234500</v>
      </c>
      <c r="N108" s="24">
        <f>DAY('Data Transaksi'!$A108)</f>
        <v>17</v>
      </c>
      <c r="O108" s="23" t="str">
        <f>TEXT('Data Transaksi'!$A108,"mmm")</f>
        <v>Apr</v>
      </c>
      <c r="P108" s="24">
        <f>YEAR('Data Transaksi'!$A108)</f>
        <v>2021</v>
      </c>
      <c r="R108" s="28">
        <f>'Data Transaksi'!$C108+25</f>
        <v>92</v>
      </c>
    </row>
    <row r="109" spans="1:18" ht="16.5" customHeight="1" x14ac:dyDescent="0.35">
      <c r="A109" s="29">
        <v>44304</v>
      </c>
      <c r="B109" s="30" t="s">
        <v>75</v>
      </c>
      <c r="C109" s="31">
        <v>71</v>
      </c>
      <c r="D109" s="30" t="s">
        <v>102</v>
      </c>
      <c r="E109" s="32" t="s">
        <v>101</v>
      </c>
      <c r="F109" s="33">
        <v>0</v>
      </c>
      <c r="G109" s="30" t="str">
        <f>VLOOKUP(B109,'Data Produk'!$A$2:$F$40,2,FALSE)</f>
        <v>Pencil Warna 12</v>
      </c>
      <c r="H109" s="30" t="str">
        <f>VLOOKUP(B109,'Data Produk'!$A$2:$F$40,3,FALSE)</f>
        <v>Alat Tulis</v>
      </c>
      <c r="I109" s="31" t="str">
        <f>VLOOKUP(B109,'Data Produk'!$A$2:$F$40,4,FALSE)</f>
        <v>Pcs</v>
      </c>
      <c r="J109" s="34">
        <f>VLOOKUP(B109,'Data Produk'!$A$2:$F$40,5,FALSE)</f>
        <v>25000</v>
      </c>
      <c r="K109" s="34">
        <f>VLOOKUP(B109,'Data Produk'!$A$2:$F$40,6,FALSE)</f>
        <v>27500</v>
      </c>
      <c r="L109" s="34">
        <f t="shared" si="0"/>
        <v>1775000</v>
      </c>
      <c r="M109" s="32">
        <f t="shared" si="7"/>
        <v>1952500</v>
      </c>
      <c r="N109" s="31">
        <f>DAY('Data Transaksi'!$A109)</f>
        <v>18</v>
      </c>
      <c r="O109" s="30" t="str">
        <f>TEXT('Data Transaksi'!$A109,"mmm")</f>
        <v>Apr</v>
      </c>
      <c r="P109" s="35">
        <f>YEAR('Data Transaksi'!$A109)</f>
        <v>2021</v>
      </c>
      <c r="R109" s="28">
        <f>'Data Transaksi'!$C109+25</f>
        <v>96</v>
      </c>
    </row>
    <row r="110" spans="1:18" ht="16.5" customHeight="1" x14ac:dyDescent="0.35">
      <c r="A110" s="22">
        <v>44305</v>
      </c>
      <c r="B110" s="23" t="s">
        <v>75</v>
      </c>
      <c r="C110" s="24">
        <v>68</v>
      </c>
      <c r="D110" s="23" t="s">
        <v>104</v>
      </c>
      <c r="E110" s="25" t="s">
        <v>101</v>
      </c>
      <c r="F110" s="26">
        <v>0</v>
      </c>
      <c r="G110" s="23" t="str">
        <f>VLOOKUP(B110,'Data Produk'!$A$2:$F$40,2,FALSE)</f>
        <v>Pencil Warna 12</v>
      </c>
      <c r="H110" s="23" t="str">
        <f>VLOOKUP(B110,'Data Produk'!$A$2:$F$40,3,FALSE)</f>
        <v>Alat Tulis</v>
      </c>
      <c r="I110" s="24" t="str">
        <f>VLOOKUP(B110,'Data Produk'!$A$2:$F$40,4,FALSE)</f>
        <v>Pcs</v>
      </c>
      <c r="J110" s="27">
        <f>VLOOKUP(B110,'Data Produk'!$A$2:$F$40,5,FALSE)</f>
        <v>25000</v>
      </c>
      <c r="K110" s="27">
        <f>VLOOKUP(B110,'Data Produk'!$A$2:$F$40,6,FALSE)</f>
        <v>27500</v>
      </c>
      <c r="L110" s="27">
        <f t="shared" si="0"/>
        <v>1700000</v>
      </c>
      <c r="M110" s="25">
        <f t="shared" si="7"/>
        <v>1870000</v>
      </c>
      <c r="N110" s="24">
        <f>DAY('Data Transaksi'!$A110)</f>
        <v>19</v>
      </c>
      <c r="O110" s="23" t="str">
        <f>TEXT('Data Transaksi'!$A110,"mmm")</f>
        <v>Apr</v>
      </c>
      <c r="P110" s="24">
        <f>YEAR('Data Transaksi'!$A110)</f>
        <v>2021</v>
      </c>
      <c r="R110" s="28">
        <f>'Data Transaksi'!$C110+25</f>
        <v>93</v>
      </c>
    </row>
    <row r="111" spans="1:18" ht="16.5" customHeight="1" x14ac:dyDescent="0.35">
      <c r="A111" s="29">
        <v>44306</v>
      </c>
      <c r="B111" s="30" t="s">
        <v>10</v>
      </c>
      <c r="C111" s="31">
        <v>74</v>
      </c>
      <c r="D111" s="30" t="s">
        <v>102</v>
      </c>
      <c r="E111" s="32" t="s">
        <v>101</v>
      </c>
      <c r="F111" s="33">
        <v>0</v>
      </c>
      <c r="G111" s="30" t="str">
        <f>VLOOKUP(B111,'Data Produk'!$A$2:$F$40,2,FALSE)</f>
        <v>Lotte Chocopie</v>
      </c>
      <c r="H111" s="30" t="str">
        <f>VLOOKUP(B111,'Data Produk'!$A$2:$F$40,3,FALSE)</f>
        <v>Makanan</v>
      </c>
      <c r="I111" s="31" t="str">
        <f>VLOOKUP(B111,'Data Produk'!$A$2:$F$40,4,FALSE)</f>
        <v>Pcs</v>
      </c>
      <c r="J111" s="34">
        <f>VLOOKUP(B111,'Data Produk'!$A$2:$F$40,5,FALSE)</f>
        <v>4850</v>
      </c>
      <c r="K111" s="34">
        <f>VLOOKUP(B111,'Data Produk'!$A$2:$F$40,6,FALSE)</f>
        <v>6100</v>
      </c>
      <c r="L111" s="34">
        <f t="shared" si="0"/>
        <v>358900</v>
      </c>
      <c r="M111" s="32">
        <f t="shared" si="7"/>
        <v>451400</v>
      </c>
      <c r="N111" s="31">
        <f>DAY('Data Transaksi'!$A111)</f>
        <v>20</v>
      </c>
      <c r="O111" s="30" t="str">
        <f>TEXT('Data Transaksi'!$A111,"mmm")</f>
        <v>Apr</v>
      </c>
      <c r="P111" s="35">
        <f>YEAR('Data Transaksi'!$A111)</f>
        <v>2021</v>
      </c>
      <c r="R111" s="28">
        <f>'Data Transaksi'!$C111+25</f>
        <v>99</v>
      </c>
    </row>
    <row r="112" spans="1:18" ht="16.5" customHeight="1" x14ac:dyDescent="0.35">
      <c r="A112" s="22">
        <v>44307</v>
      </c>
      <c r="B112" s="23" t="s">
        <v>14</v>
      </c>
      <c r="C112" s="24">
        <v>73</v>
      </c>
      <c r="D112" s="23" t="s">
        <v>102</v>
      </c>
      <c r="E112" s="25" t="s">
        <v>101</v>
      </c>
      <c r="F112" s="26">
        <v>0</v>
      </c>
      <c r="G112" s="23" t="str">
        <f>VLOOKUP(B112,'Data Produk'!$A$2:$F$40,2,FALSE)</f>
        <v>Nyam-nyam</v>
      </c>
      <c r="H112" s="23" t="str">
        <f>VLOOKUP(B112,'Data Produk'!$A$2:$F$40,3,FALSE)</f>
        <v>Makanan</v>
      </c>
      <c r="I112" s="24" t="str">
        <f>VLOOKUP(B112,'Data Produk'!$A$2:$F$40,4,FALSE)</f>
        <v>Pcs</v>
      </c>
      <c r="J112" s="27">
        <f>VLOOKUP(B112,'Data Produk'!$A$2:$F$40,5,FALSE)</f>
        <v>3550</v>
      </c>
      <c r="K112" s="27">
        <f>VLOOKUP(B112,'Data Produk'!$A$2:$F$40,6,FALSE)</f>
        <v>4800</v>
      </c>
      <c r="L112" s="27">
        <f t="shared" si="0"/>
        <v>259150</v>
      </c>
      <c r="M112" s="25">
        <f t="shared" si="7"/>
        <v>350400</v>
      </c>
      <c r="N112" s="24">
        <f>DAY('Data Transaksi'!$A112)</f>
        <v>21</v>
      </c>
      <c r="O112" s="23" t="str">
        <f>TEXT('Data Transaksi'!$A112,"mmm")</f>
        <v>Apr</v>
      </c>
      <c r="P112" s="24">
        <f>YEAR('Data Transaksi'!$A112)</f>
        <v>2021</v>
      </c>
      <c r="R112" s="28">
        <f>'Data Transaksi'!$C112+25</f>
        <v>98</v>
      </c>
    </row>
    <row r="113" spans="1:18" ht="16.5" customHeight="1" x14ac:dyDescent="0.35">
      <c r="A113" s="29">
        <v>44308</v>
      </c>
      <c r="B113" s="30" t="s">
        <v>6</v>
      </c>
      <c r="C113" s="31">
        <v>72</v>
      </c>
      <c r="D113" s="30" t="s">
        <v>104</v>
      </c>
      <c r="E113" s="32" t="s">
        <v>101</v>
      </c>
      <c r="F113" s="33">
        <v>0</v>
      </c>
      <c r="G113" s="30" t="str">
        <f>VLOOKUP(B113,'Data Produk'!$A$2:$F$40,2,FALSE)</f>
        <v>Pocky</v>
      </c>
      <c r="H113" s="30" t="str">
        <f>VLOOKUP(B113,'Data Produk'!$A$2:$F$40,3,FALSE)</f>
        <v>Makanan</v>
      </c>
      <c r="I113" s="31" t="str">
        <f>VLOOKUP(B113,'Data Produk'!$A$2:$F$40,4,FALSE)</f>
        <v>Pcs</v>
      </c>
      <c r="J113" s="34">
        <f>VLOOKUP(B113,'Data Produk'!$A$2:$F$40,5,FALSE)</f>
        <v>7250</v>
      </c>
      <c r="K113" s="34">
        <f>VLOOKUP(B113,'Data Produk'!$A$2:$F$40,6,FALSE)</f>
        <v>8200</v>
      </c>
      <c r="L113" s="34">
        <f t="shared" si="0"/>
        <v>522000</v>
      </c>
      <c r="M113" s="32">
        <f t="shared" si="7"/>
        <v>590400</v>
      </c>
      <c r="N113" s="31">
        <f>DAY('Data Transaksi'!$A113)</f>
        <v>22</v>
      </c>
      <c r="O113" s="30" t="str">
        <f>TEXT('Data Transaksi'!$A113,"mmm")</f>
        <v>Apr</v>
      </c>
      <c r="P113" s="35">
        <f>YEAR('Data Transaksi'!$A113)</f>
        <v>2021</v>
      </c>
      <c r="R113" s="28">
        <f>'Data Transaksi'!$C113+25</f>
        <v>97</v>
      </c>
    </row>
    <row r="114" spans="1:18" ht="16.5" customHeight="1" x14ac:dyDescent="0.35">
      <c r="A114" s="22">
        <v>44309</v>
      </c>
      <c r="B114" s="23" t="s">
        <v>37</v>
      </c>
      <c r="C114" s="24">
        <v>70</v>
      </c>
      <c r="D114" s="23" t="s">
        <v>102</v>
      </c>
      <c r="E114" s="25" t="s">
        <v>101</v>
      </c>
      <c r="F114" s="26">
        <v>0</v>
      </c>
      <c r="G114" s="23" t="str">
        <f>VLOOKUP(B114,'Data Produk'!$A$2:$F$40,2,FALSE)</f>
        <v>Yoyic Bluebery</v>
      </c>
      <c r="H114" s="23" t="str">
        <f>VLOOKUP(B114,'Data Produk'!$A$2:$F$40,3,FALSE)</f>
        <v>Minuman</v>
      </c>
      <c r="I114" s="24" t="str">
        <f>VLOOKUP(B114,'Data Produk'!$A$2:$F$40,4,FALSE)</f>
        <v>Pcs</v>
      </c>
      <c r="J114" s="27">
        <f>VLOOKUP(B114,'Data Produk'!$A$2:$F$40,5,FALSE)</f>
        <v>4775</v>
      </c>
      <c r="K114" s="27">
        <f>VLOOKUP(B114,'Data Produk'!$A$2:$F$40,6,FALSE)</f>
        <v>7700</v>
      </c>
      <c r="L114" s="27">
        <f t="shared" si="0"/>
        <v>334250</v>
      </c>
      <c r="M114" s="25">
        <f t="shared" si="7"/>
        <v>539000</v>
      </c>
      <c r="N114" s="24">
        <f>DAY('Data Transaksi'!$A114)</f>
        <v>23</v>
      </c>
      <c r="O114" s="23" t="str">
        <f>TEXT('Data Transaksi'!$A114,"mmm")</f>
        <v>Apr</v>
      </c>
      <c r="P114" s="24">
        <f>YEAR('Data Transaksi'!$A114)</f>
        <v>2021</v>
      </c>
      <c r="R114" s="28">
        <f>'Data Transaksi'!$C114+25</f>
        <v>95</v>
      </c>
    </row>
    <row r="115" spans="1:18" ht="16.5" customHeight="1" x14ac:dyDescent="0.35">
      <c r="A115" s="29">
        <v>44310</v>
      </c>
      <c r="B115" s="30" t="s">
        <v>47</v>
      </c>
      <c r="C115" s="31">
        <v>70</v>
      </c>
      <c r="D115" s="30" t="s">
        <v>102</v>
      </c>
      <c r="E115" s="32" t="s">
        <v>101</v>
      </c>
      <c r="F115" s="33">
        <v>0</v>
      </c>
      <c r="G115" s="30" t="str">
        <f>VLOOKUP(B115,'Data Produk'!$A$2:$F$40,2,FALSE)</f>
        <v>Golda Coffee</v>
      </c>
      <c r="H115" s="30" t="str">
        <f>VLOOKUP(B115,'Data Produk'!$A$2:$F$40,3,FALSE)</f>
        <v>Minuman</v>
      </c>
      <c r="I115" s="31" t="str">
        <f>VLOOKUP(B115,'Data Produk'!$A$2:$F$40,4,FALSE)</f>
        <v>Pcs</v>
      </c>
      <c r="J115" s="34">
        <f>VLOOKUP(B115,'Data Produk'!$A$2:$F$40,5,FALSE)</f>
        <v>11950</v>
      </c>
      <c r="K115" s="34">
        <f>VLOOKUP(B115,'Data Produk'!$A$2:$F$40,6,FALSE)</f>
        <v>16200</v>
      </c>
      <c r="L115" s="34">
        <f t="shared" si="0"/>
        <v>836500</v>
      </c>
      <c r="M115" s="32">
        <f t="shared" si="7"/>
        <v>1134000</v>
      </c>
      <c r="N115" s="31">
        <f>DAY('Data Transaksi'!$A115)</f>
        <v>24</v>
      </c>
      <c r="O115" s="30" t="str">
        <f>TEXT('Data Transaksi'!$A115,"mmm")</f>
        <v>Apr</v>
      </c>
      <c r="P115" s="35">
        <f>YEAR('Data Transaksi'!$A115)</f>
        <v>2021</v>
      </c>
      <c r="R115" s="28">
        <f>'Data Transaksi'!$C115+25</f>
        <v>95</v>
      </c>
    </row>
    <row r="116" spans="1:18" ht="16.5" customHeight="1" x14ac:dyDescent="0.35">
      <c r="A116" s="22">
        <v>44311</v>
      </c>
      <c r="B116" s="23" t="s">
        <v>75</v>
      </c>
      <c r="C116" s="24">
        <v>72</v>
      </c>
      <c r="D116" s="23" t="s">
        <v>100</v>
      </c>
      <c r="E116" s="25" t="s">
        <v>101</v>
      </c>
      <c r="F116" s="26">
        <v>0</v>
      </c>
      <c r="G116" s="23" t="str">
        <f>VLOOKUP(B116,'Data Produk'!$A$2:$F$40,2,FALSE)</f>
        <v>Pencil Warna 12</v>
      </c>
      <c r="H116" s="23" t="str">
        <f>VLOOKUP(B116,'Data Produk'!$A$2:$F$40,3,FALSE)</f>
        <v>Alat Tulis</v>
      </c>
      <c r="I116" s="24" t="str">
        <f>VLOOKUP(B116,'Data Produk'!$A$2:$F$40,4,FALSE)</f>
        <v>Pcs</v>
      </c>
      <c r="J116" s="27">
        <f>VLOOKUP(B116,'Data Produk'!$A$2:$F$40,5,FALSE)</f>
        <v>25000</v>
      </c>
      <c r="K116" s="27">
        <f>VLOOKUP(B116,'Data Produk'!$A$2:$F$40,6,FALSE)</f>
        <v>27500</v>
      </c>
      <c r="L116" s="27">
        <f t="shared" si="0"/>
        <v>1800000</v>
      </c>
      <c r="M116" s="25">
        <f t="shared" ref="M116:M122" si="8">K116*C116*(1-F116)</f>
        <v>1980000</v>
      </c>
      <c r="N116" s="24">
        <f>DAY('Data Transaksi'!$A116)</f>
        <v>25</v>
      </c>
      <c r="O116" s="23" t="str">
        <f>TEXT('Data Transaksi'!$A116,"mmm")</f>
        <v>Apr</v>
      </c>
      <c r="P116" s="24">
        <f>YEAR('Data Transaksi'!$A116)</f>
        <v>2021</v>
      </c>
      <c r="R116" s="28">
        <f>'Data Transaksi'!$C116+25</f>
        <v>97</v>
      </c>
    </row>
    <row r="117" spans="1:18" ht="16.5" customHeight="1" x14ac:dyDescent="0.35">
      <c r="A117" s="29">
        <v>44312</v>
      </c>
      <c r="B117" s="30" t="s">
        <v>75</v>
      </c>
      <c r="C117" s="31">
        <v>75</v>
      </c>
      <c r="D117" s="30" t="s">
        <v>100</v>
      </c>
      <c r="E117" s="32" t="s">
        <v>101</v>
      </c>
      <c r="F117" s="33">
        <v>0</v>
      </c>
      <c r="G117" s="30" t="str">
        <f>VLOOKUP(B117,'Data Produk'!$A$2:$F$40,2,FALSE)</f>
        <v>Pencil Warna 12</v>
      </c>
      <c r="H117" s="30" t="str">
        <f>VLOOKUP(B117,'Data Produk'!$A$2:$F$40,3,FALSE)</f>
        <v>Alat Tulis</v>
      </c>
      <c r="I117" s="31" t="str">
        <f>VLOOKUP(B117,'Data Produk'!$A$2:$F$40,4,FALSE)</f>
        <v>Pcs</v>
      </c>
      <c r="J117" s="34">
        <f>VLOOKUP(B117,'Data Produk'!$A$2:$F$40,5,FALSE)</f>
        <v>25000</v>
      </c>
      <c r="K117" s="34">
        <f>VLOOKUP(B117,'Data Produk'!$A$2:$F$40,6,FALSE)</f>
        <v>27500</v>
      </c>
      <c r="L117" s="34">
        <f t="shared" si="0"/>
        <v>1875000</v>
      </c>
      <c r="M117" s="32">
        <f t="shared" si="8"/>
        <v>2062500</v>
      </c>
      <c r="N117" s="31">
        <f>DAY('Data Transaksi'!$A117)</f>
        <v>26</v>
      </c>
      <c r="O117" s="30" t="str">
        <f>TEXT('Data Transaksi'!$A117,"mmm")</f>
        <v>Apr</v>
      </c>
      <c r="P117" s="35">
        <f>YEAR('Data Transaksi'!$A117)</f>
        <v>2021</v>
      </c>
      <c r="R117" s="28">
        <f>'Data Transaksi'!$C117+25</f>
        <v>100</v>
      </c>
    </row>
    <row r="118" spans="1:18" ht="16.5" customHeight="1" x14ac:dyDescent="0.35">
      <c r="A118" s="22">
        <v>44313</v>
      </c>
      <c r="B118" s="23" t="s">
        <v>75</v>
      </c>
      <c r="C118" s="24">
        <v>67</v>
      </c>
      <c r="D118" s="23" t="s">
        <v>100</v>
      </c>
      <c r="E118" s="25" t="s">
        <v>101</v>
      </c>
      <c r="F118" s="26">
        <v>0</v>
      </c>
      <c r="G118" s="23" t="str">
        <f>VLOOKUP(B118,'Data Produk'!$A$2:$F$40,2,FALSE)</f>
        <v>Pencil Warna 12</v>
      </c>
      <c r="H118" s="23" t="str">
        <f>VLOOKUP(B118,'Data Produk'!$A$2:$F$40,3,FALSE)</f>
        <v>Alat Tulis</v>
      </c>
      <c r="I118" s="24" t="str">
        <f>VLOOKUP(B118,'Data Produk'!$A$2:$F$40,4,FALSE)</f>
        <v>Pcs</v>
      </c>
      <c r="J118" s="27">
        <f>VLOOKUP(B118,'Data Produk'!$A$2:$F$40,5,FALSE)</f>
        <v>25000</v>
      </c>
      <c r="K118" s="27">
        <f>VLOOKUP(B118,'Data Produk'!$A$2:$F$40,6,FALSE)</f>
        <v>27500</v>
      </c>
      <c r="L118" s="27">
        <f t="shared" si="0"/>
        <v>1675000</v>
      </c>
      <c r="M118" s="25">
        <f t="shared" si="8"/>
        <v>1842500</v>
      </c>
      <c r="N118" s="24">
        <f>DAY('Data Transaksi'!$A118)</f>
        <v>27</v>
      </c>
      <c r="O118" s="23" t="str">
        <f>TEXT('Data Transaksi'!$A118,"mmm")</f>
        <v>Apr</v>
      </c>
      <c r="P118" s="24">
        <f>YEAR('Data Transaksi'!$A118)</f>
        <v>2021</v>
      </c>
      <c r="R118" s="28">
        <f>'Data Transaksi'!$C118+25</f>
        <v>92</v>
      </c>
    </row>
    <row r="119" spans="1:18" ht="16.5" customHeight="1" x14ac:dyDescent="0.35">
      <c r="A119" s="29">
        <v>44314</v>
      </c>
      <c r="B119" s="30" t="s">
        <v>75</v>
      </c>
      <c r="C119" s="31">
        <v>72</v>
      </c>
      <c r="D119" s="30" t="s">
        <v>100</v>
      </c>
      <c r="E119" s="32" t="s">
        <v>101</v>
      </c>
      <c r="F119" s="33">
        <v>0</v>
      </c>
      <c r="G119" s="30" t="str">
        <f>VLOOKUP(B119,'Data Produk'!$A$2:$F$40,2,FALSE)</f>
        <v>Pencil Warna 12</v>
      </c>
      <c r="H119" s="30" t="str">
        <f>VLOOKUP(B119,'Data Produk'!$A$2:$F$40,3,FALSE)</f>
        <v>Alat Tulis</v>
      </c>
      <c r="I119" s="31" t="str">
        <f>VLOOKUP(B119,'Data Produk'!$A$2:$F$40,4,FALSE)</f>
        <v>Pcs</v>
      </c>
      <c r="J119" s="34">
        <f>VLOOKUP(B119,'Data Produk'!$A$2:$F$40,5,FALSE)</f>
        <v>25000</v>
      </c>
      <c r="K119" s="34">
        <f>VLOOKUP(B119,'Data Produk'!$A$2:$F$40,6,FALSE)</f>
        <v>27500</v>
      </c>
      <c r="L119" s="34">
        <f t="shared" si="0"/>
        <v>1800000</v>
      </c>
      <c r="M119" s="32">
        <f t="shared" si="8"/>
        <v>1980000</v>
      </c>
      <c r="N119" s="31">
        <f>DAY('Data Transaksi'!$A119)</f>
        <v>28</v>
      </c>
      <c r="O119" s="30" t="str">
        <f>TEXT('Data Transaksi'!$A119,"mmm")</f>
        <v>Apr</v>
      </c>
      <c r="P119" s="35">
        <f>YEAR('Data Transaksi'!$A119)</f>
        <v>2021</v>
      </c>
      <c r="R119" s="28">
        <f>'Data Transaksi'!$C119+25</f>
        <v>97</v>
      </c>
    </row>
    <row r="120" spans="1:18" ht="16.5" customHeight="1" x14ac:dyDescent="0.35">
      <c r="A120" s="22">
        <v>44315</v>
      </c>
      <c r="B120" s="23" t="s">
        <v>75</v>
      </c>
      <c r="C120" s="24">
        <v>70</v>
      </c>
      <c r="D120" s="23" t="s">
        <v>100</v>
      </c>
      <c r="E120" s="25" t="s">
        <v>101</v>
      </c>
      <c r="F120" s="26">
        <v>0</v>
      </c>
      <c r="G120" s="23" t="str">
        <f>VLOOKUP(B120,'Data Produk'!$A$2:$F$40,2,FALSE)</f>
        <v>Pencil Warna 12</v>
      </c>
      <c r="H120" s="23" t="str">
        <f>VLOOKUP(B120,'Data Produk'!$A$2:$F$40,3,FALSE)</f>
        <v>Alat Tulis</v>
      </c>
      <c r="I120" s="24" t="str">
        <f>VLOOKUP(B120,'Data Produk'!$A$2:$F$40,4,FALSE)</f>
        <v>Pcs</v>
      </c>
      <c r="J120" s="27">
        <f>VLOOKUP(B120,'Data Produk'!$A$2:$F$40,5,FALSE)</f>
        <v>25000</v>
      </c>
      <c r="K120" s="27">
        <f>VLOOKUP(B120,'Data Produk'!$A$2:$F$40,6,FALSE)</f>
        <v>27500</v>
      </c>
      <c r="L120" s="27">
        <f t="shared" si="0"/>
        <v>1750000</v>
      </c>
      <c r="M120" s="25">
        <f t="shared" si="8"/>
        <v>1925000</v>
      </c>
      <c r="N120" s="24">
        <f>DAY('Data Transaksi'!$A120)</f>
        <v>29</v>
      </c>
      <c r="O120" s="23" t="str">
        <f>TEXT('Data Transaksi'!$A120,"mmm")</f>
        <v>Apr</v>
      </c>
      <c r="P120" s="24">
        <f>YEAR('Data Transaksi'!$A120)</f>
        <v>2021</v>
      </c>
      <c r="R120" s="28">
        <f>'Data Transaksi'!$C120+25</f>
        <v>95</v>
      </c>
    </row>
    <row r="121" spans="1:18" ht="16.5" customHeight="1" x14ac:dyDescent="0.35">
      <c r="A121" s="29">
        <v>44316</v>
      </c>
      <c r="B121" s="30" t="s">
        <v>75</v>
      </c>
      <c r="C121" s="31">
        <v>77</v>
      </c>
      <c r="D121" s="30" t="s">
        <v>100</v>
      </c>
      <c r="E121" s="32" t="s">
        <v>101</v>
      </c>
      <c r="F121" s="33">
        <v>0</v>
      </c>
      <c r="G121" s="30" t="str">
        <f>VLOOKUP(B121,'Data Produk'!$A$2:$F$40,2,FALSE)</f>
        <v>Pencil Warna 12</v>
      </c>
      <c r="H121" s="30" t="str">
        <f>VLOOKUP(B121,'Data Produk'!$A$2:$F$40,3,FALSE)</f>
        <v>Alat Tulis</v>
      </c>
      <c r="I121" s="31" t="str">
        <f>VLOOKUP(B121,'Data Produk'!$A$2:$F$40,4,FALSE)</f>
        <v>Pcs</v>
      </c>
      <c r="J121" s="34">
        <f>VLOOKUP(B121,'Data Produk'!$A$2:$F$40,5,FALSE)</f>
        <v>25000</v>
      </c>
      <c r="K121" s="34">
        <f>VLOOKUP(B121,'Data Produk'!$A$2:$F$40,6,FALSE)</f>
        <v>27500</v>
      </c>
      <c r="L121" s="34">
        <f t="shared" si="0"/>
        <v>1925000</v>
      </c>
      <c r="M121" s="32">
        <f t="shared" si="8"/>
        <v>2117500</v>
      </c>
      <c r="N121" s="31">
        <f>DAY('Data Transaksi'!$A121)</f>
        <v>30</v>
      </c>
      <c r="O121" s="30" t="str">
        <f>TEXT('Data Transaksi'!$A121,"mmm")</f>
        <v>Apr</v>
      </c>
      <c r="P121" s="35">
        <f>YEAR('Data Transaksi'!$A121)</f>
        <v>2021</v>
      </c>
      <c r="R121" s="28">
        <f>'Data Transaksi'!$C121+25</f>
        <v>102</v>
      </c>
    </row>
    <row r="122" spans="1:18" ht="16.5" customHeight="1" x14ac:dyDescent="0.35">
      <c r="A122" s="22">
        <v>44317</v>
      </c>
      <c r="B122" s="23" t="s">
        <v>41</v>
      </c>
      <c r="C122" s="24">
        <v>70</v>
      </c>
      <c r="D122" s="23" t="s">
        <v>100</v>
      </c>
      <c r="E122" s="25" t="s">
        <v>101</v>
      </c>
      <c r="F122" s="26">
        <v>0</v>
      </c>
      <c r="G122" s="23" t="str">
        <f>VLOOKUP(B122,'Data Produk'!$A$2:$F$40,2,FALSE)</f>
        <v>Fruit Tea Poch</v>
      </c>
      <c r="H122" s="23" t="str">
        <f>VLOOKUP(B122,'Data Produk'!$A$2:$F$40,3,FALSE)</f>
        <v>Minuman</v>
      </c>
      <c r="I122" s="24" t="str">
        <f>VLOOKUP(B122,'Data Produk'!$A$2:$F$40,4,FALSE)</f>
        <v>Pcs</v>
      </c>
      <c r="J122" s="27">
        <f>VLOOKUP(B122,'Data Produk'!$A$2:$F$40,5,FALSE)</f>
        <v>2250</v>
      </c>
      <c r="K122" s="27">
        <f>VLOOKUP(B122,'Data Produk'!$A$2:$F$40,6,FALSE)</f>
        <v>4700</v>
      </c>
      <c r="L122" s="27">
        <f t="shared" si="0"/>
        <v>157500</v>
      </c>
      <c r="M122" s="25">
        <f t="shared" si="8"/>
        <v>329000</v>
      </c>
      <c r="N122" s="24">
        <f>DAY('Data Transaksi'!$A122)</f>
        <v>1</v>
      </c>
      <c r="O122" s="23" t="str">
        <f>TEXT('Data Transaksi'!$A122,"mmm")</f>
        <v>May</v>
      </c>
      <c r="P122" s="24">
        <f>YEAR('Data Transaksi'!$A122)</f>
        <v>2021</v>
      </c>
      <c r="R122" s="28">
        <f>'Data Transaksi'!$C122+25</f>
        <v>95</v>
      </c>
    </row>
    <row r="123" spans="1:18" ht="16.5" customHeight="1" x14ac:dyDescent="0.35">
      <c r="A123" s="29">
        <v>44318</v>
      </c>
      <c r="B123" s="30" t="s">
        <v>10</v>
      </c>
      <c r="C123" s="31">
        <v>69</v>
      </c>
      <c r="D123" s="30" t="s">
        <v>104</v>
      </c>
      <c r="E123" s="32" t="s">
        <v>103</v>
      </c>
      <c r="F123" s="33">
        <v>0</v>
      </c>
      <c r="G123" s="30" t="str">
        <f>VLOOKUP(B123,'Data Produk'!$A$2:$F$40,2,FALSE)</f>
        <v>Lotte Chocopie</v>
      </c>
      <c r="H123" s="30" t="str">
        <f>VLOOKUP(B123,'Data Produk'!$A$2:$F$40,3,FALSE)</f>
        <v>Makanan</v>
      </c>
      <c r="I123" s="31" t="str">
        <f>VLOOKUP(B123,'Data Produk'!$A$2:$F$40,4,FALSE)</f>
        <v>Pcs</v>
      </c>
      <c r="J123" s="34">
        <f>VLOOKUP(B123,'Data Produk'!$A$2:$F$40,5,FALSE)</f>
        <v>4850</v>
      </c>
      <c r="K123" s="34">
        <f>VLOOKUP(B123,'Data Produk'!$A$2:$F$40,6,FALSE)</f>
        <v>6100</v>
      </c>
      <c r="L123" s="34">
        <f t="shared" si="0"/>
        <v>334650</v>
      </c>
      <c r="M123" s="32">
        <f t="shared" ref="M123:M145" si="9">K123*C123</f>
        <v>420900</v>
      </c>
      <c r="N123" s="31">
        <f>DAY('Data Transaksi'!$A123)</f>
        <v>2</v>
      </c>
      <c r="O123" s="30" t="str">
        <f>TEXT('Data Transaksi'!$A123,"mmm")</f>
        <v>May</v>
      </c>
      <c r="P123" s="35">
        <f>YEAR('Data Transaksi'!$A123)</f>
        <v>2021</v>
      </c>
      <c r="R123" s="28">
        <f>'Data Transaksi'!$C123+25</f>
        <v>94</v>
      </c>
    </row>
    <row r="124" spans="1:18" ht="16.5" customHeight="1" x14ac:dyDescent="0.35">
      <c r="A124" s="22">
        <v>44319</v>
      </c>
      <c r="B124" s="23" t="s">
        <v>14</v>
      </c>
      <c r="C124" s="24">
        <v>72</v>
      </c>
      <c r="D124" s="23" t="s">
        <v>104</v>
      </c>
      <c r="E124" s="25" t="s">
        <v>101</v>
      </c>
      <c r="F124" s="26">
        <v>0</v>
      </c>
      <c r="G124" s="23" t="str">
        <f>VLOOKUP(B124,'Data Produk'!$A$2:$F$40,2,FALSE)</f>
        <v>Nyam-nyam</v>
      </c>
      <c r="H124" s="23" t="str">
        <f>VLOOKUP(B124,'Data Produk'!$A$2:$F$40,3,FALSE)</f>
        <v>Makanan</v>
      </c>
      <c r="I124" s="24" t="str">
        <f>VLOOKUP(B124,'Data Produk'!$A$2:$F$40,4,FALSE)</f>
        <v>Pcs</v>
      </c>
      <c r="J124" s="27">
        <f>VLOOKUP(B124,'Data Produk'!$A$2:$F$40,5,FALSE)</f>
        <v>3550</v>
      </c>
      <c r="K124" s="27">
        <f>VLOOKUP(B124,'Data Produk'!$A$2:$F$40,6,FALSE)</f>
        <v>4800</v>
      </c>
      <c r="L124" s="27">
        <f t="shared" si="0"/>
        <v>255600</v>
      </c>
      <c r="M124" s="25">
        <f t="shared" si="9"/>
        <v>345600</v>
      </c>
      <c r="N124" s="24">
        <f>DAY('Data Transaksi'!$A124)</f>
        <v>3</v>
      </c>
      <c r="O124" s="23" t="str">
        <f>TEXT('Data Transaksi'!$A124,"mmm")</f>
        <v>May</v>
      </c>
      <c r="P124" s="24">
        <f>YEAR('Data Transaksi'!$A124)</f>
        <v>2021</v>
      </c>
      <c r="R124" s="28">
        <f>'Data Transaksi'!$C124+25</f>
        <v>97</v>
      </c>
    </row>
    <row r="125" spans="1:18" ht="16.5" customHeight="1" x14ac:dyDescent="0.35">
      <c r="A125" s="29">
        <v>44320</v>
      </c>
      <c r="B125" s="30" t="s">
        <v>6</v>
      </c>
      <c r="C125" s="31">
        <v>73</v>
      </c>
      <c r="D125" s="30" t="s">
        <v>104</v>
      </c>
      <c r="E125" s="32" t="s">
        <v>101</v>
      </c>
      <c r="F125" s="33">
        <v>0</v>
      </c>
      <c r="G125" s="30" t="str">
        <f>VLOOKUP(B125,'Data Produk'!$A$2:$F$40,2,FALSE)</f>
        <v>Pocky</v>
      </c>
      <c r="H125" s="30" t="str">
        <f>VLOOKUP(B125,'Data Produk'!$A$2:$F$40,3,FALSE)</f>
        <v>Makanan</v>
      </c>
      <c r="I125" s="31" t="str">
        <f>VLOOKUP(B125,'Data Produk'!$A$2:$F$40,4,FALSE)</f>
        <v>Pcs</v>
      </c>
      <c r="J125" s="34">
        <f>VLOOKUP(B125,'Data Produk'!$A$2:$F$40,5,FALSE)</f>
        <v>7250</v>
      </c>
      <c r="K125" s="34">
        <f>VLOOKUP(B125,'Data Produk'!$A$2:$F$40,6,FALSE)</f>
        <v>8200</v>
      </c>
      <c r="L125" s="34">
        <f t="shared" si="0"/>
        <v>529250</v>
      </c>
      <c r="M125" s="32">
        <f t="shared" si="9"/>
        <v>598600</v>
      </c>
      <c r="N125" s="31">
        <f>DAY('Data Transaksi'!$A125)</f>
        <v>4</v>
      </c>
      <c r="O125" s="30" t="str">
        <f>TEXT('Data Transaksi'!$A125,"mmm")</f>
        <v>May</v>
      </c>
      <c r="P125" s="35">
        <f>YEAR('Data Transaksi'!$A125)</f>
        <v>2021</v>
      </c>
      <c r="R125" s="28">
        <f>'Data Transaksi'!$C125+25</f>
        <v>98</v>
      </c>
    </row>
    <row r="126" spans="1:18" ht="16.5" customHeight="1" x14ac:dyDescent="0.35">
      <c r="A126" s="22">
        <v>44321</v>
      </c>
      <c r="B126" s="23" t="s">
        <v>37</v>
      </c>
      <c r="C126" s="24">
        <v>75</v>
      </c>
      <c r="D126" s="23" t="s">
        <v>100</v>
      </c>
      <c r="E126" s="25" t="s">
        <v>101</v>
      </c>
      <c r="F126" s="26">
        <v>0</v>
      </c>
      <c r="G126" s="23" t="str">
        <f>VLOOKUP(B126,'Data Produk'!$A$2:$F$40,2,FALSE)</f>
        <v>Yoyic Bluebery</v>
      </c>
      <c r="H126" s="23" t="str">
        <f>VLOOKUP(B126,'Data Produk'!$A$2:$F$40,3,FALSE)</f>
        <v>Minuman</v>
      </c>
      <c r="I126" s="24" t="str">
        <f>VLOOKUP(B126,'Data Produk'!$A$2:$F$40,4,FALSE)</f>
        <v>Pcs</v>
      </c>
      <c r="J126" s="27">
        <f>VLOOKUP(B126,'Data Produk'!$A$2:$F$40,5,FALSE)</f>
        <v>4775</v>
      </c>
      <c r="K126" s="27">
        <f>VLOOKUP(B126,'Data Produk'!$A$2:$F$40,6,FALSE)</f>
        <v>7700</v>
      </c>
      <c r="L126" s="27">
        <f t="shared" si="0"/>
        <v>358125</v>
      </c>
      <c r="M126" s="25">
        <f t="shared" si="9"/>
        <v>577500</v>
      </c>
      <c r="N126" s="24">
        <f>DAY('Data Transaksi'!$A126)</f>
        <v>5</v>
      </c>
      <c r="O126" s="23" t="str">
        <f>TEXT('Data Transaksi'!$A126,"mmm")</f>
        <v>May</v>
      </c>
      <c r="P126" s="24">
        <f>YEAR('Data Transaksi'!$A126)</f>
        <v>2021</v>
      </c>
      <c r="R126" s="28">
        <f>'Data Transaksi'!$C126+25</f>
        <v>100</v>
      </c>
    </row>
    <row r="127" spans="1:18" ht="16.5" customHeight="1" x14ac:dyDescent="0.35">
      <c r="A127" s="29">
        <v>44322</v>
      </c>
      <c r="B127" s="30" t="s">
        <v>47</v>
      </c>
      <c r="C127" s="31">
        <v>70</v>
      </c>
      <c r="D127" s="30" t="s">
        <v>100</v>
      </c>
      <c r="E127" s="32" t="s">
        <v>103</v>
      </c>
      <c r="F127" s="33">
        <v>0</v>
      </c>
      <c r="G127" s="30" t="str">
        <f>VLOOKUP(B127,'Data Produk'!$A$2:$F$40,2,FALSE)</f>
        <v>Golda Coffee</v>
      </c>
      <c r="H127" s="30" t="str">
        <f>VLOOKUP(B127,'Data Produk'!$A$2:$F$40,3,FALSE)</f>
        <v>Minuman</v>
      </c>
      <c r="I127" s="31" t="str">
        <f>VLOOKUP(B127,'Data Produk'!$A$2:$F$40,4,FALSE)</f>
        <v>Pcs</v>
      </c>
      <c r="J127" s="34">
        <f>VLOOKUP(B127,'Data Produk'!$A$2:$F$40,5,FALSE)</f>
        <v>11950</v>
      </c>
      <c r="K127" s="34">
        <f>VLOOKUP(B127,'Data Produk'!$A$2:$F$40,6,FALSE)</f>
        <v>16200</v>
      </c>
      <c r="L127" s="34">
        <f t="shared" si="0"/>
        <v>836500</v>
      </c>
      <c r="M127" s="32">
        <f t="shared" si="9"/>
        <v>1134000</v>
      </c>
      <c r="N127" s="31">
        <f>DAY('Data Transaksi'!$A127)</f>
        <v>6</v>
      </c>
      <c r="O127" s="30" t="str">
        <f>TEXT('Data Transaksi'!$A127,"mmm")</f>
        <v>May</v>
      </c>
      <c r="P127" s="35">
        <f>YEAR('Data Transaksi'!$A127)</f>
        <v>2021</v>
      </c>
      <c r="R127" s="28">
        <f>'Data Transaksi'!$C127+25</f>
        <v>95</v>
      </c>
    </row>
    <row r="128" spans="1:18" ht="16.5" customHeight="1" x14ac:dyDescent="0.35">
      <c r="A128" s="22">
        <v>44323</v>
      </c>
      <c r="B128" s="23" t="s">
        <v>58</v>
      </c>
      <c r="C128" s="24">
        <v>80</v>
      </c>
      <c r="D128" s="23" t="s">
        <v>100</v>
      </c>
      <c r="E128" s="25" t="s">
        <v>101</v>
      </c>
      <c r="F128" s="26">
        <v>0</v>
      </c>
      <c r="G128" s="23" t="str">
        <f>VLOOKUP(B128,'Data Produk'!$A$2:$F$40,2,FALSE)</f>
        <v>Lifebuoy Cair 900 Ml</v>
      </c>
      <c r="H128" s="23" t="str">
        <f>VLOOKUP(B128,'Data Produk'!$A$2:$F$40,3,FALSE)</f>
        <v>Perawatan Tubuh</v>
      </c>
      <c r="I128" s="24" t="str">
        <f>VLOOKUP(B128,'Data Produk'!$A$2:$F$40,4,FALSE)</f>
        <v>Pcs</v>
      </c>
      <c r="J128" s="27">
        <f>VLOOKUP(B128,'Data Produk'!$A$2:$F$40,5,FALSE)</f>
        <v>34550</v>
      </c>
      <c r="K128" s="27">
        <f>VLOOKUP(B128,'Data Produk'!$A$2:$F$40,6,FALSE)</f>
        <v>36000</v>
      </c>
      <c r="L128" s="27">
        <f t="shared" si="0"/>
        <v>2764000</v>
      </c>
      <c r="M128" s="25">
        <f t="shared" si="9"/>
        <v>2880000</v>
      </c>
      <c r="N128" s="24">
        <f>DAY('Data Transaksi'!$A128)</f>
        <v>7</v>
      </c>
      <c r="O128" s="23" t="str">
        <f>TEXT('Data Transaksi'!$A128,"mmm")</f>
        <v>May</v>
      </c>
      <c r="P128" s="24">
        <f>YEAR('Data Transaksi'!$A128)</f>
        <v>2021</v>
      </c>
      <c r="R128" s="28">
        <f>'Data Transaksi'!$C128+25</f>
        <v>105</v>
      </c>
    </row>
    <row r="129" spans="1:18" ht="16.5" customHeight="1" x14ac:dyDescent="0.35">
      <c r="A129" s="29">
        <v>44324</v>
      </c>
      <c r="B129" s="30" t="s">
        <v>12</v>
      </c>
      <c r="C129" s="31">
        <v>72</v>
      </c>
      <c r="D129" s="30" t="s">
        <v>100</v>
      </c>
      <c r="E129" s="32" t="s">
        <v>103</v>
      </c>
      <c r="F129" s="33">
        <v>0</v>
      </c>
      <c r="G129" s="30" t="str">
        <f>VLOOKUP(B129,'Data Produk'!$A$2:$F$40,2,FALSE)</f>
        <v>Oreo Wafer Sandwich</v>
      </c>
      <c r="H129" s="30" t="str">
        <f>VLOOKUP(B129,'Data Produk'!$A$2:$F$40,3,FALSE)</f>
        <v>Makanan</v>
      </c>
      <c r="I129" s="31" t="str">
        <f>VLOOKUP(B129,'Data Produk'!$A$2:$F$40,4,FALSE)</f>
        <v>Pcs</v>
      </c>
      <c r="J129" s="34">
        <f>VLOOKUP(B129,'Data Produk'!$A$2:$F$40,5,FALSE)</f>
        <v>2350</v>
      </c>
      <c r="K129" s="34">
        <f>VLOOKUP(B129,'Data Produk'!$A$2:$F$40,6,FALSE)</f>
        <v>3500</v>
      </c>
      <c r="L129" s="34">
        <f t="shared" si="0"/>
        <v>169200</v>
      </c>
      <c r="M129" s="32">
        <f t="shared" si="9"/>
        <v>252000</v>
      </c>
      <c r="N129" s="31">
        <f>DAY('Data Transaksi'!$A129)</f>
        <v>8</v>
      </c>
      <c r="O129" s="30" t="str">
        <f>TEXT('Data Transaksi'!$A129,"mmm")</f>
        <v>May</v>
      </c>
      <c r="P129" s="35">
        <f>YEAR('Data Transaksi'!$A129)</f>
        <v>2021</v>
      </c>
      <c r="R129" s="28">
        <f>'Data Transaksi'!$C129+25</f>
        <v>97</v>
      </c>
    </row>
    <row r="130" spans="1:18" ht="16.5" customHeight="1" x14ac:dyDescent="0.35">
      <c r="A130" s="22">
        <v>44325</v>
      </c>
      <c r="B130" s="23" t="s">
        <v>41</v>
      </c>
      <c r="C130" s="24">
        <v>69</v>
      </c>
      <c r="D130" s="23" t="s">
        <v>102</v>
      </c>
      <c r="E130" s="25" t="s">
        <v>101</v>
      </c>
      <c r="F130" s="26">
        <v>0</v>
      </c>
      <c r="G130" s="23" t="str">
        <f>VLOOKUP(B130,'Data Produk'!$A$2:$F$40,2,FALSE)</f>
        <v>Fruit Tea Poch</v>
      </c>
      <c r="H130" s="23" t="str">
        <f>VLOOKUP(B130,'Data Produk'!$A$2:$F$40,3,FALSE)</f>
        <v>Minuman</v>
      </c>
      <c r="I130" s="24" t="str">
        <f>VLOOKUP(B130,'Data Produk'!$A$2:$F$40,4,FALSE)</f>
        <v>Pcs</v>
      </c>
      <c r="J130" s="27">
        <f>VLOOKUP(B130,'Data Produk'!$A$2:$F$40,5,FALSE)</f>
        <v>2250</v>
      </c>
      <c r="K130" s="27">
        <f>VLOOKUP(B130,'Data Produk'!$A$2:$F$40,6,FALSE)</f>
        <v>4700</v>
      </c>
      <c r="L130" s="27">
        <f t="shared" si="0"/>
        <v>155250</v>
      </c>
      <c r="M130" s="25">
        <f t="shared" si="9"/>
        <v>324300</v>
      </c>
      <c r="N130" s="24">
        <f>DAY('Data Transaksi'!$A130)</f>
        <v>9</v>
      </c>
      <c r="O130" s="23" t="str">
        <f>TEXT('Data Transaksi'!$A130,"mmm")</f>
        <v>May</v>
      </c>
      <c r="P130" s="24">
        <f>YEAR('Data Transaksi'!$A130)</f>
        <v>2021</v>
      </c>
      <c r="R130" s="28">
        <f>'Data Transaksi'!$C130+25</f>
        <v>94</v>
      </c>
    </row>
    <row r="131" spans="1:18" ht="16.5" customHeight="1" x14ac:dyDescent="0.35">
      <c r="A131" s="29">
        <v>44326</v>
      </c>
      <c r="B131" s="30" t="s">
        <v>41</v>
      </c>
      <c r="C131" s="31">
        <v>68</v>
      </c>
      <c r="D131" s="30" t="s">
        <v>104</v>
      </c>
      <c r="E131" s="32" t="s">
        <v>101</v>
      </c>
      <c r="F131" s="33">
        <v>0</v>
      </c>
      <c r="G131" s="30" t="str">
        <f>VLOOKUP(B131,'Data Produk'!$A$2:$F$40,2,FALSE)</f>
        <v>Fruit Tea Poch</v>
      </c>
      <c r="H131" s="30" t="str">
        <f>VLOOKUP(B131,'Data Produk'!$A$2:$F$40,3,FALSE)</f>
        <v>Minuman</v>
      </c>
      <c r="I131" s="31" t="str">
        <f>VLOOKUP(B131,'Data Produk'!$A$2:$F$40,4,FALSE)</f>
        <v>Pcs</v>
      </c>
      <c r="J131" s="34">
        <f>VLOOKUP(B131,'Data Produk'!$A$2:$F$40,5,FALSE)</f>
        <v>2250</v>
      </c>
      <c r="K131" s="34">
        <f>VLOOKUP(B131,'Data Produk'!$A$2:$F$40,6,FALSE)</f>
        <v>4700</v>
      </c>
      <c r="L131" s="34">
        <f t="shared" si="0"/>
        <v>153000</v>
      </c>
      <c r="M131" s="32">
        <f t="shared" si="9"/>
        <v>319600</v>
      </c>
      <c r="N131" s="31">
        <f>DAY('Data Transaksi'!$A131)</f>
        <v>10</v>
      </c>
      <c r="O131" s="30" t="str">
        <f>TEXT('Data Transaksi'!$A131,"mmm")</f>
        <v>May</v>
      </c>
      <c r="P131" s="35">
        <f>YEAR('Data Transaksi'!$A131)</f>
        <v>2021</v>
      </c>
      <c r="R131" s="28">
        <f>'Data Transaksi'!$C131+25</f>
        <v>93</v>
      </c>
    </row>
    <row r="132" spans="1:18" ht="16.5" customHeight="1" x14ac:dyDescent="0.35">
      <c r="A132" s="22">
        <v>44327</v>
      </c>
      <c r="B132" s="23" t="s">
        <v>10</v>
      </c>
      <c r="C132" s="24">
        <v>67</v>
      </c>
      <c r="D132" s="23" t="s">
        <v>102</v>
      </c>
      <c r="E132" s="25" t="s">
        <v>101</v>
      </c>
      <c r="F132" s="26">
        <v>0</v>
      </c>
      <c r="G132" s="23" t="str">
        <f>VLOOKUP(B132,'Data Produk'!$A$2:$F$40,2,FALSE)</f>
        <v>Lotte Chocopie</v>
      </c>
      <c r="H132" s="23" t="str">
        <f>VLOOKUP(B132,'Data Produk'!$A$2:$F$40,3,FALSE)</f>
        <v>Makanan</v>
      </c>
      <c r="I132" s="24" t="str">
        <f>VLOOKUP(B132,'Data Produk'!$A$2:$F$40,4,FALSE)</f>
        <v>Pcs</v>
      </c>
      <c r="J132" s="27">
        <f>VLOOKUP(B132,'Data Produk'!$A$2:$F$40,5,FALSE)</f>
        <v>4850</v>
      </c>
      <c r="K132" s="27">
        <f>VLOOKUP(B132,'Data Produk'!$A$2:$F$40,6,FALSE)</f>
        <v>6100</v>
      </c>
      <c r="L132" s="27">
        <f t="shared" si="0"/>
        <v>324950</v>
      </c>
      <c r="M132" s="25">
        <f t="shared" si="9"/>
        <v>408700</v>
      </c>
      <c r="N132" s="24">
        <f>DAY('Data Transaksi'!$A132)</f>
        <v>11</v>
      </c>
      <c r="O132" s="23" t="str">
        <f>TEXT('Data Transaksi'!$A132,"mmm")</f>
        <v>May</v>
      </c>
      <c r="P132" s="24">
        <f>YEAR('Data Transaksi'!$A132)</f>
        <v>2021</v>
      </c>
      <c r="R132" s="28">
        <f>'Data Transaksi'!$C132+25</f>
        <v>92</v>
      </c>
    </row>
    <row r="133" spans="1:18" ht="16.5" customHeight="1" x14ac:dyDescent="0.35">
      <c r="A133" s="29">
        <v>44328</v>
      </c>
      <c r="B133" s="30" t="s">
        <v>14</v>
      </c>
      <c r="C133" s="31">
        <v>70</v>
      </c>
      <c r="D133" s="30" t="s">
        <v>102</v>
      </c>
      <c r="E133" s="32" t="s">
        <v>101</v>
      </c>
      <c r="F133" s="33">
        <v>0</v>
      </c>
      <c r="G133" s="30" t="str">
        <f>VLOOKUP(B133,'Data Produk'!$A$2:$F$40,2,FALSE)</f>
        <v>Nyam-nyam</v>
      </c>
      <c r="H133" s="30" t="str">
        <f>VLOOKUP(B133,'Data Produk'!$A$2:$F$40,3,FALSE)</f>
        <v>Makanan</v>
      </c>
      <c r="I133" s="31" t="str">
        <f>VLOOKUP(B133,'Data Produk'!$A$2:$F$40,4,FALSE)</f>
        <v>Pcs</v>
      </c>
      <c r="J133" s="34">
        <f>VLOOKUP(B133,'Data Produk'!$A$2:$F$40,5,FALSE)</f>
        <v>3550</v>
      </c>
      <c r="K133" s="34">
        <f>VLOOKUP(B133,'Data Produk'!$A$2:$F$40,6,FALSE)</f>
        <v>4800</v>
      </c>
      <c r="L133" s="34">
        <f t="shared" si="0"/>
        <v>248500</v>
      </c>
      <c r="M133" s="32">
        <f t="shared" si="9"/>
        <v>336000</v>
      </c>
      <c r="N133" s="31">
        <f>DAY('Data Transaksi'!$A133)</f>
        <v>12</v>
      </c>
      <c r="O133" s="30" t="str">
        <f>TEXT('Data Transaksi'!$A133,"mmm")</f>
        <v>May</v>
      </c>
      <c r="P133" s="35">
        <f>YEAR('Data Transaksi'!$A133)</f>
        <v>2021</v>
      </c>
      <c r="R133" s="28">
        <f>'Data Transaksi'!$C133+25</f>
        <v>95</v>
      </c>
    </row>
    <row r="134" spans="1:18" ht="16.5" customHeight="1" x14ac:dyDescent="0.35">
      <c r="A134" s="22">
        <v>44329</v>
      </c>
      <c r="B134" s="23" t="s">
        <v>6</v>
      </c>
      <c r="C134" s="24">
        <v>71</v>
      </c>
      <c r="D134" s="23" t="s">
        <v>104</v>
      </c>
      <c r="E134" s="25" t="s">
        <v>101</v>
      </c>
      <c r="F134" s="26">
        <v>0</v>
      </c>
      <c r="G134" s="23" t="str">
        <f>VLOOKUP(B134,'Data Produk'!$A$2:$F$40,2,FALSE)</f>
        <v>Pocky</v>
      </c>
      <c r="H134" s="23" t="str">
        <f>VLOOKUP(B134,'Data Produk'!$A$2:$F$40,3,FALSE)</f>
        <v>Makanan</v>
      </c>
      <c r="I134" s="24" t="str">
        <f>VLOOKUP(B134,'Data Produk'!$A$2:$F$40,4,FALSE)</f>
        <v>Pcs</v>
      </c>
      <c r="J134" s="27">
        <f>VLOOKUP(B134,'Data Produk'!$A$2:$F$40,5,FALSE)</f>
        <v>7250</v>
      </c>
      <c r="K134" s="27">
        <f>VLOOKUP(B134,'Data Produk'!$A$2:$F$40,6,FALSE)</f>
        <v>8200</v>
      </c>
      <c r="L134" s="27">
        <f t="shared" si="0"/>
        <v>514750</v>
      </c>
      <c r="M134" s="25">
        <f t="shared" si="9"/>
        <v>582200</v>
      </c>
      <c r="N134" s="24">
        <f>DAY('Data Transaksi'!$A134)</f>
        <v>13</v>
      </c>
      <c r="O134" s="23" t="str">
        <f>TEXT('Data Transaksi'!$A134,"mmm")</f>
        <v>May</v>
      </c>
      <c r="P134" s="24">
        <f>YEAR('Data Transaksi'!$A134)</f>
        <v>2021</v>
      </c>
      <c r="R134" s="28">
        <f>'Data Transaksi'!$C134+25</f>
        <v>96</v>
      </c>
    </row>
    <row r="135" spans="1:18" ht="16.5" customHeight="1" x14ac:dyDescent="0.35">
      <c r="A135" s="29">
        <v>44330</v>
      </c>
      <c r="B135" s="30" t="s">
        <v>37</v>
      </c>
      <c r="C135" s="31">
        <v>73</v>
      </c>
      <c r="D135" s="30" t="s">
        <v>102</v>
      </c>
      <c r="E135" s="32" t="s">
        <v>101</v>
      </c>
      <c r="F135" s="33">
        <v>0</v>
      </c>
      <c r="G135" s="30" t="str">
        <f>VLOOKUP(B135,'Data Produk'!$A$2:$F$40,2,FALSE)</f>
        <v>Yoyic Bluebery</v>
      </c>
      <c r="H135" s="30" t="str">
        <f>VLOOKUP(B135,'Data Produk'!$A$2:$F$40,3,FALSE)</f>
        <v>Minuman</v>
      </c>
      <c r="I135" s="31" t="str">
        <f>VLOOKUP(B135,'Data Produk'!$A$2:$F$40,4,FALSE)</f>
        <v>Pcs</v>
      </c>
      <c r="J135" s="34">
        <f>VLOOKUP(B135,'Data Produk'!$A$2:$F$40,5,FALSE)</f>
        <v>4775</v>
      </c>
      <c r="K135" s="34">
        <f>VLOOKUP(B135,'Data Produk'!$A$2:$F$40,6,FALSE)</f>
        <v>7700</v>
      </c>
      <c r="L135" s="34">
        <f t="shared" si="0"/>
        <v>348575</v>
      </c>
      <c r="M135" s="32">
        <f t="shared" si="9"/>
        <v>562100</v>
      </c>
      <c r="N135" s="31">
        <f>DAY('Data Transaksi'!$A135)</f>
        <v>14</v>
      </c>
      <c r="O135" s="30" t="str">
        <f>TEXT('Data Transaksi'!$A135,"mmm")</f>
        <v>May</v>
      </c>
      <c r="P135" s="35">
        <f>YEAR('Data Transaksi'!$A135)</f>
        <v>2021</v>
      </c>
      <c r="R135" s="28">
        <f>'Data Transaksi'!$C135+25</f>
        <v>98</v>
      </c>
    </row>
    <row r="136" spans="1:18" ht="16.5" customHeight="1" x14ac:dyDescent="0.35">
      <c r="A136" s="22">
        <v>44331</v>
      </c>
      <c r="B136" s="23" t="s">
        <v>47</v>
      </c>
      <c r="C136" s="24">
        <v>69</v>
      </c>
      <c r="D136" s="23" t="s">
        <v>102</v>
      </c>
      <c r="E136" s="25" t="s">
        <v>101</v>
      </c>
      <c r="F136" s="26">
        <v>0</v>
      </c>
      <c r="G136" s="23" t="str">
        <f>VLOOKUP(B136,'Data Produk'!$A$2:$F$40,2,FALSE)</f>
        <v>Golda Coffee</v>
      </c>
      <c r="H136" s="23" t="str">
        <f>VLOOKUP(B136,'Data Produk'!$A$2:$F$40,3,FALSE)</f>
        <v>Minuman</v>
      </c>
      <c r="I136" s="24" t="str">
        <f>VLOOKUP(B136,'Data Produk'!$A$2:$F$40,4,FALSE)</f>
        <v>Pcs</v>
      </c>
      <c r="J136" s="27">
        <f>VLOOKUP(B136,'Data Produk'!$A$2:$F$40,5,FALSE)</f>
        <v>11950</v>
      </c>
      <c r="K136" s="27">
        <f>VLOOKUP(B136,'Data Produk'!$A$2:$F$40,6,FALSE)</f>
        <v>16200</v>
      </c>
      <c r="L136" s="27">
        <f t="shared" si="0"/>
        <v>824550</v>
      </c>
      <c r="M136" s="25">
        <f t="shared" si="9"/>
        <v>1117800</v>
      </c>
      <c r="N136" s="24">
        <f>DAY('Data Transaksi'!$A136)</f>
        <v>15</v>
      </c>
      <c r="O136" s="23" t="str">
        <f>TEXT('Data Transaksi'!$A136,"mmm")</f>
        <v>May</v>
      </c>
      <c r="P136" s="24">
        <f>YEAR('Data Transaksi'!$A136)</f>
        <v>2021</v>
      </c>
      <c r="R136" s="28">
        <f>'Data Transaksi'!$C136+25</f>
        <v>94</v>
      </c>
    </row>
    <row r="137" spans="1:18" ht="16.5" customHeight="1" x14ac:dyDescent="0.35">
      <c r="A137" s="29">
        <v>44332</v>
      </c>
      <c r="B137" s="30" t="s">
        <v>58</v>
      </c>
      <c r="C137" s="31">
        <v>70</v>
      </c>
      <c r="D137" s="30" t="s">
        <v>104</v>
      </c>
      <c r="E137" s="32" t="s">
        <v>101</v>
      </c>
      <c r="F137" s="33">
        <v>0</v>
      </c>
      <c r="G137" s="30" t="str">
        <f>VLOOKUP(B137,'Data Produk'!$A$2:$F$40,2,FALSE)</f>
        <v>Lifebuoy Cair 900 Ml</v>
      </c>
      <c r="H137" s="30" t="str">
        <f>VLOOKUP(B137,'Data Produk'!$A$2:$F$40,3,FALSE)</f>
        <v>Perawatan Tubuh</v>
      </c>
      <c r="I137" s="31" t="str">
        <f>VLOOKUP(B137,'Data Produk'!$A$2:$F$40,4,FALSE)</f>
        <v>Pcs</v>
      </c>
      <c r="J137" s="34">
        <f>VLOOKUP(B137,'Data Produk'!$A$2:$F$40,5,FALSE)</f>
        <v>34550</v>
      </c>
      <c r="K137" s="34">
        <f>VLOOKUP(B137,'Data Produk'!$A$2:$F$40,6,FALSE)</f>
        <v>36000</v>
      </c>
      <c r="L137" s="34">
        <f t="shared" si="0"/>
        <v>2418500</v>
      </c>
      <c r="M137" s="32">
        <f t="shared" si="9"/>
        <v>2520000</v>
      </c>
      <c r="N137" s="31">
        <f>DAY('Data Transaksi'!$A137)</f>
        <v>16</v>
      </c>
      <c r="O137" s="30" t="str">
        <f>TEXT('Data Transaksi'!$A137,"mmm")</f>
        <v>May</v>
      </c>
      <c r="P137" s="35">
        <f>YEAR('Data Transaksi'!$A137)</f>
        <v>2021</v>
      </c>
      <c r="R137" s="28">
        <f>'Data Transaksi'!$C137+25</f>
        <v>95</v>
      </c>
    </row>
    <row r="138" spans="1:18" ht="16.5" customHeight="1" x14ac:dyDescent="0.35">
      <c r="A138" s="22">
        <v>44333</v>
      </c>
      <c r="B138" s="23" t="s">
        <v>12</v>
      </c>
      <c r="C138" s="24">
        <v>67</v>
      </c>
      <c r="D138" s="23" t="s">
        <v>102</v>
      </c>
      <c r="E138" s="25" t="s">
        <v>101</v>
      </c>
      <c r="F138" s="26">
        <v>0</v>
      </c>
      <c r="G138" s="23" t="str">
        <f>VLOOKUP(B138,'Data Produk'!$A$2:$F$40,2,FALSE)</f>
        <v>Oreo Wafer Sandwich</v>
      </c>
      <c r="H138" s="23" t="str">
        <f>VLOOKUP(B138,'Data Produk'!$A$2:$F$40,3,FALSE)</f>
        <v>Makanan</v>
      </c>
      <c r="I138" s="24" t="str">
        <f>VLOOKUP(B138,'Data Produk'!$A$2:$F$40,4,FALSE)</f>
        <v>Pcs</v>
      </c>
      <c r="J138" s="27">
        <f>VLOOKUP(B138,'Data Produk'!$A$2:$F$40,5,FALSE)</f>
        <v>2350</v>
      </c>
      <c r="K138" s="27">
        <f>VLOOKUP(B138,'Data Produk'!$A$2:$F$40,6,FALSE)</f>
        <v>3500</v>
      </c>
      <c r="L138" s="27">
        <f t="shared" si="0"/>
        <v>157450</v>
      </c>
      <c r="M138" s="25">
        <f t="shared" si="9"/>
        <v>234500</v>
      </c>
      <c r="N138" s="24">
        <f>DAY('Data Transaksi'!$A138)</f>
        <v>17</v>
      </c>
      <c r="O138" s="23" t="str">
        <f>TEXT('Data Transaksi'!$A138,"mmm")</f>
        <v>May</v>
      </c>
      <c r="P138" s="24">
        <f>YEAR('Data Transaksi'!$A138)</f>
        <v>2021</v>
      </c>
      <c r="R138" s="28">
        <f>'Data Transaksi'!$C138+25</f>
        <v>92</v>
      </c>
    </row>
    <row r="139" spans="1:18" ht="16.5" customHeight="1" x14ac:dyDescent="0.35">
      <c r="A139" s="29">
        <v>44334</v>
      </c>
      <c r="B139" s="30" t="s">
        <v>41</v>
      </c>
      <c r="C139" s="31">
        <v>71</v>
      </c>
      <c r="D139" s="30" t="s">
        <v>102</v>
      </c>
      <c r="E139" s="32" t="s">
        <v>101</v>
      </c>
      <c r="F139" s="33">
        <v>0</v>
      </c>
      <c r="G139" s="30" t="str">
        <f>VLOOKUP(B139,'Data Produk'!$A$2:$F$40,2,FALSE)</f>
        <v>Fruit Tea Poch</v>
      </c>
      <c r="H139" s="30" t="str">
        <f>VLOOKUP(B139,'Data Produk'!$A$2:$F$40,3,FALSE)</f>
        <v>Minuman</v>
      </c>
      <c r="I139" s="31" t="str">
        <f>VLOOKUP(B139,'Data Produk'!$A$2:$F$40,4,FALSE)</f>
        <v>Pcs</v>
      </c>
      <c r="J139" s="34">
        <f>VLOOKUP(B139,'Data Produk'!$A$2:$F$40,5,FALSE)</f>
        <v>2250</v>
      </c>
      <c r="K139" s="34">
        <f>VLOOKUP(B139,'Data Produk'!$A$2:$F$40,6,FALSE)</f>
        <v>4700</v>
      </c>
      <c r="L139" s="34">
        <f t="shared" si="0"/>
        <v>159750</v>
      </c>
      <c r="M139" s="32">
        <f t="shared" si="9"/>
        <v>333700</v>
      </c>
      <c r="N139" s="31">
        <f>DAY('Data Transaksi'!$A139)</f>
        <v>18</v>
      </c>
      <c r="O139" s="30" t="str">
        <f>TEXT('Data Transaksi'!$A139,"mmm")</f>
        <v>May</v>
      </c>
      <c r="P139" s="35">
        <f>YEAR('Data Transaksi'!$A139)</f>
        <v>2021</v>
      </c>
      <c r="R139" s="28">
        <f>'Data Transaksi'!$C139+25</f>
        <v>96</v>
      </c>
    </row>
    <row r="140" spans="1:18" ht="16.5" customHeight="1" x14ac:dyDescent="0.35">
      <c r="A140" s="22">
        <v>44335</v>
      </c>
      <c r="B140" s="23" t="s">
        <v>41</v>
      </c>
      <c r="C140" s="24">
        <v>68</v>
      </c>
      <c r="D140" s="23" t="s">
        <v>104</v>
      </c>
      <c r="E140" s="25" t="s">
        <v>101</v>
      </c>
      <c r="F140" s="26">
        <v>0</v>
      </c>
      <c r="G140" s="23" t="str">
        <f>VLOOKUP(B140,'Data Produk'!$A$2:$F$40,2,FALSE)</f>
        <v>Fruit Tea Poch</v>
      </c>
      <c r="H140" s="23" t="str">
        <f>VLOOKUP(B140,'Data Produk'!$A$2:$F$40,3,FALSE)</f>
        <v>Minuman</v>
      </c>
      <c r="I140" s="24" t="str">
        <f>VLOOKUP(B140,'Data Produk'!$A$2:$F$40,4,FALSE)</f>
        <v>Pcs</v>
      </c>
      <c r="J140" s="27">
        <f>VLOOKUP(B140,'Data Produk'!$A$2:$F$40,5,FALSE)</f>
        <v>2250</v>
      </c>
      <c r="K140" s="27">
        <f>VLOOKUP(B140,'Data Produk'!$A$2:$F$40,6,FALSE)</f>
        <v>4700</v>
      </c>
      <c r="L140" s="27">
        <f t="shared" si="0"/>
        <v>153000</v>
      </c>
      <c r="M140" s="25">
        <f t="shared" si="9"/>
        <v>319600</v>
      </c>
      <c r="N140" s="24">
        <f>DAY('Data Transaksi'!$A140)</f>
        <v>19</v>
      </c>
      <c r="O140" s="23" t="str">
        <f>TEXT('Data Transaksi'!$A140,"mmm")</f>
        <v>May</v>
      </c>
      <c r="P140" s="24">
        <f>YEAR('Data Transaksi'!$A140)</f>
        <v>2021</v>
      </c>
      <c r="R140" s="28">
        <f>'Data Transaksi'!$C140+25</f>
        <v>93</v>
      </c>
    </row>
    <row r="141" spans="1:18" ht="16.5" customHeight="1" x14ac:dyDescent="0.35">
      <c r="A141" s="29">
        <v>44336</v>
      </c>
      <c r="B141" s="30" t="s">
        <v>10</v>
      </c>
      <c r="C141" s="31">
        <v>74</v>
      </c>
      <c r="D141" s="30" t="s">
        <v>102</v>
      </c>
      <c r="E141" s="32" t="s">
        <v>101</v>
      </c>
      <c r="F141" s="33">
        <v>0</v>
      </c>
      <c r="G141" s="30" t="str">
        <f>VLOOKUP(B141,'Data Produk'!$A$2:$F$40,2,FALSE)</f>
        <v>Lotte Chocopie</v>
      </c>
      <c r="H141" s="30" t="str">
        <f>VLOOKUP(B141,'Data Produk'!$A$2:$F$40,3,FALSE)</f>
        <v>Makanan</v>
      </c>
      <c r="I141" s="31" t="str">
        <f>VLOOKUP(B141,'Data Produk'!$A$2:$F$40,4,FALSE)</f>
        <v>Pcs</v>
      </c>
      <c r="J141" s="34">
        <f>VLOOKUP(B141,'Data Produk'!$A$2:$F$40,5,FALSE)</f>
        <v>4850</v>
      </c>
      <c r="K141" s="34">
        <f>VLOOKUP(B141,'Data Produk'!$A$2:$F$40,6,FALSE)</f>
        <v>6100</v>
      </c>
      <c r="L141" s="34">
        <f t="shared" si="0"/>
        <v>358900</v>
      </c>
      <c r="M141" s="32">
        <f t="shared" si="9"/>
        <v>451400</v>
      </c>
      <c r="N141" s="31">
        <f>DAY('Data Transaksi'!$A141)</f>
        <v>20</v>
      </c>
      <c r="O141" s="30" t="str">
        <f>TEXT('Data Transaksi'!$A141,"mmm")</f>
        <v>May</v>
      </c>
      <c r="P141" s="35">
        <f>YEAR('Data Transaksi'!$A141)</f>
        <v>2021</v>
      </c>
      <c r="R141" s="28">
        <f>'Data Transaksi'!$C141+25</f>
        <v>99</v>
      </c>
    </row>
    <row r="142" spans="1:18" ht="16.5" customHeight="1" x14ac:dyDescent="0.35">
      <c r="A142" s="22">
        <v>44337</v>
      </c>
      <c r="B142" s="23" t="s">
        <v>14</v>
      </c>
      <c r="C142" s="24">
        <v>73</v>
      </c>
      <c r="D142" s="23" t="s">
        <v>102</v>
      </c>
      <c r="E142" s="25" t="s">
        <v>101</v>
      </c>
      <c r="F142" s="26">
        <v>0</v>
      </c>
      <c r="G142" s="23" t="str">
        <f>VLOOKUP(B142,'Data Produk'!$A$2:$F$40,2,FALSE)</f>
        <v>Nyam-nyam</v>
      </c>
      <c r="H142" s="23" t="str">
        <f>VLOOKUP(B142,'Data Produk'!$A$2:$F$40,3,FALSE)</f>
        <v>Makanan</v>
      </c>
      <c r="I142" s="24" t="str">
        <f>VLOOKUP(B142,'Data Produk'!$A$2:$F$40,4,FALSE)</f>
        <v>Pcs</v>
      </c>
      <c r="J142" s="27">
        <f>VLOOKUP(B142,'Data Produk'!$A$2:$F$40,5,FALSE)</f>
        <v>3550</v>
      </c>
      <c r="K142" s="27">
        <f>VLOOKUP(B142,'Data Produk'!$A$2:$F$40,6,FALSE)</f>
        <v>4800</v>
      </c>
      <c r="L142" s="27">
        <f t="shared" si="0"/>
        <v>259150</v>
      </c>
      <c r="M142" s="25">
        <f t="shared" si="9"/>
        <v>350400</v>
      </c>
      <c r="N142" s="24">
        <f>DAY('Data Transaksi'!$A142)</f>
        <v>21</v>
      </c>
      <c r="O142" s="23" t="str">
        <f>TEXT('Data Transaksi'!$A142,"mmm")</f>
        <v>May</v>
      </c>
      <c r="P142" s="24">
        <f>YEAR('Data Transaksi'!$A142)</f>
        <v>2021</v>
      </c>
      <c r="R142" s="28">
        <f>'Data Transaksi'!$C142+25</f>
        <v>98</v>
      </c>
    </row>
    <row r="143" spans="1:18" ht="16.5" customHeight="1" x14ac:dyDescent="0.35">
      <c r="A143" s="29">
        <v>44338</v>
      </c>
      <c r="B143" s="30" t="s">
        <v>6</v>
      </c>
      <c r="C143" s="31">
        <v>72</v>
      </c>
      <c r="D143" s="30" t="s">
        <v>104</v>
      </c>
      <c r="E143" s="32" t="s">
        <v>101</v>
      </c>
      <c r="F143" s="33">
        <v>0</v>
      </c>
      <c r="G143" s="30" t="str">
        <f>VLOOKUP(B143,'Data Produk'!$A$2:$F$40,2,FALSE)</f>
        <v>Pocky</v>
      </c>
      <c r="H143" s="30" t="str">
        <f>VLOOKUP(B143,'Data Produk'!$A$2:$F$40,3,FALSE)</f>
        <v>Makanan</v>
      </c>
      <c r="I143" s="31" t="str">
        <f>VLOOKUP(B143,'Data Produk'!$A$2:$F$40,4,FALSE)</f>
        <v>Pcs</v>
      </c>
      <c r="J143" s="34">
        <f>VLOOKUP(B143,'Data Produk'!$A$2:$F$40,5,FALSE)</f>
        <v>7250</v>
      </c>
      <c r="K143" s="34">
        <f>VLOOKUP(B143,'Data Produk'!$A$2:$F$40,6,FALSE)</f>
        <v>8200</v>
      </c>
      <c r="L143" s="34">
        <f t="shared" si="0"/>
        <v>522000</v>
      </c>
      <c r="M143" s="32">
        <f t="shared" si="9"/>
        <v>590400</v>
      </c>
      <c r="N143" s="31">
        <f>DAY('Data Transaksi'!$A143)</f>
        <v>22</v>
      </c>
      <c r="O143" s="30" t="str">
        <f>TEXT('Data Transaksi'!$A143,"mmm")</f>
        <v>May</v>
      </c>
      <c r="P143" s="35">
        <f>YEAR('Data Transaksi'!$A143)</f>
        <v>2021</v>
      </c>
      <c r="R143" s="28">
        <f>'Data Transaksi'!$C143+25</f>
        <v>97</v>
      </c>
    </row>
    <row r="144" spans="1:18" ht="16.5" customHeight="1" x14ac:dyDescent="0.35">
      <c r="A144" s="22">
        <v>44339</v>
      </c>
      <c r="B144" s="23" t="s">
        <v>37</v>
      </c>
      <c r="C144" s="24">
        <v>67</v>
      </c>
      <c r="D144" s="23" t="s">
        <v>102</v>
      </c>
      <c r="E144" s="25" t="s">
        <v>101</v>
      </c>
      <c r="F144" s="26">
        <v>0</v>
      </c>
      <c r="G144" s="23" t="str">
        <f>VLOOKUP(B144,'Data Produk'!$A$2:$F$40,2,FALSE)</f>
        <v>Yoyic Bluebery</v>
      </c>
      <c r="H144" s="23" t="str">
        <f>VLOOKUP(B144,'Data Produk'!$A$2:$F$40,3,FALSE)</f>
        <v>Minuman</v>
      </c>
      <c r="I144" s="24" t="str">
        <f>VLOOKUP(B144,'Data Produk'!$A$2:$F$40,4,FALSE)</f>
        <v>Pcs</v>
      </c>
      <c r="J144" s="27">
        <f>VLOOKUP(B144,'Data Produk'!$A$2:$F$40,5,FALSE)</f>
        <v>4775</v>
      </c>
      <c r="K144" s="27">
        <f>VLOOKUP(B144,'Data Produk'!$A$2:$F$40,6,FALSE)</f>
        <v>7700</v>
      </c>
      <c r="L144" s="27">
        <f t="shared" si="0"/>
        <v>319925</v>
      </c>
      <c r="M144" s="25">
        <f t="shared" si="9"/>
        <v>515900</v>
      </c>
      <c r="N144" s="24">
        <f>DAY('Data Transaksi'!$A144)</f>
        <v>23</v>
      </c>
      <c r="O144" s="23" t="str">
        <f>TEXT('Data Transaksi'!$A144,"mmm")</f>
        <v>May</v>
      </c>
      <c r="P144" s="24">
        <f>YEAR('Data Transaksi'!$A144)</f>
        <v>2021</v>
      </c>
      <c r="R144" s="28">
        <f>'Data Transaksi'!$C144+25</f>
        <v>92</v>
      </c>
    </row>
    <row r="145" spans="1:18" ht="16.5" customHeight="1" x14ac:dyDescent="0.35">
      <c r="A145" s="29">
        <v>44340</v>
      </c>
      <c r="B145" s="30" t="s">
        <v>47</v>
      </c>
      <c r="C145" s="31">
        <v>70</v>
      </c>
      <c r="D145" s="30" t="s">
        <v>102</v>
      </c>
      <c r="E145" s="32" t="s">
        <v>101</v>
      </c>
      <c r="F145" s="33">
        <v>0</v>
      </c>
      <c r="G145" s="30" t="str">
        <f>VLOOKUP(B145,'Data Produk'!$A$2:$F$40,2,FALSE)</f>
        <v>Golda Coffee</v>
      </c>
      <c r="H145" s="30" t="str">
        <f>VLOOKUP(B145,'Data Produk'!$A$2:$F$40,3,FALSE)</f>
        <v>Minuman</v>
      </c>
      <c r="I145" s="31" t="str">
        <f>VLOOKUP(B145,'Data Produk'!$A$2:$F$40,4,FALSE)</f>
        <v>Pcs</v>
      </c>
      <c r="J145" s="34">
        <f>VLOOKUP(B145,'Data Produk'!$A$2:$F$40,5,FALSE)</f>
        <v>11950</v>
      </c>
      <c r="K145" s="34">
        <f>VLOOKUP(B145,'Data Produk'!$A$2:$F$40,6,FALSE)</f>
        <v>16200</v>
      </c>
      <c r="L145" s="34">
        <f t="shared" si="0"/>
        <v>836500</v>
      </c>
      <c r="M145" s="32">
        <f t="shared" si="9"/>
        <v>1134000</v>
      </c>
      <c r="N145" s="31">
        <f>DAY('Data Transaksi'!$A145)</f>
        <v>24</v>
      </c>
      <c r="O145" s="30" t="str">
        <f>TEXT('Data Transaksi'!$A145,"mmm")</f>
        <v>May</v>
      </c>
      <c r="P145" s="35">
        <f>YEAR('Data Transaksi'!$A145)</f>
        <v>2021</v>
      </c>
      <c r="R145" s="28">
        <f>'Data Transaksi'!$C145+25</f>
        <v>95</v>
      </c>
    </row>
    <row r="146" spans="1:18" ht="16.5" customHeight="1" x14ac:dyDescent="0.35">
      <c r="A146" s="22">
        <v>44341</v>
      </c>
      <c r="B146" s="23" t="s">
        <v>81</v>
      </c>
      <c r="C146" s="24">
        <v>85</v>
      </c>
      <c r="D146" s="23" t="s">
        <v>100</v>
      </c>
      <c r="E146" s="25" t="s">
        <v>101</v>
      </c>
      <c r="F146" s="26">
        <v>0</v>
      </c>
      <c r="G146" s="23" t="str">
        <f>VLOOKUP(B146,'Data Produk'!$A$2:$F$40,2,FALSE)</f>
        <v>Pulpen Gel</v>
      </c>
      <c r="H146" s="23" t="str">
        <f>VLOOKUP(B146,'Data Produk'!$A$2:$F$40,3,FALSE)</f>
        <v>Alat Tulis</v>
      </c>
      <c r="I146" s="24" t="str">
        <f>VLOOKUP(B146,'Data Produk'!$A$2:$F$40,4,FALSE)</f>
        <v>Pcs</v>
      </c>
      <c r="J146" s="27">
        <f>VLOOKUP(B146,'Data Produk'!$A$2:$F$40,5,FALSE)</f>
        <v>7500</v>
      </c>
      <c r="K146" s="27">
        <f>VLOOKUP(B146,'Data Produk'!$A$2:$F$40,6,FALSE)</f>
        <v>8000</v>
      </c>
      <c r="L146" s="27">
        <f t="shared" si="0"/>
        <v>637500</v>
      </c>
      <c r="M146" s="25">
        <f t="shared" ref="M146:M153" si="10">K146*C146*(1-F146)</f>
        <v>680000</v>
      </c>
      <c r="N146" s="24">
        <f>DAY('Data Transaksi'!$A146)</f>
        <v>25</v>
      </c>
      <c r="O146" s="23" t="str">
        <f>TEXT('Data Transaksi'!$A146,"mmm")</f>
        <v>May</v>
      </c>
      <c r="P146" s="24">
        <f>YEAR('Data Transaksi'!$A146)</f>
        <v>2021</v>
      </c>
      <c r="R146" s="28">
        <f>'Data Transaksi'!$C146+25</f>
        <v>110</v>
      </c>
    </row>
    <row r="147" spans="1:18" ht="16.5" customHeight="1" x14ac:dyDescent="0.35">
      <c r="A147" s="29">
        <v>44342</v>
      </c>
      <c r="B147" s="30" t="s">
        <v>83</v>
      </c>
      <c r="C147" s="31">
        <v>80</v>
      </c>
      <c r="D147" s="30" t="s">
        <v>100</v>
      </c>
      <c r="E147" s="32" t="s">
        <v>101</v>
      </c>
      <c r="F147" s="33">
        <v>0</v>
      </c>
      <c r="G147" s="30" t="str">
        <f>VLOOKUP(B147,'Data Produk'!$A$2:$F$40,2,FALSE)</f>
        <v>Tipe X Joyko</v>
      </c>
      <c r="H147" s="30" t="str">
        <f>VLOOKUP(B147,'Data Produk'!$A$2:$F$40,3,FALSE)</f>
        <v>Alat Tulis</v>
      </c>
      <c r="I147" s="31" t="str">
        <f>VLOOKUP(B147,'Data Produk'!$A$2:$F$40,4,FALSE)</f>
        <v>Pcs</v>
      </c>
      <c r="J147" s="34">
        <f>VLOOKUP(B147,'Data Produk'!$A$2:$F$40,5,FALSE)</f>
        <v>1500</v>
      </c>
      <c r="K147" s="34">
        <f>VLOOKUP(B147,'Data Produk'!$A$2:$F$40,6,FALSE)</f>
        <v>2500</v>
      </c>
      <c r="L147" s="34">
        <f t="shared" si="0"/>
        <v>120000</v>
      </c>
      <c r="M147" s="32">
        <f t="shared" si="10"/>
        <v>200000</v>
      </c>
      <c r="N147" s="31">
        <f>DAY('Data Transaksi'!$A147)</f>
        <v>26</v>
      </c>
      <c r="O147" s="30" t="str">
        <f>TEXT('Data Transaksi'!$A147,"mmm")</f>
        <v>May</v>
      </c>
      <c r="P147" s="35">
        <f>YEAR('Data Transaksi'!$A147)</f>
        <v>2021</v>
      </c>
      <c r="R147" s="28">
        <f>'Data Transaksi'!$C147+25</f>
        <v>105</v>
      </c>
    </row>
    <row r="148" spans="1:18" ht="16.5" customHeight="1" x14ac:dyDescent="0.35">
      <c r="A148" s="22">
        <v>44343</v>
      </c>
      <c r="B148" s="23" t="s">
        <v>41</v>
      </c>
      <c r="C148" s="24">
        <v>70</v>
      </c>
      <c r="D148" s="23" t="s">
        <v>100</v>
      </c>
      <c r="E148" s="25" t="s">
        <v>101</v>
      </c>
      <c r="F148" s="26">
        <v>0</v>
      </c>
      <c r="G148" s="23" t="str">
        <f>VLOOKUP(B148,'Data Produk'!$A$2:$F$40,2,FALSE)</f>
        <v>Fruit Tea Poch</v>
      </c>
      <c r="H148" s="23" t="str">
        <f>VLOOKUP(B148,'Data Produk'!$A$2:$F$40,3,FALSE)</f>
        <v>Minuman</v>
      </c>
      <c r="I148" s="24" t="str">
        <f>VLOOKUP(B148,'Data Produk'!$A$2:$F$40,4,FALSE)</f>
        <v>Pcs</v>
      </c>
      <c r="J148" s="27">
        <f>VLOOKUP(B148,'Data Produk'!$A$2:$F$40,5,FALSE)</f>
        <v>2250</v>
      </c>
      <c r="K148" s="27">
        <f>VLOOKUP(B148,'Data Produk'!$A$2:$F$40,6,FALSE)</f>
        <v>4700</v>
      </c>
      <c r="L148" s="27">
        <f t="shared" si="0"/>
        <v>157500</v>
      </c>
      <c r="M148" s="25">
        <f t="shared" si="10"/>
        <v>329000</v>
      </c>
      <c r="N148" s="24">
        <f>DAY('Data Transaksi'!$A148)</f>
        <v>27</v>
      </c>
      <c r="O148" s="23" t="str">
        <f>TEXT('Data Transaksi'!$A148,"mmm")</f>
        <v>May</v>
      </c>
      <c r="P148" s="24">
        <f>YEAR('Data Transaksi'!$A148)</f>
        <v>2021</v>
      </c>
      <c r="R148" s="28">
        <f>'Data Transaksi'!$C148+25</f>
        <v>95</v>
      </c>
    </row>
    <row r="149" spans="1:18" ht="16.5" customHeight="1" x14ac:dyDescent="0.35">
      <c r="A149" s="29">
        <v>44344</v>
      </c>
      <c r="B149" s="30" t="s">
        <v>41</v>
      </c>
      <c r="C149" s="31">
        <v>75</v>
      </c>
      <c r="D149" s="30" t="s">
        <v>100</v>
      </c>
      <c r="E149" s="32" t="s">
        <v>101</v>
      </c>
      <c r="F149" s="33">
        <v>0</v>
      </c>
      <c r="G149" s="30" t="str">
        <f>VLOOKUP(B149,'Data Produk'!$A$2:$F$40,2,FALSE)</f>
        <v>Fruit Tea Poch</v>
      </c>
      <c r="H149" s="30" t="str">
        <f>VLOOKUP(B149,'Data Produk'!$A$2:$F$40,3,FALSE)</f>
        <v>Minuman</v>
      </c>
      <c r="I149" s="31" t="str">
        <f>VLOOKUP(B149,'Data Produk'!$A$2:$F$40,4,FALSE)</f>
        <v>Pcs</v>
      </c>
      <c r="J149" s="34">
        <f>VLOOKUP(B149,'Data Produk'!$A$2:$F$40,5,FALSE)</f>
        <v>2250</v>
      </c>
      <c r="K149" s="34">
        <f>VLOOKUP(B149,'Data Produk'!$A$2:$F$40,6,FALSE)</f>
        <v>4700</v>
      </c>
      <c r="L149" s="34">
        <f t="shared" si="0"/>
        <v>168750</v>
      </c>
      <c r="M149" s="32">
        <f t="shared" si="10"/>
        <v>352500</v>
      </c>
      <c r="N149" s="31">
        <f>DAY('Data Transaksi'!$A149)</f>
        <v>28</v>
      </c>
      <c r="O149" s="30" t="str">
        <f>TEXT('Data Transaksi'!$A149,"mmm")</f>
        <v>May</v>
      </c>
      <c r="P149" s="35">
        <f>YEAR('Data Transaksi'!$A149)</f>
        <v>2021</v>
      </c>
      <c r="R149" s="28">
        <f>'Data Transaksi'!$C149+25</f>
        <v>100</v>
      </c>
    </row>
    <row r="150" spans="1:18" ht="16.5" customHeight="1" x14ac:dyDescent="0.35">
      <c r="A150" s="22">
        <v>44345</v>
      </c>
      <c r="B150" s="23" t="s">
        <v>41</v>
      </c>
      <c r="C150" s="24">
        <v>70</v>
      </c>
      <c r="D150" s="23" t="s">
        <v>100</v>
      </c>
      <c r="E150" s="25" t="s">
        <v>101</v>
      </c>
      <c r="F150" s="26">
        <v>0</v>
      </c>
      <c r="G150" s="23" t="str">
        <f>VLOOKUP(B150,'Data Produk'!$A$2:$F$40,2,FALSE)</f>
        <v>Fruit Tea Poch</v>
      </c>
      <c r="H150" s="23" t="str">
        <f>VLOOKUP(B150,'Data Produk'!$A$2:$F$40,3,FALSE)</f>
        <v>Minuman</v>
      </c>
      <c r="I150" s="24" t="str">
        <f>VLOOKUP(B150,'Data Produk'!$A$2:$F$40,4,FALSE)</f>
        <v>Pcs</v>
      </c>
      <c r="J150" s="27">
        <f>VLOOKUP(B150,'Data Produk'!$A$2:$F$40,5,FALSE)</f>
        <v>2250</v>
      </c>
      <c r="K150" s="27">
        <f>VLOOKUP(B150,'Data Produk'!$A$2:$F$40,6,FALSE)</f>
        <v>4700</v>
      </c>
      <c r="L150" s="27">
        <f t="shared" si="0"/>
        <v>157500</v>
      </c>
      <c r="M150" s="25">
        <f t="shared" si="10"/>
        <v>329000</v>
      </c>
      <c r="N150" s="24">
        <f>DAY('Data Transaksi'!$A150)</f>
        <v>29</v>
      </c>
      <c r="O150" s="23" t="str">
        <f>TEXT('Data Transaksi'!$A150,"mmm")</f>
        <v>May</v>
      </c>
      <c r="P150" s="24">
        <f>YEAR('Data Transaksi'!$A150)</f>
        <v>2021</v>
      </c>
      <c r="R150" s="28">
        <f>'Data Transaksi'!$C150+25</f>
        <v>95</v>
      </c>
    </row>
    <row r="151" spans="1:18" ht="16.5" customHeight="1" x14ac:dyDescent="0.35">
      <c r="A151" s="29">
        <v>44346</v>
      </c>
      <c r="B151" s="30" t="s">
        <v>41</v>
      </c>
      <c r="C151" s="31">
        <v>73</v>
      </c>
      <c r="D151" s="30" t="s">
        <v>100</v>
      </c>
      <c r="E151" s="32" t="s">
        <v>101</v>
      </c>
      <c r="F151" s="33">
        <v>0</v>
      </c>
      <c r="G151" s="30" t="str">
        <f>VLOOKUP(B151,'Data Produk'!$A$2:$F$40,2,FALSE)</f>
        <v>Fruit Tea Poch</v>
      </c>
      <c r="H151" s="30" t="str">
        <f>VLOOKUP(B151,'Data Produk'!$A$2:$F$40,3,FALSE)</f>
        <v>Minuman</v>
      </c>
      <c r="I151" s="31" t="str">
        <f>VLOOKUP(B151,'Data Produk'!$A$2:$F$40,4,FALSE)</f>
        <v>Pcs</v>
      </c>
      <c r="J151" s="34">
        <f>VLOOKUP(B151,'Data Produk'!$A$2:$F$40,5,FALSE)</f>
        <v>2250</v>
      </c>
      <c r="K151" s="34">
        <f>VLOOKUP(B151,'Data Produk'!$A$2:$F$40,6,FALSE)</f>
        <v>4700</v>
      </c>
      <c r="L151" s="34">
        <f t="shared" si="0"/>
        <v>164250</v>
      </c>
      <c r="M151" s="32">
        <f t="shared" si="10"/>
        <v>343100</v>
      </c>
      <c r="N151" s="31">
        <f>DAY('Data Transaksi'!$A151)</f>
        <v>30</v>
      </c>
      <c r="O151" s="30" t="str">
        <f>TEXT('Data Transaksi'!$A151,"mmm")</f>
        <v>May</v>
      </c>
      <c r="P151" s="35">
        <f>YEAR('Data Transaksi'!$A151)</f>
        <v>2021</v>
      </c>
      <c r="R151" s="28">
        <f>'Data Transaksi'!$C151+25</f>
        <v>98</v>
      </c>
    </row>
    <row r="152" spans="1:18" ht="16.5" customHeight="1" x14ac:dyDescent="0.35">
      <c r="A152" s="22">
        <v>44347</v>
      </c>
      <c r="B152" s="23" t="s">
        <v>41</v>
      </c>
      <c r="C152" s="24">
        <v>70</v>
      </c>
      <c r="D152" s="23" t="s">
        <v>100</v>
      </c>
      <c r="E152" s="25" t="s">
        <v>101</v>
      </c>
      <c r="F152" s="26">
        <v>0</v>
      </c>
      <c r="G152" s="23" t="str">
        <f>VLOOKUP(B152,'Data Produk'!$A$2:$F$40,2,FALSE)</f>
        <v>Fruit Tea Poch</v>
      </c>
      <c r="H152" s="23" t="str">
        <f>VLOOKUP(B152,'Data Produk'!$A$2:$F$40,3,FALSE)</f>
        <v>Minuman</v>
      </c>
      <c r="I152" s="24" t="str">
        <f>VLOOKUP(B152,'Data Produk'!$A$2:$F$40,4,FALSE)</f>
        <v>Pcs</v>
      </c>
      <c r="J152" s="27">
        <f>VLOOKUP(B152,'Data Produk'!$A$2:$F$40,5,FALSE)</f>
        <v>2250</v>
      </c>
      <c r="K152" s="27">
        <f>VLOOKUP(B152,'Data Produk'!$A$2:$F$40,6,FALSE)</f>
        <v>4700</v>
      </c>
      <c r="L152" s="27">
        <f t="shared" si="0"/>
        <v>157500</v>
      </c>
      <c r="M152" s="25">
        <f t="shared" si="10"/>
        <v>329000</v>
      </c>
      <c r="N152" s="24">
        <f>DAY('Data Transaksi'!$A152)</f>
        <v>31</v>
      </c>
      <c r="O152" s="23" t="str">
        <f>TEXT('Data Transaksi'!$A152,"mmm")</f>
        <v>May</v>
      </c>
      <c r="P152" s="24">
        <f>YEAR('Data Transaksi'!$A152)</f>
        <v>2021</v>
      </c>
      <c r="R152" s="28">
        <f>'Data Transaksi'!$C152+25</f>
        <v>95</v>
      </c>
    </row>
    <row r="153" spans="1:18" ht="16.5" customHeight="1" x14ac:dyDescent="0.35">
      <c r="A153" s="29">
        <v>44348</v>
      </c>
      <c r="B153" s="30" t="s">
        <v>37</v>
      </c>
      <c r="C153" s="31">
        <v>72</v>
      </c>
      <c r="D153" s="30" t="s">
        <v>100</v>
      </c>
      <c r="E153" s="32" t="s">
        <v>101</v>
      </c>
      <c r="F153" s="33">
        <v>0</v>
      </c>
      <c r="G153" s="30" t="str">
        <f>VLOOKUP(B153,'Data Produk'!$A$2:$F$40,2,FALSE)</f>
        <v>Yoyic Bluebery</v>
      </c>
      <c r="H153" s="30" t="str">
        <f>VLOOKUP(B153,'Data Produk'!$A$2:$F$40,3,FALSE)</f>
        <v>Minuman</v>
      </c>
      <c r="I153" s="31" t="str">
        <f>VLOOKUP(B153,'Data Produk'!$A$2:$F$40,4,FALSE)</f>
        <v>Pcs</v>
      </c>
      <c r="J153" s="34">
        <f>VLOOKUP(B153,'Data Produk'!$A$2:$F$40,5,FALSE)</f>
        <v>4775</v>
      </c>
      <c r="K153" s="34">
        <f>VLOOKUP(B153,'Data Produk'!$A$2:$F$40,6,FALSE)</f>
        <v>7700</v>
      </c>
      <c r="L153" s="34">
        <f t="shared" si="0"/>
        <v>343800</v>
      </c>
      <c r="M153" s="32">
        <f t="shared" si="10"/>
        <v>554400</v>
      </c>
      <c r="N153" s="31">
        <f>DAY('Data Transaksi'!$A153)</f>
        <v>1</v>
      </c>
      <c r="O153" s="30" t="str">
        <f>TEXT('Data Transaksi'!$A153,"mmm")</f>
        <v>Jun</v>
      </c>
      <c r="P153" s="35">
        <f>YEAR('Data Transaksi'!$A153)</f>
        <v>2021</v>
      </c>
      <c r="R153" s="28">
        <f>'Data Transaksi'!$C153+25</f>
        <v>97</v>
      </c>
    </row>
    <row r="154" spans="1:18" ht="16.5" customHeight="1" x14ac:dyDescent="0.35">
      <c r="A154" s="22">
        <v>44349</v>
      </c>
      <c r="B154" s="23" t="s">
        <v>10</v>
      </c>
      <c r="C154" s="24">
        <v>69</v>
      </c>
      <c r="D154" s="23" t="s">
        <v>104</v>
      </c>
      <c r="E154" s="25" t="s">
        <v>103</v>
      </c>
      <c r="F154" s="26">
        <v>0</v>
      </c>
      <c r="G154" s="23" t="str">
        <f>VLOOKUP(B154,'Data Produk'!$A$2:$F$40,2,FALSE)</f>
        <v>Lotte Chocopie</v>
      </c>
      <c r="H154" s="23" t="str">
        <f>VLOOKUP(B154,'Data Produk'!$A$2:$F$40,3,FALSE)</f>
        <v>Makanan</v>
      </c>
      <c r="I154" s="24" t="str">
        <f>VLOOKUP(B154,'Data Produk'!$A$2:$F$40,4,FALSE)</f>
        <v>Pcs</v>
      </c>
      <c r="J154" s="27">
        <f>VLOOKUP(B154,'Data Produk'!$A$2:$F$40,5,FALSE)</f>
        <v>4850</v>
      </c>
      <c r="K154" s="27">
        <f>VLOOKUP(B154,'Data Produk'!$A$2:$F$40,6,FALSE)</f>
        <v>6100</v>
      </c>
      <c r="L154" s="27">
        <f t="shared" si="0"/>
        <v>334650</v>
      </c>
      <c r="M154" s="25">
        <f t="shared" ref="M154:M176" si="11">K154*C154</f>
        <v>420900</v>
      </c>
      <c r="N154" s="24">
        <f>DAY('Data Transaksi'!$A154)</f>
        <v>2</v>
      </c>
      <c r="O154" s="23" t="str">
        <f>TEXT('Data Transaksi'!$A154,"mmm")</f>
        <v>Jun</v>
      </c>
      <c r="P154" s="24">
        <f>YEAR('Data Transaksi'!$A154)</f>
        <v>2021</v>
      </c>
      <c r="R154" s="28">
        <f>'Data Transaksi'!$C154+25</f>
        <v>94</v>
      </c>
    </row>
    <row r="155" spans="1:18" ht="16.5" customHeight="1" x14ac:dyDescent="0.35">
      <c r="A155" s="29">
        <v>44350</v>
      </c>
      <c r="B155" s="30" t="s">
        <v>14</v>
      </c>
      <c r="C155" s="31">
        <v>72</v>
      </c>
      <c r="D155" s="30" t="s">
        <v>104</v>
      </c>
      <c r="E155" s="32" t="s">
        <v>101</v>
      </c>
      <c r="F155" s="33">
        <v>0</v>
      </c>
      <c r="G155" s="30" t="str">
        <f>VLOOKUP(B155,'Data Produk'!$A$2:$F$40,2,FALSE)</f>
        <v>Nyam-nyam</v>
      </c>
      <c r="H155" s="30" t="str">
        <f>VLOOKUP(B155,'Data Produk'!$A$2:$F$40,3,FALSE)</f>
        <v>Makanan</v>
      </c>
      <c r="I155" s="31" t="str">
        <f>VLOOKUP(B155,'Data Produk'!$A$2:$F$40,4,FALSE)</f>
        <v>Pcs</v>
      </c>
      <c r="J155" s="34">
        <f>VLOOKUP(B155,'Data Produk'!$A$2:$F$40,5,FALSE)</f>
        <v>3550</v>
      </c>
      <c r="K155" s="34">
        <f>VLOOKUP(B155,'Data Produk'!$A$2:$F$40,6,FALSE)</f>
        <v>4800</v>
      </c>
      <c r="L155" s="34">
        <f t="shared" si="0"/>
        <v>255600</v>
      </c>
      <c r="M155" s="32">
        <f t="shared" si="11"/>
        <v>345600</v>
      </c>
      <c r="N155" s="31">
        <f>DAY('Data Transaksi'!$A155)</f>
        <v>3</v>
      </c>
      <c r="O155" s="30" t="str">
        <f>TEXT('Data Transaksi'!$A155,"mmm")</f>
        <v>Jun</v>
      </c>
      <c r="P155" s="35">
        <f>YEAR('Data Transaksi'!$A155)</f>
        <v>2021</v>
      </c>
      <c r="R155" s="28">
        <f>'Data Transaksi'!$C155+25</f>
        <v>97</v>
      </c>
    </row>
    <row r="156" spans="1:18" ht="16.5" customHeight="1" x14ac:dyDescent="0.35">
      <c r="A156" s="22">
        <v>44351</v>
      </c>
      <c r="B156" s="23" t="s">
        <v>6</v>
      </c>
      <c r="C156" s="24">
        <v>73</v>
      </c>
      <c r="D156" s="23" t="s">
        <v>104</v>
      </c>
      <c r="E156" s="25" t="s">
        <v>101</v>
      </c>
      <c r="F156" s="26">
        <v>0</v>
      </c>
      <c r="G156" s="23" t="str">
        <f>VLOOKUP(B156,'Data Produk'!$A$2:$F$40,2,FALSE)</f>
        <v>Pocky</v>
      </c>
      <c r="H156" s="23" t="str">
        <f>VLOOKUP(B156,'Data Produk'!$A$2:$F$40,3,FALSE)</f>
        <v>Makanan</v>
      </c>
      <c r="I156" s="24" t="str">
        <f>VLOOKUP(B156,'Data Produk'!$A$2:$F$40,4,FALSE)</f>
        <v>Pcs</v>
      </c>
      <c r="J156" s="27">
        <f>VLOOKUP(B156,'Data Produk'!$A$2:$F$40,5,FALSE)</f>
        <v>7250</v>
      </c>
      <c r="K156" s="27">
        <f>VLOOKUP(B156,'Data Produk'!$A$2:$F$40,6,FALSE)</f>
        <v>8200</v>
      </c>
      <c r="L156" s="27">
        <f t="shared" si="0"/>
        <v>529250</v>
      </c>
      <c r="M156" s="25">
        <f t="shared" si="11"/>
        <v>598600</v>
      </c>
      <c r="N156" s="24">
        <f>DAY('Data Transaksi'!$A156)</f>
        <v>4</v>
      </c>
      <c r="O156" s="23" t="str">
        <f>TEXT('Data Transaksi'!$A156,"mmm")</f>
        <v>Jun</v>
      </c>
      <c r="P156" s="24">
        <f>YEAR('Data Transaksi'!$A156)</f>
        <v>2021</v>
      </c>
      <c r="R156" s="28">
        <f>'Data Transaksi'!$C156+25</f>
        <v>98</v>
      </c>
    </row>
    <row r="157" spans="1:18" ht="16.5" customHeight="1" x14ac:dyDescent="0.35">
      <c r="A157" s="29">
        <v>44352</v>
      </c>
      <c r="B157" s="30" t="s">
        <v>37</v>
      </c>
      <c r="C157" s="31">
        <v>75</v>
      </c>
      <c r="D157" s="30" t="s">
        <v>100</v>
      </c>
      <c r="E157" s="32" t="s">
        <v>101</v>
      </c>
      <c r="F157" s="33">
        <v>0</v>
      </c>
      <c r="G157" s="30" t="str">
        <f>VLOOKUP(B157,'Data Produk'!$A$2:$F$40,2,FALSE)</f>
        <v>Yoyic Bluebery</v>
      </c>
      <c r="H157" s="30" t="str">
        <f>VLOOKUP(B157,'Data Produk'!$A$2:$F$40,3,FALSE)</f>
        <v>Minuman</v>
      </c>
      <c r="I157" s="31" t="str">
        <f>VLOOKUP(B157,'Data Produk'!$A$2:$F$40,4,FALSE)</f>
        <v>Pcs</v>
      </c>
      <c r="J157" s="34">
        <f>VLOOKUP(B157,'Data Produk'!$A$2:$F$40,5,FALSE)</f>
        <v>4775</v>
      </c>
      <c r="K157" s="34">
        <f>VLOOKUP(B157,'Data Produk'!$A$2:$F$40,6,FALSE)</f>
        <v>7700</v>
      </c>
      <c r="L157" s="34">
        <f t="shared" si="0"/>
        <v>358125</v>
      </c>
      <c r="M157" s="32">
        <f t="shared" si="11"/>
        <v>577500</v>
      </c>
      <c r="N157" s="31">
        <f>DAY('Data Transaksi'!$A157)</f>
        <v>5</v>
      </c>
      <c r="O157" s="30" t="str">
        <f>TEXT('Data Transaksi'!$A157,"mmm")</f>
        <v>Jun</v>
      </c>
      <c r="P157" s="35">
        <f>YEAR('Data Transaksi'!$A157)</f>
        <v>2021</v>
      </c>
      <c r="R157" s="28">
        <f>'Data Transaksi'!$C157+25</f>
        <v>100</v>
      </c>
    </row>
    <row r="158" spans="1:18" ht="16.5" customHeight="1" x14ac:dyDescent="0.35">
      <c r="A158" s="22">
        <v>44353</v>
      </c>
      <c r="B158" s="23" t="s">
        <v>47</v>
      </c>
      <c r="C158" s="24">
        <v>70</v>
      </c>
      <c r="D158" s="23" t="s">
        <v>100</v>
      </c>
      <c r="E158" s="25" t="s">
        <v>103</v>
      </c>
      <c r="F158" s="26">
        <v>0</v>
      </c>
      <c r="G158" s="23" t="str">
        <f>VLOOKUP(B158,'Data Produk'!$A$2:$F$40,2,FALSE)</f>
        <v>Golda Coffee</v>
      </c>
      <c r="H158" s="23" t="str">
        <f>VLOOKUP(B158,'Data Produk'!$A$2:$F$40,3,FALSE)</f>
        <v>Minuman</v>
      </c>
      <c r="I158" s="24" t="str">
        <f>VLOOKUP(B158,'Data Produk'!$A$2:$F$40,4,FALSE)</f>
        <v>Pcs</v>
      </c>
      <c r="J158" s="27">
        <f>VLOOKUP(B158,'Data Produk'!$A$2:$F$40,5,FALSE)</f>
        <v>11950</v>
      </c>
      <c r="K158" s="27">
        <f>VLOOKUP(B158,'Data Produk'!$A$2:$F$40,6,FALSE)</f>
        <v>16200</v>
      </c>
      <c r="L158" s="27">
        <f t="shared" si="0"/>
        <v>836500</v>
      </c>
      <c r="M158" s="25">
        <f t="shared" si="11"/>
        <v>1134000</v>
      </c>
      <c r="N158" s="24">
        <f>DAY('Data Transaksi'!$A158)</f>
        <v>6</v>
      </c>
      <c r="O158" s="23" t="str">
        <f>TEXT('Data Transaksi'!$A158,"mmm")</f>
        <v>Jun</v>
      </c>
      <c r="P158" s="24">
        <f>YEAR('Data Transaksi'!$A158)</f>
        <v>2021</v>
      </c>
      <c r="R158" s="28">
        <f>'Data Transaksi'!$C158+25</f>
        <v>95</v>
      </c>
    </row>
    <row r="159" spans="1:18" ht="16.5" customHeight="1" x14ac:dyDescent="0.35">
      <c r="A159" s="29">
        <v>44354</v>
      </c>
      <c r="B159" s="30" t="s">
        <v>58</v>
      </c>
      <c r="C159" s="31">
        <v>80</v>
      </c>
      <c r="D159" s="30" t="s">
        <v>100</v>
      </c>
      <c r="E159" s="32" t="s">
        <v>101</v>
      </c>
      <c r="F159" s="33">
        <v>0</v>
      </c>
      <c r="G159" s="30" t="str">
        <f>VLOOKUP(B159,'Data Produk'!$A$2:$F$40,2,FALSE)</f>
        <v>Lifebuoy Cair 900 Ml</v>
      </c>
      <c r="H159" s="30" t="str">
        <f>VLOOKUP(B159,'Data Produk'!$A$2:$F$40,3,FALSE)</f>
        <v>Perawatan Tubuh</v>
      </c>
      <c r="I159" s="31" t="str">
        <f>VLOOKUP(B159,'Data Produk'!$A$2:$F$40,4,FALSE)</f>
        <v>Pcs</v>
      </c>
      <c r="J159" s="34">
        <f>VLOOKUP(B159,'Data Produk'!$A$2:$F$40,5,FALSE)</f>
        <v>34550</v>
      </c>
      <c r="K159" s="34">
        <f>VLOOKUP(B159,'Data Produk'!$A$2:$F$40,6,FALSE)</f>
        <v>36000</v>
      </c>
      <c r="L159" s="34">
        <f t="shared" si="0"/>
        <v>2764000</v>
      </c>
      <c r="M159" s="32">
        <f t="shared" si="11"/>
        <v>2880000</v>
      </c>
      <c r="N159" s="31">
        <f>DAY('Data Transaksi'!$A159)</f>
        <v>7</v>
      </c>
      <c r="O159" s="30" t="str">
        <f>TEXT('Data Transaksi'!$A159,"mmm")</f>
        <v>Jun</v>
      </c>
      <c r="P159" s="35">
        <f>YEAR('Data Transaksi'!$A159)</f>
        <v>2021</v>
      </c>
      <c r="R159" s="28">
        <f>'Data Transaksi'!$C159+25</f>
        <v>105</v>
      </c>
    </row>
    <row r="160" spans="1:18" ht="16.5" customHeight="1" x14ac:dyDescent="0.35">
      <c r="A160" s="22">
        <v>44355</v>
      </c>
      <c r="B160" s="23" t="s">
        <v>12</v>
      </c>
      <c r="C160" s="24">
        <v>72</v>
      </c>
      <c r="D160" s="23" t="s">
        <v>100</v>
      </c>
      <c r="E160" s="25" t="s">
        <v>103</v>
      </c>
      <c r="F160" s="26">
        <v>0</v>
      </c>
      <c r="G160" s="23" t="str">
        <f>VLOOKUP(B160,'Data Produk'!$A$2:$F$40,2,FALSE)</f>
        <v>Oreo Wafer Sandwich</v>
      </c>
      <c r="H160" s="23" t="str">
        <f>VLOOKUP(B160,'Data Produk'!$A$2:$F$40,3,FALSE)</f>
        <v>Makanan</v>
      </c>
      <c r="I160" s="24" t="str">
        <f>VLOOKUP(B160,'Data Produk'!$A$2:$F$40,4,FALSE)</f>
        <v>Pcs</v>
      </c>
      <c r="J160" s="27">
        <f>VLOOKUP(B160,'Data Produk'!$A$2:$F$40,5,FALSE)</f>
        <v>2350</v>
      </c>
      <c r="K160" s="27">
        <f>VLOOKUP(B160,'Data Produk'!$A$2:$F$40,6,FALSE)</f>
        <v>3500</v>
      </c>
      <c r="L160" s="27">
        <f t="shared" si="0"/>
        <v>169200</v>
      </c>
      <c r="M160" s="25">
        <f t="shared" si="11"/>
        <v>252000</v>
      </c>
      <c r="N160" s="24">
        <f>DAY('Data Transaksi'!$A160)</f>
        <v>8</v>
      </c>
      <c r="O160" s="23" t="str">
        <f>TEXT('Data Transaksi'!$A160,"mmm")</f>
        <v>Jun</v>
      </c>
      <c r="P160" s="24">
        <f>YEAR('Data Transaksi'!$A160)</f>
        <v>2021</v>
      </c>
      <c r="R160" s="28">
        <f>'Data Transaksi'!$C160+25</f>
        <v>97</v>
      </c>
    </row>
    <row r="161" spans="1:18" ht="16.5" customHeight="1" x14ac:dyDescent="0.35">
      <c r="A161" s="29">
        <v>44356</v>
      </c>
      <c r="B161" s="30" t="s">
        <v>37</v>
      </c>
      <c r="C161" s="31">
        <v>69</v>
      </c>
      <c r="D161" s="30" t="s">
        <v>102</v>
      </c>
      <c r="E161" s="32" t="s">
        <v>101</v>
      </c>
      <c r="F161" s="33">
        <v>0</v>
      </c>
      <c r="G161" s="30" t="str">
        <f>VLOOKUP(B161,'Data Produk'!$A$2:$F$40,2,FALSE)</f>
        <v>Yoyic Bluebery</v>
      </c>
      <c r="H161" s="30" t="str">
        <f>VLOOKUP(B161,'Data Produk'!$A$2:$F$40,3,FALSE)</f>
        <v>Minuman</v>
      </c>
      <c r="I161" s="31" t="str">
        <f>VLOOKUP(B161,'Data Produk'!$A$2:$F$40,4,FALSE)</f>
        <v>Pcs</v>
      </c>
      <c r="J161" s="34">
        <f>VLOOKUP(B161,'Data Produk'!$A$2:$F$40,5,FALSE)</f>
        <v>4775</v>
      </c>
      <c r="K161" s="34">
        <f>VLOOKUP(B161,'Data Produk'!$A$2:$F$40,6,FALSE)</f>
        <v>7700</v>
      </c>
      <c r="L161" s="34">
        <f t="shared" si="0"/>
        <v>329475</v>
      </c>
      <c r="M161" s="32">
        <f t="shared" si="11"/>
        <v>531300</v>
      </c>
      <c r="N161" s="31">
        <f>DAY('Data Transaksi'!$A161)</f>
        <v>9</v>
      </c>
      <c r="O161" s="30" t="str">
        <f>TEXT('Data Transaksi'!$A161,"mmm")</f>
        <v>Jun</v>
      </c>
      <c r="P161" s="35">
        <f>YEAR('Data Transaksi'!$A161)</f>
        <v>2021</v>
      </c>
      <c r="R161" s="28">
        <f>'Data Transaksi'!$C161+25</f>
        <v>94</v>
      </c>
    </row>
    <row r="162" spans="1:18" ht="16.5" customHeight="1" x14ac:dyDescent="0.35">
      <c r="A162" s="22">
        <v>44357</v>
      </c>
      <c r="B162" s="23" t="s">
        <v>81</v>
      </c>
      <c r="C162" s="24">
        <v>68</v>
      </c>
      <c r="D162" s="23" t="s">
        <v>104</v>
      </c>
      <c r="E162" s="25" t="s">
        <v>101</v>
      </c>
      <c r="F162" s="26">
        <v>0</v>
      </c>
      <c r="G162" s="23" t="str">
        <f>VLOOKUP(B162,'Data Produk'!$A$2:$F$40,2,FALSE)</f>
        <v>Pulpen Gel</v>
      </c>
      <c r="H162" s="23" t="str">
        <f>VLOOKUP(B162,'Data Produk'!$A$2:$F$40,3,FALSE)</f>
        <v>Alat Tulis</v>
      </c>
      <c r="I162" s="24" t="str">
        <f>VLOOKUP(B162,'Data Produk'!$A$2:$F$40,4,FALSE)</f>
        <v>Pcs</v>
      </c>
      <c r="J162" s="27">
        <f>VLOOKUP(B162,'Data Produk'!$A$2:$F$40,5,FALSE)</f>
        <v>7500</v>
      </c>
      <c r="K162" s="27">
        <f>VLOOKUP(B162,'Data Produk'!$A$2:$F$40,6,FALSE)</f>
        <v>8000</v>
      </c>
      <c r="L162" s="27">
        <f t="shared" si="0"/>
        <v>510000</v>
      </c>
      <c r="M162" s="25">
        <f t="shared" si="11"/>
        <v>544000</v>
      </c>
      <c r="N162" s="24">
        <f>DAY('Data Transaksi'!$A162)</f>
        <v>10</v>
      </c>
      <c r="O162" s="23" t="str">
        <f>TEXT('Data Transaksi'!$A162,"mmm")</f>
        <v>Jun</v>
      </c>
      <c r="P162" s="24">
        <f>YEAR('Data Transaksi'!$A162)</f>
        <v>2021</v>
      </c>
      <c r="R162" s="28">
        <f>'Data Transaksi'!$C162+25</f>
        <v>93</v>
      </c>
    </row>
    <row r="163" spans="1:18" ht="16.5" customHeight="1" x14ac:dyDescent="0.35">
      <c r="A163" s="29">
        <v>44358</v>
      </c>
      <c r="B163" s="30" t="s">
        <v>83</v>
      </c>
      <c r="C163" s="31">
        <v>69</v>
      </c>
      <c r="D163" s="30" t="s">
        <v>102</v>
      </c>
      <c r="E163" s="32" t="s">
        <v>101</v>
      </c>
      <c r="F163" s="33">
        <v>0</v>
      </c>
      <c r="G163" s="30" t="str">
        <f>VLOOKUP(B163,'Data Produk'!$A$2:$F$40,2,FALSE)</f>
        <v>Tipe X Joyko</v>
      </c>
      <c r="H163" s="30" t="str">
        <f>VLOOKUP(B163,'Data Produk'!$A$2:$F$40,3,FALSE)</f>
        <v>Alat Tulis</v>
      </c>
      <c r="I163" s="31" t="str">
        <f>VLOOKUP(B163,'Data Produk'!$A$2:$F$40,4,FALSE)</f>
        <v>Pcs</v>
      </c>
      <c r="J163" s="34">
        <f>VLOOKUP(B163,'Data Produk'!$A$2:$F$40,5,FALSE)</f>
        <v>1500</v>
      </c>
      <c r="K163" s="34">
        <f>VLOOKUP(B163,'Data Produk'!$A$2:$F$40,6,FALSE)</f>
        <v>2500</v>
      </c>
      <c r="L163" s="34">
        <f t="shared" si="0"/>
        <v>103500</v>
      </c>
      <c r="M163" s="32">
        <f t="shared" si="11"/>
        <v>172500</v>
      </c>
      <c r="N163" s="31">
        <f>DAY('Data Transaksi'!$A163)</f>
        <v>11</v>
      </c>
      <c r="O163" s="30" t="str">
        <f>TEXT('Data Transaksi'!$A163,"mmm")</f>
        <v>Jun</v>
      </c>
      <c r="P163" s="35">
        <f>YEAR('Data Transaksi'!$A163)</f>
        <v>2021</v>
      </c>
      <c r="R163" s="28">
        <f>'Data Transaksi'!$C163+25</f>
        <v>94</v>
      </c>
    </row>
    <row r="164" spans="1:18" ht="16.5" customHeight="1" x14ac:dyDescent="0.35">
      <c r="A164" s="22">
        <v>44359</v>
      </c>
      <c r="B164" s="23" t="s">
        <v>14</v>
      </c>
      <c r="C164" s="24">
        <v>70</v>
      </c>
      <c r="D164" s="23" t="s">
        <v>102</v>
      </c>
      <c r="E164" s="25" t="s">
        <v>101</v>
      </c>
      <c r="F164" s="26">
        <v>0</v>
      </c>
      <c r="G164" s="23" t="str">
        <f>VLOOKUP(B164,'Data Produk'!$A$2:$F$40,2,FALSE)</f>
        <v>Nyam-nyam</v>
      </c>
      <c r="H164" s="23" t="str">
        <f>VLOOKUP(B164,'Data Produk'!$A$2:$F$40,3,FALSE)</f>
        <v>Makanan</v>
      </c>
      <c r="I164" s="24" t="str">
        <f>VLOOKUP(B164,'Data Produk'!$A$2:$F$40,4,FALSE)</f>
        <v>Pcs</v>
      </c>
      <c r="J164" s="27">
        <f>VLOOKUP(B164,'Data Produk'!$A$2:$F$40,5,FALSE)</f>
        <v>3550</v>
      </c>
      <c r="K164" s="27">
        <f>VLOOKUP(B164,'Data Produk'!$A$2:$F$40,6,FALSE)</f>
        <v>4800</v>
      </c>
      <c r="L164" s="27">
        <f t="shared" si="0"/>
        <v>248500</v>
      </c>
      <c r="M164" s="25">
        <f t="shared" si="11"/>
        <v>336000</v>
      </c>
      <c r="N164" s="24">
        <f>DAY('Data Transaksi'!$A164)</f>
        <v>12</v>
      </c>
      <c r="O164" s="23" t="str">
        <f>TEXT('Data Transaksi'!$A164,"mmm")</f>
        <v>Jun</v>
      </c>
      <c r="P164" s="24">
        <f>YEAR('Data Transaksi'!$A164)</f>
        <v>2021</v>
      </c>
      <c r="R164" s="28">
        <f>'Data Transaksi'!$C164+25</f>
        <v>95</v>
      </c>
    </row>
    <row r="165" spans="1:18" ht="16.5" customHeight="1" x14ac:dyDescent="0.35">
      <c r="A165" s="29">
        <v>44360</v>
      </c>
      <c r="B165" s="30" t="s">
        <v>6</v>
      </c>
      <c r="C165" s="31">
        <v>71</v>
      </c>
      <c r="D165" s="30" t="s">
        <v>104</v>
      </c>
      <c r="E165" s="32" t="s">
        <v>101</v>
      </c>
      <c r="F165" s="33">
        <v>0</v>
      </c>
      <c r="G165" s="30" t="str">
        <f>VLOOKUP(B165,'Data Produk'!$A$2:$F$40,2,FALSE)</f>
        <v>Pocky</v>
      </c>
      <c r="H165" s="30" t="str">
        <f>VLOOKUP(B165,'Data Produk'!$A$2:$F$40,3,FALSE)</f>
        <v>Makanan</v>
      </c>
      <c r="I165" s="31" t="str">
        <f>VLOOKUP(B165,'Data Produk'!$A$2:$F$40,4,FALSE)</f>
        <v>Pcs</v>
      </c>
      <c r="J165" s="34">
        <f>VLOOKUP(B165,'Data Produk'!$A$2:$F$40,5,FALSE)</f>
        <v>7250</v>
      </c>
      <c r="K165" s="34">
        <f>VLOOKUP(B165,'Data Produk'!$A$2:$F$40,6,FALSE)</f>
        <v>8200</v>
      </c>
      <c r="L165" s="34">
        <f t="shared" si="0"/>
        <v>514750</v>
      </c>
      <c r="M165" s="32">
        <f t="shared" si="11"/>
        <v>582200</v>
      </c>
      <c r="N165" s="31">
        <f>DAY('Data Transaksi'!$A165)</f>
        <v>13</v>
      </c>
      <c r="O165" s="30" t="str">
        <f>TEXT('Data Transaksi'!$A165,"mmm")</f>
        <v>Jun</v>
      </c>
      <c r="P165" s="35">
        <f>YEAR('Data Transaksi'!$A165)</f>
        <v>2021</v>
      </c>
      <c r="R165" s="28">
        <f>'Data Transaksi'!$C165+25</f>
        <v>96</v>
      </c>
    </row>
    <row r="166" spans="1:18" ht="16.5" customHeight="1" x14ac:dyDescent="0.35">
      <c r="A166" s="22">
        <v>44361</v>
      </c>
      <c r="B166" s="23" t="s">
        <v>37</v>
      </c>
      <c r="C166" s="24">
        <v>73</v>
      </c>
      <c r="D166" s="23" t="s">
        <v>102</v>
      </c>
      <c r="E166" s="25" t="s">
        <v>101</v>
      </c>
      <c r="F166" s="26">
        <v>0</v>
      </c>
      <c r="G166" s="23" t="str">
        <f>VLOOKUP(B166,'Data Produk'!$A$2:$F$40,2,FALSE)</f>
        <v>Yoyic Bluebery</v>
      </c>
      <c r="H166" s="23" t="str">
        <f>VLOOKUP(B166,'Data Produk'!$A$2:$F$40,3,FALSE)</f>
        <v>Minuman</v>
      </c>
      <c r="I166" s="24" t="str">
        <f>VLOOKUP(B166,'Data Produk'!$A$2:$F$40,4,FALSE)</f>
        <v>Pcs</v>
      </c>
      <c r="J166" s="27">
        <f>VLOOKUP(B166,'Data Produk'!$A$2:$F$40,5,FALSE)</f>
        <v>4775</v>
      </c>
      <c r="K166" s="27">
        <f>VLOOKUP(B166,'Data Produk'!$A$2:$F$40,6,FALSE)</f>
        <v>7700</v>
      </c>
      <c r="L166" s="27">
        <f t="shared" si="0"/>
        <v>348575</v>
      </c>
      <c r="M166" s="25">
        <f t="shared" si="11"/>
        <v>562100</v>
      </c>
      <c r="N166" s="24">
        <f>DAY('Data Transaksi'!$A166)</f>
        <v>14</v>
      </c>
      <c r="O166" s="23" t="str">
        <f>TEXT('Data Transaksi'!$A166,"mmm")</f>
        <v>Jun</v>
      </c>
      <c r="P166" s="24">
        <f>YEAR('Data Transaksi'!$A166)</f>
        <v>2021</v>
      </c>
      <c r="R166" s="28">
        <f>'Data Transaksi'!$C166+25</f>
        <v>98</v>
      </c>
    </row>
    <row r="167" spans="1:18" ht="16.5" customHeight="1" x14ac:dyDescent="0.35">
      <c r="A167" s="29">
        <v>44362</v>
      </c>
      <c r="B167" s="30" t="s">
        <v>47</v>
      </c>
      <c r="C167" s="31">
        <v>75</v>
      </c>
      <c r="D167" s="30" t="s">
        <v>102</v>
      </c>
      <c r="E167" s="32" t="s">
        <v>101</v>
      </c>
      <c r="F167" s="33">
        <v>0</v>
      </c>
      <c r="G167" s="30" t="str">
        <f>VLOOKUP(B167,'Data Produk'!$A$2:$F$40,2,FALSE)</f>
        <v>Golda Coffee</v>
      </c>
      <c r="H167" s="30" t="str">
        <f>VLOOKUP(B167,'Data Produk'!$A$2:$F$40,3,FALSE)</f>
        <v>Minuman</v>
      </c>
      <c r="I167" s="31" t="str">
        <f>VLOOKUP(B167,'Data Produk'!$A$2:$F$40,4,FALSE)</f>
        <v>Pcs</v>
      </c>
      <c r="J167" s="34">
        <f>VLOOKUP(B167,'Data Produk'!$A$2:$F$40,5,FALSE)</f>
        <v>11950</v>
      </c>
      <c r="K167" s="34">
        <f>VLOOKUP(B167,'Data Produk'!$A$2:$F$40,6,FALSE)</f>
        <v>16200</v>
      </c>
      <c r="L167" s="34">
        <f t="shared" si="0"/>
        <v>896250</v>
      </c>
      <c r="M167" s="32">
        <f t="shared" si="11"/>
        <v>1215000</v>
      </c>
      <c r="N167" s="31">
        <f>DAY('Data Transaksi'!$A167)</f>
        <v>15</v>
      </c>
      <c r="O167" s="30" t="str">
        <f>TEXT('Data Transaksi'!$A167,"mmm")</f>
        <v>Jun</v>
      </c>
      <c r="P167" s="35">
        <f>YEAR('Data Transaksi'!$A167)</f>
        <v>2021</v>
      </c>
      <c r="R167" s="28">
        <f>'Data Transaksi'!$C167+25</f>
        <v>100</v>
      </c>
    </row>
    <row r="168" spans="1:18" ht="16.5" customHeight="1" x14ac:dyDescent="0.35">
      <c r="A168" s="22">
        <v>44363</v>
      </c>
      <c r="B168" s="23" t="s">
        <v>58</v>
      </c>
      <c r="C168" s="24">
        <v>70</v>
      </c>
      <c r="D168" s="23" t="s">
        <v>104</v>
      </c>
      <c r="E168" s="25" t="s">
        <v>101</v>
      </c>
      <c r="F168" s="26">
        <v>0</v>
      </c>
      <c r="G168" s="23" t="str">
        <f>VLOOKUP(B168,'Data Produk'!$A$2:$F$40,2,FALSE)</f>
        <v>Lifebuoy Cair 900 Ml</v>
      </c>
      <c r="H168" s="23" t="str">
        <f>VLOOKUP(B168,'Data Produk'!$A$2:$F$40,3,FALSE)</f>
        <v>Perawatan Tubuh</v>
      </c>
      <c r="I168" s="24" t="str">
        <f>VLOOKUP(B168,'Data Produk'!$A$2:$F$40,4,FALSE)</f>
        <v>Pcs</v>
      </c>
      <c r="J168" s="27">
        <f>VLOOKUP(B168,'Data Produk'!$A$2:$F$40,5,FALSE)</f>
        <v>34550</v>
      </c>
      <c r="K168" s="27">
        <f>VLOOKUP(B168,'Data Produk'!$A$2:$F$40,6,FALSE)</f>
        <v>36000</v>
      </c>
      <c r="L168" s="27">
        <f t="shared" si="0"/>
        <v>2418500</v>
      </c>
      <c r="M168" s="25">
        <f t="shared" si="11"/>
        <v>2520000</v>
      </c>
      <c r="N168" s="24">
        <f>DAY('Data Transaksi'!$A168)</f>
        <v>16</v>
      </c>
      <c r="O168" s="23" t="str">
        <f>TEXT('Data Transaksi'!$A168,"mmm")</f>
        <v>Jun</v>
      </c>
      <c r="P168" s="24">
        <f>YEAR('Data Transaksi'!$A168)</f>
        <v>2021</v>
      </c>
      <c r="R168" s="28">
        <f>'Data Transaksi'!$C168+25</f>
        <v>95</v>
      </c>
    </row>
    <row r="169" spans="1:18" ht="16.5" customHeight="1" x14ac:dyDescent="0.35">
      <c r="A169" s="29">
        <v>44364</v>
      </c>
      <c r="B169" s="30" t="s">
        <v>12</v>
      </c>
      <c r="C169" s="31">
        <v>67</v>
      </c>
      <c r="D169" s="30" t="s">
        <v>102</v>
      </c>
      <c r="E169" s="32" t="s">
        <v>101</v>
      </c>
      <c r="F169" s="33">
        <v>0</v>
      </c>
      <c r="G169" s="30" t="str">
        <f>VLOOKUP(B169,'Data Produk'!$A$2:$F$40,2,FALSE)</f>
        <v>Oreo Wafer Sandwich</v>
      </c>
      <c r="H169" s="30" t="str">
        <f>VLOOKUP(B169,'Data Produk'!$A$2:$F$40,3,FALSE)</f>
        <v>Makanan</v>
      </c>
      <c r="I169" s="31" t="str">
        <f>VLOOKUP(B169,'Data Produk'!$A$2:$F$40,4,FALSE)</f>
        <v>Pcs</v>
      </c>
      <c r="J169" s="34">
        <f>VLOOKUP(B169,'Data Produk'!$A$2:$F$40,5,FALSE)</f>
        <v>2350</v>
      </c>
      <c r="K169" s="34">
        <f>VLOOKUP(B169,'Data Produk'!$A$2:$F$40,6,FALSE)</f>
        <v>3500</v>
      </c>
      <c r="L169" s="34">
        <f t="shared" si="0"/>
        <v>157450</v>
      </c>
      <c r="M169" s="32">
        <f t="shared" si="11"/>
        <v>234500</v>
      </c>
      <c r="N169" s="31">
        <f>DAY('Data Transaksi'!$A169)</f>
        <v>17</v>
      </c>
      <c r="O169" s="30" t="str">
        <f>TEXT('Data Transaksi'!$A169,"mmm")</f>
        <v>Jun</v>
      </c>
      <c r="P169" s="35">
        <f>YEAR('Data Transaksi'!$A169)</f>
        <v>2021</v>
      </c>
      <c r="R169" s="28">
        <f>'Data Transaksi'!$C169+25</f>
        <v>92</v>
      </c>
    </row>
    <row r="170" spans="1:18" ht="16.5" customHeight="1" x14ac:dyDescent="0.35">
      <c r="A170" s="22">
        <v>44365</v>
      </c>
      <c r="B170" s="23" t="s">
        <v>37</v>
      </c>
      <c r="C170" s="24">
        <v>71</v>
      </c>
      <c r="D170" s="23" t="s">
        <v>102</v>
      </c>
      <c r="E170" s="25" t="s">
        <v>101</v>
      </c>
      <c r="F170" s="26">
        <v>0</v>
      </c>
      <c r="G170" s="23" t="str">
        <f>VLOOKUP(B170,'Data Produk'!$A$2:$F$40,2,FALSE)</f>
        <v>Yoyic Bluebery</v>
      </c>
      <c r="H170" s="23" t="str">
        <f>VLOOKUP(B170,'Data Produk'!$A$2:$F$40,3,FALSE)</f>
        <v>Minuman</v>
      </c>
      <c r="I170" s="24" t="str">
        <f>VLOOKUP(B170,'Data Produk'!$A$2:$F$40,4,FALSE)</f>
        <v>Pcs</v>
      </c>
      <c r="J170" s="27">
        <f>VLOOKUP(B170,'Data Produk'!$A$2:$F$40,5,FALSE)</f>
        <v>4775</v>
      </c>
      <c r="K170" s="27">
        <f>VLOOKUP(B170,'Data Produk'!$A$2:$F$40,6,FALSE)</f>
        <v>7700</v>
      </c>
      <c r="L170" s="27">
        <f t="shared" si="0"/>
        <v>339025</v>
      </c>
      <c r="M170" s="25">
        <f t="shared" si="11"/>
        <v>546700</v>
      </c>
      <c r="N170" s="24">
        <f>DAY('Data Transaksi'!$A170)</f>
        <v>18</v>
      </c>
      <c r="O170" s="23" t="str">
        <f>TEXT('Data Transaksi'!$A170,"mmm")</f>
        <v>Jun</v>
      </c>
      <c r="P170" s="24">
        <f>YEAR('Data Transaksi'!$A170)</f>
        <v>2021</v>
      </c>
      <c r="R170" s="28">
        <f>'Data Transaksi'!$C170+25</f>
        <v>96</v>
      </c>
    </row>
    <row r="171" spans="1:18" ht="16.5" customHeight="1" x14ac:dyDescent="0.35">
      <c r="A171" s="29">
        <v>44366</v>
      </c>
      <c r="B171" s="30" t="s">
        <v>37</v>
      </c>
      <c r="C171" s="31">
        <v>68</v>
      </c>
      <c r="D171" s="30" t="s">
        <v>104</v>
      </c>
      <c r="E171" s="32" t="s">
        <v>101</v>
      </c>
      <c r="F171" s="33">
        <v>0</v>
      </c>
      <c r="G171" s="30" t="str">
        <f>VLOOKUP(B171,'Data Produk'!$A$2:$F$40,2,FALSE)</f>
        <v>Yoyic Bluebery</v>
      </c>
      <c r="H171" s="30" t="str">
        <f>VLOOKUP(B171,'Data Produk'!$A$2:$F$40,3,FALSE)</f>
        <v>Minuman</v>
      </c>
      <c r="I171" s="31" t="str">
        <f>VLOOKUP(B171,'Data Produk'!$A$2:$F$40,4,FALSE)</f>
        <v>Pcs</v>
      </c>
      <c r="J171" s="34">
        <f>VLOOKUP(B171,'Data Produk'!$A$2:$F$40,5,FALSE)</f>
        <v>4775</v>
      </c>
      <c r="K171" s="34">
        <f>VLOOKUP(B171,'Data Produk'!$A$2:$F$40,6,FALSE)</f>
        <v>7700</v>
      </c>
      <c r="L171" s="34">
        <f t="shared" si="0"/>
        <v>324700</v>
      </c>
      <c r="M171" s="32">
        <f t="shared" si="11"/>
        <v>523600</v>
      </c>
      <c r="N171" s="31">
        <f>DAY('Data Transaksi'!$A171)</f>
        <v>19</v>
      </c>
      <c r="O171" s="30" t="str">
        <f>TEXT('Data Transaksi'!$A171,"mmm")</f>
        <v>Jun</v>
      </c>
      <c r="P171" s="35">
        <f>YEAR('Data Transaksi'!$A171)</f>
        <v>2021</v>
      </c>
      <c r="R171" s="28">
        <f>'Data Transaksi'!$C171+25</f>
        <v>93</v>
      </c>
    </row>
    <row r="172" spans="1:18" ht="16.5" customHeight="1" x14ac:dyDescent="0.35">
      <c r="A172" s="22">
        <v>44367</v>
      </c>
      <c r="B172" s="23" t="s">
        <v>10</v>
      </c>
      <c r="C172" s="24">
        <v>74</v>
      </c>
      <c r="D172" s="23" t="s">
        <v>102</v>
      </c>
      <c r="E172" s="25" t="s">
        <v>101</v>
      </c>
      <c r="F172" s="26">
        <v>0</v>
      </c>
      <c r="G172" s="23" t="str">
        <f>VLOOKUP(B172,'Data Produk'!$A$2:$F$40,2,FALSE)</f>
        <v>Lotte Chocopie</v>
      </c>
      <c r="H172" s="23" t="str">
        <f>VLOOKUP(B172,'Data Produk'!$A$2:$F$40,3,FALSE)</f>
        <v>Makanan</v>
      </c>
      <c r="I172" s="24" t="str">
        <f>VLOOKUP(B172,'Data Produk'!$A$2:$F$40,4,FALSE)</f>
        <v>Pcs</v>
      </c>
      <c r="J172" s="27">
        <f>VLOOKUP(B172,'Data Produk'!$A$2:$F$40,5,FALSE)</f>
        <v>4850</v>
      </c>
      <c r="K172" s="27">
        <f>VLOOKUP(B172,'Data Produk'!$A$2:$F$40,6,FALSE)</f>
        <v>6100</v>
      </c>
      <c r="L172" s="27">
        <f t="shared" si="0"/>
        <v>358900</v>
      </c>
      <c r="M172" s="25">
        <f t="shared" si="11"/>
        <v>451400</v>
      </c>
      <c r="N172" s="24">
        <f>DAY('Data Transaksi'!$A172)</f>
        <v>20</v>
      </c>
      <c r="O172" s="23" t="str">
        <f>TEXT('Data Transaksi'!$A172,"mmm")</f>
        <v>Jun</v>
      </c>
      <c r="P172" s="24">
        <f>YEAR('Data Transaksi'!$A172)</f>
        <v>2021</v>
      </c>
      <c r="R172" s="28">
        <f>'Data Transaksi'!$C172+25</f>
        <v>99</v>
      </c>
    </row>
    <row r="173" spans="1:18" ht="16.5" customHeight="1" x14ac:dyDescent="0.35">
      <c r="A173" s="29">
        <v>44368</v>
      </c>
      <c r="B173" s="30" t="s">
        <v>14</v>
      </c>
      <c r="C173" s="31">
        <v>73</v>
      </c>
      <c r="D173" s="30" t="s">
        <v>102</v>
      </c>
      <c r="E173" s="32" t="s">
        <v>101</v>
      </c>
      <c r="F173" s="33">
        <v>0</v>
      </c>
      <c r="G173" s="30" t="str">
        <f>VLOOKUP(B173,'Data Produk'!$A$2:$F$40,2,FALSE)</f>
        <v>Nyam-nyam</v>
      </c>
      <c r="H173" s="30" t="str">
        <f>VLOOKUP(B173,'Data Produk'!$A$2:$F$40,3,FALSE)</f>
        <v>Makanan</v>
      </c>
      <c r="I173" s="31" t="str">
        <f>VLOOKUP(B173,'Data Produk'!$A$2:$F$40,4,FALSE)</f>
        <v>Pcs</v>
      </c>
      <c r="J173" s="34">
        <f>VLOOKUP(B173,'Data Produk'!$A$2:$F$40,5,FALSE)</f>
        <v>3550</v>
      </c>
      <c r="K173" s="34">
        <f>VLOOKUP(B173,'Data Produk'!$A$2:$F$40,6,FALSE)</f>
        <v>4800</v>
      </c>
      <c r="L173" s="34">
        <f t="shared" si="0"/>
        <v>259150</v>
      </c>
      <c r="M173" s="32">
        <f t="shared" si="11"/>
        <v>350400</v>
      </c>
      <c r="N173" s="31">
        <f>DAY('Data Transaksi'!$A173)</f>
        <v>21</v>
      </c>
      <c r="O173" s="30" t="str">
        <f>TEXT('Data Transaksi'!$A173,"mmm")</f>
        <v>Jun</v>
      </c>
      <c r="P173" s="35">
        <f>YEAR('Data Transaksi'!$A173)</f>
        <v>2021</v>
      </c>
      <c r="R173" s="28">
        <f>'Data Transaksi'!$C173+25</f>
        <v>98</v>
      </c>
    </row>
    <row r="174" spans="1:18" ht="16.5" customHeight="1" x14ac:dyDescent="0.35">
      <c r="A174" s="22">
        <v>44369</v>
      </c>
      <c r="B174" s="23" t="s">
        <v>6</v>
      </c>
      <c r="C174" s="24">
        <v>72</v>
      </c>
      <c r="D174" s="23" t="s">
        <v>104</v>
      </c>
      <c r="E174" s="25" t="s">
        <v>101</v>
      </c>
      <c r="F174" s="26">
        <v>0</v>
      </c>
      <c r="G174" s="23" t="str">
        <f>VLOOKUP(B174,'Data Produk'!$A$2:$F$40,2,FALSE)</f>
        <v>Pocky</v>
      </c>
      <c r="H174" s="23" t="str">
        <f>VLOOKUP(B174,'Data Produk'!$A$2:$F$40,3,FALSE)</f>
        <v>Makanan</v>
      </c>
      <c r="I174" s="24" t="str">
        <f>VLOOKUP(B174,'Data Produk'!$A$2:$F$40,4,FALSE)</f>
        <v>Pcs</v>
      </c>
      <c r="J174" s="27">
        <f>VLOOKUP(B174,'Data Produk'!$A$2:$F$40,5,FALSE)</f>
        <v>7250</v>
      </c>
      <c r="K174" s="27">
        <f>VLOOKUP(B174,'Data Produk'!$A$2:$F$40,6,FALSE)</f>
        <v>8200</v>
      </c>
      <c r="L174" s="27">
        <f t="shared" si="0"/>
        <v>522000</v>
      </c>
      <c r="M174" s="25">
        <f t="shared" si="11"/>
        <v>590400</v>
      </c>
      <c r="N174" s="24">
        <f>DAY('Data Transaksi'!$A174)</f>
        <v>22</v>
      </c>
      <c r="O174" s="23" t="str">
        <f>TEXT('Data Transaksi'!$A174,"mmm")</f>
        <v>Jun</v>
      </c>
      <c r="P174" s="24">
        <f>YEAR('Data Transaksi'!$A174)</f>
        <v>2021</v>
      </c>
      <c r="R174" s="28">
        <f>'Data Transaksi'!$C174+25</f>
        <v>97</v>
      </c>
    </row>
    <row r="175" spans="1:18" ht="16.5" customHeight="1" x14ac:dyDescent="0.35">
      <c r="A175" s="29">
        <v>44370</v>
      </c>
      <c r="B175" s="30" t="s">
        <v>37</v>
      </c>
      <c r="C175" s="31">
        <v>70</v>
      </c>
      <c r="D175" s="30" t="s">
        <v>102</v>
      </c>
      <c r="E175" s="32" t="s">
        <v>101</v>
      </c>
      <c r="F175" s="33">
        <v>0</v>
      </c>
      <c r="G175" s="30" t="str">
        <f>VLOOKUP(B175,'Data Produk'!$A$2:$F$40,2,FALSE)</f>
        <v>Yoyic Bluebery</v>
      </c>
      <c r="H175" s="30" t="str">
        <f>VLOOKUP(B175,'Data Produk'!$A$2:$F$40,3,FALSE)</f>
        <v>Minuman</v>
      </c>
      <c r="I175" s="31" t="str">
        <f>VLOOKUP(B175,'Data Produk'!$A$2:$F$40,4,FALSE)</f>
        <v>Pcs</v>
      </c>
      <c r="J175" s="34">
        <f>VLOOKUP(B175,'Data Produk'!$A$2:$F$40,5,FALSE)</f>
        <v>4775</v>
      </c>
      <c r="K175" s="34">
        <f>VLOOKUP(B175,'Data Produk'!$A$2:$F$40,6,FALSE)</f>
        <v>7700</v>
      </c>
      <c r="L175" s="34">
        <f t="shared" si="0"/>
        <v>334250</v>
      </c>
      <c r="M175" s="32">
        <f t="shared" si="11"/>
        <v>539000</v>
      </c>
      <c r="N175" s="31">
        <f>DAY('Data Transaksi'!$A175)</f>
        <v>23</v>
      </c>
      <c r="O175" s="30" t="str">
        <f>TEXT('Data Transaksi'!$A175,"mmm")</f>
        <v>Jun</v>
      </c>
      <c r="P175" s="35">
        <f>YEAR('Data Transaksi'!$A175)</f>
        <v>2021</v>
      </c>
      <c r="R175" s="28">
        <f>'Data Transaksi'!$C175+25</f>
        <v>95</v>
      </c>
    </row>
    <row r="176" spans="1:18" ht="16.5" customHeight="1" x14ac:dyDescent="0.35">
      <c r="A176" s="22">
        <v>44371</v>
      </c>
      <c r="B176" s="23" t="s">
        <v>47</v>
      </c>
      <c r="C176" s="24">
        <v>72</v>
      </c>
      <c r="D176" s="23" t="s">
        <v>102</v>
      </c>
      <c r="E176" s="25" t="s">
        <v>101</v>
      </c>
      <c r="F176" s="26">
        <v>0</v>
      </c>
      <c r="G176" s="23" t="str">
        <f>VLOOKUP(B176,'Data Produk'!$A$2:$F$40,2,FALSE)</f>
        <v>Golda Coffee</v>
      </c>
      <c r="H176" s="23" t="str">
        <f>VLOOKUP(B176,'Data Produk'!$A$2:$F$40,3,FALSE)</f>
        <v>Minuman</v>
      </c>
      <c r="I176" s="24" t="str">
        <f>VLOOKUP(B176,'Data Produk'!$A$2:$F$40,4,FALSE)</f>
        <v>Pcs</v>
      </c>
      <c r="J176" s="27">
        <f>VLOOKUP(B176,'Data Produk'!$A$2:$F$40,5,FALSE)</f>
        <v>11950</v>
      </c>
      <c r="K176" s="27">
        <f>VLOOKUP(B176,'Data Produk'!$A$2:$F$40,6,FALSE)</f>
        <v>16200</v>
      </c>
      <c r="L176" s="27">
        <f t="shared" si="0"/>
        <v>860400</v>
      </c>
      <c r="M176" s="25">
        <f t="shared" si="11"/>
        <v>1166400</v>
      </c>
      <c r="N176" s="24">
        <f>DAY('Data Transaksi'!$A176)</f>
        <v>24</v>
      </c>
      <c r="O176" s="23" t="str">
        <f>TEXT('Data Transaksi'!$A176,"mmm")</f>
        <v>Jun</v>
      </c>
      <c r="P176" s="24">
        <f>YEAR('Data Transaksi'!$A176)</f>
        <v>2021</v>
      </c>
      <c r="R176" s="28">
        <f>'Data Transaksi'!$C176+25</f>
        <v>97</v>
      </c>
    </row>
    <row r="177" spans="1:18" ht="16.5" customHeight="1" x14ac:dyDescent="0.35">
      <c r="A177" s="29">
        <v>44372</v>
      </c>
      <c r="B177" s="30" t="s">
        <v>37</v>
      </c>
      <c r="C177" s="31">
        <v>69</v>
      </c>
      <c r="D177" s="30" t="s">
        <v>100</v>
      </c>
      <c r="E177" s="32" t="s">
        <v>101</v>
      </c>
      <c r="F177" s="33">
        <v>0</v>
      </c>
      <c r="G177" s="30" t="str">
        <f>VLOOKUP(B177,'Data Produk'!$A$2:$F$40,2,FALSE)</f>
        <v>Yoyic Bluebery</v>
      </c>
      <c r="H177" s="30" t="str">
        <f>VLOOKUP(B177,'Data Produk'!$A$2:$F$40,3,FALSE)</f>
        <v>Minuman</v>
      </c>
      <c r="I177" s="31" t="str">
        <f>VLOOKUP(B177,'Data Produk'!$A$2:$F$40,4,FALSE)</f>
        <v>Pcs</v>
      </c>
      <c r="J177" s="34">
        <f>VLOOKUP(B177,'Data Produk'!$A$2:$F$40,5,FALSE)</f>
        <v>4775</v>
      </c>
      <c r="K177" s="34">
        <f>VLOOKUP(B177,'Data Produk'!$A$2:$F$40,6,FALSE)</f>
        <v>7700</v>
      </c>
      <c r="L177" s="34">
        <f t="shared" si="0"/>
        <v>329475</v>
      </c>
      <c r="M177" s="32">
        <f t="shared" ref="M177:M183" si="12">K177*C177*(1-F177)</f>
        <v>531300</v>
      </c>
      <c r="N177" s="31">
        <f>DAY('Data Transaksi'!$A177)</f>
        <v>25</v>
      </c>
      <c r="O177" s="30" t="str">
        <f>TEXT('Data Transaksi'!$A177,"mmm")</f>
        <v>Jun</v>
      </c>
      <c r="P177" s="35">
        <f>YEAR('Data Transaksi'!$A177)</f>
        <v>2021</v>
      </c>
      <c r="R177" s="28">
        <f>'Data Transaksi'!$C177+25</f>
        <v>94</v>
      </c>
    </row>
    <row r="178" spans="1:18" ht="16.5" customHeight="1" x14ac:dyDescent="0.35">
      <c r="A178" s="22">
        <v>44373</v>
      </c>
      <c r="B178" s="23" t="s">
        <v>37</v>
      </c>
      <c r="C178" s="24">
        <v>68</v>
      </c>
      <c r="D178" s="23" t="s">
        <v>100</v>
      </c>
      <c r="E178" s="25" t="s">
        <v>101</v>
      </c>
      <c r="F178" s="26">
        <v>0</v>
      </c>
      <c r="G178" s="23" t="str">
        <f>VLOOKUP(B178,'Data Produk'!$A$2:$F$40,2,FALSE)</f>
        <v>Yoyic Bluebery</v>
      </c>
      <c r="H178" s="23" t="str">
        <f>VLOOKUP(B178,'Data Produk'!$A$2:$F$40,3,FALSE)</f>
        <v>Minuman</v>
      </c>
      <c r="I178" s="24" t="str">
        <f>VLOOKUP(B178,'Data Produk'!$A$2:$F$40,4,FALSE)</f>
        <v>Pcs</v>
      </c>
      <c r="J178" s="27">
        <f>VLOOKUP(B178,'Data Produk'!$A$2:$F$40,5,FALSE)</f>
        <v>4775</v>
      </c>
      <c r="K178" s="27">
        <f>VLOOKUP(B178,'Data Produk'!$A$2:$F$40,6,FALSE)</f>
        <v>7700</v>
      </c>
      <c r="L178" s="27">
        <f t="shared" si="0"/>
        <v>324700</v>
      </c>
      <c r="M178" s="25">
        <f t="shared" si="12"/>
        <v>523600</v>
      </c>
      <c r="N178" s="24">
        <f>DAY('Data Transaksi'!$A178)</f>
        <v>26</v>
      </c>
      <c r="O178" s="23" t="str">
        <f>TEXT('Data Transaksi'!$A178,"mmm")</f>
        <v>Jun</v>
      </c>
      <c r="P178" s="24">
        <f>YEAR('Data Transaksi'!$A178)</f>
        <v>2021</v>
      </c>
      <c r="R178" s="28">
        <f>'Data Transaksi'!$C178+25</f>
        <v>93</v>
      </c>
    </row>
    <row r="179" spans="1:18" ht="16.5" customHeight="1" x14ac:dyDescent="0.35">
      <c r="A179" s="29">
        <v>44374</v>
      </c>
      <c r="B179" s="30" t="s">
        <v>37</v>
      </c>
      <c r="C179" s="31">
        <v>85</v>
      </c>
      <c r="D179" s="30" t="s">
        <v>100</v>
      </c>
      <c r="E179" s="32" t="s">
        <v>101</v>
      </c>
      <c r="F179" s="33">
        <v>0</v>
      </c>
      <c r="G179" s="30" t="str">
        <f>VLOOKUP(B179,'Data Produk'!$A$2:$F$40,2,FALSE)</f>
        <v>Yoyic Bluebery</v>
      </c>
      <c r="H179" s="30" t="str">
        <f>VLOOKUP(B179,'Data Produk'!$A$2:$F$40,3,FALSE)</f>
        <v>Minuman</v>
      </c>
      <c r="I179" s="31" t="str">
        <f>VLOOKUP(B179,'Data Produk'!$A$2:$F$40,4,FALSE)</f>
        <v>Pcs</v>
      </c>
      <c r="J179" s="34">
        <f>VLOOKUP(B179,'Data Produk'!$A$2:$F$40,5,FALSE)</f>
        <v>4775</v>
      </c>
      <c r="K179" s="34">
        <f>VLOOKUP(B179,'Data Produk'!$A$2:$F$40,6,FALSE)</f>
        <v>7700</v>
      </c>
      <c r="L179" s="34">
        <f t="shared" si="0"/>
        <v>405875</v>
      </c>
      <c r="M179" s="32">
        <f t="shared" si="12"/>
        <v>654500</v>
      </c>
      <c r="N179" s="31">
        <f>DAY('Data Transaksi'!$A179)</f>
        <v>27</v>
      </c>
      <c r="O179" s="30" t="str">
        <f>TEXT('Data Transaksi'!$A179,"mmm")</f>
        <v>Jun</v>
      </c>
      <c r="P179" s="35">
        <f>YEAR('Data Transaksi'!$A179)</f>
        <v>2021</v>
      </c>
      <c r="R179" s="28">
        <f>'Data Transaksi'!$C179+25</f>
        <v>110</v>
      </c>
    </row>
    <row r="180" spans="1:18" ht="16.5" customHeight="1" x14ac:dyDescent="0.35">
      <c r="A180" s="22">
        <v>44375</v>
      </c>
      <c r="B180" s="23" t="s">
        <v>37</v>
      </c>
      <c r="C180" s="24">
        <v>80</v>
      </c>
      <c r="D180" s="23" t="s">
        <v>100</v>
      </c>
      <c r="E180" s="25" t="s">
        <v>101</v>
      </c>
      <c r="F180" s="26">
        <v>0</v>
      </c>
      <c r="G180" s="23" t="str">
        <f>VLOOKUP(B180,'Data Produk'!$A$2:$F$40,2,FALSE)</f>
        <v>Yoyic Bluebery</v>
      </c>
      <c r="H180" s="23" t="str">
        <f>VLOOKUP(B180,'Data Produk'!$A$2:$F$40,3,FALSE)</f>
        <v>Minuman</v>
      </c>
      <c r="I180" s="24" t="str">
        <f>VLOOKUP(B180,'Data Produk'!$A$2:$F$40,4,FALSE)</f>
        <v>Pcs</v>
      </c>
      <c r="J180" s="27">
        <f>VLOOKUP(B180,'Data Produk'!$A$2:$F$40,5,FALSE)</f>
        <v>4775</v>
      </c>
      <c r="K180" s="27">
        <f>VLOOKUP(B180,'Data Produk'!$A$2:$F$40,6,FALSE)</f>
        <v>7700</v>
      </c>
      <c r="L180" s="27">
        <f t="shared" si="0"/>
        <v>382000</v>
      </c>
      <c r="M180" s="25">
        <f t="shared" si="12"/>
        <v>616000</v>
      </c>
      <c r="N180" s="24">
        <f>DAY('Data Transaksi'!$A180)</f>
        <v>28</v>
      </c>
      <c r="O180" s="23" t="str">
        <f>TEXT('Data Transaksi'!$A180,"mmm")</f>
        <v>Jun</v>
      </c>
      <c r="P180" s="24">
        <f>YEAR('Data Transaksi'!$A180)</f>
        <v>2021</v>
      </c>
      <c r="R180" s="28">
        <f>'Data Transaksi'!$C180+25</f>
        <v>105</v>
      </c>
    </row>
    <row r="181" spans="1:18" ht="16.5" customHeight="1" x14ac:dyDescent="0.35">
      <c r="A181" s="29">
        <v>44376</v>
      </c>
      <c r="B181" s="30" t="s">
        <v>37</v>
      </c>
      <c r="C181" s="31">
        <v>75</v>
      </c>
      <c r="D181" s="30" t="s">
        <v>100</v>
      </c>
      <c r="E181" s="32" t="s">
        <v>101</v>
      </c>
      <c r="F181" s="33">
        <v>0</v>
      </c>
      <c r="G181" s="30" t="str">
        <f>VLOOKUP(B181,'Data Produk'!$A$2:$F$40,2,FALSE)</f>
        <v>Yoyic Bluebery</v>
      </c>
      <c r="H181" s="30" t="str">
        <f>VLOOKUP(B181,'Data Produk'!$A$2:$F$40,3,FALSE)</f>
        <v>Minuman</v>
      </c>
      <c r="I181" s="31" t="str">
        <f>VLOOKUP(B181,'Data Produk'!$A$2:$F$40,4,FALSE)</f>
        <v>Pcs</v>
      </c>
      <c r="J181" s="34">
        <f>VLOOKUP(B181,'Data Produk'!$A$2:$F$40,5,FALSE)</f>
        <v>4775</v>
      </c>
      <c r="K181" s="34">
        <f>VLOOKUP(B181,'Data Produk'!$A$2:$F$40,6,FALSE)</f>
        <v>7700</v>
      </c>
      <c r="L181" s="34">
        <f t="shared" si="0"/>
        <v>358125</v>
      </c>
      <c r="M181" s="32">
        <f t="shared" si="12"/>
        <v>577500</v>
      </c>
      <c r="N181" s="31">
        <f>DAY('Data Transaksi'!$A181)</f>
        <v>29</v>
      </c>
      <c r="O181" s="30" t="str">
        <f>TEXT('Data Transaksi'!$A181,"mmm")</f>
        <v>Jun</v>
      </c>
      <c r="P181" s="35">
        <f>YEAR('Data Transaksi'!$A181)</f>
        <v>2021</v>
      </c>
      <c r="R181" s="28">
        <f>'Data Transaksi'!$C181+25</f>
        <v>100</v>
      </c>
    </row>
    <row r="182" spans="1:18" ht="16.5" customHeight="1" x14ac:dyDescent="0.35">
      <c r="A182" s="22">
        <v>44377</v>
      </c>
      <c r="B182" s="23" t="s">
        <v>37</v>
      </c>
      <c r="C182" s="24">
        <v>67</v>
      </c>
      <c r="D182" s="23" t="s">
        <v>100</v>
      </c>
      <c r="E182" s="25" t="s">
        <v>101</v>
      </c>
      <c r="F182" s="26">
        <v>0</v>
      </c>
      <c r="G182" s="23" t="str">
        <f>VLOOKUP(B182,'Data Produk'!$A$2:$F$40,2,FALSE)</f>
        <v>Yoyic Bluebery</v>
      </c>
      <c r="H182" s="23" t="str">
        <f>VLOOKUP(B182,'Data Produk'!$A$2:$F$40,3,FALSE)</f>
        <v>Minuman</v>
      </c>
      <c r="I182" s="24" t="str">
        <f>VLOOKUP(B182,'Data Produk'!$A$2:$F$40,4,FALSE)</f>
        <v>Pcs</v>
      </c>
      <c r="J182" s="27">
        <f>VLOOKUP(B182,'Data Produk'!$A$2:$F$40,5,FALSE)</f>
        <v>4775</v>
      </c>
      <c r="K182" s="27">
        <f>VLOOKUP(B182,'Data Produk'!$A$2:$F$40,6,FALSE)</f>
        <v>7700</v>
      </c>
      <c r="L182" s="27">
        <f t="shared" si="0"/>
        <v>319925</v>
      </c>
      <c r="M182" s="25">
        <f t="shared" si="12"/>
        <v>515900</v>
      </c>
      <c r="N182" s="24">
        <f>DAY('Data Transaksi'!$A182)</f>
        <v>30</v>
      </c>
      <c r="O182" s="23" t="str">
        <f>TEXT('Data Transaksi'!$A182,"mmm")</f>
        <v>Jun</v>
      </c>
      <c r="P182" s="24">
        <f>YEAR('Data Transaksi'!$A182)</f>
        <v>2021</v>
      </c>
      <c r="R182" s="28">
        <f>'Data Transaksi'!$C182+25</f>
        <v>92</v>
      </c>
    </row>
    <row r="183" spans="1:18" ht="16.5" customHeight="1" x14ac:dyDescent="0.35">
      <c r="A183" s="29">
        <v>44378</v>
      </c>
      <c r="B183" s="30" t="s">
        <v>49</v>
      </c>
      <c r="C183" s="31">
        <v>70</v>
      </c>
      <c r="D183" s="30" t="s">
        <v>100</v>
      </c>
      <c r="E183" s="32" t="s">
        <v>101</v>
      </c>
      <c r="F183" s="33">
        <v>0</v>
      </c>
      <c r="G183" s="30" t="str">
        <f>VLOOKUP(B183,'Data Produk'!$A$2:$F$40,2,FALSE)</f>
        <v>Milku Cokelat</v>
      </c>
      <c r="H183" s="30" t="str">
        <f>VLOOKUP(B183,'Data Produk'!$A$2:$F$40,3,FALSE)</f>
        <v>Minuman</v>
      </c>
      <c r="I183" s="31" t="str">
        <f>VLOOKUP(B183,'Data Produk'!$A$2:$F$40,4,FALSE)</f>
        <v>Pcs</v>
      </c>
      <c r="J183" s="34">
        <f>VLOOKUP(B183,'Data Produk'!$A$2:$F$40,5,FALSE)</f>
        <v>2500</v>
      </c>
      <c r="K183" s="34">
        <f>VLOOKUP(B183,'Data Produk'!$A$2:$F$40,6,FALSE)</f>
        <v>5400</v>
      </c>
      <c r="L183" s="34">
        <f t="shared" si="0"/>
        <v>175000</v>
      </c>
      <c r="M183" s="32">
        <f t="shared" si="12"/>
        <v>378000</v>
      </c>
      <c r="N183" s="31">
        <f>DAY('Data Transaksi'!$A183)</f>
        <v>1</v>
      </c>
      <c r="O183" s="30" t="str">
        <f>TEXT('Data Transaksi'!$A183,"mmm")</f>
        <v>Jul</v>
      </c>
      <c r="P183" s="35">
        <f>YEAR('Data Transaksi'!$A183)</f>
        <v>2021</v>
      </c>
      <c r="R183" s="28">
        <f>'Data Transaksi'!$C183+25</f>
        <v>95</v>
      </c>
    </row>
    <row r="184" spans="1:18" ht="16.5" customHeight="1" x14ac:dyDescent="0.35">
      <c r="A184" s="22">
        <v>44379</v>
      </c>
      <c r="B184" s="23" t="s">
        <v>81</v>
      </c>
      <c r="C184" s="24">
        <v>69</v>
      </c>
      <c r="D184" s="23" t="s">
        <v>104</v>
      </c>
      <c r="E184" s="25" t="s">
        <v>103</v>
      </c>
      <c r="F184" s="26">
        <v>0</v>
      </c>
      <c r="G184" s="23" t="str">
        <f>VLOOKUP(B184,'Data Produk'!$A$2:$F$40,2,FALSE)</f>
        <v>Pulpen Gel</v>
      </c>
      <c r="H184" s="23" t="str">
        <f>VLOOKUP(B184,'Data Produk'!$A$2:$F$40,3,FALSE)</f>
        <v>Alat Tulis</v>
      </c>
      <c r="I184" s="24" t="str">
        <f>VLOOKUP(B184,'Data Produk'!$A$2:$F$40,4,FALSE)</f>
        <v>Pcs</v>
      </c>
      <c r="J184" s="27">
        <f>VLOOKUP(B184,'Data Produk'!$A$2:$F$40,5,FALSE)</f>
        <v>7500</v>
      </c>
      <c r="K184" s="27">
        <f>VLOOKUP(B184,'Data Produk'!$A$2:$F$40,6,FALSE)</f>
        <v>8000</v>
      </c>
      <c r="L184" s="27">
        <f t="shared" si="0"/>
        <v>517500</v>
      </c>
      <c r="M184" s="25">
        <f t="shared" ref="M184:M206" si="13">K184*C184</f>
        <v>552000</v>
      </c>
      <c r="N184" s="24">
        <f>DAY('Data Transaksi'!$A184)</f>
        <v>2</v>
      </c>
      <c r="O184" s="23" t="str">
        <f>TEXT('Data Transaksi'!$A184,"mmm")</f>
        <v>Jul</v>
      </c>
      <c r="P184" s="24">
        <f>YEAR('Data Transaksi'!$A184)</f>
        <v>2021</v>
      </c>
      <c r="R184" s="28">
        <f>'Data Transaksi'!$C184+25</f>
        <v>94</v>
      </c>
    </row>
    <row r="185" spans="1:18" ht="16.5" customHeight="1" x14ac:dyDescent="0.35">
      <c r="A185" s="29">
        <v>44380</v>
      </c>
      <c r="B185" s="30" t="s">
        <v>83</v>
      </c>
      <c r="C185" s="31">
        <v>72</v>
      </c>
      <c r="D185" s="30" t="s">
        <v>104</v>
      </c>
      <c r="E185" s="32" t="s">
        <v>101</v>
      </c>
      <c r="F185" s="33">
        <v>0</v>
      </c>
      <c r="G185" s="30" t="str">
        <f>VLOOKUP(B185,'Data Produk'!$A$2:$F$40,2,FALSE)</f>
        <v>Tipe X Joyko</v>
      </c>
      <c r="H185" s="30" t="str">
        <f>VLOOKUP(B185,'Data Produk'!$A$2:$F$40,3,FALSE)</f>
        <v>Alat Tulis</v>
      </c>
      <c r="I185" s="31" t="str">
        <f>VLOOKUP(B185,'Data Produk'!$A$2:$F$40,4,FALSE)</f>
        <v>Pcs</v>
      </c>
      <c r="J185" s="34">
        <f>VLOOKUP(B185,'Data Produk'!$A$2:$F$40,5,FALSE)</f>
        <v>1500</v>
      </c>
      <c r="K185" s="34">
        <f>VLOOKUP(B185,'Data Produk'!$A$2:$F$40,6,FALSE)</f>
        <v>2500</v>
      </c>
      <c r="L185" s="34">
        <f t="shared" si="0"/>
        <v>108000</v>
      </c>
      <c r="M185" s="32">
        <f t="shared" si="13"/>
        <v>180000</v>
      </c>
      <c r="N185" s="31">
        <f>DAY('Data Transaksi'!$A185)</f>
        <v>3</v>
      </c>
      <c r="O185" s="30" t="str">
        <f>TEXT('Data Transaksi'!$A185,"mmm")</f>
        <v>Jul</v>
      </c>
      <c r="P185" s="35">
        <f>YEAR('Data Transaksi'!$A185)</f>
        <v>2021</v>
      </c>
      <c r="R185" s="28">
        <f>'Data Transaksi'!$C185+25</f>
        <v>97</v>
      </c>
    </row>
    <row r="186" spans="1:18" ht="16.5" customHeight="1" x14ac:dyDescent="0.35">
      <c r="A186" s="22">
        <v>44381</v>
      </c>
      <c r="B186" s="23" t="s">
        <v>6</v>
      </c>
      <c r="C186" s="24">
        <v>73</v>
      </c>
      <c r="D186" s="23" t="s">
        <v>104</v>
      </c>
      <c r="E186" s="25" t="s">
        <v>101</v>
      </c>
      <c r="F186" s="26">
        <v>0</v>
      </c>
      <c r="G186" s="23" t="str">
        <f>VLOOKUP(B186,'Data Produk'!$A$2:$F$40,2,FALSE)</f>
        <v>Pocky</v>
      </c>
      <c r="H186" s="23" t="str">
        <f>VLOOKUP(B186,'Data Produk'!$A$2:$F$40,3,FALSE)</f>
        <v>Makanan</v>
      </c>
      <c r="I186" s="24" t="str">
        <f>VLOOKUP(B186,'Data Produk'!$A$2:$F$40,4,FALSE)</f>
        <v>Pcs</v>
      </c>
      <c r="J186" s="27">
        <f>VLOOKUP(B186,'Data Produk'!$A$2:$F$40,5,FALSE)</f>
        <v>7250</v>
      </c>
      <c r="K186" s="27">
        <f>VLOOKUP(B186,'Data Produk'!$A$2:$F$40,6,FALSE)</f>
        <v>8200</v>
      </c>
      <c r="L186" s="27">
        <f t="shared" si="0"/>
        <v>529250</v>
      </c>
      <c r="M186" s="25">
        <f t="shared" si="13"/>
        <v>598600</v>
      </c>
      <c r="N186" s="24">
        <f>DAY('Data Transaksi'!$A186)</f>
        <v>4</v>
      </c>
      <c r="O186" s="23" t="str">
        <f>TEXT('Data Transaksi'!$A186,"mmm")</f>
        <v>Jul</v>
      </c>
      <c r="P186" s="24">
        <f>YEAR('Data Transaksi'!$A186)</f>
        <v>2021</v>
      </c>
      <c r="R186" s="28">
        <f>'Data Transaksi'!$C186+25</f>
        <v>98</v>
      </c>
    </row>
    <row r="187" spans="1:18" ht="16.5" customHeight="1" x14ac:dyDescent="0.35">
      <c r="A187" s="29">
        <v>44382</v>
      </c>
      <c r="B187" s="30" t="s">
        <v>37</v>
      </c>
      <c r="C187" s="31">
        <v>72</v>
      </c>
      <c r="D187" s="30" t="s">
        <v>100</v>
      </c>
      <c r="E187" s="32" t="s">
        <v>101</v>
      </c>
      <c r="F187" s="33">
        <v>0</v>
      </c>
      <c r="G187" s="30" t="str">
        <f>VLOOKUP(B187,'Data Produk'!$A$2:$F$40,2,FALSE)</f>
        <v>Yoyic Bluebery</v>
      </c>
      <c r="H187" s="30" t="str">
        <f>VLOOKUP(B187,'Data Produk'!$A$2:$F$40,3,FALSE)</f>
        <v>Minuman</v>
      </c>
      <c r="I187" s="31" t="str">
        <f>VLOOKUP(B187,'Data Produk'!$A$2:$F$40,4,FALSE)</f>
        <v>Pcs</v>
      </c>
      <c r="J187" s="34">
        <f>VLOOKUP(B187,'Data Produk'!$A$2:$F$40,5,FALSE)</f>
        <v>4775</v>
      </c>
      <c r="K187" s="34">
        <f>VLOOKUP(B187,'Data Produk'!$A$2:$F$40,6,FALSE)</f>
        <v>7700</v>
      </c>
      <c r="L187" s="34">
        <f t="shared" si="0"/>
        <v>343800</v>
      </c>
      <c r="M187" s="32">
        <f t="shared" si="13"/>
        <v>554400</v>
      </c>
      <c r="N187" s="31">
        <f>DAY('Data Transaksi'!$A187)</f>
        <v>5</v>
      </c>
      <c r="O187" s="30" t="str">
        <f>TEXT('Data Transaksi'!$A187,"mmm")</f>
        <v>Jul</v>
      </c>
      <c r="P187" s="35">
        <f>YEAR('Data Transaksi'!$A187)</f>
        <v>2021</v>
      </c>
      <c r="R187" s="28">
        <f>'Data Transaksi'!$C187+25</f>
        <v>97</v>
      </c>
    </row>
    <row r="188" spans="1:18" ht="16.5" customHeight="1" x14ac:dyDescent="0.35">
      <c r="A188" s="22">
        <v>44383</v>
      </c>
      <c r="B188" s="23" t="s">
        <v>47</v>
      </c>
      <c r="C188" s="24">
        <v>77</v>
      </c>
      <c r="D188" s="23" t="s">
        <v>100</v>
      </c>
      <c r="E188" s="25" t="s">
        <v>103</v>
      </c>
      <c r="F188" s="26">
        <v>0</v>
      </c>
      <c r="G188" s="23" t="str">
        <f>VLOOKUP(B188,'Data Produk'!$A$2:$F$40,2,FALSE)</f>
        <v>Golda Coffee</v>
      </c>
      <c r="H188" s="23" t="str">
        <f>VLOOKUP(B188,'Data Produk'!$A$2:$F$40,3,FALSE)</f>
        <v>Minuman</v>
      </c>
      <c r="I188" s="24" t="str">
        <f>VLOOKUP(B188,'Data Produk'!$A$2:$F$40,4,FALSE)</f>
        <v>Pcs</v>
      </c>
      <c r="J188" s="27">
        <f>VLOOKUP(B188,'Data Produk'!$A$2:$F$40,5,FALSE)</f>
        <v>11950</v>
      </c>
      <c r="K188" s="27">
        <f>VLOOKUP(B188,'Data Produk'!$A$2:$F$40,6,FALSE)</f>
        <v>16200</v>
      </c>
      <c r="L188" s="27">
        <f t="shared" si="0"/>
        <v>920150</v>
      </c>
      <c r="M188" s="25">
        <f t="shared" si="13"/>
        <v>1247400</v>
      </c>
      <c r="N188" s="24">
        <f>DAY('Data Transaksi'!$A188)</f>
        <v>6</v>
      </c>
      <c r="O188" s="23" t="str">
        <f>TEXT('Data Transaksi'!$A188,"mmm")</f>
        <v>Jul</v>
      </c>
      <c r="P188" s="24">
        <f>YEAR('Data Transaksi'!$A188)</f>
        <v>2021</v>
      </c>
      <c r="R188" s="28">
        <f>'Data Transaksi'!$C188+25</f>
        <v>102</v>
      </c>
    </row>
    <row r="189" spans="1:18" ht="16.5" customHeight="1" x14ac:dyDescent="0.35">
      <c r="A189" s="29">
        <v>44384</v>
      </c>
      <c r="B189" s="30" t="s">
        <v>58</v>
      </c>
      <c r="C189" s="31">
        <v>70</v>
      </c>
      <c r="D189" s="30" t="s">
        <v>100</v>
      </c>
      <c r="E189" s="32" t="s">
        <v>101</v>
      </c>
      <c r="F189" s="33">
        <v>0</v>
      </c>
      <c r="G189" s="30" t="str">
        <f>VLOOKUP(B189,'Data Produk'!$A$2:$F$40,2,FALSE)</f>
        <v>Lifebuoy Cair 900 Ml</v>
      </c>
      <c r="H189" s="30" t="str">
        <f>VLOOKUP(B189,'Data Produk'!$A$2:$F$40,3,FALSE)</f>
        <v>Perawatan Tubuh</v>
      </c>
      <c r="I189" s="31" t="str">
        <f>VLOOKUP(B189,'Data Produk'!$A$2:$F$40,4,FALSE)</f>
        <v>Pcs</v>
      </c>
      <c r="J189" s="34">
        <f>VLOOKUP(B189,'Data Produk'!$A$2:$F$40,5,FALSE)</f>
        <v>34550</v>
      </c>
      <c r="K189" s="34">
        <f>VLOOKUP(B189,'Data Produk'!$A$2:$F$40,6,FALSE)</f>
        <v>36000</v>
      </c>
      <c r="L189" s="34">
        <f t="shared" si="0"/>
        <v>2418500</v>
      </c>
      <c r="M189" s="32">
        <f t="shared" si="13"/>
        <v>2520000</v>
      </c>
      <c r="N189" s="31">
        <f>DAY('Data Transaksi'!$A189)</f>
        <v>7</v>
      </c>
      <c r="O189" s="30" t="str">
        <f>TEXT('Data Transaksi'!$A189,"mmm")</f>
        <v>Jul</v>
      </c>
      <c r="P189" s="35">
        <f>YEAR('Data Transaksi'!$A189)</f>
        <v>2021</v>
      </c>
      <c r="R189" s="28">
        <f>'Data Transaksi'!$C189+25</f>
        <v>95</v>
      </c>
    </row>
    <row r="190" spans="1:18" ht="16.5" customHeight="1" x14ac:dyDescent="0.35">
      <c r="A190" s="22">
        <v>44385</v>
      </c>
      <c r="B190" s="23" t="s">
        <v>12</v>
      </c>
      <c r="C190" s="24">
        <v>67</v>
      </c>
      <c r="D190" s="23" t="s">
        <v>100</v>
      </c>
      <c r="E190" s="25" t="s">
        <v>103</v>
      </c>
      <c r="F190" s="26">
        <v>0</v>
      </c>
      <c r="G190" s="23" t="str">
        <f>VLOOKUP(B190,'Data Produk'!$A$2:$F$40,2,FALSE)</f>
        <v>Oreo Wafer Sandwich</v>
      </c>
      <c r="H190" s="23" t="str">
        <f>VLOOKUP(B190,'Data Produk'!$A$2:$F$40,3,FALSE)</f>
        <v>Makanan</v>
      </c>
      <c r="I190" s="24" t="str">
        <f>VLOOKUP(B190,'Data Produk'!$A$2:$F$40,4,FALSE)</f>
        <v>Pcs</v>
      </c>
      <c r="J190" s="27">
        <f>VLOOKUP(B190,'Data Produk'!$A$2:$F$40,5,FALSE)</f>
        <v>2350</v>
      </c>
      <c r="K190" s="27">
        <f>VLOOKUP(B190,'Data Produk'!$A$2:$F$40,6,FALSE)</f>
        <v>3500</v>
      </c>
      <c r="L190" s="27">
        <f t="shared" si="0"/>
        <v>157450</v>
      </c>
      <c r="M190" s="25">
        <f t="shared" si="13"/>
        <v>234500</v>
      </c>
      <c r="N190" s="24">
        <f>DAY('Data Transaksi'!$A190)</f>
        <v>8</v>
      </c>
      <c r="O190" s="23" t="str">
        <f>TEXT('Data Transaksi'!$A190,"mmm")</f>
        <v>Jul</v>
      </c>
      <c r="P190" s="24">
        <f>YEAR('Data Transaksi'!$A190)</f>
        <v>2021</v>
      </c>
      <c r="R190" s="28">
        <f>'Data Transaksi'!$C190+25</f>
        <v>92</v>
      </c>
    </row>
    <row r="191" spans="1:18" ht="16.5" customHeight="1" x14ac:dyDescent="0.35">
      <c r="A191" s="29">
        <v>44386</v>
      </c>
      <c r="B191" s="30" t="s">
        <v>49</v>
      </c>
      <c r="C191" s="31">
        <v>69</v>
      </c>
      <c r="D191" s="30" t="s">
        <v>102</v>
      </c>
      <c r="E191" s="32" t="s">
        <v>101</v>
      </c>
      <c r="F191" s="33">
        <v>0</v>
      </c>
      <c r="G191" s="30" t="str">
        <f>VLOOKUP(B191,'Data Produk'!$A$2:$F$40,2,FALSE)</f>
        <v>Milku Cokelat</v>
      </c>
      <c r="H191" s="30" t="str">
        <f>VLOOKUP(B191,'Data Produk'!$A$2:$F$40,3,FALSE)</f>
        <v>Minuman</v>
      </c>
      <c r="I191" s="31" t="str">
        <f>VLOOKUP(B191,'Data Produk'!$A$2:$F$40,4,FALSE)</f>
        <v>Pcs</v>
      </c>
      <c r="J191" s="34">
        <f>VLOOKUP(B191,'Data Produk'!$A$2:$F$40,5,FALSE)</f>
        <v>2500</v>
      </c>
      <c r="K191" s="34">
        <f>VLOOKUP(B191,'Data Produk'!$A$2:$F$40,6,FALSE)</f>
        <v>5400</v>
      </c>
      <c r="L191" s="34">
        <f t="shared" si="0"/>
        <v>172500</v>
      </c>
      <c r="M191" s="32">
        <f t="shared" si="13"/>
        <v>372600</v>
      </c>
      <c r="N191" s="31">
        <f>DAY('Data Transaksi'!$A191)</f>
        <v>9</v>
      </c>
      <c r="O191" s="30" t="str">
        <f>TEXT('Data Transaksi'!$A191,"mmm")</f>
        <v>Jul</v>
      </c>
      <c r="P191" s="35">
        <f>YEAR('Data Transaksi'!$A191)</f>
        <v>2021</v>
      </c>
      <c r="R191" s="28">
        <f>'Data Transaksi'!$C191+25</f>
        <v>94</v>
      </c>
    </row>
    <row r="192" spans="1:18" ht="16.5" customHeight="1" x14ac:dyDescent="0.35">
      <c r="A192" s="22">
        <v>44387</v>
      </c>
      <c r="B192" s="23" t="s">
        <v>49</v>
      </c>
      <c r="C192" s="24">
        <v>68</v>
      </c>
      <c r="D192" s="23" t="s">
        <v>104</v>
      </c>
      <c r="E192" s="25" t="s">
        <v>101</v>
      </c>
      <c r="F192" s="26">
        <v>0</v>
      </c>
      <c r="G192" s="23" t="str">
        <f>VLOOKUP(B192,'Data Produk'!$A$2:$F$40,2,FALSE)</f>
        <v>Milku Cokelat</v>
      </c>
      <c r="H192" s="23" t="str">
        <f>VLOOKUP(B192,'Data Produk'!$A$2:$F$40,3,FALSE)</f>
        <v>Minuman</v>
      </c>
      <c r="I192" s="24" t="str">
        <f>VLOOKUP(B192,'Data Produk'!$A$2:$F$40,4,FALSE)</f>
        <v>Pcs</v>
      </c>
      <c r="J192" s="27">
        <f>VLOOKUP(B192,'Data Produk'!$A$2:$F$40,5,FALSE)</f>
        <v>2500</v>
      </c>
      <c r="K192" s="27">
        <f>VLOOKUP(B192,'Data Produk'!$A$2:$F$40,6,FALSE)</f>
        <v>5400</v>
      </c>
      <c r="L192" s="27">
        <f t="shared" si="0"/>
        <v>170000</v>
      </c>
      <c r="M192" s="25">
        <f t="shared" si="13"/>
        <v>367200</v>
      </c>
      <c r="N192" s="24">
        <f>DAY('Data Transaksi'!$A192)</f>
        <v>10</v>
      </c>
      <c r="O192" s="23" t="str">
        <f>TEXT('Data Transaksi'!$A192,"mmm")</f>
        <v>Jul</v>
      </c>
      <c r="P192" s="24">
        <f>YEAR('Data Transaksi'!$A192)</f>
        <v>2021</v>
      </c>
      <c r="R192" s="28">
        <f>'Data Transaksi'!$C192+25</f>
        <v>93</v>
      </c>
    </row>
    <row r="193" spans="1:18" ht="16.5" customHeight="1" x14ac:dyDescent="0.35">
      <c r="A193" s="29">
        <v>44388</v>
      </c>
      <c r="B193" s="30" t="s">
        <v>10</v>
      </c>
      <c r="C193" s="31">
        <v>67</v>
      </c>
      <c r="D193" s="30" t="s">
        <v>102</v>
      </c>
      <c r="E193" s="32" t="s">
        <v>101</v>
      </c>
      <c r="F193" s="33">
        <v>0</v>
      </c>
      <c r="G193" s="30" t="str">
        <f>VLOOKUP(B193,'Data Produk'!$A$2:$F$40,2,FALSE)</f>
        <v>Lotte Chocopie</v>
      </c>
      <c r="H193" s="30" t="str">
        <f>VLOOKUP(B193,'Data Produk'!$A$2:$F$40,3,FALSE)</f>
        <v>Makanan</v>
      </c>
      <c r="I193" s="31" t="str">
        <f>VLOOKUP(B193,'Data Produk'!$A$2:$F$40,4,FALSE)</f>
        <v>Pcs</v>
      </c>
      <c r="J193" s="34">
        <f>VLOOKUP(B193,'Data Produk'!$A$2:$F$40,5,FALSE)</f>
        <v>4850</v>
      </c>
      <c r="K193" s="34">
        <f>VLOOKUP(B193,'Data Produk'!$A$2:$F$40,6,FALSE)</f>
        <v>6100</v>
      </c>
      <c r="L193" s="34">
        <f t="shared" si="0"/>
        <v>324950</v>
      </c>
      <c r="M193" s="32">
        <f t="shared" si="13"/>
        <v>408700</v>
      </c>
      <c r="N193" s="31">
        <f>DAY('Data Transaksi'!$A193)</f>
        <v>11</v>
      </c>
      <c r="O193" s="30" t="str">
        <f>TEXT('Data Transaksi'!$A193,"mmm")</f>
        <v>Jul</v>
      </c>
      <c r="P193" s="35">
        <f>YEAR('Data Transaksi'!$A193)</f>
        <v>2021</v>
      </c>
      <c r="R193" s="28">
        <f>'Data Transaksi'!$C193+25</f>
        <v>92</v>
      </c>
    </row>
    <row r="194" spans="1:18" ht="16.5" customHeight="1" x14ac:dyDescent="0.35">
      <c r="A194" s="22">
        <v>44389</v>
      </c>
      <c r="B194" s="23" t="s">
        <v>14</v>
      </c>
      <c r="C194" s="24">
        <v>70</v>
      </c>
      <c r="D194" s="23" t="s">
        <v>102</v>
      </c>
      <c r="E194" s="25" t="s">
        <v>101</v>
      </c>
      <c r="F194" s="26">
        <v>0</v>
      </c>
      <c r="G194" s="23" t="str">
        <f>VLOOKUP(B194,'Data Produk'!$A$2:$F$40,2,FALSE)</f>
        <v>Nyam-nyam</v>
      </c>
      <c r="H194" s="23" t="str">
        <f>VLOOKUP(B194,'Data Produk'!$A$2:$F$40,3,FALSE)</f>
        <v>Makanan</v>
      </c>
      <c r="I194" s="24" t="str">
        <f>VLOOKUP(B194,'Data Produk'!$A$2:$F$40,4,FALSE)</f>
        <v>Pcs</v>
      </c>
      <c r="J194" s="27">
        <f>VLOOKUP(B194,'Data Produk'!$A$2:$F$40,5,FALSE)</f>
        <v>3550</v>
      </c>
      <c r="K194" s="27">
        <f>VLOOKUP(B194,'Data Produk'!$A$2:$F$40,6,FALSE)</f>
        <v>4800</v>
      </c>
      <c r="L194" s="27">
        <f t="shared" si="0"/>
        <v>248500</v>
      </c>
      <c r="M194" s="25">
        <f t="shared" si="13"/>
        <v>336000</v>
      </c>
      <c r="N194" s="24">
        <f>DAY('Data Transaksi'!$A194)</f>
        <v>12</v>
      </c>
      <c r="O194" s="23" t="str">
        <f>TEXT('Data Transaksi'!$A194,"mmm")</f>
        <v>Jul</v>
      </c>
      <c r="P194" s="24">
        <f>YEAR('Data Transaksi'!$A194)</f>
        <v>2021</v>
      </c>
      <c r="R194" s="28">
        <f>'Data Transaksi'!$C194+25</f>
        <v>95</v>
      </c>
    </row>
    <row r="195" spans="1:18" ht="16.5" customHeight="1" x14ac:dyDescent="0.35">
      <c r="A195" s="29">
        <v>44390</v>
      </c>
      <c r="B195" s="30" t="s">
        <v>6</v>
      </c>
      <c r="C195" s="31">
        <v>71</v>
      </c>
      <c r="D195" s="30" t="s">
        <v>104</v>
      </c>
      <c r="E195" s="32" t="s">
        <v>101</v>
      </c>
      <c r="F195" s="33">
        <v>0</v>
      </c>
      <c r="G195" s="30" t="str">
        <f>VLOOKUP(B195,'Data Produk'!$A$2:$F$40,2,FALSE)</f>
        <v>Pocky</v>
      </c>
      <c r="H195" s="30" t="str">
        <f>VLOOKUP(B195,'Data Produk'!$A$2:$F$40,3,FALSE)</f>
        <v>Makanan</v>
      </c>
      <c r="I195" s="31" t="str">
        <f>VLOOKUP(B195,'Data Produk'!$A$2:$F$40,4,FALSE)</f>
        <v>Pcs</v>
      </c>
      <c r="J195" s="34">
        <f>VLOOKUP(B195,'Data Produk'!$A$2:$F$40,5,FALSE)</f>
        <v>7250</v>
      </c>
      <c r="K195" s="34">
        <f>VLOOKUP(B195,'Data Produk'!$A$2:$F$40,6,FALSE)</f>
        <v>8200</v>
      </c>
      <c r="L195" s="34">
        <f t="shared" si="0"/>
        <v>514750</v>
      </c>
      <c r="M195" s="32">
        <f t="shared" si="13"/>
        <v>582200</v>
      </c>
      <c r="N195" s="31">
        <f>DAY('Data Transaksi'!$A195)</f>
        <v>13</v>
      </c>
      <c r="O195" s="30" t="str">
        <f>TEXT('Data Transaksi'!$A195,"mmm")</f>
        <v>Jul</v>
      </c>
      <c r="P195" s="35">
        <f>YEAR('Data Transaksi'!$A195)</f>
        <v>2021</v>
      </c>
      <c r="R195" s="28">
        <f>'Data Transaksi'!$C195+25</f>
        <v>96</v>
      </c>
    </row>
    <row r="196" spans="1:18" ht="16.5" customHeight="1" x14ac:dyDescent="0.35">
      <c r="A196" s="22">
        <v>44391</v>
      </c>
      <c r="B196" s="23" t="s">
        <v>37</v>
      </c>
      <c r="C196" s="24">
        <v>73</v>
      </c>
      <c r="D196" s="23" t="s">
        <v>102</v>
      </c>
      <c r="E196" s="25" t="s">
        <v>101</v>
      </c>
      <c r="F196" s="26">
        <v>0</v>
      </c>
      <c r="G196" s="23" t="str">
        <f>VLOOKUP(B196,'Data Produk'!$A$2:$F$40,2,FALSE)</f>
        <v>Yoyic Bluebery</v>
      </c>
      <c r="H196" s="23" t="str">
        <f>VLOOKUP(B196,'Data Produk'!$A$2:$F$40,3,FALSE)</f>
        <v>Minuman</v>
      </c>
      <c r="I196" s="24" t="str">
        <f>VLOOKUP(B196,'Data Produk'!$A$2:$F$40,4,FALSE)</f>
        <v>Pcs</v>
      </c>
      <c r="J196" s="27">
        <f>VLOOKUP(B196,'Data Produk'!$A$2:$F$40,5,FALSE)</f>
        <v>4775</v>
      </c>
      <c r="K196" s="27">
        <f>VLOOKUP(B196,'Data Produk'!$A$2:$F$40,6,FALSE)</f>
        <v>7700</v>
      </c>
      <c r="L196" s="27">
        <f t="shared" si="0"/>
        <v>348575</v>
      </c>
      <c r="M196" s="25">
        <f t="shared" si="13"/>
        <v>562100</v>
      </c>
      <c r="N196" s="24">
        <f>DAY('Data Transaksi'!$A196)</f>
        <v>14</v>
      </c>
      <c r="O196" s="23" t="str">
        <f>TEXT('Data Transaksi'!$A196,"mmm")</f>
        <v>Jul</v>
      </c>
      <c r="P196" s="24">
        <f>YEAR('Data Transaksi'!$A196)</f>
        <v>2021</v>
      </c>
      <c r="R196" s="28">
        <f>'Data Transaksi'!$C196+25</f>
        <v>98</v>
      </c>
    </row>
    <row r="197" spans="1:18" ht="16.5" customHeight="1" x14ac:dyDescent="0.35">
      <c r="A197" s="29">
        <v>44392</v>
      </c>
      <c r="B197" s="30" t="s">
        <v>47</v>
      </c>
      <c r="C197" s="31">
        <v>69</v>
      </c>
      <c r="D197" s="30" t="s">
        <v>102</v>
      </c>
      <c r="E197" s="32" t="s">
        <v>101</v>
      </c>
      <c r="F197" s="33">
        <v>0</v>
      </c>
      <c r="G197" s="30" t="str">
        <f>VLOOKUP(B197,'Data Produk'!$A$2:$F$40,2,FALSE)</f>
        <v>Golda Coffee</v>
      </c>
      <c r="H197" s="30" t="str">
        <f>VLOOKUP(B197,'Data Produk'!$A$2:$F$40,3,FALSE)</f>
        <v>Minuman</v>
      </c>
      <c r="I197" s="31" t="str">
        <f>VLOOKUP(B197,'Data Produk'!$A$2:$F$40,4,FALSE)</f>
        <v>Pcs</v>
      </c>
      <c r="J197" s="34">
        <f>VLOOKUP(B197,'Data Produk'!$A$2:$F$40,5,FALSE)</f>
        <v>11950</v>
      </c>
      <c r="K197" s="34">
        <f>VLOOKUP(B197,'Data Produk'!$A$2:$F$40,6,FALSE)</f>
        <v>16200</v>
      </c>
      <c r="L197" s="34">
        <f t="shared" si="0"/>
        <v>824550</v>
      </c>
      <c r="M197" s="32">
        <f t="shared" si="13"/>
        <v>1117800</v>
      </c>
      <c r="N197" s="31">
        <f>DAY('Data Transaksi'!$A197)</f>
        <v>15</v>
      </c>
      <c r="O197" s="30" t="str">
        <f>TEXT('Data Transaksi'!$A197,"mmm")</f>
        <v>Jul</v>
      </c>
      <c r="P197" s="35">
        <f>YEAR('Data Transaksi'!$A197)</f>
        <v>2021</v>
      </c>
      <c r="R197" s="28">
        <f>'Data Transaksi'!$C197+25</f>
        <v>94</v>
      </c>
    </row>
    <row r="198" spans="1:18" ht="16.5" customHeight="1" x14ac:dyDescent="0.35">
      <c r="A198" s="22">
        <v>44393</v>
      </c>
      <c r="B198" s="23" t="s">
        <v>58</v>
      </c>
      <c r="C198" s="24">
        <v>70</v>
      </c>
      <c r="D198" s="23" t="s">
        <v>104</v>
      </c>
      <c r="E198" s="25" t="s">
        <v>101</v>
      </c>
      <c r="F198" s="26">
        <v>0</v>
      </c>
      <c r="G198" s="23" t="str">
        <f>VLOOKUP(B198,'Data Produk'!$A$2:$F$40,2,FALSE)</f>
        <v>Lifebuoy Cair 900 Ml</v>
      </c>
      <c r="H198" s="23" t="str">
        <f>VLOOKUP(B198,'Data Produk'!$A$2:$F$40,3,FALSE)</f>
        <v>Perawatan Tubuh</v>
      </c>
      <c r="I198" s="24" t="str">
        <f>VLOOKUP(B198,'Data Produk'!$A$2:$F$40,4,FALSE)</f>
        <v>Pcs</v>
      </c>
      <c r="J198" s="27">
        <f>VLOOKUP(B198,'Data Produk'!$A$2:$F$40,5,FALSE)</f>
        <v>34550</v>
      </c>
      <c r="K198" s="27">
        <f>VLOOKUP(B198,'Data Produk'!$A$2:$F$40,6,FALSE)</f>
        <v>36000</v>
      </c>
      <c r="L198" s="27">
        <f t="shared" si="0"/>
        <v>2418500</v>
      </c>
      <c r="M198" s="25">
        <f t="shared" si="13"/>
        <v>2520000</v>
      </c>
      <c r="N198" s="24">
        <f>DAY('Data Transaksi'!$A198)</f>
        <v>16</v>
      </c>
      <c r="O198" s="23" t="str">
        <f>TEXT('Data Transaksi'!$A198,"mmm")</f>
        <v>Jul</v>
      </c>
      <c r="P198" s="24">
        <f>YEAR('Data Transaksi'!$A198)</f>
        <v>2021</v>
      </c>
      <c r="R198" s="28">
        <f>'Data Transaksi'!$C198+25</f>
        <v>95</v>
      </c>
    </row>
    <row r="199" spans="1:18" ht="16.5" customHeight="1" x14ac:dyDescent="0.35">
      <c r="A199" s="29">
        <v>44394</v>
      </c>
      <c r="B199" s="30" t="s">
        <v>12</v>
      </c>
      <c r="C199" s="31">
        <v>67</v>
      </c>
      <c r="D199" s="30" t="s">
        <v>102</v>
      </c>
      <c r="E199" s="32" t="s">
        <v>101</v>
      </c>
      <c r="F199" s="33">
        <v>0</v>
      </c>
      <c r="G199" s="30" t="str">
        <f>VLOOKUP(B199,'Data Produk'!$A$2:$F$40,2,FALSE)</f>
        <v>Oreo Wafer Sandwich</v>
      </c>
      <c r="H199" s="30" t="str">
        <f>VLOOKUP(B199,'Data Produk'!$A$2:$F$40,3,FALSE)</f>
        <v>Makanan</v>
      </c>
      <c r="I199" s="31" t="str">
        <f>VLOOKUP(B199,'Data Produk'!$A$2:$F$40,4,FALSE)</f>
        <v>Pcs</v>
      </c>
      <c r="J199" s="34">
        <f>VLOOKUP(B199,'Data Produk'!$A$2:$F$40,5,FALSE)</f>
        <v>2350</v>
      </c>
      <c r="K199" s="34">
        <f>VLOOKUP(B199,'Data Produk'!$A$2:$F$40,6,FALSE)</f>
        <v>3500</v>
      </c>
      <c r="L199" s="34">
        <f t="shared" si="0"/>
        <v>157450</v>
      </c>
      <c r="M199" s="32">
        <f t="shared" si="13"/>
        <v>234500</v>
      </c>
      <c r="N199" s="31">
        <f>DAY('Data Transaksi'!$A199)</f>
        <v>17</v>
      </c>
      <c r="O199" s="30" t="str">
        <f>TEXT('Data Transaksi'!$A199,"mmm")</f>
        <v>Jul</v>
      </c>
      <c r="P199" s="35">
        <f>YEAR('Data Transaksi'!$A199)</f>
        <v>2021</v>
      </c>
      <c r="R199" s="28">
        <f>'Data Transaksi'!$C199+25</f>
        <v>92</v>
      </c>
    </row>
    <row r="200" spans="1:18" ht="16.5" customHeight="1" x14ac:dyDescent="0.35">
      <c r="A200" s="22">
        <v>44395</v>
      </c>
      <c r="B200" s="23" t="s">
        <v>49</v>
      </c>
      <c r="C200" s="24">
        <v>71</v>
      </c>
      <c r="D200" s="23" t="s">
        <v>102</v>
      </c>
      <c r="E200" s="25" t="s">
        <v>101</v>
      </c>
      <c r="F200" s="26">
        <v>0</v>
      </c>
      <c r="G200" s="23" t="str">
        <f>VLOOKUP(B200,'Data Produk'!$A$2:$F$40,2,FALSE)</f>
        <v>Milku Cokelat</v>
      </c>
      <c r="H200" s="23" t="str">
        <f>VLOOKUP(B200,'Data Produk'!$A$2:$F$40,3,FALSE)</f>
        <v>Minuman</v>
      </c>
      <c r="I200" s="24" t="str">
        <f>VLOOKUP(B200,'Data Produk'!$A$2:$F$40,4,FALSE)</f>
        <v>Pcs</v>
      </c>
      <c r="J200" s="27">
        <f>VLOOKUP(B200,'Data Produk'!$A$2:$F$40,5,FALSE)</f>
        <v>2500</v>
      </c>
      <c r="K200" s="27">
        <f>VLOOKUP(B200,'Data Produk'!$A$2:$F$40,6,FALSE)</f>
        <v>5400</v>
      </c>
      <c r="L200" s="27">
        <f t="shared" si="0"/>
        <v>177500</v>
      </c>
      <c r="M200" s="25">
        <f t="shared" si="13"/>
        <v>383400</v>
      </c>
      <c r="N200" s="24">
        <f>DAY('Data Transaksi'!$A200)</f>
        <v>18</v>
      </c>
      <c r="O200" s="23" t="str">
        <f>TEXT('Data Transaksi'!$A200,"mmm")</f>
        <v>Jul</v>
      </c>
      <c r="P200" s="24">
        <f>YEAR('Data Transaksi'!$A200)</f>
        <v>2021</v>
      </c>
      <c r="R200" s="28">
        <f>'Data Transaksi'!$C200+25</f>
        <v>96</v>
      </c>
    </row>
    <row r="201" spans="1:18" ht="16.5" customHeight="1" x14ac:dyDescent="0.35">
      <c r="A201" s="29">
        <v>44396</v>
      </c>
      <c r="B201" s="30" t="s">
        <v>49</v>
      </c>
      <c r="C201" s="31">
        <v>68</v>
      </c>
      <c r="D201" s="30" t="s">
        <v>104</v>
      </c>
      <c r="E201" s="32" t="s">
        <v>101</v>
      </c>
      <c r="F201" s="33">
        <v>0</v>
      </c>
      <c r="G201" s="30" t="str">
        <f>VLOOKUP(B201,'Data Produk'!$A$2:$F$40,2,FALSE)</f>
        <v>Milku Cokelat</v>
      </c>
      <c r="H201" s="30" t="str">
        <f>VLOOKUP(B201,'Data Produk'!$A$2:$F$40,3,FALSE)</f>
        <v>Minuman</v>
      </c>
      <c r="I201" s="31" t="str">
        <f>VLOOKUP(B201,'Data Produk'!$A$2:$F$40,4,FALSE)</f>
        <v>Pcs</v>
      </c>
      <c r="J201" s="34">
        <f>VLOOKUP(B201,'Data Produk'!$A$2:$F$40,5,FALSE)</f>
        <v>2500</v>
      </c>
      <c r="K201" s="34">
        <f>VLOOKUP(B201,'Data Produk'!$A$2:$F$40,6,FALSE)</f>
        <v>5400</v>
      </c>
      <c r="L201" s="34">
        <f t="shared" si="0"/>
        <v>170000</v>
      </c>
      <c r="M201" s="32">
        <f t="shared" si="13"/>
        <v>367200</v>
      </c>
      <c r="N201" s="31">
        <f>DAY('Data Transaksi'!$A201)</f>
        <v>19</v>
      </c>
      <c r="O201" s="30" t="str">
        <f>TEXT('Data Transaksi'!$A201,"mmm")</f>
        <v>Jul</v>
      </c>
      <c r="P201" s="35">
        <f>YEAR('Data Transaksi'!$A201)</f>
        <v>2021</v>
      </c>
      <c r="R201" s="28">
        <f>'Data Transaksi'!$C201+25</f>
        <v>93</v>
      </c>
    </row>
    <row r="202" spans="1:18" ht="16.5" customHeight="1" x14ac:dyDescent="0.35">
      <c r="A202" s="22">
        <v>44397</v>
      </c>
      <c r="B202" s="23" t="s">
        <v>10</v>
      </c>
      <c r="C202" s="24">
        <v>74</v>
      </c>
      <c r="D202" s="23" t="s">
        <v>102</v>
      </c>
      <c r="E202" s="25" t="s">
        <v>101</v>
      </c>
      <c r="F202" s="26">
        <v>0</v>
      </c>
      <c r="G202" s="23" t="str">
        <f>VLOOKUP(B202,'Data Produk'!$A$2:$F$40,2,FALSE)</f>
        <v>Lotte Chocopie</v>
      </c>
      <c r="H202" s="23" t="str">
        <f>VLOOKUP(B202,'Data Produk'!$A$2:$F$40,3,FALSE)</f>
        <v>Makanan</v>
      </c>
      <c r="I202" s="24" t="str">
        <f>VLOOKUP(B202,'Data Produk'!$A$2:$F$40,4,FALSE)</f>
        <v>Pcs</v>
      </c>
      <c r="J202" s="27">
        <f>VLOOKUP(B202,'Data Produk'!$A$2:$F$40,5,FALSE)</f>
        <v>4850</v>
      </c>
      <c r="K202" s="27">
        <f>VLOOKUP(B202,'Data Produk'!$A$2:$F$40,6,FALSE)</f>
        <v>6100</v>
      </c>
      <c r="L202" s="27">
        <f t="shared" si="0"/>
        <v>358900</v>
      </c>
      <c r="M202" s="25">
        <f t="shared" si="13"/>
        <v>451400</v>
      </c>
      <c r="N202" s="24">
        <f>DAY('Data Transaksi'!$A202)</f>
        <v>20</v>
      </c>
      <c r="O202" s="23" t="str">
        <f>TEXT('Data Transaksi'!$A202,"mmm")</f>
        <v>Jul</v>
      </c>
      <c r="P202" s="24">
        <f>YEAR('Data Transaksi'!$A202)</f>
        <v>2021</v>
      </c>
      <c r="R202" s="28">
        <f>'Data Transaksi'!$C202+25</f>
        <v>99</v>
      </c>
    </row>
    <row r="203" spans="1:18" ht="16.5" customHeight="1" x14ac:dyDescent="0.35">
      <c r="A203" s="29">
        <v>44398</v>
      </c>
      <c r="B203" s="30" t="s">
        <v>14</v>
      </c>
      <c r="C203" s="31">
        <v>73</v>
      </c>
      <c r="D203" s="30" t="s">
        <v>102</v>
      </c>
      <c r="E203" s="32" t="s">
        <v>101</v>
      </c>
      <c r="F203" s="33">
        <v>0</v>
      </c>
      <c r="G203" s="30" t="str">
        <f>VLOOKUP(B203,'Data Produk'!$A$2:$F$40,2,FALSE)</f>
        <v>Nyam-nyam</v>
      </c>
      <c r="H203" s="30" t="str">
        <f>VLOOKUP(B203,'Data Produk'!$A$2:$F$40,3,FALSE)</f>
        <v>Makanan</v>
      </c>
      <c r="I203" s="31" t="str">
        <f>VLOOKUP(B203,'Data Produk'!$A$2:$F$40,4,FALSE)</f>
        <v>Pcs</v>
      </c>
      <c r="J203" s="34">
        <f>VLOOKUP(B203,'Data Produk'!$A$2:$F$40,5,FALSE)</f>
        <v>3550</v>
      </c>
      <c r="K203" s="34">
        <f>VLOOKUP(B203,'Data Produk'!$A$2:$F$40,6,FALSE)</f>
        <v>4800</v>
      </c>
      <c r="L203" s="34">
        <f t="shared" si="0"/>
        <v>259150</v>
      </c>
      <c r="M203" s="32">
        <f t="shared" si="13"/>
        <v>350400</v>
      </c>
      <c r="N203" s="31">
        <f>DAY('Data Transaksi'!$A203)</f>
        <v>21</v>
      </c>
      <c r="O203" s="30" t="str">
        <f>TEXT('Data Transaksi'!$A203,"mmm")</f>
        <v>Jul</v>
      </c>
      <c r="P203" s="35">
        <f>YEAR('Data Transaksi'!$A203)</f>
        <v>2021</v>
      </c>
      <c r="R203" s="28">
        <f>'Data Transaksi'!$C203+25</f>
        <v>98</v>
      </c>
    </row>
    <row r="204" spans="1:18" ht="16.5" customHeight="1" x14ac:dyDescent="0.35">
      <c r="A204" s="22">
        <v>44399</v>
      </c>
      <c r="B204" s="23" t="s">
        <v>6</v>
      </c>
      <c r="C204" s="24">
        <v>72</v>
      </c>
      <c r="D204" s="23" t="s">
        <v>104</v>
      </c>
      <c r="E204" s="25" t="s">
        <v>101</v>
      </c>
      <c r="F204" s="26">
        <v>0</v>
      </c>
      <c r="G204" s="23" t="str">
        <f>VLOOKUP(B204,'Data Produk'!$A$2:$F$40,2,FALSE)</f>
        <v>Pocky</v>
      </c>
      <c r="H204" s="23" t="str">
        <f>VLOOKUP(B204,'Data Produk'!$A$2:$F$40,3,FALSE)</f>
        <v>Makanan</v>
      </c>
      <c r="I204" s="24" t="str">
        <f>VLOOKUP(B204,'Data Produk'!$A$2:$F$40,4,FALSE)</f>
        <v>Pcs</v>
      </c>
      <c r="J204" s="27">
        <f>VLOOKUP(B204,'Data Produk'!$A$2:$F$40,5,FALSE)</f>
        <v>7250</v>
      </c>
      <c r="K204" s="27">
        <f>VLOOKUP(B204,'Data Produk'!$A$2:$F$40,6,FALSE)</f>
        <v>8200</v>
      </c>
      <c r="L204" s="27">
        <f t="shared" si="0"/>
        <v>522000</v>
      </c>
      <c r="M204" s="25">
        <f t="shared" si="13"/>
        <v>590400</v>
      </c>
      <c r="N204" s="24">
        <f>DAY('Data Transaksi'!$A204)</f>
        <v>22</v>
      </c>
      <c r="O204" s="23" t="str">
        <f>TEXT('Data Transaksi'!$A204,"mmm")</f>
        <v>Jul</v>
      </c>
      <c r="P204" s="24">
        <f>YEAR('Data Transaksi'!$A204)</f>
        <v>2021</v>
      </c>
      <c r="R204" s="28">
        <f>'Data Transaksi'!$C204+25</f>
        <v>97</v>
      </c>
    </row>
    <row r="205" spans="1:18" ht="16.5" customHeight="1" x14ac:dyDescent="0.35">
      <c r="A205" s="29">
        <v>44400</v>
      </c>
      <c r="B205" s="30" t="s">
        <v>37</v>
      </c>
      <c r="C205" s="31">
        <v>70</v>
      </c>
      <c r="D205" s="30" t="s">
        <v>102</v>
      </c>
      <c r="E205" s="32" t="s">
        <v>101</v>
      </c>
      <c r="F205" s="33">
        <v>0</v>
      </c>
      <c r="G205" s="30" t="str">
        <f>VLOOKUP(B205,'Data Produk'!$A$2:$F$40,2,FALSE)</f>
        <v>Yoyic Bluebery</v>
      </c>
      <c r="H205" s="30" t="str">
        <f>VLOOKUP(B205,'Data Produk'!$A$2:$F$40,3,FALSE)</f>
        <v>Minuman</v>
      </c>
      <c r="I205" s="31" t="str">
        <f>VLOOKUP(B205,'Data Produk'!$A$2:$F$40,4,FALSE)</f>
        <v>Pcs</v>
      </c>
      <c r="J205" s="34">
        <f>VLOOKUP(B205,'Data Produk'!$A$2:$F$40,5,FALSE)</f>
        <v>4775</v>
      </c>
      <c r="K205" s="34">
        <f>VLOOKUP(B205,'Data Produk'!$A$2:$F$40,6,FALSE)</f>
        <v>7700</v>
      </c>
      <c r="L205" s="34">
        <f t="shared" si="0"/>
        <v>334250</v>
      </c>
      <c r="M205" s="32">
        <f t="shared" si="13"/>
        <v>539000</v>
      </c>
      <c r="N205" s="31">
        <f>DAY('Data Transaksi'!$A205)</f>
        <v>23</v>
      </c>
      <c r="O205" s="30" t="str">
        <f>TEXT('Data Transaksi'!$A205,"mmm")</f>
        <v>Jul</v>
      </c>
      <c r="P205" s="35">
        <f>YEAR('Data Transaksi'!$A205)</f>
        <v>2021</v>
      </c>
      <c r="R205" s="28">
        <f>'Data Transaksi'!$C205+25</f>
        <v>95</v>
      </c>
    </row>
    <row r="206" spans="1:18" ht="16.5" customHeight="1" x14ac:dyDescent="0.35">
      <c r="A206" s="22">
        <v>44401</v>
      </c>
      <c r="B206" s="23" t="s">
        <v>47</v>
      </c>
      <c r="C206" s="24">
        <v>74</v>
      </c>
      <c r="D206" s="23" t="s">
        <v>102</v>
      </c>
      <c r="E206" s="25" t="s">
        <v>101</v>
      </c>
      <c r="F206" s="26">
        <v>0</v>
      </c>
      <c r="G206" s="23" t="str">
        <f>VLOOKUP(B206,'Data Produk'!$A$2:$F$40,2,FALSE)</f>
        <v>Golda Coffee</v>
      </c>
      <c r="H206" s="23" t="str">
        <f>VLOOKUP(B206,'Data Produk'!$A$2:$F$40,3,FALSE)</f>
        <v>Minuman</v>
      </c>
      <c r="I206" s="24" t="str">
        <f>VLOOKUP(B206,'Data Produk'!$A$2:$F$40,4,FALSE)</f>
        <v>Pcs</v>
      </c>
      <c r="J206" s="27">
        <f>VLOOKUP(B206,'Data Produk'!$A$2:$F$40,5,FALSE)</f>
        <v>11950</v>
      </c>
      <c r="K206" s="27">
        <f>VLOOKUP(B206,'Data Produk'!$A$2:$F$40,6,FALSE)</f>
        <v>16200</v>
      </c>
      <c r="L206" s="27">
        <f t="shared" si="0"/>
        <v>884300</v>
      </c>
      <c r="M206" s="25">
        <f t="shared" si="13"/>
        <v>1198800</v>
      </c>
      <c r="N206" s="24">
        <f>DAY('Data Transaksi'!$A206)</f>
        <v>24</v>
      </c>
      <c r="O206" s="23" t="str">
        <f>TEXT('Data Transaksi'!$A206,"mmm")</f>
        <v>Jul</v>
      </c>
      <c r="P206" s="24">
        <f>YEAR('Data Transaksi'!$A206)</f>
        <v>2021</v>
      </c>
      <c r="R206" s="28">
        <f>'Data Transaksi'!$C206+25</f>
        <v>99</v>
      </c>
    </row>
    <row r="207" spans="1:18" ht="16.5" customHeight="1" x14ac:dyDescent="0.35">
      <c r="A207" s="29">
        <v>44402</v>
      </c>
      <c r="B207" s="30" t="s">
        <v>49</v>
      </c>
      <c r="C207" s="31">
        <v>70</v>
      </c>
      <c r="D207" s="30" t="s">
        <v>100</v>
      </c>
      <c r="E207" s="32" t="s">
        <v>101</v>
      </c>
      <c r="F207" s="33">
        <v>0</v>
      </c>
      <c r="G207" s="30" t="str">
        <f>VLOOKUP(B207,'Data Produk'!$A$2:$F$40,2,FALSE)</f>
        <v>Milku Cokelat</v>
      </c>
      <c r="H207" s="30" t="str">
        <f>VLOOKUP(B207,'Data Produk'!$A$2:$F$40,3,FALSE)</f>
        <v>Minuman</v>
      </c>
      <c r="I207" s="31" t="str">
        <f>VLOOKUP(B207,'Data Produk'!$A$2:$F$40,4,FALSE)</f>
        <v>Pcs</v>
      </c>
      <c r="J207" s="34">
        <f>VLOOKUP(B207,'Data Produk'!$A$2:$F$40,5,FALSE)</f>
        <v>2500</v>
      </c>
      <c r="K207" s="34">
        <f>VLOOKUP(B207,'Data Produk'!$A$2:$F$40,6,FALSE)</f>
        <v>5400</v>
      </c>
      <c r="L207" s="34">
        <f t="shared" si="0"/>
        <v>175000</v>
      </c>
      <c r="M207" s="32">
        <f t="shared" ref="M207:M214" si="14">K207*C207*(1-F207)</f>
        <v>378000</v>
      </c>
      <c r="N207" s="31">
        <f>DAY('Data Transaksi'!$A207)</f>
        <v>25</v>
      </c>
      <c r="O207" s="30" t="str">
        <f>TEXT('Data Transaksi'!$A207,"mmm")</f>
        <v>Jul</v>
      </c>
      <c r="P207" s="35">
        <f>YEAR('Data Transaksi'!$A207)</f>
        <v>2021</v>
      </c>
      <c r="R207" s="28">
        <f>'Data Transaksi'!$C207+25</f>
        <v>95</v>
      </c>
    </row>
    <row r="208" spans="1:18" ht="16.5" customHeight="1" x14ac:dyDescent="0.35">
      <c r="A208" s="22">
        <v>44403</v>
      </c>
      <c r="B208" s="23" t="s">
        <v>49</v>
      </c>
      <c r="C208" s="24">
        <v>67</v>
      </c>
      <c r="D208" s="23" t="s">
        <v>100</v>
      </c>
      <c r="E208" s="25" t="s">
        <v>101</v>
      </c>
      <c r="F208" s="26">
        <v>0</v>
      </c>
      <c r="G208" s="23" t="str">
        <f>VLOOKUP(B208,'Data Produk'!$A$2:$F$40,2,FALSE)</f>
        <v>Milku Cokelat</v>
      </c>
      <c r="H208" s="23" t="str">
        <f>VLOOKUP(B208,'Data Produk'!$A$2:$F$40,3,FALSE)</f>
        <v>Minuman</v>
      </c>
      <c r="I208" s="24" t="str">
        <f>VLOOKUP(B208,'Data Produk'!$A$2:$F$40,4,FALSE)</f>
        <v>Pcs</v>
      </c>
      <c r="J208" s="27">
        <f>VLOOKUP(B208,'Data Produk'!$A$2:$F$40,5,FALSE)</f>
        <v>2500</v>
      </c>
      <c r="K208" s="27">
        <f>VLOOKUP(B208,'Data Produk'!$A$2:$F$40,6,FALSE)</f>
        <v>5400</v>
      </c>
      <c r="L208" s="27">
        <f t="shared" si="0"/>
        <v>167500</v>
      </c>
      <c r="M208" s="25">
        <f t="shared" si="14"/>
        <v>361800</v>
      </c>
      <c r="N208" s="24">
        <f>DAY('Data Transaksi'!$A208)</f>
        <v>26</v>
      </c>
      <c r="O208" s="23" t="str">
        <f>TEXT('Data Transaksi'!$A208,"mmm")</f>
        <v>Jul</v>
      </c>
      <c r="P208" s="24">
        <f>YEAR('Data Transaksi'!$A208)</f>
        <v>2021</v>
      </c>
      <c r="R208" s="28">
        <f>'Data Transaksi'!$C208+25</f>
        <v>92</v>
      </c>
    </row>
    <row r="209" spans="1:18" ht="16.5" customHeight="1" x14ac:dyDescent="0.35">
      <c r="A209" s="29">
        <v>44404</v>
      </c>
      <c r="B209" s="30" t="s">
        <v>49</v>
      </c>
      <c r="C209" s="31">
        <v>72</v>
      </c>
      <c r="D209" s="30" t="s">
        <v>100</v>
      </c>
      <c r="E209" s="32" t="s">
        <v>101</v>
      </c>
      <c r="F209" s="33">
        <v>0</v>
      </c>
      <c r="G209" s="30" t="str">
        <f>VLOOKUP(B209,'Data Produk'!$A$2:$F$40,2,FALSE)</f>
        <v>Milku Cokelat</v>
      </c>
      <c r="H209" s="30" t="str">
        <f>VLOOKUP(B209,'Data Produk'!$A$2:$F$40,3,FALSE)</f>
        <v>Minuman</v>
      </c>
      <c r="I209" s="31" t="str">
        <f>VLOOKUP(B209,'Data Produk'!$A$2:$F$40,4,FALSE)</f>
        <v>Pcs</v>
      </c>
      <c r="J209" s="34">
        <f>VLOOKUP(B209,'Data Produk'!$A$2:$F$40,5,FALSE)</f>
        <v>2500</v>
      </c>
      <c r="K209" s="34">
        <f>VLOOKUP(B209,'Data Produk'!$A$2:$F$40,6,FALSE)</f>
        <v>5400</v>
      </c>
      <c r="L209" s="34">
        <f t="shared" si="0"/>
        <v>180000</v>
      </c>
      <c r="M209" s="32">
        <f t="shared" si="14"/>
        <v>388800</v>
      </c>
      <c r="N209" s="31">
        <f>DAY('Data Transaksi'!$A209)</f>
        <v>27</v>
      </c>
      <c r="O209" s="30" t="str">
        <f>TEXT('Data Transaksi'!$A209,"mmm")</f>
        <v>Jul</v>
      </c>
      <c r="P209" s="35">
        <f>YEAR('Data Transaksi'!$A209)</f>
        <v>2021</v>
      </c>
      <c r="R209" s="28">
        <f>'Data Transaksi'!$C209+25</f>
        <v>97</v>
      </c>
    </row>
    <row r="210" spans="1:18" ht="16.5" customHeight="1" x14ac:dyDescent="0.35">
      <c r="A210" s="22">
        <v>44405</v>
      </c>
      <c r="B210" s="23" t="s">
        <v>49</v>
      </c>
      <c r="C210" s="24">
        <v>75</v>
      </c>
      <c r="D210" s="23" t="s">
        <v>100</v>
      </c>
      <c r="E210" s="25" t="s">
        <v>101</v>
      </c>
      <c r="F210" s="26">
        <v>0</v>
      </c>
      <c r="G210" s="23" t="str">
        <f>VLOOKUP(B210,'Data Produk'!$A$2:$F$40,2,FALSE)</f>
        <v>Milku Cokelat</v>
      </c>
      <c r="H210" s="23" t="str">
        <f>VLOOKUP(B210,'Data Produk'!$A$2:$F$40,3,FALSE)</f>
        <v>Minuman</v>
      </c>
      <c r="I210" s="24" t="str">
        <f>VLOOKUP(B210,'Data Produk'!$A$2:$F$40,4,FALSE)</f>
        <v>Pcs</v>
      </c>
      <c r="J210" s="27">
        <f>VLOOKUP(B210,'Data Produk'!$A$2:$F$40,5,FALSE)</f>
        <v>2500</v>
      </c>
      <c r="K210" s="27">
        <f>VLOOKUP(B210,'Data Produk'!$A$2:$F$40,6,FALSE)</f>
        <v>5400</v>
      </c>
      <c r="L210" s="27">
        <f t="shared" si="0"/>
        <v>187500</v>
      </c>
      <c r="M210" s="25">
        <f t="shared" si="14"/>
        <v>405000</v>
      </c>
      <c r="N210" s="24">
        <f>DAY('Data Transaksi'!$A210)</f>
        <v>28</v>
      </c>
      <c r="O210" s="23" t="str">
        <f>TEXT('Data Transaksi'!$A210,"mmm")</f>
        <v>Jul</v>
      </c>
      <c r="P210" s="24">
        <f>YEAR('Data Transaksi'!$A210)</f>
        <v>2021</v>
      </c>
      <c r="R210" s="28">
        <f>'Data Transaksi'!$C210+25</f>
        <v>100</v>
      </c>
    </row>
    <row r="211" spans="1:18" ht="16.5" customHeight="1" x14ac:dyDescent="0.35">
      <c r="A211" s="29">
        <v>44406</v>
      </c>
      <c r="B211" s="30" t="s">
        <v>49</v>
      </c>
      <c r="C211" s="31">
        <v>67</v>
      </c>
      <c r="D211" s="30" t="s">
        <v>100</v>
      </c>
      <c r="E211" s="32" t="s">
        <v>101</v>
      </c>
      <c r="F211" s="33">
        <v>0</v>
      </c>
      <c r="G211" s="30" t="str">
        <f>VLOOKUP(B211,'Data Produk'!$A$2:$F$40,2,FALSE)</f>
        <v>Milku Cokelat</v>
      </c>
      <c r="H211" s="30" t="str">
        <f>VLOOKUP(B211,'Data Produk'!$A$2:$F$40,3,FALSE)</f>
        <v>Minuman</v>
      </c>
      <c r="I211" s="31" t="str">
        <f>VLOOKUP(B211,'Data Produk'!$A$2:$F$40,4,FALSE)</f>
        <v>Pcs</v>
      </c>
      <c r="J211" s="34">
        <f>VLOOKUP(B211,'Data Produk'!$A$2:$F$40,5,FALSE)</f>
        <v>2500</v>
      </c>
      <c r="K211" s="34">
        <f>VLOOKUP(B211,'Data Produk'!$A$2:$F$40,6,FALSE)</f>
        <v>5400</v>
      </c>
      <c r="L211" s="34">
        <f t="shared" si="0"/>
        <v>167500</v>
      </c>
      <c r="M211" s="32">
        <f t="shared" si="14"/>
        <v>361800</v>
      </c>
      <c r="N211" s="31">
        <f>DAY('Data Transaksi'!$A211)</f>
        <v>29</v>
      </c>
      <c r="O211" s="30" t="str">
        <f>TEXT('Data Transaksi'!$A211,"mmm")</f>
        <v>Jul</v>
      </c>
      <c r="P211" s="35">
        <f>YEAR('Data Transaksi'!$A211)</f>
        <v>2021</v>
      </c>
      <c r="R211" s="28">
        <f>'Data Transaksi'!$C211+25</f>
        <v>92</v>
      </c>
    </row>
    <row r="212" spans="1:18" ht="16.5" customHeight="1" x14ac:dyDescent="0.35">
      <c r="A212" s="22">
        <v>44407</v>
      </c>
      <c r="B212" s="23" t="s">
        <v>49</v>
      </c>
      <c r="C212" s="24">
        <v>83</v>
      </c>
      <c r="D212" s="23" t="s">
        <v>100</v>
      </c>
      <c r="E212" s="25" t="s">
        <v>101</v>
      </c>
      <c r="F212" s="26">
        <v>0</v>
      </c>
      <c r="G212" s="23" t="str">
        <f>VLOOKUP(B212,'Data Produk'!$A$2:$F$40,2,FALSE)</f>
        <v>Milku Cokelat</v>
      </c>
      <c r="H212" s="23" t="str">
        <f>VLOOKUP(B212,'Data Produk'!$A$2:$F$40,3,FALSE)</f>
        <v>Minuman</v>
      </c>
      <c r="I212" s="24" t="str">
        <f>VLOOKUP(B212,'Data Produk'!$A$2:$F$40,4,FALSE)</f>
        <v>Pcs</v>
      </c>
      <c r="J212" s="27">
        <f>VLOOKUP(B212,'Data Produk'!$A$2:$F$40,5,FALSE)</f>
        <v>2500</v>
      </c>
      <c r="K212" s="27">
        <f>VLOOKUP(B212,'Data Produk'!$A$2:$F$40,6,FALSE)</f>
        <v>5400</v>
      </c>
      <c r="L212" s="27">
        <f t="shared" si="0"/>
        <v>207500</v>
      </c>
      <c r="M212" s="25">
        <f t="shared" si="14"/>
        <v>448200</v>
      </c>
      <c r="N212" s="24">
        <f>DAY('Data Transaksi'!$A212)</f>
        <v>30</v>
      </c>
      <c r="O212" s="23" t="str">
        <f>TEXT('Data Transaksi'!$A212,"mmm")</f>
        <v>Jul</v>
      </c>
      <c r="P212" s="24">
        <f>YEAR('Data Transaksi'!$A212)</f>
        <v>2021</v>
      </c>
      <c r="R212" s="28">
        <f>'Data Transaksi'!$C212+25</f>
        <v>108</v>
      </c>
    </row>
    <row r="213" spans="1:18" ht="16.5" customHeight="1" x14ac:dyDescent="0.35">
      <c r="A213" s="29">
        <v>44408</v>
      </c>
      <c r="B213" s="30" t="s">
        <v>49</v>
      </c>
      <c r="C213" s="31">
        <v>72</v>
      </c>
      <c r="D213" s="30" t="s">
        <v>100</v>
      </c>
      <c r="E213" s="32" t="s">
        <v>101</v>
      </c>
      <c r="F213" s="33">
        <v>0</v>
      </c>
      <c r="G213" s="30" t="str">
        <f>VLOOKUP(B213,'Data Produk'!$A$2:$F$40,2,FALSE)</f>
        <v>Milku Cokelat</v>
      </c>
      <c r="H213" s="30" t="str">
        <f>VLOOKUP(B213,'Data Produk'!$A$2:$F$40,3,FALSE)</f>
        <v>Minuman</v>
      </c>
      <c r="I213" s="31" t="str">
        <f>VLOOKUP(B213,'Data Produk'!$A$2:$F$40,4,FALSE)</f>
        <v>Pcs</v>
      </c>
      <c r="J213" s="34">
        <f>VLOOKUP(B213,'Data Produk'!$A$2:$F$40,5,FALSE)</f>
        <v>2500</v>
      </c>
      <c r="K213" s="34">
        <f>VLOOKUP(B213,'Data Produk'!$A$2:$F$40,6,FALSE)</f>
        <v>5400</v>
      </c>
      <c r="L213" s="34">
        <f t="shared" si="0"/>
        <v>180000</v>
      </c>
      <c r="M213" s="32">
        <f t="shared" si="14"/>
        <v>388800</v>
      </c>
      <c r="N213" s="31">
        <f>DAY('Data Transaksi'!$A213)</f>
        <v>31</v>
      </c>
      <c r="O213" s="30" t="str">
        <f>TEXT('Data Transaksi'!$A213,"mmm")</f>
        <v>Jul</v>
      </c>
      <c r="P213" s="35">
        <f>YEAR('Data Transaksi'!$A213)</f>
        <v>2021</v>
      </c>
      <c r="R213" s="28">
        <f>'Data Transaksi'!$C213+25</f>
        <v>97</v>
      </c>
    </row>
    <row r="214" spans="1:18" ht="16.5" customHeight="1" x14ac:dyDescent="0.35">
      <c r="A214" s="22">
        <v>44409</v>
      </c>
      <c r="B214" s="23" t="s">
        <v>62</v>
      </c>
      <c r="C214" s="24">
        <v>80</v>
      </c>
      <c r="D214" s="23" t="s">
        <v>100</v>
      </c>
      <c r="E214" s="25" t="s">
        <v>101</v>
      </c>
      <c r="F214" s="26">
        <v>0</v>
      </c>
      <c r="G214" s="23" t="str">
        <f>VLOOKUP(B214,'Data Produk'!$A$2:$F$40,2,FALSE)</f>
        <v>Pepsodent 120 gr</v>
      </c>
      <c r="H214" s="23" t="str">
        <f>VLOOKUP(B214,'Data Produk'!$A$2:$F$40,3,FALSE)</f>
        <v>Perawatan Tubuh</v>
      </c>
      <c r="I214" s="24" t="str">
        <f>VLOOKUP(B214,'Data Produk'!$A$2:$F$40,4,FALSE)</f>
        <v>Pcs</v>
      </c>
      <c r="J214" s="27">
        <f>VLOOKUP(B214,'Data Produk'!$A$2:$F$40,5,FALSE)</f>
        <v>5750</v>
      </c>
      <c r="K214" s="27">
        <f>VLOOKUP(B214,'Data Produk'!$A$2:$F$40,6,FALSE)</f>
        <v>10300</v>
      </c>
      <c r="L214" s="27">
        <f t="shared" si="0"/>
        <v>460000</v>
      </c>
      <c r="M214" s="25">
        <f t="shared" si="14"/>
        <v>824000</v>
      </c>
      <c r="N214" s="24">
        <f>DAY('Data Transaksi'!$A214)</f>
        <v>1</v>
      </c>
      <c r="O214" s="23" t="str">
        <f>TEXT('Data Transaksi'!$A214,"mmm")</f>
        <v>Aug</v>
      </c>
      <c r="P214" s="24">
        <f>YEAR('Data Transaksi'!$A214)</f>
        <v>2021</v>
      </c>
      <c r="R214" s="28">
        <f>'Data Transaksi'!$C214+25</f>
        <v>105</v>
      </c>
    </row>
    <row r="215" spans="1:18" ht="16.5" customHeight="1" x14ac:dyDescent="0.35">
      <c r="A215" s="29">
        <v>44410</v>
      </c>
      <c r="B215" s="30" t="s">
        <v>10</v>
      </c>
      <c r="C215" s="31">
        <v>69</v>
      </c>
      <c r="D215" s="30" t="s">
        <v>104</v>
      </c>
      <c r="E215" s="32" t="s">
        <v>103</v>
      </c>
      <c r="F215" s="33">
        <v>0</v>
      </c>
      <c r="G215" s="30" t="str">
        <f>VLOOKUP(B215,'Data Produk'!$A$2:$F$40,2,FALSE)</f>
        <v>Lotte Chocopie</v>
      </c>
      <c r="H215" s="30" t="str">
        <f>VLOOKUP(B215,'Data Produk'!$A$2:$F$40,3,FALSE)</f>
        <v>Makanan</v>
      </c>
      <c r="I215" s="31" t="str">
        <f>VLOOKUP(B215,'Data Produk'!$A$2:$F$40,4,FALSE)</f>
        <v>Pcs</v>
      </c>
      <c r="J215" s="34">
        <f>VLOOKUP(B215,'Data Produk'!$A$2:$F$40,5,FALSE)</f>
        <v>4850</v>
      </c>
      <c r="K215" s="34">
        <f>VLOOKUP(B215,'Data Produk'!$A$2:$F$40,6,FALSE)</f>
        <v>6100</v>
      </c>
      <c r="L215" s="34">
        <f t="shared" si="0"/>
        <v>334650</v>
      </c>
      <c r="M215" s="32">
        <f t="shared" ref="M215:M237" si="15">K215*C215</f>
        <v>420900</v>
      </c>
      <c r="N215" s="31">
        <f>DAY('Data Transaksi'!$A215)</f>
        <v>2</v>
      </c>
      <c r="O215" s="30" t="str">
        <f>TEXT('Data Transaksi'!$A215,"mmm")</f>
        <v>Aug</v>
      </c>
      <c r="P215" s="35">
        <f>YEAR('Data Transaksi'!$A215)</f>
        <v>2021</v>
      </c>
      <c r="R215" s="28">
        <f>'Data Transaksi'!$C215+25</f>
        <v>94</v>
      </c>
    </row>
    <row r="216" spans="1:18" ht="16.5" customHeight="1" x14ac:dyDescent="0.35">
      <c r="A216" s="22">
        <v>44411</v>
      </c>
      <c r="B216" s="23" t="s">
        <v>14</v>
      </c>
      <c r="C216" s="24">
        <v>72</v>
      </c>
      <c r="D216" s="23" t="s">
        <v>104</v>
      </c>
      <c r="E216" s="25" t="s">
        <v>101</v>
      </c>
      <c r="F216" s="26">
        <v>0</v>
      </c>
      <c r="G216" s="23" t="str">
        <f>VLOOKUP(B216,'Data Produk'!$A$2:$F$40,2,FALSE)</f>
        <v>Nyam-nyam</v>
      </c>
      <c r="H216" s="23" t="str">
        <f>VLOOKUP(B216,'Data Produk'!$A$2:$F$40,3,FALSE)</f>
        <v>Makanan</v>
      </c>
      <c r="I216" s="24" t="str">
        <f>VLOOKUP(B216,'Data Produk'!$A$2:$F$40,4,FALSE)</f>
        <v>Pcs</v>
      </c>
      <c r="J216" s="27">
        <f>VLOOKUP(B216,'Data Produk'!$A$2:$F$40,5,FALSE)</f>
        <v>3550</v>
      </c>
      <c r="K216" s="27">
        <f>VLOOKUP(B216,'Data Produk'!$A$2:$F$40,6,FALSE)</f>
        <v>4800</v>
      </c>
      <c r="L216" s="27">
        <f t="shared" si="0"/>
        <v>255600</v>
      </c>
      <c r="M216" s="25">
        <f t="shared" si="15"/>
        <v>345600</v>
      </c>
      <c r="N216" s="24">
        <f>DAY('Data Transaksi'!$A216)</f>
        <v>3</v>
      </c>
      <c r="O216" s="23" t="str">
        <f>TEXT('Data Transaksi'!$A216,"mmm")</f>
        <v>Aug</v>
      </c>
      <c r="P216" s="24">
        <f>YEAR('Data Transaksi'!$A216)</f>
        <v>2021</v>
      </c>
      <c r="R216" s="28">
        <f>'Data Transaksi'!$C216+25</f>
        <v>97</v>
      </c>
    </row>
    <row r="217" spans="1:18" ht="16.5" customHeight="1" x14ac:dyDescent="0.35">
      <c r="A217" s="29">
        <v>44412</v>
      </c>
      <c r="B217" s="30" t="s">
        <v>6</v>
      </c>
      <c r="C217" s="31">
        <v>73</v>
      </c>
      <c r="D217" s="30" t="s">
        <v>104</v>
      </c>
      <c r="E217" s="32" t="s">
        <v>101</v>
      </c>
      <c r="F217" s="33">
        <v>0</v>
      </c>
      <c r="G217" s="30" t="str">
        <f>VLOOKUP(B217,'Data Produk'!$A$2:$F$40,2,FALSE)</f>
        <v>Pocky</v>
      </c>
      <c r="H217" s="30" t="str">
        <f>VLOOKUP(B217,'Data Produk'!$A$2:$F$40,3,FALSE)</f>
        <v>Makanan</v>
      </c>
      <c r="I217" s="31" t="str">
        <f>VLOOKUP(B217,'Data Produk'!$A$2:$F$40,4,FALSE)</f>
        <v>Pcs</v>
      </c>
      <c r="J217" s="34">
        <f>VLOOKUP(B217,'Data Produk'!$A$2:$F$40,5,FALSE)</f>
        <v>7250</v>
      </c>
      <c r="K217" s="34">
        <f>VLOOKUP(B217,'Data Produk'!$A$2:$F$40,6,FALSE)</f>
        <v>8200</v>
      </c>
      <c r="L217" s="34">
        <f t="shared" si="0"/>
        <v>529250</v>
      </c>
      <c r="M217" s="32">
        <f t="shared" si="15"/>
        <v>598600</v>
      </c>
      <c r="N217" s="31">
        <f>DAY('Data Transaksi'!$A217)</f>
        <v>4</v>
      </c>
      <c r="O217" s="30" t="str">
        <f>TEXT('Data Transaksi'!$A217,"mmm")</f>
        <v>Aug</v>
      </c>
      <c r="P217" s="35">
        <f>YEAR('Data Transaksi'!$A217)</f>
        <v>2021</v>
      </c>
      <c r="R217" s="28">
        <f>'Data Transaksi'!$C217+25</f>
        <v>98</v>
      </c>
    </row>
    <row r="218" spans="1:18" ht="16.5" customHeight="1" x14ac:dyDescent="0.35">
      <c r="A218" s="22">
        <v>44413</v>
      </c>
      <c r="B218" s="23" t="s">
        <v>81</v>
      </c>
      <c r="C218" s="24">
        <v>73</v>
      </c>
      <c r="D218" s="23" t="s">
        <v>100</v>
      </c>
      <c r="E218" s="25" t="s">
        <v>101</v>
      </c>
      <c r="F218" s="26">
        <v>0</v>
      </c>
      <c r="G218" s="23" t="str">
        <f>VLOOKUP(B218,'Data Produk'!$A$2:$F$40,2,FALSE)</f>
        <v>Pulpen Gel</v>
      </c>
      <c r="H218" s="23" t="str">
        <f>VLOOKUP(B218,'Data Produk'!$A$2:$F$40,3,FALSE)</f>
        <v>Alat Tulis</v>
      </c>
      <c r="I218" s="24" t="str">
        <f>VLOOKUP(B218,'Data Produk'!$A$2:$F$40,4,FALSE)</f>
        <v>Pcs</v>
      </c>
      <c r="J218" s="27">
        <f>VLOOKUP(B218,'Data Produk'!$A$2:$F$40,5,FALSE)</f>
        <v>7500</v>
      </c>
      <c r="K218" s="27">
        <f>VLOOKUP(B218,'Data Produk'!$A$2:$F$40,6,FALSE)</f>
        <v>8000</v>
      </c>
      <c r="L218" s="27">
        <f t="shared" si="0"/>
        <v>547500</v>
      </c>
      <c r="M218" s="25">
        <f t="shared" si="15"/>
        <v>584000</v>
      </c>
      <c r="N218" s="24">
        <f>DAY('Data Transaksi'!$A218)</f>
        <v>5</v>
      </c>
      <c r="O218" s="23" t="str">
        <f>TEXT('Data Transaksi'!$A218,"mmm")</f>
        <v>Aug</v>
      </c>
      <c r="P218" s="24">
        <f>YEAR('Data Transaksi'!$A218)</f>
        <v>2021</v>
      </c>
      <c r="R218" s="28">
        <f>'Data Transaksi'!$C218+25</f>
        <v>98</v>
      </c>
    </row>
    <row r="219" spans="1:18" ht="16.5" customHeight="1" x14ac:dyDescent="0.35">
      <c r="A219" s="29">
        <v>44414</v>
      </c>
      <c r="B219" s="30" t="s">
        <v>83</v>
      </c>
      <c r="C219" s="31">
        <v>75</v>
      </c>
      <c r="D219" s="30" t="s">
        <v>100</v>
      </c>
      <c r="E219" s="32" t="s">
        <v>103</v>
      </c>
      <c r="F219" s="33">
        <v>0</v>
      </c>
      <c r="G219" s="30" t="str">
        <f>VLOOKUP(B219,'Data Produk'!$A$2:$F$40,2,FALSE)</f>
        <v>Tipe X Joyko</v>
      </c>
      <c r="H219" s="30" t="str">
        <f>VLOOKUP(B219,'Data Produk'!$A$2:$F$40,3,FALSE)</f>
        <v>Alat Tulis</v>
      </c>
      <c r="I219" s="31" t="str">
        <f>VLOOKUP(B219,'Data Produk'!$A$2:$F$40,4,FALSE)</f>
        <v>Pcs</v>
      </c>
      <c r="J219" s="34">
        <f>VLOOKUP(B219,'Data Produk'!$A$2:$F$40,5,FALSE)</f>
        <v>1500</v>
      </c>
      <c r="K219" s="34">
        <f>VLOOKUP(B219,'Data Produk'!$A$2:$F$40,6,FALSE)</f>
        <v>2500</v>
      </c>
      <c r="L219" s="34">
        <f t="shared" si="0"/>
        <v>112500</v>
      </c>
      <c r="M219" s="32">
        <f t="shared" si="15"/>
        <v>187500</v>
      </c>
      <c r="N219" s="31">
        <f>DAY('Data Transaksi'!$A219)</f>
        <v>6</v>
      </c>
      <c r="O219" s="30" t="str">
        <f>TEXT('Data Transaksi'!$A219,"mmm")</f>
        <v>Aug</v>
      </c>
      <c r="P219" s="35">
        <f>YEAR('Data Transaksi'!$A219)</f>
        <v>2021</v>
      </c>
      <c r="R219" s="28">
        <f>'Data Transaksi'!$C219+25</f>
        <v>100</v>
      </c>
    </row>
    <row r="220" spans="1:18" ht="16.5" customHeight="1" x14ac:dyDescent="0.35">
      <c r="A220" s="22">
        <v>44415</v>
      </c>
      <c r="B220" s="23" t="s">
        <v>58</v>
      </c>
      <c r="C220" s="24">
        <v>72</v>
      </c>
      <c r="D220" s="23" t="s">
        <v>100</v>
      </c>
      <c r="E220" s="25" t="s">
        <v>101</v>
      </c>
      <c r="F220" s="26">
        <v>0</v>
      </c>
      <c r="G220" s="23" t="str">
        <f>VLOOKUP(B220,'Data Produk'!$A$2:$F$40,2,FALSE)</f>
        <v>Lifebuoy Cair 900 Ml</v>
      </c>
      <c r="H220" s="23" t="str">
        <f>VLOOKUP(B220,'Data Produk'!$A$2:$F$40,3,FALSE)</f>
        <v>Perawatan Tubuh</v>
      </c>
      <c r="I220" s="24" t="str">
        <f>VLOOKUP(B220,'Data Produk'!$A$2:$F$40,4,FALSE)</f>
        <v>Pcs</v>
      </c>
      <c r="J220" s="27">
        <f>VLOOKUP(B220,'Data Produk'!$A$2:$F$40,5,FALSE)</f>
        <v>34550</v>
      </c>
      <c r="K220" s="27">
        <f>VLOOKUP(B220,'Data Produk'!$A$2:$F$40,6,FALSE)</f>
        <v>36000</v>
      </c>
      <c r="L220" s="27">
        <f t="shared" si="0"/>
        <v>2487600</v>
      </c>
      <c r="M220" s="25">
        <f t="shared" si="15"/>
        <v>2592000</v>
      </c>
      <c r="N220" s="24">
        <f>DAY('Data Transaksi'!$A220)</f>
        <v>7</v>
      </c>
      <c r="O220" s="23" t="str">
        <f>TEXT('Data Transaksi'!$A220,"mmm")</f>
        <v>Aug</v>
      </c>
      <c r="P220" s="24">
        <f>YEAR('Data Transaksi'!$A220)</f>
        <v>2021</v>
      </c>
      <c r="R220" s="28">
        <f>'Data Transaksi'!$C220+25</f>
        <v>97</v>
      </c>
    </row>
    <row r="221" spans="1:18" ht="16.5" customHeight="1" x14ac:dyDescent="0.35">
      <c r="A221" s="29">
        <v>44416</v>
      </c>
      <c r="B221" s="30" t="s">
        <v>12</v>
      </c>
      <c r="C221" s="31">
        <v>68</v>
      </c>
      <c r="D221" s="30" t="s">
        <v>100</v>
      </c>
      <c r="E221" s="32" t="s">
        <v>103</v>
      </c>
      <c r="F221" s="33">
        <v>0</v>
      </c>
      <c r="G221" s="30" t="str">
        <f>VLOOKUP(B221,'Data Produk'!$A$2:$F$40,2,FALSE)</f>
        <v>Oreo Wafer Sandwich</v>
      </c>
      <c r="H221" s="30" t="str">
        <f>VLOOKUP(B221,'Data Produk'!$A$2:$F$40,3,FALSE)</f>
        <v>Makanan</v>
      </c>
      <c r="I221" s="31" t="str">
        <f>VLOOKUP(B221,'Data Produk'!$A$2:$F$40,4,FALSE)</f>
        <v>Pcs</v>
      </c>
      <c r="J221" s="34">
        <f>VLOOKUP(B221,'Data Produk'!$A$2:$F$40,5,FALSE)</f>
        <v>2350</v>
      </c>
      <c r="K221" s="34">
        <f>VLOOKUP(B221,'Data Produk'!$A$2:$F$40,6,FALSE)</f>
        <v>3500</v>
      </c>
      <c r="L221" s="34">
        <f t="shared" si="0"/>
        <v>159800</v>
      </c>
      <c r="M221" s="32">
        <f t="shared" si="15"/>
        <v>238000</v>
      </c>
      <c r="N221" s="31">
        <f>DAY('Data Transaksi'!$A221)</f>
        <v>8</v>
      </c>
      <c r="O221" s="30" t="str">
        <f>TEXT('Data Transaksi'!$A221,"mmm")</f>
        <v>Aug</v>
      </c>
      <c r="P221" s="35">
        <f>YEAR('Data Transaksi'!$A221)</f>
        <v>2021</v>
      </c>
      <c r="R221" s="28">
        <f>'Data Transaksi'!$C221+25</f>
        <v>93</v>
      </c>
    </row>
    <row r="222" spans="1:18" ht="16.5" customHeight="1" x14ac:dyDescent="0.35">
      <c r="A222" s="22">
        <v>44417</v>
      </c>
      <c r="B222" s="23" t="s">
        <v>62</v>
      </c>
      <c r="C222" s="24">
        <v>69</v>
      </c>
      <c r="D222" s="23" t="s">
        <v>102</v>
      </c>
      <c r="E222" s="25" t="s">
        <v>101</v>
      </c>
      <c r="F222" s="26">
        <v>0</v>
      </c>
      <c r="G222" s="23" t="str">
        <f>VLOOKUP(B222,'Data Produk'!$A$2:$F$40,2,FALSE)</f>
        <v>Pepsodent 120 gr</v>
      </c>
      <c r="H222" s="23" t="str">
        <f>VLOOKUP(B222,'Data Produk'!$A$2:$F$40,3,FALSE)</f>
        <v>Perawatan Tubuh</v>
      </c>
      <c r="I222" s="24" t="str">
        <f>VLOOKUP(B222,'Data Produk'!$A$2:$F$40,4,FALSE)</f>
        <v>Pcs</v>
      </c>
      <c r="J222" s="27">
        <f>VLOOKUP(B222,'Data Produk'!$A$2:$F$40,5,FALSE)</f>
        <v>5750</v>
      </c>
      <c r="K222" s="27">
        <f>VLOOKUP(B222,'Data Produk'!$A$2:$F$40,6,FALSE)</f>
        <v>10300</v>
      </c>
      <c r="L222" s="27">
        <f t="shared" si="0"/>
        <v>396750</v>
      </c>
      <c r="M222" s="25">
        <f t="shared" si="15"/>
        <v>710700</v>
      </c>
      <c r="N222" s="24">
        <f>DAY('Data Transaksi'!$A222)</f>
        <v>9</v>
      </c>
      <c r="O222" s="23" t="str">
        <f>TEXT('Data Transaksi'!$A222,"mmm")</f>
        <v>Aug</v>
      </c>
      <c r="P222" s="24">
        <f>YEAR('Data Transaksi'!$A222)</f>
        <v>2021</v>
      </c>
      <c r="R222" s="28">
        <f>'Data Transaksi'!$C222+25</f>
        <v>94</v>
      </c>
    </row>
    <row r="223" spans="1:18" ht="16.5" customHeight="1" x14ac:dyDescent="0.35">
      <c r="A223" s="29">
        <v>44418</v>
      </c>
      <c r="B223" s="30" t="s">
        <v>62</v>
      </c>
      <c r="C223" s="31">
        <v>68</v>
      </c>
      <c r="D223" s="30" t="s">
        <v>104</v>
      </c>
      <c r="E223" s="32" t="s">
        <v>101</v>
      </c>
      <c r="F223" s="33">
        <v>0</v>
      </c>
      <c r="G223" s="30" t="str">
        <f>VLOOKUP(B223,'Data Produk'!$A$2:$F$40,2,FALSE)</f>
        <v>Pepsodent 120 gr</v>
      </c>
      <c r="H223" s="30" t="str">
        <f>VLOOKUP(B223,'Data Produk'!$A$2:$F$40,3,FALSE)</f>
        <v>Perawatan Tubuh</v>
      </c>
      <c r="I223" s="31" t="str">
        <f>VLOOKUP(B223,'Data Produk'!$A$2:$F$40,4,FALSE)</f>
        <v>Pcs</v>
      </c>
      <c r="J223" s="34">
        <f>VLOOKUP(B223,'Data Produk'!$A$2:$F$40,5,FALSE)</f>
        <v>5750</v>
      </c>
      <c r="K223" s="34">
        <f>VLOOKUP(B223,'Data Produk'!$A$2:$F$40,6,FALSE)</f>
        <v>10300</v>
      </c>
      <c r="L223" s="34">
        <f t="shared" si="0"/>
        <v>391000</v>
      </c>
      <c r="M223" s="32">
        <f t="shared" si="15"/>
        <v>700400</v>
      </c>
      <c r="N223" s="31">
        <f>DAY('Data Transaksi'!$A223)</f>
        <v>10</v>
      </c>
      <c r="O223" s="30" t="str">
        <f>TEXT('Data Transaksi'!$A223,"mmm")</f>
        <v>Aug</v>
      </c>
      <c r="P223" s="35">
        <f>YEAR('Data Transaksi'!$A223)</f>
        <v>2021</v>
      </c>
      <c r="R223" s="28">
        <f>'Data Transaksi'!$C223+25</f>
        <v>93</v>
      </c>
    </row>
    <row r="224" spans="1:18" ht="16.5" customHeight="1" x14ac:dyDescent="0.35">
      <c r="A224" s="22">
        <v>44419</v>
      </c>
      <c r="B224" s="23" t="s">
        <v>10</v>
      </c>
      <c r="C224" s="24">
        <v>67</v>
      </c>
      <c r="D224" s="23" t="s">
        <v>102</v>
      </c>
      <c r="E224" s="25" t="s">
        <v>101</v>
      </c>
      <c r="F224" s="26">
        <v>0</v>
      </c>
      <c r="G224" s="23" t="str">
        <f>VLOOKUP(B224,'Data Produk'!$A$2:$F$40,2,FALSE)</f>
        <v>Lotte Chocopie</v>
      </c>
      <c r="H224" s="23" t="str">
        <f>VLOOKUP(B224,'Data Produk'!$A$2:$F$40,3,FALSE)</f>
        <v>Makanan</v>
      </c>
      <c r="I224" s="24" t="str">
        <f>VLOOKUP(B224,'Data Produk'!$A$2:$F$40,4,FALSE)</f>
        <v>Pcs</v>
      </c>
      <c r="J224" s="27">
        <f>VLOOKUP(B224,'Data Produk'!$A$2:$F$40,5,FALSE)</f>
        <v>4850</v>
      </c>
      <c r="K224" s="27">
        <f>VLOOKUP(B224,'Data Produk'!$A$2:$F$40,6,FALSE)</f>
        <v>6100</v>
      </c>
      <c r="L224" s="27">
        <f t="shared" si="0"/>
        <v>324950</v>
      </c>
      <c r="M224" s="25">
        <f t="shared" si="15"/>
        <v>408700</v>
      </c>
      <c r="N224" s="24">
        <f>DAY('Data Transaksi'!$A224)</f>
        <v>11</v>
      </c>
      <c r="O224" s="23" t="str">
        <f>TEXT('Data Transaksi'!$A224,"mmm")</f>
        <v>Aug</v>
      </c>
      <c r="P224" s="24">
        <f>YEAR('Data Transaksi'!$A224)</f>
        <v>2021</v>
      </c>
      <c r="R224" s="28">
        <f>'Data Transaksi'!$C224+25</f>
        <v>92</v>
      </c>
    </row>
    <row r="225" spans="1:18" ht="16.5" customHeight="1" x14ac:dyDescent="0.35">
      <c r="A225" s="29">
        <v>44420</v>
      </c>
      <c r="B225" s="30" t="s">
        <v>14</v>
      </c>
      <c r="C225" s="31">
        <v>70</v>
      </c>
      <c r="D225" s="30" t="s">
        <v>102</v>
      </c>
      <c r="E225" s="32" t="s">
        <v>101</v>
      </c>
      <c r="F225" s="33">
        <v>0</v>
      </c>
      <c r="G225" s="30" t="str">
        <f>VLOOKUP(B225,'Data Produk'!$A$2:$F$40,2,FALSE)</f>
        <v>Nyam-nyam</v>
      </c>
      <c r="H225" s="30" t="str">
        <f>VLOOKUP(B225,'Data Produk'!$A$2:$F$40,3,FALSE)</f>
        <v>Makanan</v>
      </c>
      <c r="I225" s="31" t="str">
        <f>VLOOKUP(B225,'Data Produk'!$A$2:$F$40,4,FALSE)</f>
        <v>Pcs</v>
      </c>
      <c r="J225" s="34">
        <f>VLOOKUP(B225,'Data Produk'!$A$2:$F$40,5,FALSE)</f>
        <v>3550</v>
      </c>
      <c r="K225" s="34">
        <f>VLOOKUP(B225,'Data Produk'!$A$2:$F$40,6,FALSE)</f>
        <v>4800</v>
      </c>
      <c r="L225" s="34">
        <f t="shared" si="0"/>
        <v>248500</v>
      </c>
      <c r="M225" s="32">
        <f t="shared" si="15"/>
        <v>336000</v>
      </c>
      <c r="N225" s="31">
        <f>DAY('Data Transaksi'!$A225)</f>
        <v>12</v>
      </c>
      <c r="O225" s="30" t="str">
        <f>TEXT('Data Transaksi'!$A225,"mmm")</f>
        <v>Aug</v>
      </c>
      <c r="P225" s="35">
        <f>YEAR('Data Transaksi'!$A225)</f>
        <v>2021</v>
      </c>
      <c r="R225" s="28">
        <f>'Data Transaksi'!$C225+25</f>
        <v>95</v>
      </c>
    </row>
    <row r="226" spans="1:18" ht="16.5" customHeight="1" x14ac:dyDescent="0.35">
      <c r="A226" s="22">
        <v>44421</v>
      </c>
      <c r="B226" s="23" t="s">
        <v>6</v>
      </c>
      <c r="C226" s="24">
        <v>71</v>
      </c>
      <c r="D226" s="23" t="s">
        <v>104</v>
      </c>
      <c r="E226" s="25" t="s">
        <v>101</v>
      </c>
      <c r="F226" s="26">
        <v>0</v>
      </c>
      <c r="G226" s="23" t="str">
        <f>VLOOKUP(B226,'Data Produk'!$A$2:$F$40,2,FALSE)</f>
        <v>Pocky</v>
      </c>
      <c r="H226" s="23" t="str">
        <f>VLOOKUP(B226,'Data Produk'!$A$2:$F$40,3,FALSE)</f>
        <v>Makanan</v>
      </c>
      <c r="I226" s="24" t="str">
        <f>VLOOKUP(B226,'Data Produk'!$A$2:$F$40,4,FALSE)</f>
        <v>Pcs</v>
      </c>
      <c r="J226" s="27">
        <f>VLOOKUP(B226,'Data Produk'!$A$2:$F$40,5,FALSE)</f>
        <v>7250</v>
      </c>
      <c r="K226" s="27">
        <f>VLOOKUP(B226,'Data Produk'!$A$2:$F$40,6,FALSE)</f>
        <v>8200</v>
      </c>
      <c r="L226" s="27">
        <f t="shared" si="0"/>
        <v>514750</v>
      </c>
      <c r="M226" s="25">
        <f t="shared" si="15"/>
        <v>582200</v>
      </c>
      <c r="N226" s="24">
        <f>DAY('Data Transaksi'!$A226)</f>
        <v>13</v>
      </c>
      <c r="O226" s="23" t="str">
        <f>TEXT('Data Transaksi'!$A226,"mmm")</f>
        <v>Aug</v>
      </c>
      <c r="P226" s="24">
        <f>YEAR('Data Transaksi'!$A226)</f>
        <v>2021</v>
      </c>
      <c r="R226" s="28">
        <f>'Data Transaksi'!$C226+25</f>
        <v>96</v>
      </c>
    </row>
    <row r="227" spans="1:18" ht="16.5" customHeight="1" x14ac:dyDescent="0.35">
      <c r="A227" s="29">
        <v>44422</v>
      </c>
      <c r="B227" s="30" t="s">
        <v>37</v>
      </c>
      <c r="C227" s="31">
        <v>73</v>
      </c>
      <c r="D227" s="30" t="s">
        <v>102</v>
      </c>
      <c r="E227" s="32" t="s">
        <v>101</v>
      </c>
      <c r="F227" s="33">
        <v>0</v>
      </c>
      <c r="G227" s="30" t="str">
        <f>VLOOKUP(B227,'Data Produk'!$A$2:$F$40,2,FALSE)</f>
        <v>Yoyic Bluebery</v>
      </c>
      <c r="H227" s="30" t="str">
        <f>VLOOKUP(B227,'Data Produk'!$A$2:$F$40,3,FALSE)</f>
        <v>Minuman</v>
      </c>
      <c r="I227" s="31" t="str">
        <f>VLOOKUP(B227,'Data Produk'!$A$2:$F$40,4,FALSE)</f>
        <v>Pcs</v>
      </c>
      <c r="J227" s="34">
        <f>VLOOKUP(B227,'Data Produk'!$A$2:$F$40,5,FALSE)</f>
        <v>4775</v>
      </c>
      <c r="K227" s="34">
        <f>VLOOKUP(B227,'Data Produk'!$A$2:$F$40,6,FALSE)</f>
        <v>7700</v>
      </c>
      <c r="L227" s="34">
        <f t="shared" si="0"/>
        <v>348575</v>
      </c>
      <c r="M227" s="32">
        <f t="shared" si="15"/>
        <v>562100</v>
      </c>
      <c r="N227" s="31">
        <f>DAY('Data Transaksi'!$A227)</f>
        <v>14</v>
      </c>
      <c r="O227" s="30" t="str">
        <f>TEXT('Data Transaksi'!$A227,"mmm")</f>
        <v>Aug</v>
      </c>
      <c r="P227" s="35">
        <f>YEAR('Data Transaksi'!$A227)</f>
        <v>2021</v>
      </c>
      <c r="R227" s="28">
        <f>'Data Transaksi'!$C227+25</f>
        <v>98</v>
      </c>
    </row>
    <row r="228" spans="1:18" ht="16.5" customHeight="1" x14ac:dyDescent="0.35">
      <c r="A228" s="22">
        <v>44423</v>
      </c>
      <c r="B228" s="23" t="s">
        <v>47</v>
      </c>
      <c r="C228" s="24">
        <v>69</v>
      </c>
      <c r="D228" s="23" t="s">
        <v>102</v>
      </c>
      <c r="E228" s="25" t="s">
        <v>101</v>
      </c>
      <c r="F228" s="26">
        <v>0</v>
      </c>
      <c r="G228" s="23" t="str">
        <f>VLOOKUP(B228,'Data Produk'!$A$2:$F$40,2,FALSE)</f>
        <v>Golda Coffee</v>
      </c>
      <c r="H228" s="23" t="str">
        <f>VLOOKUP(B228,'Data Produk'!$A$2:$F$40,3,FALSE)</f>
        <v>Minuman</v>
      </c>
      <c r="I228" s="24" t="str">
        <f>VLOOKUP(B228,'Data Produk'!$A$2:$F$40,4,FALSE)</f>
        <v>Pcs</v>
      </c>
      <c r="J228" s="27">
        <f>VLOOKUP(B228,'Data Produk'!$A$2:$F$40,5,FALSE)</f>
        <v>11950</v>
      </c>
      <c r="K228" s="27">
        <f>VLOOKUP(B228,'Data Produk'!$A$2:$F$40,6,FALSE)</f>
        <v>16200</v>
      </c>
      <c r="L228" s="27">
        <f t="shared" si="0"/>
        <v>824550</v>
      </c>
      <c r="M228" s="25">
        <f t="shared" si="15"/>
        <v>1117800</v>
      </c>
      <c r="N228" s="24">
        <f>DAY('Data Transaksi'!$A228)</f>
        <v>15</v>
      </c>
      <c r="O228" s="23" t="str">
        <f>TEXT('Data Transaksi'!$A228,"mmm")</f>
        <v>Aug</v>
      </c>
      <c r="P228" s="24">
        <f>YEAR('Data Transaksi'!$A228)</f>
        <v>2021</v>
      </c>
      <c r="R228" s="28">
        <f>'Data Transaksi'!$C228+25</f>
        <v>94</v>
      </c>
    </row>
    <row r="229" spans="1:18" ht="16.5" customHeight="1" x14ac:dyDescent="0.35">
      <c r="A229" s="29">
        <v>44424</v>
      </c>
      <c r="B229" s="30" t="s">
        <v>58</v>
      </c>
      <c r="C229" s="31">
        <v>70</v>
      </c>
      <c r="D229" s="30" t="s">
        <v>104</v>
      </c>
      <c r="E229" s="32" t="s">
        <v>101</v>
      </c>
      <c r="F229" s="33">
        <v>0</v>
      </c>
      <c r="G229" s="30" t="str">
        <f>VLOOKUP(B229,'Data Produk'!$A$2:$F$40,2,FALSE)</f>
        <v>Lifebuoy Cair 900 Ml</v>
      </c>
      <c r="H229" s="30" t="str">
        <f>VLOOKUP(B229,'Data Produk'!$A$2:$F$40,3,FALSE)</f>
        <v>Perawatan Tubuh</v>
      </c>
      <c r="I229" s="31" t="str">
        <f>VLOOKUP(B229,'Data Produk'!$A$2:$F$40,4,FALSE)</f>
        <v>Pcs</v>
      </c>
      <c r="J229" s="34">
        <f>VLOOKUP(B229,'Data Produk'!$A$2:$F$40,5,FALSE)</f>
        <v>34550</v>
      </c>
      <c r="K229" s="34">
        <f>VLOOKUP(B229,'Data Produk'!$A$2:$F$40,6,FALSE)</f>
        <v>36000</v>
      </c>
      <c r="L229" s="34">
        <f t="shared" si="0"/>
        <v>2418500</v>
      </c>
      <c r="M229" s="32">
        <f t="shared" si="15"/>
        <v>2520000</v>
      </c>
      <c r="N229" s="31">
        <f>DAY('Data Transaksi'!$A229)</f>
        <v>16</v>
      </c>
      <c r="O229" s="30" t="str">
        <f>TEXT('Data Transaksi'!$A229,"mmm")</f>
        <v>Aug</v>
      </c>
      <c r="P229" s="35">
        <f>YEAR('Data Transaksi'!$A229)</f>
        <v>2021</v>
      </c>
      <c r="R229" s="28">
        <f>'Data Transaksi'!$C229+25</f>
        <v>95</v>
      </c>
    </row>
    <row r="230" spans="1:18" ht="16.5" customHeight="1" x14ac:dyDescent="0.35">
      <c r="A230" s="22">
        <v>44425</v>
      </c>
      <c r="B230" s="23" t="s">
        <v>12</v>
      </c>
      <c r="C230" s="24">
        <v>67</v>
      </c>
      <c r="D230" s="23" t="s">
        <v>102</v>
      </c>
      <c r="E230" s="25" t="s">
        <v>101</v>
      </c>
      <c r="F230" s="26">
        <v>0</v>
      </c>
      <c r="G230" s="23" t="str">
        <f>VLOOKUP(B230,'Data Produk'!$A$2:$F$40,2,FALSE)</f>
        <v>Oreo Wafer Sandwich</v>
      </c>
      <c r="H230" s="23" t="str">
        <f>VLOOKUP(B230,'Data Produk'!$A$2:$F$40,3,FALSE)</f>
        <v>Makanan</v>
      </c>
      <c r="I230" s="24" t="str">
        <f>VLOOKUP(B230,'Data Produk'!$A$2:$F$40,4,FALSE)</f>
        <v>Pcs</v>
      </c>
      <c r="J230" s="27">
        <f>VLOOKUP(B230,'Data Produk'!$A$2:$F$40,5,FALSE)</f>
        <v>2350</v>
      </c>
      <c r="K230" s="27">
        <f>VLOOKUP(B230,'Data Produk'!$A$2:$F$40,6,FALSE)</f>
        <v>3500</v>
      </c>
      <c r="L230" s="27">
        <f t="shared" si="0"/>
        <v>157450</v>
      </c>
      <c r="M230" s="25">
        <f t="shared" si="15"/>
        <v>234500</v>
      </c>
      <c r="N230" s="24">
        <f>DAY('Data Transaksi'!$A230)</f>
        <v>17</v>
      </c>
      <c r="O230" s="23" t="str">
        <f>TEXT('Data Transaksi'!$A230,"mmm")</f>
        <v>Aug</v>
      </c>
      <c r="P230" s="24">
        <f>YEAR('Data Transaksi'!$A230)</f>
        <v>2021</v>
      </c>
      <c r="R230" s="28">
        <f>'Data Transaksi'!$C230+25</f>
        <v>92</v>
      </c>
    </row>
    <row r="231" spans="1:18" ht="16.5" customHeight="1" x14ac:dyDescent="0.35">
      <c r="A231" s="29">
        <v>44426</v>
      </c>
      <c r="B231" s="30" t="s">
        <v>62</v>
      </c>
      <c r="C231" s="31">
        <v>71</v>
      </c>
      <c r="D231" s="30" t="s">
        <v>102</v>
      </c>
      <c r="E231" s="32" t="s">
        <v>101</v>
      </c>
      <c r="F231" s="33">
        <v>0</v>
      </c>
      <c r="G231" s="30" t="str">
        <f>VLOOKUP(B231,'Data Produk'!$A$2:$F$40,2,FALSE)</f>
        <v>Pepsodent 120 gr</v>
      </c>
      <c r="H231" s="30" t="str">
        <f>VLOOKUP(B231,'Data Produk'!$A$2:$F$40,3,FALSE)</f>
        <v>Perawatan Tubuh</v>
      </c>
      <c r="I231" s="31" t="str">
        <f>VLOOKUP(B231,'Data Produk'!$A$2:$F$40,4,FALSE)</f>
        <v>Pcs</v>
      </c>
      <c r="J231" s="34">
        <f>VLOOKUP(B231,'Data Produk'!$A$2:$F$40,5,FALSE)</f>
        <v>5750</v>
      </c>
      <c r="K231" s="34">
        <f>VLOOKUP(B231,'Data Produk'!$A$2:$F$40,6,FALSE)</f>
        <v>10300</v>
      </c>
      <c r="L231" s="34">
        <f t="shared" si="0"/>
        <v>408250</v>
      </c>
      <c r="M231" s="32">
        <f t="shared" si="15"/>
        <v>731300</v>
      </c>
      <c r="N231" s="31">
        <f>DAY('Data Transaksi'!$A231)</f>
        <v>18</v>
      </c>
      <c r="O231" s="30" t="str">
        <f>TEXT('Data Transaksi'!$A231,"mmm")</f>
        <v>Aug</v>
      </c>
      <c r="P231" s="35">
        <f>YEAR('Data Transaksi'!$A231)</f>
        <v>2021</v>
      </c>
      <c r="R231" s="28">
        <f>'Data Transaksi'!$C231+25</f>
        <v>96</v>
      </c>
    </row>
    <row r="232" spans="1:18" ht="16.5" customHeight="1" x14ac:dyDescent="0.35">
      <c r="A232" s="22">
        <v>44427</v>
      </c>
      <c r="B232" s="23" t="s">
        <v>62</v>
      </c>
      <c r="C232" s="24">
        <v>68</v>
      </c>
      <c r="D232" s="23" t="s">
        <v>104</v>
      </c>
      <c r="E232" s="25" t="s">
        <v>101</v>
      </c>
      <c r="F232" s="26">
        <v>0</v>
      </c>
      <c r="G232" s="23" t="str">
        <f>VLOOKUP(B232,'Data Produk'!$A$2:$F$40,2,FALSE)</f>
        <v>Pepsodent 120 gr</v>
      </c>
      <c r="H232" s="23" t="str">
        <f>VLOOKUP(B232,'Data Produk'!$A$2:$F$40,3,FALSE)</f>
        <v>Perawatan Tubuh</v>
      </c>
      <c r="I232" s="24" t="str">
        <f>VLOOKUP(B232,'Data Produk'!$A$2:$F$40,4,FALSE)</f>
        <v>Pcs</v>
      </c>
      <c r="J232" s="27">
        <f>VLOOKUP(B232,'Data Produk'!$A$2:$F$40,5,FALSE)</f>
        <v>5750</v>
      </c>
      <c r="K232" s="27">
        <f>VLOOKUP(B232,'Data Produk'!$A$2:$F$40,6,FALSE)</f>
        <v>10300</v>
      </c>
      <c r="L232" s="27">
        <f t="shared" si="0"/>
        <v>391000</v>
      </c>
      <c r="M232" s="25">
        <f t="shared" si="15"/>
        <v>700400</v>
      </c>
      <c r="N232" s="24">
        <f>DAY('Data Transaksi'!$A232)</f>
        <v>19</v>
      </c>
      <c r="O232" s="23" t="str">
        <f>TEXT('Data Transaksi'!$A232,"mmm")</f>
        <v>Aug</v>
      </c>
      <c r="P232" s="24">
        <f>YEAR('Data Transaksi'!$A232)</f>
        <v>2021</v>
      </c>
      <c r="R232" s="28">
        <f>'Data Transaksi'!$C232+25</f>
        <v>93</v>
      </c>
    </row>
    <row r="233" spans="1:18" ht="16.5" customHeight="1" x14ac:dyDescent="0.35">
      <c r="A233" s="29">
        <v>44428</v>
      </c>
      <c r="B233" s="30" t="s">
        <v>10</v>
      </c>
      <c r="C233" s="31">
        <v>74</v>
      </c>
      <c r="D233" s="30" t="s">
        <v>102</v>
      </c>
      <c r="E233" s="32" t="s">
        <v>101</v>
      </c>
      <c r="F233" s="33">
        <v>0</v>
      </c>
      <c r="G233" s="30" t="str">
        <f>VLOOKUP(B233,'Data Produk'!$A$2:$F$40,2,FALSE)</f>
        <v>Lotte Chocopie</v>
      </c>
      <c r="H233" s="30" t="str">
        <f>VLOOKUP(B233,'Data Produk'!$A$2:$F$40,3,FALSE)</f>
        <v>Makanan</v>
      </c>
      <c r="I233" s="31" t="str">
        <f>VLOOKUP(B233,'Data Produk'!$A$2:$F$40,4,FALSE)</f>
        <v>Pcs</v>
      </c>
      <c r="J233" s="34">
        <f>VLOOKUP(B233,'Data Produk'!$A$2:$F$40,5,FALSE)</f>
        <v>4850</v>
      </c>
      <c r="K233" s="34">
        <f>VLOOKUP(B233,'Data Produk'!$A$2:$F$40,6,FALSE)</f>
        <v>6100</v>
      </c>
      <c r="L233" s="34">
        <f t="shared" si="0"/>
        <v>358900</v>
      </c>
      <c r="M233" s="32">
        <f t="shared" si="15"/>
        <v>451400</v>
      </c>
      <c r="N233" s="31">
        <f>DAY('Data Transaksi'!$A233)</f>
        <v>20</v>
      </c>
      <c r="O233" s="30" t="str">
        <f>TEXT('Data Transaksi'!$A233,"mmm")</f>
        <v>Aug</v>
      </c>
      <c r="P233" s="35">
        <f>YEAR('Data Transaksi'!$A233)</f>
        <v>2021</v>
      </c>
      <c r="R233" s="28">
        <f>'Data Transaksi'!$C233+25</f>
        <v>99</v>
      </c>
    </row>
    <row r="234" spans="1:18" ht="16.5" customHeight="1" x14ac:dyDescent="0.35">
      <c r="A234" s="22">
        <v>44429</v>
      </c>
      <c r="B234" s="23" t="s">
        <v>14</v>
      </c>
      <c r="C234" s="24">
        <v>73</v>
      </c>
      <c r="D234" s="23" t="s">
        <v>102</v>
      </c>
      <c r="E234" s="25" t="s">
        <v>101</v>
      </c>
      <c r="F234" s="26">
        <v>0</v>
      </c>
      <c r="G234" s="23" t="str">
        <f>VLOOKUP(B234,'Data Produk'!$A$2:$F$40,2,FALSE)</f>
        <v>Nyam-nyam</v>
      </c>
      <c r="H234" s="23" t="str">
        <f>VLOOKUP(B234,'Data Produk'!$A$2:$F$40,3,FALSE)</f>
        <v>Makanan</v>
      </c>
      <c r="I234" s="24" t="str">
        <f>VLOOKUP(B234,'Data Produk'!$A$2:$F$40,4,FALSE)</f>
        <v>Pcs</v>
      </c>
      <c r="J234" s="27">
        <f>VLOOKUP(B234,'Data Produk'!$A$2:$F$40,5,FALSE)</f>
        <v>3550</v>
      </c>
      <c r="K234" s="27">
        <f>VLOOKUP(B234,'Data Produk'!$A$2:$F$40,6,FALSE)</f>
        <v>4800</v>
      </c>
      <c r="L234" s="27">
        <f t="shared" si="0"/>
        <v>259150</v>
      </c>
      <c r="M234" s="25">
        <f t="shared" si="15"/>
        <v>350400</v>
      </c>
      <c r="N234" s="24">
        <f>DAY('Data Transaksi'!$A234)</f>
        <v>21</v>
      </c>
      <c r="O234" s="23" t="str">
        <f>TEXT('Data Transaksi'!$A234,"mmm")</f>
        <v>Aug</v>
      </c>
      <c r="P234" s="24">
        <f>YEAR('Data Transaksi'!$A234)</f>
        <v>2021</v>
      </c>
      <c r="R234" s="28">
        <f>'Data Transaksi'!$C234+25</f>
        <v>98</v>
      </c>
    </row>
    <row r="235" spans="1:18" ht="16.5" customHeight="1" x14ac:dyDescent="0.35">
      <c r="A235" s="29">
        <v>44430</v>
      </c>
      <c r="B235" s="30" t="s">
        <v>6</v>
      </c>
      <c r="C235" s="31">
        <v>72</v>
      </c>
      <c r="D235" s="30" t="s">
        <v>104</v>
      </c>
      <c r="E235" s="32" t="s">
        <v>101</v>
      </c>
      <c r="F235" s="33">
        <v>0</v>
      </c>
      <c r="G235" s="30" t="str">
        <f>VLOOKUP(B235,'Data Produk'!$A$2:$F$40,2,FALSE)</f>
        <v>Pocky</v>
      </c>
      <c r="H235" s="30" t="str">
        <f>VLOOKUP(B235,'Data Produk'!$A$2:$F$40,3,FALSE)</f>
        <v>Makanan</v>
      </c>
      <c r="I235" s="31" t="str">
        <f>VLOOKUP(B235,'Data Produk'!$A$2:$F$40,4,FALSE)</f>
        <v>Pcs</v>
      </c>
      <c r="J235" s="34">
        <f>VLOOKUP(B235,'Data Produk'!$A$2:$F$40,5,FALSE)</f>
        <v>7250</v>
      </c>
      <c r="K235" s="34">
        <f>VLOOKUP(B235,'Data Produk'!$A$2:$F$40,6,FALSE)</f>
        <v>8200</v>
      </c>
      <c r="L235" s="34">
        <f t="shared" si="0"/>
        <v>522000</v>
      </c>
      <c r="M235" s="32">
        <f t="shared" si="15"/>
        <v>590400</v>
      </c>
      <c r="N235" s="31">
        <f>DAY('Data Transaksi'!$A235)</f>
        <v>22</v>
      </c>
      <c r="O235" s="30" t="str">
        <f>TEXT('Data Transaksi'!$A235,"mmm")</f>
        <v>Aug</v>
      </c>
      <c r="P235" s="35">
        <f>YEAR('Data Transaksi'!$A235)</f>
        <v>2021</v>
      </c>
      <c r="R235" s="28">
        <f>'Data Transaksi'!$C235+25</f>
        <v>97</v>
      </c>
    </row>
    <row r="236" spans="1:18" ht="16.5" customHeight="1" x14ac:dyDescent="0.35">
      <c r="A236" s="22">
        <v>44431</v>
      </c>
      <c r="B236" s="23" t="s">
        <v>37</v>
      </c>
      <c r="C236" s="24">
        <v>67</v>
      </c>
      <c r="D236" s="23" t="s">
        <v>102</v>
      </c>
      <c r="E236" s="25" t="s">
        <v>101</v>
      </c>
      <c r="F236" s="26">
        <v>0</v>
      </c>
      <c r="G236" s="23" t="str">
        <f>VLOOKUP(B236,'Data Produk'!$A$2:$F$40,2,FALSE)</f>
        <v>Yoyic Bluebery</v>
      </c>
      <c r="H236" s="23" t="str">
        <f>VLOOKUP(B236,'Data Produk'!$A$2:$F$40,3,FALSE)</f>
        <v>Minuman</v>
      </c>
      <c r="I236" s="24" t="str">
        <f>VLOOKUP(B236,'Data Produk'!$A$2:$F$40,4,FALSE)</f>
        <v>Pcs</v>
      </c>
      <c r="J236" s="27">
        <f>VLOOKUP(B236,'Data Produk'!$A$2:$F$40,5,FALSE)</f>
        <v>4775</v>
      </c>
      <c r="K236" s="27">
        <f>VLOOKUP(B236,'Data Produk'!$A$2:$F$40,6,FALSE)</f>
        <v>7700</v>
      </c>
      <c r="L236" s="27">
        <f t="shared" si="0"/>
        <v>319925</v>
      </c>
      <c r="M236" s="25">
        <f t="shared" si="15"/>
        <v>515900</v>
      </c>
      <c r="N236" s="24">
        <f>DAY('Data Transaksi'!$A236)</f>
        <v>23</v>
      </c>
      <c r="O236" s="23" t="str">
        <f>TEXT('Data Transaksi'!$A236,"mmm")</f>
        <v>Aug</v>
      </c>
      <c r="P236" s="24">
        <f>YEAR('Data Transaksi'!$A236)</f>
        <v>2021</v>
      </c>
      <c r="R236" s="28">
        <f>'Data Transaksi'!$C236+25</f>
        <v>92</v>
      </c>
    </row>
    <row r="237" spans="1:18" ht="16.5" customHeight="1" x14ac:dyDescent="0.35">
      <c r="A237" s="29">
        <v>44432</v>
      </c>
      <c r="B237" s="30" t="s">
        <v>47</v>
      </c>
      <c r="C237" s="31">
        <v>70</v>
      </c>
      <c r="D237" s="30" t="s">
        <v>102</v>
      </c>
      <c r="E237" s="32" t="s">
        <v>101</v>
      </c>
      <c r="F237" s="33">
        <v>0</v>
      </c>
      <c r="G237" s="30" t="str">
        <f>VLOOKUP(B237,'Data Produk'!$A$2:$F$40,2,FALSE)</f>
        <v>Golda Coffee</v>
      </c>
      <c r="H237" s="30" t="str">
        <f>VLOOKUP(B237,'Data Produk'!$A$2:$F$40,3,FALSE)</f>
        <v>Minuman</v>
      </c>
      <c r="I237" s="31" t="str">
        <f>VLOOKUP(B237,'Data Produk'!$A$2:$F$40,4,FALSE)</f>
        <v>Pcs</v>
      </c>
      <c r="J237" s="34">
        <f>VLOOKUP(B237,'Data Produk'!$A$2:$F$40,5,FALSE)</f>
        <v>11950</v>
      </c>
      <c r="K237" s="34">
        <f>VLOOKUP(B237,'Data Produk'!$A$2:$F$40,6,FALSE)</f>
        <v>16200</v>
      </c>
      <c r="L237" s="34">
        <f t="shared" si="0"/>
        <v>836500</v>
      </c>
      <c r="M237" s="32">
        <f t="shared" si="15"/>
        <v>1134000</v>
      </c>
      <c r="N237" s="31">
        <f>DAY('Data Transaksi'!$A237)</f>
        <v>24</v>
      </c>
      <c r="O237" s="30" t="str">
        <f>TEXT('Data Transaksi'!$A237,"mmm")</f>
        <v>Aug</v>
      </c>
      <c r="P237" s="35">
        <f>YEAR('Data Transaksi'!$A237)</f>
        <v>2021</v>
      </c>
      <c r="R237" s="28">
        <f>'Data Transaksi'!$C237+25</f>
        <v>95</v>
      </c>
    </row>
    <row r="238" spans="1:18" ht="16.5" customHeight="1" x14ac:dyDescent="0.35">
      <c r="A238" s="22">
        <v>44433</v>
      </c>
      <c r="B238" s="23" t="s">
        <v>62</v>
      </c>
      <c r="C238" s="24">
        <v>68</v>
      </c>
      <c r="D238" s="23" t="s">
        <v>100</v>
      </c>
      <c r="E238" s="25" t="s">
        <v>101</v>
      </c>
      <c r="F238" s="26">
        <v>0</v>
      </c>
      <c r="G238" s="23" t="str">
        <f>VLOOKUP(B238,'Data Produk'!$A$2:$F$40,2,FALSE)</f>
        <v>Pepsodent 120 gr</v>
      </c>
      <c r="H238" s="23" t="str">
        <f>VLOOKUP(B238,'Data Produk'!$A$2:$F$40,3,FALSE)</f>
        <v>Perawatan Tubuh</v>
      </c>
      <c r="I238" s="24" t="str">
        <f>VLOOKUP(B238,'Data Produk'!$A$2:$F$40,4,FALSE)</f>
        <v>Pcs</v>
      </c>
      <c r="J238" s="27">
        <f>VLOOKUP(B238,'Data Produk'!$A$2:$F$40,5,FALSE)</f>
        <v>5750</v>
      </c>
      <c r="K238" s="27">
        <f>VLOOKUP(B238,'Data Produk'!$A$2:$F$40,6,FALSE)</f>
        <v>10300</v>
      </c>
      <c r="L238" s="27">
        <f t="shared" si="0"/>
        <v>391000</v>
      </c>
      <c r="M238" s="25">
        <f t="shared" ref="M238:M245" si="16">K238*C238*(1-F238)</f>
        <v>700400</v>
      </c>
      <c r="N238" s="24">
        <f>DAY('Data Transaksi'!$A238)</f>
        <v>25</v>
      </c>
      <c r="O238" s="23" t="str">
        <f>TEXT('Data Transaksi'!$A238,"mmm")</f>
        <v>Aug</v>
      </c>
      <c r="P238" s="24">
        <f>YEAR('Data Transaksi'!$A238)</f>
        <v>2021</v>
      </c>
      <c r="R238" s="28">
        <f>'Data Transaksi'!$C238+25</f>
        <v>93</v>
      </c>
    </row>
    <row r="239" spans="1:18" ht="16.5" customHeight="1" x14ac:dyDescent="0.35">
      <c r="A239" s="29">
        <v>44434</v>
      </c>
      <c r="B239" s="30" t="s">
        <v>62</v>
      </c>
      <c r="C239" s="31">
        <v>72</v>
      </c>
      <c r="D239" s="30" t="s">
        <v>100</v>
      </c>
      <c r="E239" s="32" t="s">
        <v>101</v>
      </c>
      <c r="F239" s="33">
        <v>0</v>
      </c>
      <c r="G239" s="30" t="str">
        <f>VLOOKUP(B239,'Data Produk'!$A$2:$F$40,2,FALSE)</f>
        <v>Pepsodent 120 gr</v>
      </c>
      <c r="H239" s="30" t="str">
        <f>VLOOKUP(B239,'Data Produk'!$A$2:$F$40,3,FALSE)</f>
        <v>Perawatan Tubuh</v>
      </c>
      <c r="I239" s="31" t="str">
        <f>VLOOKUP(B239,'Data Produk'!$A$2:$F$40,4,FALSE)</f>
        <v>Pcs</v>
      </c>
      <c r="J239" s="34">
        <f>VLOOKUP(B239,'Data Produk'!$A$2:$F$40,5,FALSE)</f>
        <v>5750</v>
      </c>
      <c r="K239" s="34">
        <f>VLOOKUP(B239,'Data Produk'!$A$2:$F$40,6,FALSE)</f>
        <v>10300</v>
      </c>
      <c r="L239" s="34">
        <f t="shared" si="0"/>
        <v>414000</v>
      </c>
      <c r="M239" s="32">
        <f t="shared" si="16"/>
        <v>741600</v>
      </c>
      <c r="N239" s="31">
        <f>DAY('Data Transaksi'!$A239)</f>
        <v>26</v>
      </c>
      <c r="O239" s="30" t="str">
        <f>TEXT('Data Transaksi'!$A239,"mmm")</f>
        <v>Aug</v>
      </c>
      <c r="P239" s="35">
        <f>YEAR('Data Transaksi'!$A239)</f>
        <v>2021</v>
      </c>
      <c r="R239" s="28">
        <f>'Data Transaksi'!$C239+25</f>
        <v>97</v>
      </c>
    </row>
    <row r="240" spans="1:18" ht="16.5" customHeight="1" x14ac:dyDescent="0.35">
      <c r="A240" s="22">
        <v>44435</v>
      </c>
      <c r="B240" s="23" t="s">
        <v>62</v>
      </c>
      <c r="C240" s="24">
        <v>70</v>
      </c>
      <c r="D240" s="23" t="s">
        <v>100</v>
      </c>
      <c r="E240" s="25" t="s">
        <v>101</v>
      </c>
      <c r="F240" s="26">
        <v>0</v>
      </c>
      <c r="G240" s="23" t="str">
        <f>VLOOKUP(B240,'Data Produk'!$A$2:$F$40,2,FALSE)</f>
        <v>Pepsodent 120 gr</v>
      </c>
      <c r="H240" s="23" t="str">
        <f>VLOOKUP(B240,'Data Produk'!$A$2:$F$40,3,FALSE)</f>
        <v>Perawatan Tubuh</v>
      </c>
      <c r="I240" s="24" t="str">
        <f>VLOOKUP(B240,'Data Produk'!$A$2:$F$40,4,FALSE)</f>
        <v>Pcs</v>
      </c>
      <c r="J240" s="27">
        <f>VLOOKUP(B240,'Data Produk'!$A$2:$F$40,5,FALSE)</f>
        <v>5750</v>
      </c>
      <c r="K240" s="27">
        <f>VLOOKUP(B240,'Data Produk'!$A$2:$F$40,6,FALSE)</f>
        <v>10300</v>
      </c>
      <c r="L240" s="27">
        <f t="shared" si="0"/>
        <v>402500</v>
      </c>
      <c r="M240" s="25">
        <f t="shared" si="16"/>
        <v>721000</v>
      </c>
      <c r="N240" s="24">
        <f>DAY('Data Transaksi'!$A240)</f>
        <v>27</v>
      </c>
      <c r="O240" s="23" t="str">
        <f>TEXT('Data Transaksi'!$A240,"mmm")</f>
        <v>Aug</v>
      </c>
      <c r="P240" s="24">
        <f>YEAR('Data Transaksi'!$A240)</f>
        <v>2021</v>
      </c>
      <c r="R240" s="28">
        <f>'Data Transaksi'!$C240+25</f>
        <v>95</v>
      </c>
    </row>
    <row r="241" spans="1:18" ht="16.5" customHeight="1" x14ac:dyDescent="0.35">
      <c r="A241" s="29">
        <v>44436</v>
      </c>
      <c r="B241" s="30" t="s">
        <v>62</v>
      </c>
      <c r="C241" s="31">
        <v>67</v>
      </c>
      <c r="D241" s="30" t="s">
        <v>100</v>
      </c>
      <c r="E241" s="32" t="s">
        <v>101</v>
      </c>
      <c r="F241" s="33">
        <v>0</v>
      </c>
      <c r="G241" s="30" t="str">
        <f>VLOOKUP(B241,'Data Produk'!$A$2:$F$40,2,FALSE)</f>
        <v>Pepsodent 120 gr</v>
      </c>
      <c r="H241" s="30" t="str">
        <f>VLOOKUP(B241,'Data Produk'!$A$2:$F$40,3,FALSE)</f>
        <v>Perawatan Tubuh</v>
      </c>
      <c r="I241" s="31" t="str">
        <f>VLOOKUP(B241,'Data Produk'!$A$2:$F$40,4,FALSE)</f>
        <v>Pcs</v>
      </c>
      <c r="J241" s="34">
        <f>VLOOKUP(B241,'Data Produk'!$A$2:$F$40,5,FALSE)</f>
        <v>5750</v>
      </c>
      <c r="K241" s="34">
        <f>VLOOKUP(B241,'Data Produk'!$A$2:$F$40,6,FALSE)</f>
        <v>10300</v>
      </c>
      <c r="L241" s="34">
        <f t="shared" si="0"/>
        <v>385250</v>
      </c>
      <c r="M241" s="32">
        <f t="shared" si="16"/>
        <v>690100</v>
      </c>
      <c r="N241" s="31">
        <f>DAY('Data Transaksi'!$A241)</f>
        <v>28</v>
      </c>
      <c r="O241" s="30" t="str">
        <f>TEXT('Data Transaksi'!$A241,"mmm")</f>
        <v>Aug</v>
      </c>
      <c r="P241" s="35">
        <f>YEAR('Data Transaksi'!$A241)</f>
        <v>2021</v>
      </c>
      <c r="R241" s="28">
        <f>'Data Transaksi'!$C241+25</f>
        <v>92</v>
      </c>
    </row>
    <row r="242" spans="1:18" ht="16.5" customHeight="1" x14ac:dyDescent="0.35">
      <c r="A242" s="22">
        <v>44437</v>
      </c>
      <c r="B242" s="23" t="s">
        <v>62</v>
      </c>
      <c r="C242" s="24">
        <v>77</v>
      </c>
      <c r="D242" s="23" t="s">
        <v>100</v>
      </c>
      <c r="E242" s="25" t="s">
        <v>101</v>
      </c>
      <c r="F242" s="26">
        <v>0</v>
      </c>
      <c r="G242" s="23" t="str">
        <f>VLOOKUP(B242,'Data Produk'!$A$2:$F$40,2,FALSE)</f>
        <v>Pepsodent 120 gr</v>
      </c>
      <c r="H242" s="23" t="str">
        <f>VLOOKUP(B242,'Data Produk'!$A$2:$F$40,3,FALSE)</f>
        <v>Perawatan Tubuh</v>
      </c>
      <c r="I242" s="24" t="str">
        <f>VLOOKUP(B242,'Data Produk'!$A$2:$F$40,4,FALSE)</f>
        <v>Pcs</v>
      </c>
      <c r="J242" s="27">
        <f>VLOOKUP(B242,'Data Produk'!$A$2:$F$40,5,FALSE)</f>
        <v>5750</v>
      </c>
      <c r="K242" s="27">
        <f>VLOOKUP(B242,'Data Produk'!$A$2:$F$40,6,FALSE)</f>
        <v>10300</v>
      </c>
      <c r="L242" s="27">
        <f t="shared" si="0"/>
        <v>442750</v>
      </c>
      <c r="M242" s="25">
        <f t="shared" si="16"/>
        <v>793100</v>
      </c>
      <c r="N242" s="24">
        <f>DAY('Data Transaksi'!$A242)</f>
        <v>29</v>
      </c>
      <c r="O242" s="23" t="str">
        <f>TEXT('Data Transaksi'!$A242,"mmm")</f>
        <v>Aug</v>
      </c>
      <c r="P242" s="24">
        <f>YEAR('Data Transaksi'!$A242)</f>
        <v>2021</v>
      </c>
      <c r="R242" s="28">
        <f>'Data Transaksi'!$C242+25</f>
        <v>102</v>
      </c>
    </row>
    <row r="243" spans="1:18" ht="16.5" customHeight="1" x14ac:dyDescent="0.35">
      <c r="A243" s="29">
        <v>44438</v>
      </c>
      <c r="B243" s="30" t="s">
        <v>62</v>
      </c>
      <c r="C243" s="31">
        <v>75</v>
      </c>
      <c r="D243" s="30" t="s">
        <v>100</v>
      </c>
      <c r="E243" s="32" t="s">
        <v>101</v>
      </c>
      <c r="F243" s="33">
        <v>0</v>
      </c>
      <c r="G243" s="30" t="str">
        <f>VLOOKUP(B243,'Data Produk'!$A$2:$F$40,2,FALSE)</f>
        <v>Pepsodent 120 gr</v>
      </c>
      <c r="H243" s="30" t="str">
        <f>VLOOKUP(B243,'Data Produk'!$A$2:$F$40,3,FALSE)</f>
        <v>Perawatan Tubuh</v>
      </c>
      <c r="I243" s="31" t="str">
        <f>VLOOKUP(B243,'Data Produk'!$A$2:$F$40,4,FALSE)</f>
        <v>Pcs</v>
      </c>
      <c r="J243" s="34">
        <f>VLOOKUP(B243,'Data Produk'!$A$2:$F$40,5,FALSE)</f>
        <v>5750</v>
      </c>
      <c r="K243" s="34">
        <f>VLOOKUP(B243,'Data Produk'!$A$2:$F$40,6,FALSE)</f>
        <v>10300</v>
      </c>
      <c r="L243" s="34">
        <f t="shared" si="0"/>
        <v>431250</v>
      </c>
      <c r="M243" s="32">
        <f t="shared" si="16"/>
        <v>772500</v>
      </c>
      <c r="N243" s="31">
        <f>DAY('Data Transaksi'!$A243)</f>
        <v>30</v>
      </c>
      <c r="O243" s="30" t="str">
        <f>TEXT('Data Transaksi'!$A243,"mmm")</f>
        <v>Aug</v>
      </c>
      <c r="P243" s="35">
        <f>YEAR('Data Transaksi'!$A243)</f>
        <v>2021</v>
      </c>
      <c r="R243" s="28">
        <f>'Data Transaksi'!$C243+25</f>
        <v>100</v>
      </c>
    </row>
    <row r="244" spans="1:18" ht="16.5" customHeight="1" x14ac:dyDescent="0.35">
      <c r="A244" s="22">
        <v>44439</v>
      </c>
      <c r="B244" s="23" t="s">
        <v>62</v>
      </c>
      <c r="C244" s="24">
        <v>70</v>
      </c>
      <c r="D244" s="23" t="s">
        <v>100</v>
      </c>
      <c r="E244" s="25" t="s">
        <v>101</v>
      </c>
      <c r="F244" s="26">
        <v>0</v>
      </c>
      <c r="G244" s="23" t="str">
        <f>VLOOKUP(B244,'Data Produk'!$A$2:$F$40,2,FALSE)</f>
        <v>Pepsodent 120 gr</v>
      </c>
      <c r="H244" s="23" t="str">
        <f>VLOOKUP(B244,'Data Produk'!$A$2:$F$40,3,FALSE)</f>
        <v>Perawatan Tubuh</v>
      </c>
      <c r="I244" s="24" t="str">
        <f>VLOOKUP(B244,'Data Produk'!$A$2:$F$40,4,FALSE)</f>
        <v>Pcs</v>
      </c>
      <c r="J244" s="27">
        <f>VLOOKUP(B244,'Data Produk'!$A$2:$F$40,5,FALSE)</f>
        <v>5750</v>
      </c>
      <c r="K244" s="27">
        <f>VLOOKUP(B244,'Data Produk'!$A$2:$F$40,6,FALSE)</f>
        <v>10300</v>
      </c>
      <c r="L244" s="27">
        <f t="shared" si="0"/>
        <v>402500</v>
      </c>
      <c r="M244" s="25">
        <f t="shared" si="16"/>
        <v>721000</v>
      </c>
      <c r="N244" s="24">
        <f>DAY('Data Transaksi'!$A244)</f>
        <v>31</v>
      </c>
      <c r="O244" s="23" t="str">
        <f>TEXT('Data Transaksi'!$A244,"mmm")</f>
        <v>Aug</v>
      </c>
      <c r="P244" s="24">
        <f>YEAR('Data Transaksi'!$A244)</f>
        <v>2021</v>
      </c>
      <c r="R244" s="28">
        <f>'Data Transaksi'!$C244+25</f>
        <v>95</v>
      </c>
    </row>
    <row r="245" spans="1:18" ht="16.5" customHeight="1" x14ac:dyDescent="0.35">
      <c r="A245" s="29">
        <v>44440</v>
      </c>
      <c r="B245" s="30" t="s">
        <v>66</v>
      </c>
      <c r="C245" s="31">
        <v>70</v>
      </c>
      <c r="D245" s="30" t="s">
        <v>100</v>
      </c>
      <c r="E245" s="32" t="s">
        <v>101</v>
      </c>
      <c r="F245" s="33">
        <v>0</v>
      </c>
      <c r="G245" s="30" t="str">
        <f>VLOOKUP(B245,'Data Produk'!$A$2:$F$40,2,FALSE)</f>
        <v>Pond's Bright Beauty</v>
      </c>
      <c r="H245" s="30" t="str">
        <f>VLOOKUP(B245,'Data Produk'!$A$2:$F$40,3,FALSE)</f>
        <v>Perawatan Tubuh</v>
      </c>
      <c r="I245" s="31" t="str">
        <f>VLOOKUP(B245,'Data Produk'!$A$2:$F$40,4,FALSE)</f>
        <v>Pcs</v>
      </c>
      <c r="J245" s="34">
        <f>VLOOKUP(B245,'Data Produk'!$A$2:$F$40,5,FALSE)</f>
        <v>17750</v>
      </c>
      <c r="K245" s="34">
        <f>VLOOKUP(B245,'Data Produk'!$A$2:$F$40,6,FALSE)</f>
        <v>21000</v>
      </c>
      <c r="L245" s="34">
        <f t="shared" si="0"/>
        <v>1242500</v>
      </c>
      <c r="M245" s="32">
        <f t="shared" si="16"/>
        <v>1470000</v>
      </c>
      <c r="N245" s="31">
        <f>DAY('Data Transaksi'!$A245)</f>
        <v>1</v>
      </c>
      <c r="O245" s="30" t="str">
        <f>TEXT('Data Transaksi'!$A245,"mmm")</f>
        <v>Sep</v>
      </c>
      <c r="P245" s="35">
        <f>YEAR('Data Transaksi'!$A245)</f>
        <v>2021</v>
      </c>
      <c r="R245" s="28">
        <f>'Data Transaksi'!$C245+25</f>
        <v>95</v>
      </c>
    </row>
    <row r="246" spans="1:18" ht="16.5" customHeight="1" x14ac:dyDescent="0.35">
      <c r="A246" s="22">
        <v>44441</v>
      </c>
      <c r="B246" s="23" t="s">
        <v>10</v>
      </c>
      <c r="C246" s="24">
        <v>69</v>
      </c>
      <c r="D246" s="23" t="s">
        <v>104</v>
      </c>
      <c r="E246" s="25" t="s">
        <v>103</v>
      </c>
      <c r="F246" s="26">
        <v>0</v>
      </c>
      <c r="G246" s="23" t="str">
        <f>VLOOKUP(B246,'Data Produk'!$A$2:$F$40,2,FALSE)</f>
        <v>Lotte Chocopie</v>
      </c>
      <c r="H246" s="23" t="str">
        <f>VLOOKUP(B246,'Data Produk'!$A$2:$F$40,3,FALSE)</f>
        <v>Makanan</v>
      </c>
      <c r="I246" s="24" t="str">
        <f>VLOOKUP(B246,'Data Produk'!$A$2:$F$40,4,FALSE)</f>
        <v>Pcs</v>
      </c>
      <c r="J246" s="27">
        <f>VLOOKUP(B246,'Data Produk'!$A$2:$F$40,5,FALSE)</f>
        <v>4850</v>
      </c>
      <c r="K246" s="27">
        <f>VLOOKUP(B246,'Data Produk'!$A$2:$F$40,6,FALSE)</f>
        <v>6100</v>
      </c>
      <c r="L246" s="27">
        <f t="shared" si="0"/>
        <v>334650</v>
      </c>
      <c r="M246" s="25">
        <f t="shared" ref="M246:M268" si="17">K246*C246</f>
        <v>420900</v>
      </c>
      <c r="N246" s="24">
        <f>DAY('Data Transaksi'!$A246)</f>
        <v>2</v>
      </c>
      <c r="O246" s="23" t="str">
        <f>TEXT('Data Transaksi'!$A246,"mmm")</f>
        <v>Sep</v>
      </c>
      <c r="P246" s="24">
        <f>YEAR('Data Transaksi'!$A246)</f>
        <v>2021</v>
      </c>
      <c r="R246" s="28">
        <f>'Data Transaksi'!$C246+25</f>
        <v>94</v>
      </c>
    </row>
    <row r="247" spans="1:18" ht="16.5" customHeight="1" x14ac:dyDescent="0.35">
      <c r="A247" s="29">
        <v>44442</v>
      </c>
      <c r="B247" s="30" t="s">
        <v>14</v>
      </c>
      <c r="C247" s="31">
        <v>72</v>
      </c>
      <c r="D247" s="30" t="s">
        <v>104</v>
      </c>
      <c r="E247" s="32" t="s">
        <v>101</v>
      </c>
      <c r="F247" s="33">
        <v>0</v>
      </c>
      <c r="G247" s="30" t="str">
        <f>VLOOKUP(B247,'Data Produk'!$A$2:$F$40,2,FALSE)</f>
        <v>Nyam-nyam</v>
      </c>
      <c r="H247" s="30" t="str">
        <f>VLOOKUP(B247,'Data Produk'!$A$2:$F$40,3,FALSE)</f>
        <v>Makanan</v>
      </c>
      <c r="I247" s="31" t="str">
        <f>VLOOKUP(B247,'Data Produk'!$A$2:$F$40,4,FALSE)</f>
        <v>Pcs</v>
      </c>
      <c r="J247" s="34">
        <f>VLOOKUP(B247,'Data Produk'!$A$2:$F$40,5,FALSE)</f>
        <v>3550</v>
      </c>
      <c r="K247" s="34">
        <f>VLOOKUP(B247,'Data Produk'!$A$2:$F$40,6,FALSE)</f>
        <v>4800</v>
      </c>
      <c r="L247" s="34">
        <f t="shared" si="0"/>
        <v>255600</v>
      </c>
      <c r="M247" s="32">
        <f t="shared" si="17"/>
        <v>345600</v>
      </c>
      <c r="N247" s="31">
        <f>DAY('Data Transaksi'!$A247)</f>
        <v>3</v>
      </c>
      <c r="O247" s="30" t="str">
        <f>TEXT('Data Transaksi'!$A247,"mmm")</f>
        <v>Sep</v>
      </c>
      <c r="P247" s="35">
        <f>YEAR('Data Transaksi'!$A247)</f>
        <v>2021</v>
      </c>
      <c r="R247" s="28">
        <f>'Data Transaksi'!$C247+25</f>
        <v>97</v>
      </c>
    </row>
    <row r="248" spans="1:18" ht="16.5" customHeight="1" x14ac:dyDescent="0.35">
      <c r="A248" s="22">
        <v>44443</v>
      </c>
      <c r="B248" s="23" t="s">
        <v>81</v>
      </c>
      <c r="C248" s="24">
        <v>73</v>
      </c>
      <c r="D248" s="23" t="s">
        <v>104</v>
      </c>
      <c r="E248" s="25" t="s">
        <v>101</v>
      </c>
      <c r="F248" s="26">
        <v>0</v>
      </c>
      <c r="G248" s="23" t="str">
        <f>VLOOKUP(B248,'Data Produk'!$A$2:$F$40,2,FALSE)</f>
        <v>Pulpen Gel</v>
      </c>
      <c r="H248" s="23" t="str">
        <f>VLOOKUP(B248,'Data Produk'!$A$2:$F$40,3,FALSE)</f>
        <v>Alat Tulis</v>
      </c>
      <c r="I248" s="24" t="str">
        <f>VLOOKUP(B248,'Data Produk'!$A$2:$F$40,4,FALSE)</f>
        <v>Pcs</v>
      </c>
      <c r="J248" s="27">
        <f>VLOOKUP(B248,'Data Produk'!$A$2:$F$40,5,FALSE)</f>
        <v>7500</v>
      </c>
      <c r="K248" s="27">
        <f>VLOOKUP(B248,'Data Produk'!$A$2:$F$40,6,FALSE)</f>
        <v>8000</v>
      </c>
      <c r="L248" s="27">
        <f t="shared" si="0"/>
        <v>547500</v>
      </c>
      <c r="M248" s="25">
        <f t="shared" si="17"/>
        <v>584000</v>
      </c>
      <c r="N248" s="24">
        <f>DAY('Data Transaksi'!$A248)</f>
        <v>4</v>
      </c>
      <c r="O248" s="23" t="str">
        <f>TEXT('Data Transaksi'!$A248,"mmm")</f>
        <v>Sep</v>
      </c>
      <c r="P248" s="24">
        <f>YEAR('Data Transaksi'!$A248)</f>
        <v>2021</v>
      </c>
      <c r="R248" s="28">
        <f>'Data Transaksi'!$C248+25</f>
        <v>98</v>
      </c>
    </row>
    <row r="249" spans="1:18" ht="16.5" customHeight="1" x14ac:dyDescent="0.35">
      <c r="A249" s="29">
        <v>44444</v>
      </c>
      <c r="B249" s="30" t="s">
        <v>83</v>
      </c>
      <c r="C249" s="31">
        <v>75</v>
      </c>
      <c r="D249" s="30" t="s">
        <v>100</v>
      </c>
      <c r="E249" s="32" t="s">
        <v>101</v>
      </c>
      <c r="F249" s="33">
        <v>0</v>
      </c>
      <c r="G249" s="30" t="str">
        <f>VLOOKUP(B249,'Data Produk'!$A$2:$F$40,2,FALSE)</f>
        <v>Tipe X Joyko</v>
      </c>
      <c r="H249" s="30" t="str">
        <f>VLOOKUP(B249,'Data Produk'!$A$2:$F$40,3,FALSE)</f>
        <v>Alat Tulis</v>
      </c>
      <c r="I249" s="31" t="str">
        <f>VLOOKUP(B249,'Data Produk'!$A$2:$F$40,4,FALSE)</f>
        <v>Pcs</v>
      </c>
      <c r="J249" s="34">
        <f>VLOOKUP(B249,'Data Produk'!$A$2:$F$40,5,FALSE)</f>
        <v>1500</v>
      </c>
      <c r="K249" s="34">
        <f>VLOOKUP(B249,'Data Produk'!$A$2:$F$40,6,FALSE)</f>
        <v>2500</v>
      </c>
      <c r="L249" s="34">
        <f t="shared" si="0"/>
        <v>112500</v>
      </c>
      <c r="M249" s="32">
        <f t="shared" si="17"/>
        <v>187500</v>
      </c>
      <c r="N249" s="31">
        <f>DAY('Data Transaksi'!$A249)</f>
        <v>5</v>
      </c>
      <c r="O249" s="30" t="str">
        <f>TEXT('Data Transaksi'!$A249,"mmm")</f>
        <v>Sep</v>
      </c>
      <c r="P249" s="35">
        <f>YEAR('Data Transaksi'!$A249)</f>
        <v>2021</v>
      </c>
      <c r="R249" s="28">
        <f>'Data Transaksi'!$C249+25</f>
        <v>100</v>
      </c>
    </row>
    <row r="250" spans="1:18" ht="16.5" customHeight="1" x14ac:dyDescent="0.35">
      <c r="A250" s="22">
        <v>44445</v>
      </c>
      <c r="B250" s="23" t="s">
        <v>47</v>
      </c>
      <c r="C250" s="24">
        <v>70</v>
      </c>
      <c r="D250" s="23" t="s">
        <v>100</v>
      </c>
      <c r="E250" s="25" t="s">
        <v>103</v>
      </c>
      <c r="F250" s="26">
        <v>0</v>
      </c>
      <c r="G250" s="23" t="str">
        <f>VLOOKUP(B250,'Data Produk'!$A$2:$F$40,2,FALSE)</f>
        <v>Golda Coffee</v>
      </c>
      <c r="H250" s="23" t="str">
        <f>VLOOKUP(B250,'Data Produk'!$A$2:$F$40,3,FALSE)</f>
        <v>Minuman</v>
      </c>
      <c r="I250" s="24" t="str">
        <f>VLOOKUP(B250,'Data Produk'!$A$2:$F$40,4,FALSE)</f>
        <v>Pcs</v>
      </c>
      <c r="J250" s="27">
        <f>VLOOKUP(B250,'Data Produk'!$A$2:$F$40,5,FALSE)</f>
        <v>11950</v>
      </c>
      <c r="K250" s="27">
        <f>VLOOKUP(B250,'Data Produk'!$A$2:$F$40,6,FALSE)</f>
        <v>16200</v>
      </c>
      <c r="L250" s="27">
        <f t="shared" si="0"/>
        <v>836500</v>
      </c>
      <c r="M250" s="25">
        <f t="shared" si="17"/>
        <v>1134000</v>
      </c>
      <c r="N250" s="24">
        <f>DAY('Data Transaksi'!$A250)</f>
        <v>6</v>
      </c>
      <c r="O250" s="23" t="str">
        <f>TEXT('Data Transaksi'!$A250,"mmm")</f>
        <v>Sep</v>
      </c>
      <c r="P250" s="24">
        <f>YEAR('Data Transaksi'!$A250)</f>
        <v>2021</v>
      </c>
      <c r="R250" s="28">
        <f>'Data Transaksi'!$C250+25</f>
        <v>95</v>
      </c>
    </row>
    <row r="251" spans="1:18" ht="16.5" customHeight="1" x14ac:dyDescent="0.35">
      <c r="A251" s="29">
        <v>44446</v>
      </c>
      <c r="B251" s="30" t="s">
        <v>58</v>
      </c>
      <c r="C251" s="31">
        <v>75</v>
      </c>
      <c r="D251" s="30" t="s">
        <v>100</v>
      </c>
      <c r="E251" s="32" t="s">
        <v>101</v>
      </c>
      <c r="F251" s="33">
        <v>0</v>
      </c>
      <c r="G251" s="30" t="str">
        <f>VLOOKUP(B251,'Data Produk'!$A$2:$F$40,2,FALSE)</f>
        <v>Lifebuoy Cair 900 Ml</v>
      </c>
      <c r="H251" s="30" t="str">
        <f>VLOOKUP(B251,'Data Produk'!$A$2:$F$40,3,FALSE)</f>
        <v>Perawatan Tubuh</v>
      </c>
      <c r="I251" s="31" t="str">
        <f>VLOOKUP(B251,'Data Produk'!$A$2:$F$40,4,FALSE)</f>
        <v>Pcs</v>
      </c>
      <c r="J251" s="34">
        <f>VLOOKUP(B251,'Data Produk'!$A$2:$F$40,5,FALSE)</f>
        <v>34550</v>
      </c>
      <c r="K251" s="34">
        <f>VLOOKUP(B251,'Data Produk'!$A$2:$F$40,6,FALSE)</f>
        <v>36000</v>
      </c>
      <c r="L251" s="34">
        <f t="shared" si="0"/>
        <v>2591250</v>
      </c>
      <c r="M251" s="32">
        <f t="shared" si="17"/>
        <v>2700000</v>
      </c>
      <c r="N251" s="31">
        <f>DAY('Data Transaksi'!$A251)</f>
        <v>7</v>
      </c>
      <c r="O251" s="30" t="str">
        <f>TEXT('Data Transaksi'!$A251,"mmm")</f>
        <v>Sep</v>
      </c>
      <c r="P251" s="35">
        <f>YEAR('Data Transaksi'!$A251)</f>
        <v>2021</v>
      </c>
      <c r="R251" s="28">
        <f>'Data Transaksi'!$C251+25</f>
        <v>100</v>
      </c>
    </row>
    <row r="252" spans="1:18" ht="16.5" customHeight="1" x14ac:dyDescent="0.35">
      <c r="A252" s="22">
        <v>44447</v>
      </c>
      <c r="B252" s="23" t="s">
        <v>12</v>
      </c>
      <c r="C252" s="24">
        <v>70</v>
      </c>
      <c r="D252" s="23" t="s">
        <v>100</v>
      </c>
      <c r="E252" s="25" t="s">
        <v>103</v>
      </c>
      <c r="F252" s="26">
        <v>0</v>
      </c>
      <c r="G252" s="23" t="str">
        <f>VLOOKUP(B252,'Data Produk'!$A$2:$F$40,2,FALSE)</f>
        <v>Oreo Wafer Sandwich</v>
      </c>
      <c r="H252" s="23" t="str">
        <f>VLOOKUP(B252,'Data Produk'!$A$2:$F$40,3,FALSE)</f>
        <v>Makanan</v>
      </c>
      <c r="I252" s="24" t="str">
        <f>VLOOKUP(B252,'Data Produk'!$A$2:$F$40,4,FALSE)</f>
        <v>Pcs</v>
      </c>
      <c r="J252" s="27">
        <f>VLOOKUP(B252,'Data Produk'!$A$2:$F$40,5,FALSE)</f>
        <v>2350</v>
      </c>
      <c r="K252" s="27">
        <f>VLOOKUP(B252,'Data Produk'!$A$2:$F$40,6,FALSE)</f>
        <v>3500</v>
      </c>
      <c r="L252" s="27">
        <f t="shared" si="0"/>
        <v>164500</v>
      </c>
      <c r="M252" s="25">
        <f t="shared" si="17"/>
        <v>245000</v>
      </c>
      <c r="N252" s="24">
        <f>DAY('Data Transaksi'!$A252)</f>
        <v>8</v>
      </c>
      <c r="O252" s="23" t="str">
        <f>TEXT('Data Transaksi'!$A252,"mmm")</f>
        <v>Sep</v>
      </c>
      <c r="P252" s="24">
        <f>YEAR('Data Transaksi'!$A252)</f>
        <v>2021</v>
      </c>
      <c r="R252" s="28">
        <f>'Data Transaksi'!$C252+25</f>
        <v>95</v>
      </c>
    </row>
    <row r="253" spans="1:18" ht="16.5" customHeight="1" x14ac:dyDescent="0.35">
      <c r="A253" s="29">
        <v>44448</v>
      </c>
      <c r="B253" s="30" t="s">
        <v>66</v>
      </c>
      <c r="C253" s="31">
        <v>69</v>
      </c>
      <c r="D253" s="30" t="s">
        <v>102</v>
      </c>
      <c r="E253" s="32" t="s">
        <v>101</v>
      </c>
      <c r="F253" s="33">
        <v>0</v>
      </c>
      <c r="G253" s="30" t="str">
        <f>VLOOKUP(B253,'Data Produk'!$A$2:$F$40,2,FALSE)</f>
        <v>Pond's Bright Beauty</v>
      </c>
      <c r="H253" s="30" t="str">
        <f>VLOOKUP(B253,'Data Produk'!$A$2:$F$40,3,FALSE)</f>
        <v>Perawatan Tubuh</v>
      </c>
      <c r="I253" s="31" t="str">
        <f>VLOOKUP(B253,'Data Produk'!$A$2:$F$40,4,FALSE)</f>
        <v>Pcs</v>
      </c>
      <c r="J253" s="34">
        <f>VLOOKUP(B253,'Data Produk'!$A$2:$F$40,5,FALSE)</f>
        <v>17750</v>
      </c>
      <c r="K253" s="34">
        <f>VLOOKUP(B253,'Data Produk'!$A$2:$F$40,6,FALSE)</f>
        <v>21000</v>
      </c>
      <c r="L253" s="34">
        <f t="shared" si="0"/>
        <v>1224750</v>
      </c>
      <c r="M253" s="32">
        <f t="shared" si="17"/>
        <v>1449000</v>
      </c>
      <c r="N253" s="31">
        <f>DAY('Data Transaksi'!$A253)</f>
        <v>9</v>
      </c>
      <c r="O253" s="30" t="str">
        <f>TEXT('Data Transaksi'!$A253,"mmm")</f>
        <v>Sep</v>
      </c>
      <c r="P253" s="35">
        <f>YEAR('Data Transaksi'!$A253)</f>
        <v>2021</v>
      </c>
      <c r="R253" s="28">
        <f>'Data Transaksi'!$C253+25</f>
        <v>94</v>
      </c>
    </row>
    <row r="254" spans="1:18" ht="16.5" customHeight="1" x14ac:dyDescent="0.35">
      <c r="A254" s="22">
        <v>44449</v>
      </c>
      <c r="B254" s="23" t="s">
        <v>66</v>
      </c>
      <c r="C254" s="24">
        <v>68</v>
      </c>
      <c r="D254" s="23" t="s">
        <v>104</v>
      </c>
      <c r="E254" s="25" t="s">
        <v>101</v>
      </c>
      <c r="F254" s="26">
        <v>0</v>
      </c>
      <c r="G254" s="23" t="str">
        <f>VLOOKUP(B254,'Data Produk'!$A$2:$F$40,2,FALSE)</f>
        <v>Pond's Bright Beauty</v>
      </c>
      <c r="H254" s="23" t="str">
        <f>VLOOKUP(B254,'Data Produk'!$A$2:$F$40,3,FALSE)</f>
        <v>Perawatan Tubuh</v>
      </c>
      <c r="I254" s="24" t="str">
        <f>VLOOKUP(B254,'Data Produk'!$A$2:$F$40,4,FALSE)</f>
        <v>Pcs</v>
      </c>
      <c r="J254" s="27">
        <f>VLOOKUP(B254,'Data Produk'!$A$2:$F$40,5,FALSE)</f>
        <v>17750</v>
      </c>
      <c r="K254" s="27">
        <f>VLOOKUP(B254,'Data Produk'!$A$2:$F$40,6,FALSE)</f>
        <v>21000</v>
      </c>
      <c r="L254" s="27">
        <f t="shared" si="0"/>
        <v>1207000</v>
      </c>
      <c r="M254" s="25">
        <f t="shared" si="17"/>
        <v>1428000</v>
      </c>
      <c r="N254" s="24">
        <f>DAY('Data Transaksi'!$A254)</f>
        <v>10</v>
      </c>
      <c r="O254" s="23" t="str">
        <f>TEXT('Data Transaksi'!$A254,"mmm")</f>
        <v>Sep</v>
      </c>
      <c r="P254" s="24">
        <f>YEAR('Data Transaksi'!$A254)</f>
        <v>2021</v>
      </c>
      <c r="R254" s="28">
        <f>'Data Transaksi'!$C254+25</f>
        <v>93</v>
      </c>
    </row>
    <row r="255" spans="1:18" ht="16.5" customHeight="1" x14ac:dyDescent="0.35">
      <c r="A255" s="29">
        <v>44450</v>
      </c>
      <c r="B255" s="30" t="s">
        <v>10</v>
      </c>
      <c r="C255" s="31">
        <v>67</v>
      </c>
      <c r="D255" s="30" t="s">
        <v>102</v>
      </c>
      <c r="E255" s="32" t="s">
        <v>101</v>
      </c>
      <c r="F255" s="33">
        <v>0</v>
      </c>
      <c r="G255" s="30" t="str">
        <f>VLOOKUP(B255,'Data Produk'!$A$2:$F$40,2,FALSE)</f>
        <v>Lotte Chocopie</v>
      </c>
      <c r="H255" s="30" t="str">
        <f>VLOOKUP(B255,'Data Produk'!$A$2:$F$40,3,FALSE)</f>
        <v>Makanan</v>
      </c>
      <c r="I255" s="31" t="str">
        <f>VLOOKUP(B255,'Data Produk'!$A$2:$F$40,4,FALSE)</f>
        <v>Pcs</v>
      </c>
      <c r="J255" s="34">
        <f>VLOOKUP(B255,'Data Produk'!$A$2:$F$40,5,FALSE)</f>
        <v>4850</v>
      </c>
      <c r="K255" s="34">
        <f>VLOOKUP(B255,'Data Produk'!$A$2:$F$40,6,FALSE)</f>
        <v>6100</v>
      </c>
      <c r="L255" s="34">
        <f t="shared" si="0"/>
        <v>324950</v>
      </c>
      <c r="M255" s="32">
        <f t="shared" si="17"/>
        <v>408700</v>
      </c>
      <c r="N255" s="31">
        <f>DAY('Data Transaksi'!$A255)</f>
        <v>11</v>
      </c>
      <c r="O255" s="30" t="str">
        <f>TEXT('Data Transaksi'!$A255,"mmm")</f>
        <v>Sep</v>
      </c>
      <c r="P255" s="35">
        <f>YEAR('Data Transaksi'!$A255)</f>
        <v>2021</v>
      </c>
      <c r="R255" s="28">
        <f>'Data Transaksi'!$C255+25</f>
        <v>92</v>
      </c>
    </row>
    <row r="256" spans="1:18" ht="16.5" customHeight="1" x14ac:dyDescent="0.35">
      <c r="A256" s="22">
        <v>44451</v>
      </c>
      <c r="B256" s="23" t="s">
        <v>14</v>
      </c>
      <c r="C256" s="24">
        <v>70</v>
      </c>
      <c r="D256" s="23" t="s">
        <v>102</v>
      </c>
      <c r="E256" s="25" t="s">
        <v>101</v>
      </c>
      <c r="F256" s="26">
        <v>0</v>
      </c>
      <c r="G256" s="23" t="str">
        <f>VLOOKUP(B256,'Data Produk'!$A$2:$F$40,2,FALSE)</f>
        <v>Nyam-nyam</v>
      </c>
      <c r="H256" s="23" t="str">
        <f>VLOOKUP(B256,'Data Produk'!$A$2:$F$40,3,FALSE)</f>
        <v>Makanan</v>
      </c>
      <c r="I256" s="24" t="str">
        <f>VLOOKUP(B256,'Data Produk'!$A$2:$F$40,4,FALSE)</f>
        <v>Pcs</v>
      </c>
      <c r="J256" s="27">
        <f>VLOOKUP(B256,'Data Produk'!$A$2:$F$40,5,FALSE)</f>
        <v>3550</v>
      </c>
      <c r="K256" s="27">
        <f>VLOOKUP(B256,'Data Produk'!$A$2:$F$40,6,FALSE)</f>
        <v>4800</v>
      </c>
      <c r="L256" s="27">
        <f t="shared" si="0"/>
        <v>248500</v>
      </c>
      <c r="M256" s="25">
        <f t="shared" si="17"/>
        <v>336000</v>
      </c>
      <c r="N256" s="24">
        <f>DAY('Data Transaksi'!$A256)</f>
        <v>12</v>
      </c>
      <c r="O256" s="23" t="str">
        <f>TEXT('Data Transaksi'!$A256,"mmm")</f>
        <v>Sep</v>
      </c>
      <c r="P256" s="24">
        <f>YEAR('Data Transaksi'!$A256)</f>
        <v>2021</v>
      </c>
      <c r="R256" s="28">
        <f>'Data Transaksi'!$C256+25</f>
        <v>95</v>
      </c>
    </row>
    <row r="257" spans="1:18" ht="16.5" customHeight="1" x14ac:dyDescent="0.35">
      <c r="A257" s="29">
        <v>44452</v>
      </c>
      <c r="B257" s="30" t="s">
        <v>6</v>
      </c>
      <c r="C257" s="31">
        <v>71</v>
      </c>
      <c r="D257" s="30" t="s">
        <v>104</v>
      </c>
      <c r="E257" s="32" t="s">
        <v>101</v>
      </c>
      <c r="F257" s="33">
        <v>0</v>
      </c>
      <c r="G257" s="30" t="str">
        <f>VLOOKUP(B257,'Data Produk'!$A$2:$F$40,2,FALSE)</f>
        <v>Pocky</v>
      </c>
      <c r="H257" s="30" t="str">
        <f>VLOOKUP(B257,'Data Produk'!$A$2:$F$40,3,FALSE)</f>
        <v>Makanan</v>
      </c>
      <c r="I257" s="31" t="str">
        <f>VLOOKUP(B257,'Data Produk'!$A$2:$F$40,4,FALSE)</f>
        <v>Pcs</v>
      </c>
      <c r="J257" s="34">
        <f>VLOOKUP(B257,'Data Produk'!$A$2:$F$40,5,FALSE)</f>
        <v>7250</v>
      </c>
      <c r="K257" s="34">
        <f>VLOOKUP(B257,'Data Produk'!$A$2:$F$40,6,FALSE)</f>
        <v>8200</v>
      </c>
      <c r="L257" s="34">
        <f t="shared" si="0"/>
        <v>514750</v>
      </c>
      <c r="M257" s="32">
        <f t="shared" si="17"/>
        <v>582200</v>
      </c>
      <c r="N257" s="31">
        <f>DAY('Data Transaksi'!$A257)</f>
        <v>13</v>
      </c>
      <c r="O257" s="30" t="str">
        <f>TEXT('Data Transaksi'!$A257,"mmm")</f>
        <v>Sep</v>
      </c>
      <c r="P257" s="35">
        <f>YEAR('Data Transaksi'!$A257)</f>
        <v>2021</v>
      </c>
      <c r="R257" s="28">
        <f>'Data Transaksi'!$C257+25</f>
        <v>96</v>
      </c>
    </row>
    <row r="258" spans="1:18" ht="16.5" customHeight="1" x14ac:dyDescent="0.35">
      <c r="A258" s="22">
        <v>44453</v>
      </c>
      <c r="B258" s="23" t="s">
        <v>37</v>
      </c>
      <c r="C258" s="24">
        <v>73</v>
      </c>
      <c r="D258" s="23" t="s">
        <v>102</v>
      </c>
      <c r="E258" s="25" t="s">
        <v>101</v>
      </c>
      <c r="F258" s="26">
        <v>0</v>
      </c>
      <c r="G258" s="23" t="str">
        <f>VLOOKUP(B258,'Data Produk'!$A$2:$F$40,2,FALSE)</f>
        <v>Yoyic Bluebery</v>
      </c>
      <c r="H258" s="23" t="str">
        <f>VLOOKUP(B258,'Data Produk'!$A$2:$F$40,3,FALSE)</f>
        <v>Minuman</v>
      </c>
      <c r="I258" s="24" t="str">
        <f>VLOOKUP(B258,'Data Produk'!$A$2:$F$40,4,FALSE)</f>
        <v>Pcs</v>
      </c>
      <c r="J258" s="27">
        <f>VLOOKUP(B258,'Data Produk'!$A$2:$F$40,5,FALSE)</f>
        <v>4775</v>
      </c>
      <c r="K258" s="27">
        <f>VLOOKUP(B258,'Data Produk'!$A$2:$F$40,6,FALSE)</f>
        <v>7700</v>
      </c>
      <c r="L258" s="27">
        <f t="shared" si="0"/>
        <v>348575</v>
      </c>
      <c r="M258" s="25">
        <f t="shared" si="17"/>
        <v>562100</v>
      </c>
      <c r="N258" s="24">
        <f>DAY('Data Transaksi'!$A258)</f>
        <v>14</v>
      </c>
      <c r="O258" s="23" t="str">
        <f>TEXT('Data Transaksi'!$A258,"mmm")</f>
        <v>Sep</v>
      </c>
      <c r="P258" s="24">
        <f>YEAR('Data Transaksi'!$A258)</f>
        <v>2021</v>
      </c>
      <c r="R258" s="28">
        <f>'Data Transaksi'!$C258+25</f>
        <v>98</v>
      </c>
    </row>
    <row r="259" spans="1:18" ht="16.5" customHeight="1" x14ac:dyDescent="0.35">
      <c r="A259" s="29">
        <v>44454</v>
      </c>
      <c r="B259" s="30" t="s">
        <v>47</v>
      </c>
      <c r="C259" s="31">
        <v>69</v>
      </c>
      <c r="D259" s="30" t="s">
        <v>102</v>
      </c>
      <c r="E259" s="32" t="s">
        <v>101</v>
      </c>
      <c r="F259" s="33">
        <v>0</v>
      </c>
      <c r="G259" s="30" t="str">
        <f>VLOOKUP(B259,'Data Produk'!$A$2:$F$40,2,FALSE)</f>
        <v>Golda Coffee</v>
      </c>
      <c r="H259" s="30" t="str">
        <f>VLOOKUP(B259,'Data Produk'!$A$2:$F$40,3,FALSE)</f>
        <v>Minuman</v>
      </c>
      <c r="I259" s="31" t="str">
        <f>VLOOKUP(B259,'Data Produk'!$A$2:$F$40,4,FALSE)</f>
        <v>Pcs</v>
      </c>
      <c r="J259" s="34">
        <f>VLOOKUP(B259,'Data Produk'!$A$2:$F$40,5,FALSE)</f>
        <v>11950</v>
      </c>
      <c r="K259" s="34">
        <f>VLOOKUP(B259,'Data Produk'!$A$2:$F$40,6,FALSE)</f>
        <v>16200</v>
      </c>
      <c r="L259" s="34">
        <f t="shared" si="0"/>
        <v>824550</v>
      </c>
      <c r="M259" s="32">
        <f t="shared" si="17"/>
        <v>1117800</v>
      </c>
      <c r="N259" s="31">
        <f>DAY('Data Transaksi'!$A259)</f>
        <v>15</v>
      </c>
      <c r="O259" s="30" t="str">
        <f>TEXT('Data Transaksi'!$A259,"mmm")</f>
        <v>Sep</v>
      </c>
      <c r="P259" s="35">
        <f>YEAR('Data Transaksi'!$A259)</f>
        <v>2021</v>
      </c>
      <c r="R259" s="28">
        <f>'Data Transaksi'!$C259+25</f>
        <v>94</v>
      </c>
    </row>
    <row r="260" spans="1:18" ht="16.5" customHeight="1" x14ac:dyDescent="0.35">
      <c r="A260" s="22">
        <v>44455</v>
      </c>
      <c r="B260" s="23" t="s">
        <v>58</v>
      </c>
      <c r="C260" s="24">
        <v>70</v>
      </c>
      <c r="D260" s="23" t="s">
        <v>104</v>
      </c>
      <c r="E260" s="25" t="s">
        <v>101</v>
      </c>
      <c r="F260" s="26">
        <v>0</v>
      </c>
      <c r="G260" s="23" t="str">
        <f>VLOOKUP(B260,'Data Produk'!$A$2:$F$40,2,FALSE)</f>
        <v>Lifebuoy Cair 900 Ml</v>
      </c>
      <c r="H260" s="23" t="str">
        <f>VLOOKUP(B260,'Data Produk'!$A$2:$F$40,3,FALSE)</f>
        <v>Perawatan Tubuh</v>
      </c>
      <c r="I260" s="24" t="str">
        <f>VLOOKUP(B260,'Data Produk'!$A$2:$F$40,4,FALSE)</f>
        <v>Pcs</v>
      </c>
      <c r="J260" s="27">
        <f>VLOOKUP(B260,'Data Produk'!$A$2:$F$40,5,FALSE)</f>
        <v>34550</v>
      </c>
      <c r="K260" s="27">
        <f>VLOOKUP(B260,'Data Produk'!$A$2:$F$40,6,FALSE)</f>
        <v>36000</v>
      </c>
      <c r="L260" s="27">
        <f t="shared" si="0"/>
        <v>2418500</v>
      </c>
      <c r="M260" s="25">
        <f t="shared" si="17"/>
        <v>2520000</v>
      </c>
      <c r="N260" s="24">
        <f>DAY('Data Transaksi'!$A260)</f>
        <v>16</v>
      </c>
      <c r="O260" s="23" t="str">
        <f>TEXT('Data Transaksi'!$A260,"mmm")</f>
        <v>Sep</v>
      </c>
      <c r="P260" s="24">
        <f>YEAR('Data Transaksi'!$A260)</f>
        <v>2021</v>
      </c>
      <c r="R260" s="28">
        <f>'Data Transaksi'!$C260+25</f>
        <v>95</v>
      </c>
    </row>
    <row r="261" spans="1:18" ht="16.5" customHeight="1" x14ac:dyDescent="0.35">
      <c r="A261" s="29">
        <v>44456</v>
      </c>
      <c r="B261" s="30" t="s">
        <v>12</v>
      </c>
      <c r="C261" s="31">
        <v>67</v>
      </c>
      <c r="D261" s="30" t="s">
        <v>102</v>
      </c>
      <c r="E261" s="32" t="s">
        <v>101</v>
      </c>
      <c r="F261" s="33">
        <v>0</v>
      </c>
      <c r="G261" s="30" t="str">
        <f>VLOOKUP(B261,'Data Produk'!$A$2:$F$40,2,FALSE)</f>
        <v>Oreo Wafer Sandwich</v>
      </c>
      <c r="H261" s="30" t="str">
        <f>VLOOKUP(B261,'Data Produk'!$A$2:$F$40,3,FALSE)</f>
        <v>Makanan</v>
      </c>
      <c r="I261" s="31" t="str">
        <f>VLOOKUP(B261,'Data Produk'!$A$2:$F$40,4,FALSE)</f>
        <v>Pcs</v>
      </c>
      <c r="J261" s="34">
        <f>VLOOKUP(B261,'Data Produk'!$A$2:$F$40,5,FALSE)</f>
        <v>2350</v>
      </c>
      <c r="K261" s="34">
        <f>VLOOKUP(B261,'Data Produk'!$A$2:$F$40,6,FALSE)</f>
        <v>3500</v>
      </c>
      <c r="L261" s="34">
        <f t="shared" si="0"/>
        <v>157450</v>
      </c>
      <c r="M261" s="32">
        <f t="shared" si="17"/>
        <v>234500</v>
      </c>
      <c r="N261" s="31">
        <f>DAY('Data Transaksi'!$A261)</f>
        <v>17</v>
      </c>
      <c r="O261" s="30" t="str">
        <f>TEXT('Data Transaksi'!$A261,"mmm")</f>
        <v>Sep</v>
      </c>
      <c r="P261" s="35">
        <f>YEAR('Data Transaksi'!$A261)</f>
        <v>2021</v>
      </c>
      <c r="R261" s="28">
        <f>'Data Transaksi'!$C261+25</f>
        <v>92</v>
      </c>
    </row>
    <row r="262" spans="1:18" ht="16.5" customHeight="1" x14ac:dyDescent="0.35">
      <c r="A262" s="22">
        <v>44457</v>
      </c>
      <c r="B262" s="23" t="s">
        <v>66</v>
      </c>
      <c r="C262" s="24">
        <v>71</v>
      </c>
      <c r="D262" s="23" t="s">
        <v>102</v>
      </c>
      <c r="E262" s="25" t="s">
        <v>101</v>
      </c>
      <c r="F262" s="26">
        <v>0</v>
      </c>
      <c r="G262" s="23" t="str">
        <f>VLOOKUP(B262,'Data Produk'!$A$2:$F$40,2,FALSE)</f>
        <v>Pond's Bright Beauty</v>
      </c>
      <c r="H262" s="23" t="str">
        <f>VLOOKUP(B262,'Data Produk'!$A$2:$F$40,3,FALSE)</f>
        <v>Perawatan Tubuh</v>
      </c>
      <c r="I262" s="24" t="str">
        <f>VLOOKUP(B262,'Data Produk'!$A$2:$F$40,4,FALSE)</f>
        <v>Pcs</v>
      </c>
      <c r="J262" s="27">
        <f>VLOOKUP(B262,'Data Produk'!$A$2:$F$40,5,FALSE)</f>
        <v>17750</v>
      </c>
      <c r="K262" s="27">
        <f>VLOOKUP(B262,'Data Produk'!$A$2:$F$40,6,FALSE)</f>
        <v>21000</v>
      </c>
      <c r="L262" s="27">
        <f t="shared" si="0"/>
        <v>1260250</v>
      </c>
      <c r="M262" s="25">
        <f t="shared" si="17"/>
        <v>1491000</v>
      </c>
      <c r="N262" s="24">
        <f>DAY('Data Transaksi'!$A262)</f>
        <v>18</v>
      </c>
      <c r="O262" s="23" t="str">
        <f>TEXT('Data Transaksi'!$A262,"mmm")</f>
        <v>Sep</v>
      </c>
      <c r="P262" s="24">
        <f>YEAR('Data Transaksi'!$A262)</f>
        <v>2021</v>
      </c>
      <c r="R262" s="28">
        <f>'Data Transaksi'!$C262+25</f>
        <v>96</v>
      </c>
    </row>
    <row r="263" spans="1:18" ht="16.5" customHeight="1" x14ac:dyDescent="0.35">
      <c r="A263" s="29">
        <v>44458</v>
      </c>
      <c r="B263" s="30" t="s">
        <v>66</v>
      </c>
      <c r="C263" s="31">
        <v>68</v>
      </c>
      <c r="D263" s="30" t="s">
        <v>104</v>
      </c>
      <c r="E263" s="32" t="s">
        <v>101</v>
      </c>
      <c r="F263" s="33">
        <v>0</v>
      </c>
      <c r="G263" s="30" t="str">
        <f>VLOOKUP(B263,'Data Produk'!$A$2:$F$40,2,FALSE)</f>
        <v>Pond's Bright Beauty</v>
      </c>
      <c r="H263" s="30" t="str">
        <f>VLOOKUP(B263,'Data Produk'!$A$2:$F$40,3,FALSE)</f>
        <v>Perawatan Tubuh</v>
      </c>
      <c r="I263" s="31" t="str">
        <f>VLOOKUP(B263,'Data Produk'!$A$2:$F$40,4,FALSE)</f>
        <v>Pcs</v>
      </c>
      <c r="J263" s="34">
        <f>VLOOKUP(B263,'Data Produk'!$A$2:$F$40,5,FALSE)</f>
        <v>17750</v>
      </c>
      <c r="K263" s="34">
        <f>VLOOKUP(B263,'Data Produk'!$A$2:$F$40,6,FALSE)</f>
        <v>21000</v>
      </c>
      <c r="L263" s="34">
        <f t="shared" si="0"/>
        <v>1207000</v>
      </c>
      <c r="M263" s="32">
        <f t="shared" si="17"/>
        <v>1428000</v>
      </c>
      <c r="N263" s="31">
        <f>DAY('Data Transaksi'!$A263)</f>
        <v>19</v>
      </c>
      <c r="O263" s="30" t="str">
        <f>TEXT('Data Transaksi'!$A263,"mmm")</f>
        <v>Sep</v>
      </c>
      <c r="P263" s="35">
        <f>YEAR('Data Transaksi'!$A263)</f>
        <v>2021</v>
      </c>
      <c r="R263" s="28">
        <f>'Data Transaksi'!$C263+25</f>
        <v>93</v>
      </c>
    </row>
    <row r="264" spans="1:18" ht="16.5" customHeight="1" x14ac:dyDescent="0.35">
      <c r="A264" s="22">
        <v>44459</v>
      </c>
      <c r="B264" s="23" t="s">
        <v>10</v>
      </c>
      <c r="C264" s="24">
        <v>74</v>
      </c>
      <c r="D264" s="23" t="s">
        <v>102</v>
      </c>
      <c r="E264" s="25" t="s">
        <v>101</v>
      </c>
      <c r="F264" s="26">
        <v>0</v>
      </c>
      <c r="G264" s="23" t="str">
        <f>VLOOKUP(B264,'Data Produk'!$A$2:$F$40,2,FALSE)</f>
        <v>Lotte Chocopie</v>
      </c>
      <c r="H264" s="23" t="str">
        <f>VLOOKUP(B264,'Data Produk'!$A$2:$F$40,3,FALSE)</f>
        <v>Makanan</v>
      </c>
      <c r="I264" s="24" t="str">
        <f>VLOOKUP(B264,'Data Produk'!$A$2:$F$40,4,FALSE)</f>
        <v>Pcs</v>
      </c>
      <c r="J264" s="27">
        <f>VLOOKUP(B264,'Data Produk'!$A$2:$F$40,5,FALSE)</f>
        <v>4850</v>
      </c>
      <c r="K264" s="27">
        <f>VLOOKUP(B264,'Data Produk'!$A$2:$F$40,6,FALSE)</f>
        <v>6100</v>
      </c>
      <c r="L264" s="27">
        <f t="shared" si="0"/>
        <v>358900</v>
      </c>
      <c r="M264" s="25">
        <f t="shared" si="17"/>
        <v>451400</v>
      </c>
      <c r="N264" s="24">
        <f>DAY('Data Transaksi'!$A264)</f>
        <v>20</v>
      </c>
      <c r="O264" s="23" t="str">
        <f>TEXT('Data Transaksi'!$A264,"mmm")</f>
        <v>Sep</v>
      </c>
      <c r="P264" s="24">
        <f>YEAR('Data Transaksi'!$A264)</f>
        <v>2021</v>
      </c>
      <c r="R264" s="28">
        <f>'Data Transaksi'!$C264+25</f>
        <v>99</v>
      </c>
    </row>
    <row r="265" spans="1:18" ht="16.5" customHeight="1" x14ac:dyDescent="0.35">
      <c r="A265" s="29">
        <v>44460</v>
      </c>
      <c r="B265" s="30" t="s">
        <v>14</v>
      </c>
      <c r="C265" s="31">
        <v>73</v>
      </c>
      <c r="D265" s="30" t="s">
        <v>102</v>
      </c>
      <c r="E265" s="32" t="s">
        <v>101</v>
      </c>
      <c r="F265" s="33">
        <v>0</v>
      </c>
      <c r="G265" s="30" t="str">
        <f>VLOOKUP(B265,'Data Produk'!$A$2:$F$40,2,FALSE)</f>
        <v>Nyam-nyam</v>
      </c>
      <c r="H265" s="30" t="str">
        <f>VLOOKUP(B265,'Data Produk'!$A$2:$F$40,3,FALSE)</f>
        <v>Makanan</v>
      </c>
      <c r="I265" s="31" t="str">
        <f>VLOOKUP(B265,'Data Produk'!$A$2:$F$40,4,FALSE)</f>
        <v>Pcs</v>
      </c>
      <c r="J265" s="34">
        <f>VLOOKUP(B265,'Data Produk'!$A$2:$F$40,5,FALSE)</f>
        <v>3550</v>
      </c>
      <c r="K265" s="34">
        <f>VLOOKUP(B265,'Data Produk'!$A$2:$F$40,6,FALSE)</f>
        <v>4800</v>
      </c>
      <c r="L265" s="34">
        <f t="shared" si="0"/>
        <v>259150</v>
      </c>
      <c r="M265" s="32">
        <f t="shared" si="17"/>
        <v>350400</v>
      </c>
      <c r="N265" s="31">
        <f>DAY('Data Transaksi'!$A265)</f>
        <v>21</v>
      </c>
      <c r="O265" s="30" t="str">
        <f>TEXT('Data Transaksi'!$A265,"mmm")</f>
        <v>Sep</v>
      </c>
      <c r="P265" s="35">
        <f>YEAR('Data Transaksi'!$A265)</f>
        <v>2021</v>
      </c>
      <c r="R265" s="28">
        <f>'Data Transaksi'!$C265+25</f>
        <v>98</v>
      </c>
    </row>
    <row r="266" spans="1:18" ht="16.5" customHeight="1" x14ac:dyDescent="0.35">
      <c r="A266" s="22">
        <v>44461</v>
      </c>
      <c r="B266" s="23" t="s">
        <v>6</v>
      </c>
      <c r="C266" s="24">
        <v>72</v>
      </c>
      <c r="D266" s="23" t="s">
        <v>104</v>
      </c>
      <c r="E266" s="25" t="s">
        <v>101</v>
      </c>
      <c r="F266" s="26">
        <v>0</v>
      </c>
      <c r="G266" s="23" t="str">
        <f>VLOOKUP(B266,'Data Produk'!$A$2:$F$40,2,FALSE)</f>
        <v>Pocky</v>
      </c>
      <c r="H266" s="23" t="str">
        <f>VLOOKUP(B266,'Data Produk'!$A$2:$F$40,3,FALSE)</f>
        <v>Makanan</v>
      </c>
      <c r="I266" s="24" t="str">
        <f>VLOOKUP(B266,'Data Produk'!$A$2:$F$40,4,FALSE)</f>
        <v>Pcs</v>
      </c>
      <c r="J266" s="27">
        <f>VLOOKUP(B266,'Data Produk'!$A$2:$F$40,5,FALSE)</f>
        <v>7250</v>
      </c>
      <c r="K266" s="27">
        <f>VLOOKUP(B266,'Data Produk'!$A$2:$F$40,6,FALSE)</f>
        <v>8200</v>
      </c>
      <c r="L266" s="27">
        <f t="shared" si="0"/>
        <v>522000</v>
      </c>
      <c r="M266" s="25">
        <f t="shared" si="17"/>
        <v>590400</v>
      </c>
      <c r="N266" s="24">
        <f>DAY('Data Transaksi'!$A266)</f>
        <v>22</v>
      </c>
      <c r="O266" s="23" t="str">
        <f>TEXT('Data Transaksi'!$A266,"mmm")</f>
        <v>Sep</v>
      </c>
      <c r="P266" s="24">
        <f>YEAR('Data Transaksi'!$A266)</f>
        <v>2021</v>
      </c>
      <c r="R266" s="28">
        <f>'Data Transaksi'!$C266+25</f>
        <v>97</v>
      </c>
    </row>
    <row r="267" spans="1:18" ht="16.5" customHeight="1" x14ac:dyDescent="0.35">
      <c r="A267" s="29">
        <v>44462</v>
      </c>
      <c r="B267" s="30" t="s">
        <v>37</v>
      </c>
      <c r="C267" s="31">
        <v>69</v>
      </c>
      <c r="D267" s="30" t="s">
        <v>102</v>
      </c>
      <c r="E267" s="32" t="s">
        <v>101</v>
      </c>
      <c r="F267" s="33">
        <v>0</v>
      </c>
      <c r="G267" s="30" t="str">
        <f>VLOOKUP(B267,'Data Produk'!$A$2:$F$40,2,FALSE)</f>
        <v>Yoyic Bluebery</v>
      </c>
      <c r="H267" s="30" t="str">
        <f>VLOOKUP(B267,'Data Produk'!$A$2:$F$40,3,FALSE)</f>
        <v>Minuman</v>
      </c>
      <c r="I267" s="31" t="str">
        <f>VLOOKUP(B267,'Data Produk'!$A$2:$F$40,4,FALSE)</f>
        <v>Pcs</v>
      </c>
      <c r="J267" s="34">
        <f>VLOOKUP(B267,'Data Produk'!$A$2:$F$40,5,FALSE)</f>
        <v>4775</v>
      </c>
      <c r="K267" s="34">
        <f>VLOOKUP(B267,'Data Produk'!$A$2:$F$40,6,FALSE)</f>
        <v>7700</v>
      </c>
      <c r="L267" s="34">
        <f t="shared" si="0"/>
        <v>329475</v>
      </c>
      <c r="M267" s="32">
        <f t="shared" si="17"/>
        <v>531300</v>
      </c>
      <c r="N267" s="31">
        <f>DAY('Data Transaksi'!$A267)</f>
        <v>23</v>
      </c>
      <c r="O267" s="30" t="str">
        <f>TEXT('Data Transaksi'!$A267,"mmm")</f>
        <v>Sep</v>
      </c>
      <c r="P267" s="35">
        <f>YEAR('Data Transaksi'!$A267)</f>
        <v>2021</v>
      </c>
      <c r="R267" s="28">
        <f>'Data Transaksi'!$C267+25</f>
        <v>94</v>
      </c>
    </row>
    <row r="268" spans="1:18" ht="16.5" customHeight="1" x14ac:dyDescent="0.35">
      <c r="A268" s="22">
        <v>44463</v>
      </c>
      <c r="B268" s="23" t="s">
        <v>47</v>
      </c>
      <c r="C268" s="24">
        <v>68</v>
      </c>
      <c r="D268" s="23" t="s">
        <v>102</v>
      </c>
      <c r="E268" s="25" t="s">
        <v>101</v>
      </c>
      <c r="F268" s="26">
        <v>0</v>
      </c>
      <c r="G268" s="23" t="str">
        <f>VLOOKUP(B268,'Data Produk'!$A$2:$F$40,2,FALSE)</f>
        <v>Golda Coffee</v>
      </c>
      <c r="H268" s="23" t="str">
        <f>VLOOKUP(B268,'Data Produk'!$A$2:$F$40,3,FALSE)</f>
        <v>Minuman</v>
      </c>
      <c r="I268" s="24" t="str">
        <f>VLOOKUP(B268,'Data Produk'!$A$2:$F$40,4,FALSE)</f>
        <v>Pcs</v>
      </c>
      <c r="J268" s="27">
        <f>VLOOKUP(B268,'Data Produk'!$A$2:$F$40,5,FALSE)</f>
        <v>11950</v>
      </c>
      <c r="K268" s="27">
        <f>VLOOKUP(B268,'Data Produk'!$A$2:$F$40,6,FALSE)</f>
        <v>16200</v>
      </c>
      <c r="L268" s="27">
        <f t="shared" si="0"/>
        <v>812600</v>
      </c>
      <c r="M268" s="25">
        <f t="shared" si="17"/>
        <v>1101600</v>
      </c>
      <c r="N268" s="24">
        <f>DAY('Data Transaksi'!$A268)</f>
        <v>24</v>
      </c>
      <c r="O268" s="23" t="str">
        <f>TEXT('Data Transaksi'!$A268,"mmm")</f>
        <v>Sep</v>
      </c>
      <c r="P268" s="24">
        <f>YEAR('Data Transaksi'!$A268)</f>
        <v>2021</v>
      </c>
      <c r="R268" s="28">
        <f>'Data Transaksi'!$C268+25</f>
        <v>93</v>
      </c>
    </row>
    <row r="269" spans="1:18" ht="16.5" customHeight="1" x14ac:dyDescent="0.35">
      <c r="A269" s="29">
        <v>44464</v>
      </c>
      <c r="B269" s="30" t="s">
        <v>66</v>
      </c>
      <c r="C269" s="31">
        <v>77</v>
      </c>
      <c r="D269" s="30" t="s">
        <v>100</v>
      </c>
      <c r="E269" s="32" t="s">
        <v>101</v>
      </c>
      <c r="F269" s="33">
        <v>0</v>
      </c>
      <c r="G269" s="30" t="str">
        <f>VLOOKUP(B269,'Data Produk'!$A$2:$F$40,2,FALSE)</f>
        <v>Pond's Bright Beauty</v>
      </c>
      <c r="H269" s="30" t="str">
        <f>VLOOKUP(B269,'Data Produk'!$A$2:$F$40,3,FALSE)</f>
        <v>Perawatan Tubuh</v>
      </c>
      <c r="I269" s="31" t="str">
        <f>VLOOKUP(B269,'Data Produk'!$A$2:$F$40,4,FALSE)</f>
        <v>Pcs</v>
      </c>
      <c r="J269" s="34">
        <f>VLOOKUP(B269,'Data Produk'!$A$2:$F$40,5,FALSE)</f>
        <v>17750</v>
      </c>
      <c r="K269" s="34">
        <f>VLOOKUP(B269,'Data Produk'!$A$2:$F$40,6,FALSE)</f>
        <v>21000</v>
      </c>
      <c r="L269" s="34">
        <f t="shared" si="0"/>
        <v>1366750</v>
      </c>
      <c r="M269" s="32">
        <f t="shared" ref="M269:M275" si="18">K269*C269*(1-F269)</f>
        <v>1617000</v>
      </c>
      <c r="N269" s="31">
        <f>DAY('Data Transaksi'!$A269)</f>
        <v>25</v>
      </c>
      <c r="O269" s="30" t="str">
        <f>TEXT('Data Transaksi'!$A269,"mmm")</f>
        <v>Sep</v>
      </c>
      <c r="P269" s="35">
        <f>YEAR('Data Transaksi'!$A269)</f>
        <v>2021</v>
      </c>
      <c r="R269" s="28">
        <f>'Data Transaksi'!$C269+25</f>
        <v>102</v>
      </c>
    </row>
    <row r="270" spans="1:18" ht="16.5" customHeight="1" x14ac:dyDescent="0.35">
      <c r="A270" s="22">
        <v>44465</v>
      </c>
      <c r="B270" s="23" t="s">
        <v>66</v>
      </c>
      <c r="C270" s="24">
        <v>75</v>
      </c>
      <c r="D270" s="23" t="s">
        <v>100</v>
      </c>
      <c r="E270" s="25" t="s">
        <v>101</v>
      </c>
      <c r="F270" s="26">
        <v>0</v>
      </c>
      <c r="G270" s="23" t="str">
        <f>VLOOKUP(B270,'Data Produk'!$A$2:$F$40,2,FALSE)</f>
        <v>Pond's Bright Beauty</v>
      </c>
      <c r="H270" s="23" t="str">
        <f>VLOOKUP(B270,'Data Produk'!$A$2:$F$40,3,FALSE)</f>
        <v>Perawatan Tubuh</v>
      </c>
      <c r="I270" s="24" t="str">
        <f>VLOOKUP(B270,'Data Produk'!$A$2:$F$40,4,FALSE)</f>
        <v>Pcs</v>
      </c>
      <c r="J270" s="27">
        <f>VLOOKUP(B270,'Data Produk'!$A$2:$F$40,5,FALSE)</f>
        <v>17750</v>
      </c>
      <c r="K270" s="27">
        <f>VLOOKUP(B270,'Data Produk'!$A$2:$F$40,6,FALSE)</f>
        <v>21000</v>
      </c>
      <c r="L270" s="27">
        <f t="shared" si="0"/>
        <v>1331250</v>
      </c>
      <c r="M270" s="25">
        <f t="shared" si="18"/>
        <v>1575000</v>
      </c>
      <c r="N270" s="24">
        <f>DAY('Data Transaksi'!$A270)</f>
        <v>26</v>
      </c>
      <c r="O270" s="23" t="str">
        <f>TEXT('Data Transaksi'!$A270,"mmm")</f>
        <v>Sep</v>
      </c>
      <c r="P270" s="24">
        <f>YEAR('Data Transaksi'!$A270)</f>
        <v>2021</v>
      </c>
      <c r="R270" s="28">
        <f>'Data Transaksi'!$C270+25</f>
        <v>100</v>
      </c>
    </row>
    <row r="271" spans="1:18" ht="16.5" customHeight="1" x14ac:dyDescent="0.35">
      <c r="A271" s="29">
        <v>44466</v>
      </c>
      <c r="B271" s="30" t="s">
        <v>66</v>
      </c>
      <c r="C271" s="31">
        <v>73</v>
      </c>
      <c r="D271" s="30" t="s">
        <v>100</v>
      </c>
      <c r="E271" s="32" t="s">
        <v>101</v>
      </c>
      <c r="F271" s="33">
        <v>0</v>
      </c>
      <c r="G271" s="30" t="str">
        <f>VLOOKUP(B271,'Data Produk'!$A$2:$F$40,2,FALSE)</f>
        <v>Pond's Bright Beauty</v>
      </c>
      <c r="H271" s="30" t="str">
        <f>VLOOKUP(B271,'Data Produk'!$A$2:$F$40,3,FALSE)</f>
        <v>Perawatan Tubuh</v>
      </c>
      <c r="I271" s="31" t="str">
        <f>VLOOKUP(B271,'Data Produk'!$A$2:$F$40,4,FALSE)</f>
        <v>Pcs</v>
      </c>
      <c r="J271" s="34">
        <f>VLOOKUP(B271,'Data Produk'!$A$2:$F$40,5,FALSE)</f>
        <v>17750</v>
      </c>
      <c r="K271" s="34">
        <f>VLOOKUP(B271,'Data Produk'!$A$2:$F$40,6,FALSE)</f>
        <v>21000</v>
      </c>
      <c r="L271" s="34">
        <f t="shared" si="0"/>
        <v>1295750</v>
      </c>
      <c r="M271" s="32">
        <f t="shared" si="18"/>
        <v>1533000</v>
      </c>
      <c r="N271" s="31">
        <f>DAY('Data Transaksi'!$A271)</f>
        <v>27</v>
      </c>
      <c r="O271" s="30" t="str">
        <f>TEXT('Data Transaksi'!$A271,"mmm")</f>
        <v>Sep</v>
      </c>
      <c r="P271" s="35">
        <f>YEAR('Data Transaksi'!$A271)</f>
        <v>2021</v>
      </c>
      <c r="R271" s="28">
        <f>'Data Transaksi'!$C271+25</f>
        <v>98</v>
      </c>
    </row>
    <row r="272" spans="1:18" ht="16.5" customHeight="1" x14ac:dyDescent="0.35">
      <c r="A272" s="22">
        <v>44467</v>
      </c>
      <c r="B272" s="23" t="s">
        <v>66</v>
      </c>
      <c r="C272" s="24">
        <v>72</v>
      </c>
      <c r="D272" s="23" t="s">
        <v>100</v>
      </c>
      <c r="E272" s="25" t="s">
        <v>101</v>
      </c>
      <c r="F272" s="26">
        <v>0</v>
      </c>
      <c r="G272" s="23" t="str">
        <f>VLOOKUP(B272,'Data Produk'!$A$2:$F$40,2,FALSE)</f>
        <v>Pond's Bright Beauty</v>
      </c>
      <c r="H272" s="23" t="str">
        <f>VLOOKUP(B272,'Data Produk'!$A$2:$F$40,3,FALSE)</f>
        <v>Perawatan Tubuh</v>
      </c>
      <c r="I272" s="24" t="str">
        <f>VLOOKUP(B272,'Data Produk'!$A$2:$F$40,4,FALSE)</f>
        <v>Pcs</v>
      </c>
      <c r="J272" s="27">
        <f>VLOOKUP(B272,'Data Produk'!$A$2:$F$40,5,FALSE)</f>
        <v>17750</v>
      </c>
      <c r="K272" s="27">
        <f>VLOOKUP(B272,'Data Produk'!$A$2:$F$40,6,FALSE)</f>
        <v>21000</v>
      </c>
      <c r="L272" s="27">
        <f t="shared" si="0"/>
        <v>1278000</v>
      </c>
      <c r="M272" s="25">
        <f t="shared" si="18"/>
        <v>1512000</v>
      </c>
      <c r="N272" s="24">
        <f>DAY('Data Transaksi'!$A272)</f>
        <v>28</v>
      </c>
      <c r="O272" s="23" t="str">
        <f>TEXT('Data Transaksi'!$A272,"mmm")</f>
        <v>Sep</v>
      </c>
      <c r="P272" s="24">
        <f>YEAR('Data Transaksi'!$A272)</f>
        <v>2021</v>
      </c>
      <c r="R272" s="28">
        <f>'Data Transaksi'!$C272+25</f>
        <v>97</v>
      </c>
    </row>
    <row r="273" spans="1:18" ht="16.5" customHeight="1" x14ac:dyDescent="0.35">
      <c r="A273" s="29">
        <v>44468</v>
      </c>
      <c r="B273" s="30" t="s">
        <v>66</v>
      </c>
      <c r="C273" s="31">
        <v>85</v>
      </c>
      <c r="D273" s="30" t="s">
        <v>100</v>
      </c>
      <c r="E273" s="32" t="s">
        <v>101</v>
      </c>
      <c r="F273" s="33">
        <v>0</v>
      </c>
      <c r="G273" s="30" t="str">
        <f>VLOOKUP(B273,'Data Produk'!$A$2:$F$40,2,FALSE)</f>
        <v>Pond's Bright Beauty</v>
      </c>
      <c r="H273" s="30" t="str">
        <f>VLOOKUP(B273,'Data Produk'!$A$2:$F$40,3,FALSE)</f>
        <v>Perawatan Tubuh</v>
      </c>
      <c r="I273" s="31" t="str">
        <f>VLOOKUP(B273,'Data Produk'!$A$2:$F$40,4,FALSE)</f>
        <v>Pcs</v>
      </c>
      <c r="J273" s="34">
        <f>VLOOKUP(B273,'Data Produk'!$A$2:$F$40,5,FALSE)</f>
        <v>17750</v>
      </c>
      <c r="K273" s="34">
        <f>VLOOKUP(B273,'Data Produk'!$A$2:$F$40,6,FALSE)</f>
        <v>21000</v>
      </c>
      <c r="L273" s="34">
        <f t="shared" si="0"/>
        <v>1508750</v>
      </c>
      <c r="M273" s="32">
        <f t="shared" si="18"/>
        <v>1785000</v>
      </c>
      <c r="N273" s="31">
        <f>DAY('Data Transaksi'!$A273)</f>
        <v>29</v>
      </c>
      <c r="O273" s="30" t="str">
        <f>TEXT('Data Transaksi'!$A273,"mmm")</f>
        <v>Sep</v>
      </c>
      <c r="P273" s="35">
        <f>YEAR('Data Transaksi'!$A273)</f>
        <v>2021</v>
      </c>
      <c r="R273" s="28">
        <f>'Data Transaksi'!$C273+25</f>
        <v>110</v>
      </c>
    </row>
    <row r="274" spans="1:18" ht="16.5" customHeight="1" x14ac:dyDescent="0.35">
      <c r="A274" s="22">
        <v>44469</v>
      </c>
      <c r="B274" s="23" t="s">
        <v>66</v>
      </c>
      <c r="C274" s="24">
        <v>70</v>
      </c>
      <c r="D274" s="23" t="s">
        <v>100</v>
      </c>
      <c r="E274" s="25" t="s">
        <v>101</v>
      </c>
      <c r="F274" s="26">
        <v>0</v>
      </c>
      <c r="G274" s="23" t="str">
        <f>VLOOKUP(B274,'Data Produk'!$A$2:$F$40,2,FALSE)</f>
        <v>Pond's Bright Beauty</v>
      </c>
      <c r="H274" s="23" t="str">
        <f>VLOOKUP(B274,'Data Produk'!$A$2:$F$40,3,FALSE)</f>
        <v>Perawatan Tubuh</v>
      </c>
      <c r="I274" s="24" t="str">
        <f>VLOOKUP(B274,'Data Produk'!$A$2:$F$40,4,FALSE)</f>
        <v>Pcs</v>
      </c>
      <c r="J274" s="27">
        <f>VLOOKUP(B274,'Data Produk'!$A$2:$F$40,5,FALSE)</f>
        <v>17750</v>
      </c>
      <c r="K274" s="27">
        <f>VLOOKUP(B274,'Data Produk'!$A$2:$F$40,6,FALSE)</f>
        <v>21000</v>
      </c>
      <c r="L274" s="27">
        <f t="shared" si="0"/>
        <v>1242500</v>
      </c>
      <c r="M274" s="25">
        <f t="shared" si="18"/>
        <v>1470000</v>
      </c>
      <c r="N274" s="24">
        <f>DAY('Data Transaksi'!$A274)</f>
        <v>30</v>
      </c>
      <c r="O274" s="23" t="str">
        <f>TEXT('Data Transaksi'!$A274,"mmm")</f>
        <v>Sep</v>
      </c>
      <c r="P274" s="24">
        <f>YEAR('Data Transaksi'!$A274)</f>
        <v>2021</v>
      </c>
      <c r="R274" s="28">
        <f>'Data Transaksi'!$C274+25</f>
        <v>95</v>
      </c>
    </row>
    <row r="275" spans="1:18" ht="16.5" customHeight="1" x14ac:dyDescent="0.35">
      <c r="A275" s="29">
        <v>44470</v>
      </c>
      <c r="B275" s="30" t="s">
        <v>68</v>
      </c>
      <c r="C275" s="31">
        <v>70</v>
      </c>
      <c r="D275" s="30" t="s">
        <v>100</v>
      </c>
      <c r="E275" s="32" t="s">
        <v>101</v>
      </c>
      <c r="F275" s="33">
        <v>0</v>
      </c>
      <c r="G275" s="30" t="str">
        <f>VLOOKUP(B275,'Data Produk'!$A$2:$F$40,2,FALSE)</f>
        <v>Pond's Men Facial</v>
      </c>
      <c r="H275" s="30" t="str">
        <f>VLOOKUP(B275,'Data Produk'!$A$2:$F$40,3,FALSE)</f>
        <v>Perawatan Tubuh</v>
      </c>
      <c r="I275" s="31" t="str">
        <f>VLOOKUP(B275,'Data Produk'!$A$2:$F$40,4,FALSE)</f>
        <v>Pcs</v>
      </c>
      <c r="J275" s="34">
        <f>VLOOKUP(B275,'Data Produk'!$A$2:$F$40,5,FALSE)</f>
        <v>15000</v>
      </c>
      <c r="K275" s="34">
        <f>VLOOKUP(B275,'Data Produk'!$A$2:$F$40,6,FALSE)</f>
        <v>18550</v>
      </c>
      <c r="L275" s="34">
        <f t="shared" si="0"/>
        <v>1050000</v>
      </c>
      <c r="M275" s="32">
        <f t="shared" si="18"/>
        <v>1298500</v>
      </c>
      <c r="N275" s="31">
        <f>DAY('Data Transaksi'!$A275)</f>
        <v>1</v>
      </c>
      <c r="O275" s="30" t="str">
        <f>TEXT('Data Transaksi'!$A275,"mmm")</f>
        <v>Oct</v>
      </c>
      <c r="P275" s="35">
        <f>YEAR('Data Transaksi'!$A275)</f>
        <v>2021</v>
      </c>
      <c r="R275" s="28">
        <f>'Data Transaksi'!$C275+25</f>
        <v>95</v>
      </c>
    </row>
    <row r="276" spans="1:18" ht="16.5" customHeight="1" x14ac:dyDescent="0.35">
      <c r="A276" s="22">
        <v>44471</v>
      </c>
      <c r="B276" s="23" t="s">
        <v>10</v>
      </c>
      <c r="C276" s="24">
        <v>69</v>
      </c>
      <c r="D276" s="23" t="s">
        <v>104</v>
      </c>
      <c r="E276" s="25" t="s">
        <v>103</v>
      </c>
      <c r="F276" s="26">
        <v>0</v>
      </c>
      <c r="G276" s="23" t="str">
        <f>VLOOKUP(B276,'Data Produk'!$A$2:$F$40,2,FALSE)</f>
        <v>Lotte Chocopie</v>
      </c>
      <c r="H276" s="23" t="str">
        <f>VLOOKUP(B276,'Data Produk'!$A$2:$F$40,3,FALSE)</f>
        <v>Makanan</v>
      </c>
      <c r="I276" s="24" t="str">
        <f>VLOOKUP(B276,'Data Produk'!$A$2:$F$40,4,FALSE)</f>
        <v>Pcs</v>
      </c>
      <c r="J276" s="27">
        <f>VLOOKUP(B276,'Data Produk'!$A$2:$F$40,5,FALSE)</f>
        <v>4850</v>
      </c>
      <c r="K276" s="27">
        <f>VLOOKUP(B276,'Data Produk'!$A$2:$F$40,6,FALSE)</f>
        <v>6100</v>
      </c>
      <c r="L276" s="27">
        <f t="shared" si="0"/>
        <v>334650</v>
      </c>
      <c r="M276" s="25">
        <f t="shared" ref="M276:M298" si="19">K276*C276</f>
        <v>420900</v>
      </c>
      <c r="N276" s="24">
        <f>DAY('Data Transaksi'!$A276)</f>
        <v>2</v>
      </c>
      <c r="O276" s="23" t="str">
        <f>TEXT('Data Transaksi'!$A276,"mmm")</f>
        <v>Oct</v>
      </c>
      <c r="P276" s="24">
        <f>YEAR('Data Transaksi'!$A276)</f>
        <v>2021</v>
      </c>
      <c r="R276" s="28">
        <f>'Data Transaksi'!$C276+25</f>
        <v>94</v>
      </c>
    </row>
    <row r="277" spans="1:18" ht="16.5" customHeight="1" x14ac:dyDescent="0.35">
      <c r="A277" s="29">
        <v>44472</v>
      </c>
      <c r="B277" s="30" t="s">
        <v>14</v>
      </c>
      <c r="C277" s="31">
        <v>72</v>
      </c>
      <c r="D277" s="30" t="s">
        <v>104</v>
      </c>
      <c r="E277" s="32" t="s">
        <v>101</v>
      </c>
      <c r="F277" s="33">
        <v>0</v>
      </c>
      <c r="G277" s="30" t="str">
        <f>VLOOKUP(B277,'Data Produk'!$A$2:$F$40,2,FALSE)</f>
        <v>Nyam-nyam</v>
      </c>
      <c r="H277" s="30" t="str">
        <f>VLOOKUP(B277,'Data Produk'!$A$2:$F$40,3,FALSE)</f>
        <v>Makanan</v>
      </c>
      <c r="I277" s="31" t="str">
        <f>VLOOKUP(B277,'Data Produk'!$A$2:$F$40,4,FALSE)</f>
        <v>Pcs</v>
      </c>
      <c r="J277" s="34">
        <f>VLOOKUP(B277,'Data Produk'!$A$2:$F$40,5,FALSE)</f>
        <v>3550</v>
      </c>
      <c r="K277" s="34">
        <f>VLOOKUP(B277,'Data Produk'!$A$2:$F$40,6,FALSE)</f>
        <v>4800</v>
      </c>
      <c r="L277" s="34">
        <f t="shared" si="0"/>
        <v>255600</v>
      </c>
      <c r="M277" s="32">
        <f t="shared" si="19"/>
        <v>345600</v>
      </c>
      <c r="N277" s="31">
        <f>DAY('Data Transaksi'!$A277)</f>
        <v>3</v>
      </c>
      <c r="O277" s="30" t="str">
        <f>TEXT('Data Transaksi'!$A277,"mmm")</f>
        <v>Oct</v>
      </c>
      <c r="P277" s="35">
        <f>YEAR('Data Transaksi'!$A277)</f>
        <v>2021</v>
      </c>
      <c r="R277" s="28">
        <f>'Data Transaksi'!$C277+25</f>
        <v>97</v>
      </c>
    </row>
    <row r="278" spans="1:18" ht="16.5" customHeight="1" x14ac:dyDescent="0.35">
      <c r="A278" s="22">
        <v>44473</v>
      </c>
      <c r="B278" s="23" t="s">
        <v>6</v>
      </c>
      <c r="C278" s="24">
        <v>73</v>
      </c>
      <c r="D278" s="23" t="s">
        <v>104</v>
      </c>
      <c r="E278" s="25" t="s">
        <v>101</v>
      </c>
      <c r="F278" s="26">
        <v>0</v>
      </c>
      <c r="G278" s="23" t="str">
        <f>VLOOKUP(B278,'Data Produk'!$A$2:$F$40,2,FALSE)</f>
        <v>Pocky</v>
      </c>
      <c r="H278" s="23" t="str">
        <f>VLOOKUP(B278,'Data Produk'!$A$2:$F$40,3,FALSE)</f>
        <v>Makanan</v>
      </c>
      <c r="I278" s="24" t="str">
        <f>VLOOKUP(B278,'Data Produk'!$A$2:$F$40,4,FALSE)</f>
        <v>Pcs</v>
      </c>
      <c r="J278" s="27">
        <f>VLOOKUP(B278,'Data Produk'!$A$2:$F$40,5,FALSE)</f>
        <v>7250</v>
      </c>
      <c r="K278" s="27">
        <f>VLOOKUP(B278,'Data Produk'!$A$2:$F$40,6,FALSE)</f>
        <v>8200</v>
      </c>
      <c r="L278" s="27">
        <f t="shared" si="0"/>
        <v>529250</v>
      </c>
      <c r="M278" s="25">
        <f t="shared" si="19"/>
        <v>598600</v>
      </c>
      <c r="N278" s="24">
        <f>DAY('Data Transaksi'!$A278)</f>
        <v>4</v>
      </c>
      <c r="O278" s="23" t="str">
        <f>TEXT('Data Transaksi'!$A278,"mmm")</f>
        <v>Oct</v>
      </c>
      <c r="P278" s="24">
        <f>YEAR('Data Transaksi'!$A278)</f>
        <v>2021</v>
      </c>
      <c r="R278" s="28">
        <f>'Data Transaksi'!$C278+25</f>
        <v>98</v>
      </c>
    </row>
    <row r="279" spans="1:18" ht="16.5" customHeight="1" x14ac:dyDescent="0.35">
      <c r="A279" s="29">
        <v>44474</v>
      </c>
      <c r="B279" s="30" t="s">
        <v>37</v>
      </c>
      <c r="C279" s="31">
        <v>67</v>
      </c>
      <c r="D279" s="30" t="s">
        <v>100</v>
      </c>
      <c r="E279" s="32" t="s">
        <v>101</v>
      </c>
      <c r="F279" s="33">
        <v>0</v>
      </c>
      <c r="G279" s="30" t="str">
        <f>VLOOKUP(B279,'Data Produk'!$A$2:$F$40,2,FALSE)</f>
        <v>Yoyic Bluebery</v>
      </c>
      <c r="H279" s="30" t="str">
        <f>VLOOKUP(B279,'Data Produk'!$A$2:$F$40,3,FALSE)</f>
        <v>Minuman</v>
      </c>
      <c r="I279" s="31" t="str">
        <f>VLOOKUP(B279,'Data Produk'!$A$2:$F$40,4,FALSE)</f>
        <v>Pcs</v>
      </c>
      <c r="J279" s="34">
        <f>VLOOKUP(B279,'Data Produk'!$A$2:$F$40,5,FALSE)</f>
        <v>4775</v>
      </c>
      <c r="K279" s="34">
        <f>VLOOKUP(B279,'Data Produk'!$A$2:$F$40,6,FALSE)</f>
        <v>7700</v>
      </c>
      <c r="L279" s="34">
        <f t="shared" si="0"/>
        <v>319925</v>
      </c>
      <c r="M279" s="32">
        <f t="shared" si="19"/>
        <v>515900</v>
      </c>
      <c r="N279" s="31">
        <f>DAY('Data Transaksi'!$A279)</f>
        <v>5</v>
      </c>
      <c r="O279" s="30" t="str">
        <f>TEXT('Data Transaksi'!$A279,"mmm")</f>
        <v>Oct</v>
      </c>
      <c r="P279" s="35">
        <f>YEAR('Data Transaksi'!$A279)</f>
        <v>2021</v>
      </c>
      <c r="R279" s="28">
        <f>'Data Transaksi'!$C279+25</f>
        <v>92</v>
      </c>
    </row>
    <row r="280" spans="1:18" ht="16.5" customHeight="1" x14ac:dyDescent="0.35">
      <c r="A280" s="22">
        <v>44475</v>
      </c>
      <c r="B280" s="23" t="s">
        <v>47</v>
      </c>
      <c r="C280" s="24">
        <v>70</v>
      </c>
      <c r="D280" s="23" t="s">
        <v>100</v>
      </c>
      <c r="E280" s="25" t="s">
        <v>103</v>
      </c>
      <c r="F280" s="26">
        <v>0</v>
      </c>
      <c r="G280" s="23" t="str">
        <f>VLOOKUP(B280,'Data Produk'!$A$2:$F$40,2,FALSE)</f>
        <v>Golda Coffee</v>
      </c>
      <c r="H280" s="23" t="str">
        <f>VLOOKUP(B280,'Data Produk'!$A$2:$F$40,3,FALSE)</f>
        <v>Minuman</v>
      </c>
      <c r="I280" s="24" t="str">
        <f>VLOOKUP(B280,'Data Produk'!$A$2:$F$40,4,FALSE)</f>
        <v>Pcs</v>
      </c>
      <c r="J280" s="27">
        <f>VLOOKUP(B280,'Data Produk'!$A$2:$F$40,5,FALSE)</f>
        <v>11950</v>
      </c>
      <c r="K280" s="27">
        <f>VLOOKUP(B280,'Data Produk'!$A$2:$F$40,6,FALSE)</f>
        <v>16200</v>
      </c>
      <c r="L280" s="27">
        <f t="shared" si="0"/>
        <v>836500</v>
      </c>
      <c r="M280" s="25">
        <f t="shared" si="19"/>
        <v>1134000</v>
      </c>
      <c r="N280" s="24">
        <f>DAY('Data Transaksi'!$A280)</f>
        <v>6</v>
      </c>
      <c r="O280" s="23" t="str">
        <f>TEXT('Data Transaksi'!$A280,"mmm")</f>
        <v>Oct</v>
      </c>
      <c r="P280" s="24">
        <f>YEAR('Data Transaksi'!$A280)</f>
        <v>2021</v>
      </c>
      <c r="R280" s="28">
        <f>'Data Transaksi'!$C280+25</f>
        <v>95</v>
      </c>
    </row>
    <row r="281" spans="1:18" ht="16.5" customHeight="1" x14ac:dyDescent="0.35">
      <c r="A281" s="29">
        <v>44476</v>
      </c>
      <c r="B281" s="30" t="s">
        <v>58</v>
      </c>
      <c r="C281" s="31">
        <v>74</v>
      </c>
      <c r="D281" s="30" t="s">
        <v>100</v>
      </c>
      <c r="E281" s="32" t="s">
        <v>101</v>
      </c>
      <c r="F281" s="33">
        <v>0</v>
      </c>
      <c r="G281" s="30" t="str">
        <f>VLOOKUP(B281,'Data Produk'!$A$2:$F$40,2,FALSE)</f>
        <v>Lifebuoy Cair 900 Ml</v>
      </c>
      <c r="H281" s="30" t="str">
        <f>VLOOKUP(B281,'Data Produk'!$A$2:$F$40,3,FALSE)</f>
        <v>Perawatan Tubuh</v>
      </c>
      <c r="I281" s="31" t="str">
        <f>VLOOKUP(B281,'Data Produk'!$A$2:$F$40,4,FALSE)</f>
        <v>Pcs</v>
      </c>
      <c r="J281" s="34">
        <f>VLOOKUP(B281,'Data Produk'!$A$2:$F$40,5,FALSE)</f>
        <v>34550</v>
      </c>
      <c r="K281" s="34">
        <f>VLOOKUP(B281,'Data Produk'!$A$2:$F$40,6,FALSE)</f>
        <v>36000</v>
      </c>
      <c r="L281" s="34">
        <f t="shared" si="0"/>
        <v>2556700</v>
      </c>
      <c r="M281" s="32">
        <f t="shared" si="19"/>
        <v>2664000</v>
      </c>
      <c r="N281" s="31">
        <f>DAY('Data Transaksi'!$A281)</f>
        <v>7</v>
      </c>
      <c r="O281" s="30" t="str">
        <f>TEXT('Data Transaksi'!$A281,"mmm")</f>
        <v>Oct</v>
      </c>
      <c r="P281" s="35">
        <f>YEAR('Data Transaksi'!$A281)</f>
        <v>2021</v>
      </c>
      <c r="R281" s="28">
        <f>'Data Transaksi'!$C281+25</f>
        <v>99</v>
      </c>
    </row>
    <row r="282" spans="1:18" ht="16.5" customHeight="1" x14ac:dyDescent="0.35">
      <c r="A282" s="22">
        <v>44477</v>
      </c>
      <c r="B282" s="23" t="s">
        <v>12</v>
      </c>
      <c r="C282" s="24">
        <v>67</v>
      </c>
      <c r="D282" s="23" t="s">
        <v>100</v>
      </c>
      <c r="E282" s="25" t="s">
        <v>103</v>
      </c>
      <c r="F282" s="26">
        <v>0</v>
      </c>
      <c r="G282" s="23" t="str">
        <f>VLOOKUP(B282,'Data Produk'!$A$2:$F$40,2,FALSE)</f>
        <v>Oreo Wafer Sandwich</v>
      </c>
      <c r="H282" s="23" t="str">
        <f>VLOOKUP(B282,'Data Produk'!$A$2:$F$40,3,FALSE)</f>
        <v>Makanan</v>
      </c>
      <c r="I282" s="24" t="str">
        <f>VLOOKUP(B282,'Data Produk'!$A$2:$F$40,4,FALSE)</f>
        <v>Pcs</v>
      </c>
      <c r="J282" s="27">
        <f>VLOOKUP(B282,'Data Produk'!$A$2:$F$40,5,FALSE)</f>
        <v>2350</v>
      </c>
      <c r="K282" s="27">
        <f>VLOOKUP(B282,'Data Produk'!$A$2:$F$40,6,FALSE)</f>
        <v>3500</v>
      </c>
      <c r="L282" s="27">
        <f t="shared" si="0"/>
        <v>157450</v>
      </c>
      <c r="M282" s="25">
        <f t="shared" si="19"/>
        <v>234500</v>
      </c>
      <c r="N282" s="24">
        <f>DAY('Data Transaksi'!$A282)</f>
        <v>8</v>
      </c>
      <c r="O282" s="23" t="str">
        <f>TEXT('Data Transaksi'!$A282,"mmm")</f>
        <v>Oct</v>
      </c>
      <c r="P282" s="24">
        <f>YEAR('Data Transaksi'!$A282)</f>
        <v>2021</v>
      </c>
      <c r="R282" s="28">
        <f>'Data Transaksi'!$C282+25</f>
        <v>92</v>
      </c>
    </row>
    <row r="283" spans="1:18" ht="16.5" customHeight="1" x14ac:dyDescent="0.35">
      <c r="A283" s="29">
        <v>44478</v>
      </c>
      <c r="B283" s="30" t="s">
        <v>68</v>
      </c>
      <c r="C283" s="31">
        <v>69</v>
      </c>
      <c r="D283" s="30" t="s">
        <v>102</v>
      </c>
      <c r="E283" s="32" t="s">
        <v>101</v>
      </c>
      <c r="F283" s="33">
        <v>0</v>
      </c>
      <c r="G283" s="30" t="str">
        <f>VLOOKUP(B283,'Data Produk'!$A$2:$F$40,2,FALSE)</f>
        <v>Pond's Men Facial</v>
      </c>
      <c r="H283" s="30" t="str">
        <f>VLOOKUP(B283,'Data Produk'!$A$2:$F$40,3,FALSE)</f>
        <v>Perawatan Tubuh</v>
      </c>
      <c r="I283" s="31" t="str">
        <f>VLOOKUP(B283,'Data Produk'!$A$2:$F$40,4,FALSE)</f>
        <v>Pcs</v>
      </c>
      <c r="J283" s="34">
        <f>VLOOKUP(B283,'Data Produk'!$A$2:$F$40,5,FALSE)</f>
        <v>15000</v>
      </c>
      <c r="K283" s="34">
        <f>VLOOKUP(B283,'Data Produk'!$A$2:$F$40,6,FALSE)</f>
        <v>18550</v>
      </c>
      <c r="L283" s="34">
        <f t="shared" si="0"/>
        <v>1035000</v>
      </c>
      <c r="M283" s="32">
        <f t="shared" si="19"/>
        <v>1279950</v>
      </c>
      <c r="N283" s="31">
        <f>DAY('Data Transaksi'!$A283)</f>
        <v>9</v>
      </c>
      <c r="O283" s="30" t="str">
        <f>TEXT('Data Transaksi'!$A283,"mmm")</f>
        <v>Oct</v>
      </c>
      <c r="P283" s="35">
        <f>YEAR('Data Transaksi'!$A283)</f>
        <v>2021</v>
      </c>
      <c r="R283" s="28">
        <f>'Data Transaksi'!$C283+25</f>
        <v>94</v>
      </c>
    </row>
    <row r="284" spans="1:18" ht="16.5" customHeight="1" x14ac:dyDescent="0.35">
      <c r="A284" s="22">
        <v>44479</v>
      </c>
      <c r="B284" s="23" t="s">
        <v>83</v>
      </c>
      <c r="C284" s="24">
        <v>68</v>
      </c>
      <c r="D284" s="23" t="s">
        <v>104</v>
      </c>
      <c r="E284" s="25" t="s">
        <v>101</v>
      </c>
      <c r="F284" s="26">
        <v>0</v>
      </c>
      <c r="G284" s="23" t="str">
        <f>VLOOKUP(B284,'Data Produk'!$A$2:$F$40,2,FALSE)</f>
        <v>Tipe X Joyko</v>
      </c>
      <c r="H284" s="23" t="str">
        <f>VLOOKUP(B284,'Data Produk'!$A$2:$F$40,3,FALSE)</f>
        <v>Alat Tulis</v>
      </c>
      <c r="I284" s="24" t="str">
        <f>VLOOKUP(B284,'Data Produk'!$A$2:$F$40,4,FALSE)</f>
        <v>Pcs</v>
      </c>
      <c r="J284" s="27">
        <f>VLOOKUP(B284,'Data Produk'!$A$2:$F$40,5,FALSE)</f>
        <v>1500</v>
      </c>
      <c r="K284" s="27">
        <f>VLOOKUP(B284,'Data Produk'!$A$2:$F$40,6,FALSE)</f>
        <v>2500</v>
      </c>
      <c r="L284" s="27">
        <f t="shared" si="0"/>
        <v>102000</v>
      </c>
      <c r="M284" s="25">
        <f t="shared" si="19"/>
        <v>170000</v>
      </c>
      <c r="N284" s="24">
        <f>DAY('Data Transaksi'!$A284)</f>
        <v>10</v>
      </c>
      <c r="O284" s="23" t="str">
        <f>TEXT('Data Transaksi'!$A284,"mmm")</f>
        <v>Oct</v>
      </c>
      <c r="P284" s="24">
        <f>YEAR('Data Transaksi'!$A284)</f>
        <v>2021</v>
      </c>
      <c r="R284" s="28">
        <f>'Data Transaksi'!$C284+25</f>
        <v>93</v>
      </c>
    </row>
    <row r="285" spans="1:18" ht="16.5" customHeight="1" x14ac:dyDescent="0.35">
      <c r="A285" s="29">
        <v>44480</v>
      </c>
      <c r="B285" s="30" t="s">
        <v>85</v>
      </c>
      <c r="C285" s="31">
        <v>67</v>
      </c>
      <c r="D285" s="30" t="s">
        <v>102</v>
      </c>
      <c r="E285" s="32" t="s">
        <v>101</v>
      </c>
      <c r="F285" s="33">
        <v>0</v>
      </c>
      <c r="G285" s="30" t="str">
        <f>VLOOKUP(B285,'Data Produk'!$A$2:$F$40,2,FALSE)</f>
        <v>Penggaris Butterfly</v>
      </c>
      <c r="H285" s="30" t="str">
        <f>VLOOKUP(B285,'Data Produk'!$A$2:$F$40,3,FALSE)</f>
        <v>Alat Tulis</v>
      </c>
      <c r="I285" s="31" t="str">
        <f>VLOOKUP(B285,'Data Produk'!$A$2:$F$40,4,FALSE)</f>
        <v>Pcs</v>
      </c>
      <c r="J285" s="34">
        <f>VLOOKUP(B285,'Data Produk'!$A$2:$F$40,5,FALSE)</f>
        <v>1750</v>
      </c>
      <c r="K285" s="34">
        <f>VLOOKUP(B285,'Data Produk'!$A$2:$F$40,6,FALSE)</f>
        <v>2750</v>
      </c>
      <c r="L285" s="34">
        <f t="shared" si="0"/>
        <v>117250</v>
      </c>
      <c r="M285" s="32">
        <f t="shared" si="19"/>
        <v>184250</v>
      </c>
      <c r="N285" s="31">
        <f>DAY('Data Transaksi'!$A285)</f>
        <v>11</v>
      </c>
      <c r="O285" s="30" t="str">
        <f>TEXT('Data Transaksi'!$A285,"mmm")</f>
        <v>Oct</v>
      </c>
      <c r="P285" s="35">
        <f>YEAR('Data Transaksi'!$A285)</f>
        <v>2021</v>
      </c>
      <c r="R285" s="28">
        <f>'Data Transaksi'!$C285+25</f>
        <v>92</v>
      </c>
    </row>
    <row r="286" spans="1:18" ht="16.5" customHeight="1" x14ac:dyDescent="0.35">
      <c r="A286" s="22">
        <v>44481</v>
      </c>
      <c r="B286" s="23" t="s">
        <v>87</v>
      </c>
      <c r="C286" s="24">
        <v>70</v>
      </c>
      <c r="D286" s="23" t="s">
        <v>102</v>
      </c>
      <c r="E286" s="25" t="s">
        <v>101</v>
      </c>
      <c r="F286" s="26">
        <v>0</v>
      </c>
      <c r="G286" s="23" t="str">
        <f>VLOOKUP(B286,'Data Produk'!$A$2:$F$40,2,FALSE)</f>
        <v>Penggaris Flexibble</v>
      </c>
      <c r="H286" s="23" t="str">
        <f>VLOOKUP(B286,'Data Produk'!$A$2:$F$40,3,FALSE)</f>
        <v>Alat Tulis</v>
      </c>
      <c r="I286" s="24" t="str">
        <f>VLOOKUP(B286,'Data Produk'!$A$2:$F$40,4,FALSE)</f>
        <v>Pcs</v>
      </c>
      <c r="J286" s="27">
        <f>VLOOKUP(B286,'Data Produk'!$A$2:$F$40,5,FALSE)</f>
        <v>13750</v>
      </c>
      <c r="K286" s="27">
        <f>VLOOKUP(B286,'Data Produk'!$A$2:$F$40,6,FALSE)</f>
        <v>17500</v>
      </c>
      <c r="L286" s="27">
        <f t="shared" si="0"/>
        <v>962500</v>
      </c>
      <c r="M286" s="25">
        <f t="shared" si="19"/>
        <v>1225000</v>
      </c>
      <c r="N286" s="24">
        <f>DAY('Data Transaksi'!$A286)</f>
        <v>12</v>
      </c>
      <c r="O286" s="23" t="str">
        <f>TEXT('Data Transaksi'!$A286,"mmm")</f>
        <v>Oct</v>
      </c>
      <c r="P286" s="24">
        <f>YEAR('Data Transaksi'!$A286)</f>
        <v>2021</v>
      </c>
      <c r="R286" s="28">
        <f>'Data Transaksi'!$C286+25</f>
        <v>95</v>
      </c>
    </row>
    <row r="287" spans="1:18" ht="16.5" customHeight="1" x14ac:dyDescent="0.35">
      <c r="A287" s="29">
        <v>44482</v>
      </c>
      <c r="B287" s="30" t="s">
        <v>6</v>
      </c>
      <c r="C287" s="31">
        <v>71</v>
      </c>
      <c r="D287" s="30" t="s">
        <v>104</v>
      </c>
      <c r="E287" s="32" t="s">
        <v>101</v>
      </c>
      <c r="F287" s="33">
        <v>0</v>
      </c>
      <c r="G287" s="30" t="str">
        <f>VLOOKUP(B287,'Data Produk'!$A$2:$F$40,2,FALSE)</f>
        <v>Pocky</v>
      </c>
      <c r="H287" s="30" t="str">
        <f>VLOOKUP(B287,'Data Produk'!$A$2:$F$40,3,FALSE)</f>
        <v>Makanan</v>
      </c>
      <c r="I287" s="31" t="str">
        <f>VLOOKUP(B287,'Data Produk'!$A$2:$F$40,4,FALSE)</f>
        <v>Pcs</v>
      </c>
      <c r="J287" s="34">
        <f>VLOOKUP(B287,'Data Produk'!$A$2:$F$40,5,FALSE)</f>
        <v>7250</v>
      </c>
      <c r="K287" s="34">
        <f>VLOOKUP(B287,'Data Produk'!$A$2:$F$40,6,FALSE)</f>
        <v>8200</v>
      </c>
      <c r="L287" s="34">
        <f t="shared" si="0"/>
        <v>514750</v>
      </c>
      <c r="M287" s="32">
        <f t="shared" si="19"/>
        <v>582200</v>
      </c>
      <c r="N287" s="31">
        <f>DAY('Data Transaksi'!$A287)</f>
        <v>13</v>
      </c>
      <c r="O287" s="30" t="str">
        <f>TEXT('Data Transaksi'!$A287,"mmm")</f>
        <v>Oct</v>
      </c>
      <c r="P287" s="35">
        <f>YEAR('Data Transaksi'!$A287)</f>
        <v>2021</v>
      </c>
      <c r="R287" s="28">
        <f>'Data Transaksi'!$C287+25</f>
        <v>96</v>
      </c>
    </row>
    <row r="288" spans="1:18" ht="16.5" customHeight="1" x14ac:dyDescent="0.35">
      <c r="A288" s="22">
        <v>44483</v>
      </c>
      <c r="B288" s="23" t="s">
        <v>37</v>
      </c>
      <c r="C288" s="24">
        <v>73</v>
      </c>
      <c r="D288" s="23" t="s">
        <v>102</v>
      </c>
      <c r="E288" s="25" t="s">
        <v>101</v>
      </c>
      <c r="F288" s="26">
        <v>0</v>
      </c>
      <c r="G288" s="23" t="str">
        <f>VLOOKUP(B288,'Data Produk'!$A$2:$F$40,2,FALSE)</f>
        <v>Yoyic Bluebery</v>
      </c>
      <c r="H288" s="23" t="str">
        <f>VLOOKUP(B288,'Data Produk'!$A$2:$F$40,3,FALSE)</f>
        <v>Minuman</v>
      </c>
      <c r="I288" s="24" t="str">
        <f>VLOOKUP(B288,'Data Produk'!$A$2:$F$40,4,FALSE)</f>
        <v>Pcs</v>
      </c>
      <c r="J288" s="27">
        <f>VLOOKUP(B288,'Data Produk'!$A$2:$F$40,5,FALSE)</f>
        <v>4775</v>
      </c>
      <c r="K288" s="27">
        <f>VLOOKUP(B288,'Data Produk'!$A$2:$F$40,6,FALSE)</f>
        <v>7700</v>
      </c>
      <c r="L288" s="27">
        <f t="shared" si="0"/>
        <v>348575</v>
      </c>
      <c r="M288" s="25">
        <f t="shared" si="19"/>
        <v>562100</v>
      </c>
      <c r="N288" s="24">
        <f>DAY('Data Transaksi'!$A288)</f>
        <v>14</v>
      </c>
      <c r="O288" s="23" t="str">
        <f>TEXT('Data Transaksi'!$A288,"mmm")</f>
        <v>Oct</v>
      </c>
      <c r="P288" s="24">
        <f>YEAR('Data Transaksi'!$A288)</f>
        <v>2021</v>
      </c>
      <c r="R288" s="28">
        <f>'Data Transaksi'!$C288+25</f>
        <v>98</v>
      </c>
    </row>
    <row r="289" spans="1:18" ht="16.5" customHeight="1" x14ac:dyDescent="0.35">
      <c r="A289" s="29">
        <v>44484</v>
      </c>
      <c r="B289" s="30" t="s">
        <v>47</v>
      </c>
      <c r="C289" s="31">
        <v>69</v>
      </c>
      <c r="D289" s="30" t="s">
        <v>102</v>
      </c>
      <c r="E289" s="32" t="s">
        <v>101</v>
      </c>
      <c r="F289" s="33">
        <v>0</v>
      </c>
      <c r="G289" s="30" t="str">
        <f>VLOOKUP(B289,'Data Produk'!$A$2:$F$40,2,FALSE)</f>
        <v>Golda Coffee</v>
      </c>
      <c r="H289" s="30" t="str">
        <f>VLOOKUP(B289,'Data Produk'!$A$2:$F$40,3,FALSE)</f>
        <v>Minuman</v>
      </c>
      <c r="I289" s="31" t="str">
        <f>VLOOKUP(B289,'Data Produk'!$A$2:$F$40,4,FALSE)</f>
        <v>Pcs</v>
      </c>
      <c r="J289" s="34">
        <f>VLOOKUP(B289,'Data Produk'!$A$2:$F$40,5,FALSE)</f>
        <v>11950</v>
      </c>
      <c r="K289" s="34">
        <f>VLOOKUP(B289,'Data Produk'!$A$2:$F$40,6,FALSE)</f>
        <v>16200</v>
      </c>
      <c r="L289" s="34">
        <f t="shared" si="0"/>
        <v>824550</v>
      </c>
      <c r="M289" s="32">
        <f t="shared" si="19"/>
        <v>1117800</v>
      </c>
      <c r="N289" s="31">
        <f>DAY('Data Transaksi'!$A289)</f>
        <v>15</v>
      </c>
      <c r="O289" s="30" t="str">
        <f>TEXT('Data Transaksi'!$A289,"mmm")</f>
        <v>Oct</v>
      </c>
      <c r="P289" s="35">
        <f>YEAR('Data Transaksi'!$A289)</f>
        <v>2021</v>
      </c>
      <c r="R289" s="28">
        <f>'Data Transaksi'!$C289+25</f>
        <v>94</v>
      </c>
    </row>
    <row r="290" spans="1:18" ht="16.5" customHeight="1" x14ac:dyDescent="0.35">
      <c r="A290" s="22">
        <v>44485</v>
      </c>
      <c r="B290" s="23" t="s">
        <v>58</v>
      </c>
      <c r="C290" s="24">
        <v>70</v>
      </c>
      <c r="D290" s="23" t="s">
        <v>104</v>
      </c>
      <c r="E290" s="25" t="s">
        <v>101</v>
      </c>
      <c r="F290" s="26">
        <v>0</v>
      </c>
      <c r="G290" s="23" t="str">
        <f>VLOOKUP(B290,'Data Produk'!$A$2:$F$40,2,FALSE)</f>
        <v>Lifebuoy Cair 900 Ml</v>
      </c>
      <c r="H290" s="23" t="str">
        <f>VLOOKUP(B290,'Data Produk'!$A$2:$F$40,3,FALSE)</f>
        <v>Perawatan Tubuh</v>
      </c>
      <c r="I290" s="24" t="str">
        <f>VLOOKUP(B290,'Data Produk'!$A$2:$F$40,4,FALSE)</f>
        <v>Pcs</v>
      </c>
      <c r="J290" s="27">
        <f>VLOOKUP(B290,'Data Produk'!$A$2:$F$40,5,FALSE)</f>
        <v>34550</v>
      </c>
      <c r="K290" s="27">
        <f>VLOOKUP(B290,'Data Produk'!$A$2:$F$40,6,FALSE)</f>
        <v>36000</v>
      </c>
      <c r="L290" s="27">
        <f t="shared" si="0"/>
        <v>2418500</v>
      </c>
      <c r="M290" s="25">
        <f t="shared" si="19"/>
        <v>2520000</v>
      </c>
      <c r="N290" s="24">
        <f>DAY('Data Transaksi'!$A290)</f>
        <v>16</v>
      </c>
      <c r="O290" s="23" t="str">
        <f>TEXT('Data Transaksi'!$A290,"mmm")</f>
        <v>Oct</v>
      </c>
      <c r="P290" s="24">
        <f>YEAR('Data Transaksi'!$A290)</f>
        <v>2021</v>
      </c>
      <c r="R290" s="28">
        <f>'Data Transaksi'!$C290+25</f>
        <v>95</v>
      </c>
    </row>
    <row r="291" spans="1:18" ht="16.5" customHeight="1" x14ac:dyDescent="0.35">
      <c r="A291" s="29">
        <v>44486</v>
      </c>
      <c r="B291" s="30" t="s">
        <v>12</v>
      </c>
      <c r="C291" s="31">
        <v>67</v>
      </c>
      <c r="D291" s="30" t="s">
        <v>102</v>
      </c>
      <c r="E291" s="32" t="s">
        <v>101</v>
      </c>
      <c r="F291" s="33">
        <v>0</v>
      </c>
      <c r="G291" s="30" t="str">
        <f>VLOOKUP(B291,'Data Produk'!$A$2:$F$40,2,FALSE)</f>
        <v>Oreo Wafer Sandwich</v>
      </c>
      <c r="H291" s="30" t="str">
        <f>VLOOKUP(B291,'Data Produk'!$A$2:$F$40,3,FALSE)</f>
        <v>Makanan</v>
      </c>
      <c r="I291" s="31" t="str">
        <f>VLOOKUP(B291,'Data Produk'!$A$2:$F$40,4,FALSE)</f>
        <v>Pcs</v>
      </c>
      <c r="J291" s="34">
        <f>VLOOKUP(B291,'Data Produk'!$A$2:$F$40,5,FALSE)</f>
        <v>2350</v>
      </c>
      <c r="K291" s="34">
        <f>VLOOKUP(B291,'Data Produk'!$A$2:$F$40,6,FALSE)</f>
        <v>3500</v>
      </c>
      <c r="L291" s="34">
        <f t="shared" si="0"/>
        <v>157450</v>
      </c>
      <c r="M291" s="32">
        <f t="shared" si="19"/>
        <v>234500</v>
      </c>
      <c r="N291" s="31">
        <f>DAY('Data Transaksi'!$A291)</f>
        <v>17</v>
      </c>
      <c r="O291" s="30" t="str">
        <f>TEXT('Data Transaksi'!$A291,"mmm")</f>
        <v>Oct</v>
      </c>
      <c r="P291" s="35">
        <f>YEAR('Data Transaksi'!$A291)</f>
        <v>2021</v>
      </c>
      <c r="R291" s="28">
        <f>'Data Transaksi'!$C291+25</f>
        <v>92</v>
      </c>
    </row>
    <row r="292" spans="1:18" ht="16.5" customHeight="1" x14ac:dyDescent="0.35">
      <c r="A292" s="22">
        <v>44487</v>
      </c>
      <c r="B292" s="23" t="s">
        <v>68</v>
      </c>
      <c r="C292" s="24">
        <v>71</v>
      </c>
      <c r="D292" s="23" t="s">
        <v>102</v>
      </c>
      <c r="E292" s="25" t="s">
        <v>101</v>
      </c>
      <c r="F292" s="26">
        <v>0</v>
      </c>
      <c r="G292" s="23" t="str">
        <f>VLOOKUP(B292,'Data Produk'!$A$2:$F$40,2,FALSE)</f>
        <v>Pond's Men Facial</v>
      </c>
      <c r="H292" s="23" t="str">
        <f>VLOOKUP(B292,'Data Produk'!$A$2:$F$40,3,FALSE)</f>
        <v>Perawatan Tubuh</v>
      </c>
      <c r="I292" s="24" t="str">
        <f>VLOOKUP(B292,'Data Produk'!$A$2:$F$40,4,FALSE)</f>
        <v>Pcs</v>
      </c>
      <c r="J292" s="27">
        <f>VLOOKUP(B292,'Data Produk'!$A$2:$F$40,5,FALSE)</f>
        <v>15000</v>
      </c>
      <c r="K292" s="27">
        <f>VLOOKUP(B292,'Data Produk'!$A$2:$F$40,6,FALSE)</f>
        <v>18550</v>
      </c>
      <c r="L292" s="27">
        <f t="shared" si="0"/>
        <v>1065000</v>
      </c>
      <c r="M292" s="25">
        <f t="shared" si="19"/>
        <v>1317050</v>
      </c>
      <c r="N292" s="24">
        <f>DAY('Data Transaksi'!$A292)</f>
        <v>18</v>
      </c>
      <c r="O292" s="23" t="str">
        <f>TEXT('Data Transaksi'!$A292,"mmm")</f>
        <v>Oct</v>
      </c>
      <c r="P292" s="24">
        <f>YEAR('Data Transaksi'!$A292)</f>
        <v>2021</v>
      </c>
      <c r="R292" s="28">
        <f>'Data Transaksi'!$C292+25</f>
        <v>96</v>
      </c>
    </row>
    <row r="293" spans="1:18" ht="16.5" customHeight="1" x14ac:dyDescent="0.35">
      <c r="A293" s="29">
        <v>44488</v>
      </c>
      <c r="B293" s="30" t="s">
        <v>68</v>
      </c>
      <c r="C293" s="31">
        <v>68</v>
      </c>
      <c r="D293" s="30" t="s">
        <v>104</v>
      </c>
      <c r="E293" s="32" t="s">
        <v>101</v>
      </c>
      <c r="F293" s="33">
        <v>0</v>
      </c>
      <c r="G293" s="30" t="str">
        <f>VLOOKUP(B293,'Data Produk'!$A$2:$F$40,2,FALSE)</f>
        <v>Pond's Men Facial</v>
      </c>
      <c r="H293" s="30" t="str">
        <f>VLOOKUP(B293,'Data Produk'!$A$2:$F$40,3,FALSE)</f>
        <v>Perawatan Tubuh</v>
      </c>
      <c r="I293" s="31" t="str">
        <f>VLOOKUP(B293,'Data Produk'!$A$2:$F$40,4,FALSE)</f>
        <v>Pcs</v>
      </c>
      <c r="J293" s="34">
        <f>VLOOKUP(B293,'Data Produk'!$A$2:$F$40,5,FALSE)</f>
        <v>15000</v>
      </c>
      <c r="K293" s="34">
        <f>VLOOKUP(B293,'Data Produk'!$A$2:$F$40,6,FALSE)</f>
        <v>18550</v>
      </c>
      <c r="L293" s="34">
        <f t="shared" si="0"/>
        <v>1020000</v>
      </c>
      <c r="M293" s="32">
        <f t="shared" si="19"/>
        <v>1261400</v>
      </c>
      <c r="N293" s="31">
        <f>DAY('Data Transaksi'!$A293)</f>
        <v>19</v>
      </c>
      <c r="O293" s="30" t="str">
        <f>TEXT('Data Transaksi'!$A293,"mmm")</f>
        <v>Oct</v>
      </c>
      <c r="P293" s="35">
        <f>YEAR('Data Transaksi'!$A293)</f>
        <v>2021</v>
      </c>
      <c r="R293" s="28">
        <f>'Data Transaksi'!$C293+25</f>
        <v>93</v>
      </c>
    </row>
    <row r="294" spans="1:18" ht="16.5" customHeight="1" x14ac:dyDescent="0.35">
      <c r="A294" s="22">
        <v>44489</v>
      </c>
      <c r="B294" s="23" t="s">
        <v>10</v>
      </c>
      <c r="C294" s="24">
        <v>74</v>
      </c>
      <c r="D294" s="23" t="s">
        <v>102</v>
      </c>
      <c r="E294" s="25" t="s">
        <v>101</v>
      </c>
      <c r="F294" s="26">
        <v>0</v>
      </c>
      <c r="G294" s="23" t="str">
        <f>VLOOKUP(B294,'Data Produk'!$A$2:$F$40,2,FALSE)</f>
        <v>Lotte Chocopie</v>
      </c>
      <c r="H294" s="23" t="str">
        <f>VLOOKUP(B294,'Data Produk'!$A$2:$F$40,3,FALSE)</f>
        <v>Makanan</v>
      </c>
      <c r="I294" s="24" t="str">
        <f>VLOOKUP(B294,'Data Produk'!$A$2:$F$40,4,FALSE)</f>
        <v>Pcs</v>
      </c>
      <c r="J294" s="27">
        <f>VLOOKUP(B294,'Data Produk'!$A$2:$F$40,5,FALSE)</f>
        <v>4850</v>
      </c>
      <c r="K294" s="27">
        <f>VLOOKUP(B294,'Data Produk'!$A$2:$F$40,6,FALSE)</f>
        <v>6100</v>
      </c>
      <c r="L294" s="27">
        <f t="shared" si="0"/>
        <v>358900</v>
      </c>
      <c r="M294" s="25">
        <f t="shared" si="19"/>
        <v>451400</v>
      </c>
      <c r="N294" s="24">
        <f>DAY('Data Transaksi'!$A294)</f>
        <v>20</v>
      </c>
      <c r="O294" s="23" t="str">
        <f>TEXT('Data Transaksi'!$A294,"mmm")</f>
        <v>Oct</v>
      </c>
      <c r="P294" s="24">
        <f>YEAR('Data Transaksi'!$A294)</f>
        <v>2021</v>
      </c>
      <c r="R294" s="28">
        <f>'Data Transaksi'!$C294+25</f>
        <v>99</v>
      </c>
    </row>
    <row r="295" spans="1:18" ht="16.5" customHeight="1" x14ac:dyDescent="0.35">
      <c r="A295" s="29">
        <v>44490</v>
      </c>
      <c r="B295" s="30" t="s">
        <v>14</v>
      </c>
      <c r="C295" s="31">
        <v>73</v>
      </c>
      <c r="D295" s="30" t="s">
        <v>102</v>
      </c>
      <c r="E295" s="32" t="s">
        <v>101</v>
      </c>
      <c r="F295" s="33">
        <v>0</v>
      </c>
      <c r="G295" s="30" t="str">
        <f>VLOOKUP(B295,'Data Produk'!$A$2:$F$40,2,FALSE)</f>
        <v>Nyam-nyam</v>
      </c>
      <c r="H295" s="30" t="str">
        <f>VLOOKUP(B295,'Data Produk'!$A$2:$F$40,3,FALSE)</f>
        <v>Makanan</v>
      </c>
      <c r="I295" s="31" t="str">
        <f>VLOOKUP(B295,'Data Produk'!$A$2:$F$40,4,FALSE)</f>
        <v>Pcs</v>
      </c>
      <c r="J295" s="34">
        <f>VLOOKUP(B295,'Data Produk'!$A$2:$F$40,5,FALSE)</f>
        <v>3550</v>
      </c>
      <c r="K295" s="34">
        <f>VLOOKUP(B295,'Data Produk'!$A$2:$F$40,6,FALSE)</f>
        <v>4800</v>
      </c>
      <c r="L295" s="34">
        <f t="shared" si="0"/>
        <v>259150</v>
      </c>
      <c r="M295" s="32">
        <f t="shared" si="19"/>
        <v>350400</v>
      </c>
      <c r="N295" s="31">
        <f>DAY('Data Transaksi'!$A295)</f>
        <v>21</v>
      </c>
      <c r="O295" s="30" t="str">
        <f>TEXT('Data Transaksi'!$A295,"mmm")</f>
        <v>Oct</v>
      </c>
      <c r="P295" s="35">
        <f>YEAR('Data Transaksi'!$A295)</f>
        <v>2021</v>
      </c>
      <c r="R295" s="28">
        <f>'Data Transaksi'!$C295+25</f>
        <v>98</v>
      </c>
    </row>
    <row r="296" spans="1:18" ht="16.5" customHeight="1" x14ac:dyDescent="0.35">
      <c r="A296" s="22">
        <v>44491</v>
      </c>
      <c r="B296" s="23" t="s">
        <v>6</v>
      </c>
      <c r="C296" s="24">
        <v>72</v>
      </c>
      <c r="D296" s="23" t="s">
        <v>104</v>
      </c>
      <c r="E296" s="25" t="s">
        <v>101</v>
      </c>
      <c r="F296" s="26">
        <v>0</v>
      </c>
      <c r="G296" s="23" t="str">
        <f>VLOOKUP(B296,'Data Produk'!$A$2:$F$40,2,FALSE)</f>
        <v>Pocky</v>
      </c>
      <c r="H296" s="23" t="str">
        <f>VLOOKUP(B296,'Data Produk'!$A$2:$F$40,3,FALSE)</f>
        <v>Makanan</v>
      </c>
      <c r="I296" s="24" t="str">
        <f>VLOOKUP(B296,'Data Produk'!$A$2:$F$40,4,FALSE)</f>
        <v>Pcs</v>
      </c>
      <c r="J296" s="27">
        <f>VLOOKUP(B296,'Data Produk'!$A$2:$F$40,5,FALSE)</f>
        <v>7250</v>
      </c>
      <c r="K296" s="27">
        <f>VLOOKUP(B296,'Data Produk'!$A$2:$F$40,6,FALSE)</f>
        <v>8200</v>
      </c>
      <c r="L296" s="27">
        <f t="shared" si="0"/>
        <v>522000</v>
      </c>
      <c r="M296" s="25">
        <f t="shared" si="19"/>
        <v>590400</v>
      </c>
      <c r="N296" s="24">
        <f>DAY('Data Transaksi'!$A296)</f>
        <v>22</v>
      </c>
      <c r="O296" s="23" t="str">
        <f>TEXT('Data Transaksi'!$A296,"mmm")</f>
        <v>Oct</v>
      </c>
      <c r="P296" s="24">
        <f>YEAR('Data Transaksi'!$A296)</f>
        <v>2021</v>
      </c>
      <c r="R296" s="28">
        <f>'Data Transaksi'!$C296+25</f>
        <v>97</v>
      </c>
    </row>
    <row r="297" spans="1:18" ht="16.5" customHeight="1" x14ac:dyDescent="0.35">
      <c r="A297" s="29">
        <v>44492</v>
      </c>
      <c r="B297" s="30" t="s">
        <v>37</v>
      </c>
      <c r="C297" s="31">
        <v>70</v>
      </c>
      <c r="D297" s="30" t="s">
        <v>102</v>
      </c>
      <c r="E297" s="32" t="s">
        <v>101</v>
      </c>
      <c r="F297" s="33">
        <v>0</v>
      </c>
      <c r="G297" s="30" t="str">
        <f>VLOOKUP(B297,'Data Produk'!$A$2:$F$40,2,FALSE)</f>
        <v>Yoyic Bluebery</v>
      </c>
      <c r="H297" s="30" t="str">
        <f>VLOOKUP(B297,'Data Produk'!$A$2:$F$40,3,FALSE)</f>
        <v>Minuman</v>
      </c>
      <c r="I297" s="31" t="str">
        <f>VLOOKUP(B297,'Data Produk'!$A$2:$F$40,4,FALSE)</f>
        <v>Pcs</v>
      </c>
      <c r="J297" s="34">
        <f>VLOOKUP(B297,'Data Produk'!$A$2:$F$40,5,FALSE)</f>
        <v>4775</v>
      </c>
      <c r="K297" s="34">
        <f>VLOOKUP(B297,'Data Produk'!$A$2:$F$40,6,FALSE)</f>
        <v>7700</v>
      </c>
      <c r="L297" s="34">
        <f t="shared" si="0"/>
        <v>334250</v>
      </c>
      <c r="M297" s="32">
        <f t="shared" si="19"/>
        <v>539000</v>
      </c>
      <c r="N297" s="31">
        <f>DAY('Data Transaksi'!$A297)</f>
        <v>23</v>
      </c>
      <c r="O297" s="30" t="str">
        <f>TEXT('Data Transaksi'!$A297,"mmm")</f>
        <v>Oct</v>
      </c>
      <c r="P297" s="35">
        <f>YEAR('Data Transaksi'!$A297)</f>
        <v>2021</v>
      </c>
      <c r="R297" s="28">
        <f>'Data Transaksi'!$C297+25</f>
        <v>95</v>
      </c>
    </row>
    <row r="298" spans="1:18" ht="16.5" customHeight="1" x14ac:dyDescent="0.35">
      <c r="A298" s="22">
        <v>44493</v>
      </c>
      <c r="B298" s="23" t="s">
        <v>47</v>
      </c>
      <c r="C298" s="24">
        <v>72</v>
      </c>
      <c r="D298" s="23" t="s">
        <v>102</v>
      </c>
      <c r="E298" s="25" t="s">
        <v>101</v>
      </c>
      <c r="F298" s="26">
        <v>0</v>
      </c>
      <c r="G298" s="23" t="str">
        <f>VLOOKUP(B298,'Data Produk'!$A$2:$F$40,2,FALSE)</f>
        <v>Golda Coffee</v>
      </c>
      <c r="H298" s="23" t="str">
        <f>VLOOKUP(B298,'Data Produk'!$A$2:$F$40,3,FALSE)</f>
        <v>Minuman</v>
      </c>
      <c r="I298" s="24" t="str">
        <f>VLOOKUP(B298,'Data Produk'!$A$2:$F$40,4,FALSE)</f>
        <v>Pcs</v>
      </c>
      <c r="J298" s="27">
        <f>VLOOKUP(B298,'Data Produk'!$A$2:$F$40,5,FALSE)</f>
        <v>11950</v>
      </c>
      <c r="K298" s="27">
        <f>VLOOKUP(B298,'Data Produk'!$A$2:$F$40,6,FALSE)</f>
        <v>16200</v>
      </c>
      <c r="L298" s="27">
        <f t="shared" si="0"/>
        <v>860400</v>
      </c>
      <c r="M298" s="25">
        <f t="shared" si="19"/>
        <v>1166400</v>
      </c>
      <c r="N298" s="24">
        <f>DAY('Data Transaksi'!$A298)</f>
        <v>24</v>
      </c>
      <c r="O298" s="23" t="str">
        <f>TEXT('Data Transaksi'!$A298,"mmm")</f>
        <v>Oct</v>
      </c>
      <c r="P298" s="24">
        <f>YEAR('Data Transaksi'!$A298)</f>
        <v>2021</v>
      </c>
      <c r="R298" s="28">
        <f>'Data Transaksi'!$C298+25</f>
        <v>97</v>
      </c>
    </row>
    <row r="299" spans="1:18" ht="16.5" customHeight="1" x14ac:dyDescent="0.35">
      <c r="A299" s="29">
        <v>44494</v>
      </c>
      <c r="B299" s="30" t="s">
        <v>68</v>
      </c>
      <c r="C299" s="31">
        <v>68</v>
      </c>
      <c r="D299" s="30" t="s">
        <v>100</v>
      </c>
      <c r="E299" s="32" t="s">
        <v>101</v>
      </c>
      <c r="F299" s="33">
        <v>0</v>
      </c>
      <c r="G299" s="30" t="str">
        <f>VLOOKUP(B299,'Data Produk'!$A$2:$F$40,2,FALSE)</f>
        <v>Pond's Men Facial</v>
      </c>
      <c r="H299" s="30" t="str">
        <f>VLOOKUP(B299,'Data Produk'!$A$2:$F$40,3,FALSE)</f>
        <v>Perawatan Tubuh</v>
      </c>
      <c r="I299" s="31" t="str">
        <f>VLOOKUP(B299,'Data Produk'!$A$2:$F$40,4,FALSE)</f>
        <v>Pcs</v>
      </c>
      <c r="J299" s="34">
        <f>VLOOKUP(B299,'Data Produk'!$A$2:$F$40,5,FALSE)</f>
        <v>15000</v>
      </c>
      <c r="K299" s="34">
        <f>VLOOKUP(B299,'Data Produk'!$A$2:$F$40,6,FALSE)</f>
        <v>18550</v>
      </c>
      <c r="L299" s="34">
        <f t="shared" si="0"/>
        <v>1020000</v>
      </c>
      <c r="M299" s="32">
        <f t="shared" ref="M299:M306" si="20">K299*C299*(1-F299)</f>
        <v>1261400</v>
      </c>
      <c r="N299" s="31">
        <f>DAY('Data Transaksi'!$A299)</f>
        <v>25</v>
      </c>
      <c r="O299" s="30" t="str">
        <f>TEXT('Data Transaksi'!$A299,"mmm")</f>
        <v>Oct</v>
      </c>
      <c r="P299" s="35">
        <f>YEAR('Data Transaksi'!$A299)</f>
        <v>2021</v>
      </c>
      <c r="R299" s="28">
        <f>'Data Transaksi'!$C299+25</f>
        <v>93</v>
      </c>
    </row>
    <row r="300" spans="1:18" ht="16.5" customHeight="1" x14ac:dyDescent="0.35">
      <c r="A300" s="22">
        <v>44495</v>
      </c>
      <c r="B300" s="23" t="s">
        <v>68</v>
      </c>
      <c r="C300" s="24">
        <v>75</v>
      </c>
      <c r="D300" s="23" t="s">
        <v>100</v>
      </c>
      <c r="E300" s="25" t="s">
        <v>101</v>
      </c>
      <c r="F300" s="26">
        <v>0</v>
      </c>
      <c r="G300" s="23" t="str">
        <f>VLOOKUP(B300,'Data Produk'!$A$2:$F$40,2,FALSE)</f>
        <v>Pond's Men Facial</v>
      </c>
      <c r="H300" s="23" t="str">
        <f>VLOOKUP(B300,'Data Produk'!$A$2:$F$40,3,FALSE)</f>
        <v>Perawatan Tubuh</v>
      </c>
      <c r="I300" s="24" t="str">
        <f>VLOOKUP(B300,'Data Produk'!$A$2:$F$40,4,FALSE)</f>
        <v>Pcs</v>
      </c>
      <c r="J300" s="27">
        <f>VLOOKUP(B300,'Data Produk'!$A$2:$F$40,5,FALSE)</f>
        <v>15000</v>
      </c>
      <c r="K300" s="27">
        <f>VLOOKUP(B300,'Data Produk'!$A$2:$F$40,6,FALSE)</f>
        <v>18550</v>
      </c>
      <c r="L300" s="27">
        <f t="shared" si="0"/>
        <v>1125000</v>
      </c>
      <c r="M300" s="25">
        <f t="shared" si="20"/>
        <v>1391250</v>
      </c>
      <c r="N300" s="24">
        <f>DAY('Data Transaksi'!$A300)</f>
        <v>26</v>
      </c>
      <c r="O300" s="23" t="str">
        <f>TEXT('Data Transaksi'!$A300,"mmm")</f>
        <v>Oct</v>
      </c>
      <c r="P300" s="24">
        <f>YEAR('Data Transaksi'!$A300)</f>
        <v>2021</v>
      </c>
      <c r="R300" s="28">
        <f>'Data Transaksi'!$C300+25</f>
        <v>100</v>
      </c>
    </row>
    <row r="301" spans="1:18" ht="16.5" customHeight="1" x14ac:dyDescent="0.35">
      <c r="A301" s="29">
        <v>44496</v>
      </c>
      <c r="B301" s="30" t="s">
        <v>68</v>
      </c>
      <c r="C301" s="31">
        <v>70</v>
      </c>
      <c r="D301" s="30" t="s">
        <v>100</v>
      </c>
      <c r="E301" s="32" t="s">
        <v>101</v>
      </c>
      <c r="F301" s="33">
        <v>0</v>
      </c>
      <c r="G301" s="30" t="str">
        <f>VLOOKUP(B301,'Data Produk'!$A$2:$F$40,2,FALSE)</f>
        <v>Pond's Men Facial</v>
      </c>
      <c r="H301" s="30" t="str">
        <f>VLOOKUP(B301,'Data Produk'!$A$2:$F$40,3,FALSE)</f>
        <v>Perawatan Tubuh</v>
      </c>
      <c r="I301" s="31" t="str">
        <f>VLOOKUP(B301,'Data Produk'!$A$2:$F$40,4,FALSE)</f>
        <v>Pcs</v>
      </c>
      <c r="J301" s="34">
        <f>VLOOKUP(B301,'Data Produk'!$A$2:$F$40,5,FALSE)</f>
        <v>15000</v>
      </c>
      <c r="K301" s="34">
        <f>VLOOKUP(B301,'Data Produk'!$A$2:$F$40,6,FALSE)</f>
        <v>18550</v>
      </c>
      <c r="L301" s="34">
        <f t="shared" si="0"/>
        <v>1050000</v>
      </c>
      <c r="M301" s="32">
        <f t="shared" si="20"/>
        <v>1298500</v>
      </c>
      <c r="N301" s="31">
        <f>DAY('Data Transaksi'!$A301)</f>
        <v>27</v>
      </c>
      <c r="O301" s="30" t="str">
        <f>TEXT('Data Transaksi'!$A301,"mmm")</f>
        <v>Oct</v>
      </c>
      <c r="P301" s="35">
        <f>YEAR('Data Transaksi'!$A301)</f>
        <v>2021</v>
      </c>
      <c r="R301" s="28">
        <f>'Data Transaksi'!$C301+25</f>
        <v>95</v>
      </c>
    </row>
    <row r="302" spans="1:18" ht="16.5" customHeight="1" x14ac:dyDescent="0.35">
      <c r="A302" s="22">
        <v>44497</v>
      </c>
      <c r="B302" s="23" t="s">
        <v>68</v>
      </c>
      <c r="C302" s="24">
        <v>67</v>
      </c>
      <c r="D302" s="23" t="s">
        <v>100</v>
      </c>
      <c r="E302" s="25" t="s">
        <v>101</v>
      </c>
      <c r="F302" s="26">
        <v>0</v>
      </c>
      <c r="G302" s="23" t="str">
        <f>VLOOKUP(B302,'Data Produk'!$A$2:$F$40,2,FALSE)</f>
        <v>Pond's Men Facial</v>
      </c>
      <c r="H302" s="23" t="str">
        <f>VLOOKUP(B302,'Data Produk'!$A$2:$F$40,3,FALSE)</f>
        <v>Perawatan Tubuh</v>
      </c>
      <c r="I302" s="24" t="str">
        <f>VLOOKUP(B302,'Data Produk'!$A$2:$F$40,4,FALSE)</f>
        <v>Pcs</v>
      </c>
      <c r="J302" s="27">
        <f>VLOOKUP(B302,'Data Produk'!$A$2:$F$40,5,FALSE)</f>
        <v>15000</v>
      </c>
      <c r="K302" s="27">
        <f>VLOOKUP(B302,'Data Produk'!$A$2:$F$40,6,FALSE)</f>
        <v>18550</v>
      </c>
      <c r="L302" s="27">
        <f t="shared" si="0"/>
        <v>1005000</v>
      </c>
      <c r="M302" s="25">
        <f t="shared" si="20"/>
        <v>1242850</v>
      </c>
      <c r="N302" s="24">
        <f>DAY('Data Transaksi'!$A302)</f>
        <v>28</v>
      </c>
      <c r="O302" s="23" t="str">
        <f>TEXT('Data Transaksi'!$A302,"mmm")</f>
        <v>Oct</v>
      </c>
      <c r="P302" s="24">
        <f>YEAR('Data Transaksi'!$A302)</f>
        <v>2021</v>
      </c>
      <c r="R302" s="28">
        <f>'Data Transaksi'!$C302+25</f>
        <v>92</v>
      </c>
    </row>
    <row r="303" spans="1:18" ht="16.5" customHeight="1" x14ac:dyDescent="0.35">
      <c r="A303" s="29">
        <v>44498</v>
      </c>
      <c r="B303" s="30" t="s">
        <v>68</v>
      </c>
      <c r="C303" s="31">
        <v>72</v>
      </c>
      <c r="D303" s="30" t="s">
        <v>100</v>
      </c>
      <c r="E303" s="32" t="s">
        <v>101</v>
      </c>
      <c r="F303" s="33">
        <v>0</v>
      </c>
      <c r="G303" s="30" t="str">
        <f>VLOOKUP(B303,'Data Produk'!$A$2:$F$40,2,FALSE)</f>
        <v>Pond's Men Facial</v>
      </c>
      <c r="H303" s="30" t="str">
        <f>VLOOKUP(B303,'Data Produk'!$A$2:$F$40,3,FALSE)</f>
        <v>Perawatan Tubuh</v>
      </c>
      <c r="I303" s="31" t="str">
        <f>VLOOKUP(B303,'Data Produk'!$A$2:$F$40,4,FALSE)</f>
        <v>Pcs</v>
      </c>
      <c r="J303" s="34">
        <f>VLOOKUP(B303,'Data Produk'!$A$2:$F$40,5,FALSE)</f>
        <v>15000</v>
      </c>
      <c r="K303" s="34">
        <f>VLOOKUP(B303,'Data Produk'!$A$2:$F$40,6,FALSE)</f>
        <v>18550</v>
      </c>
      <c r="L303" s="34">
        <f t="shared" si="0"/>
        <v>1080000</v>
      </c>
      <c r="M303" s="32">
        <f t="shared" si="20"/>
        <v>1335600</v>
      </c>
      <c r="N303" s="31">
        <f>DAY('Data Transaksi'!$A303)</f>
        <v>29</v>
      </c>
      <c r="O303" s="30" t="str">
        <f>TEXT('Data Transaksi'!$A303,"mmm")</f>
        <v>Oct</v>
      </c>
      <c r="P303" s="35">
        <f>YEAR('Data Transaksi'!$A303)</f>
        <v>2021</v>
      </c>
      <c r="R303" s="28">
        <f>'Data Transaksi'!$C303+25</f>
        <v>97</v>
      </c>
    </row>
    <row r="304" spans="1:18" ht="16.5" customHeight="1" x14ac:dyDescent="0.35">
      <c r="A304" s="22">
        <v>44499</v>
      </c>
      <c r="B304" s="23" t="s">
        <v>68</v>
      </c>
      <c r="C304" s="24">
        <v>69</v>
      </c>
      <c r="D304" s="23" t="s">
        <v>100</v>
      </c>
      <c r="E304" s="25" t="s">
        <v>101</v>
      </c>
      <c r="F304" s="26">
        <v>0</v>
      </c>
      <c r="G304" s="23" t="str">
        <f>VLOOKUP(B304,'Data Produk'!$A$2:$F$40,2,FALSE)</f>
        <v>Pond's Men Facial</v>
      </c>
      <c r="H304" s="23" t="str">
        <f>VLOOKUP(B304,'Data Produk'!$A$2:$F$40,3,FALSE)</f>
        <v>Perawatan Tubuh</v>
      </c>
      <c r="I304" s="24" t="str">
        <f>VLOOKUP(B304,'Data Produk'!$A$2:$F$40,4,FALSE)</f>
        <v>Pcs</v>
      </c>
      <c r="J304" s="27">
        <f>VLOOKUP(B304,'Data Produk'!$A$2:$F$40,5,FALSE)</f>
        <v>15000</v>
      </c>
      <c r="K304" s="27">
        <f>VLOOKUP(B304,'Data Produk'!$A$2:$F$40,6,FALSE)</f>
        <v>18550</v>
      </c>
      <c r="L304" s="27">
        <f t="shared" si="0"/>
        <v>1035000</v>
      </c>
      <c r="M304" s="25">
        <f t="shared" si="20"/>
        <v>1279950</v>
      </c>
      <c r="N304" s="24">
        <f>DAY('Data Transaksi'!$A304)</f>
        <v>30</v>
      </c>
      <c r="O304" s="23" t="str">
        <f>TEXT('Data Transaksi'!$A304,"mmm")</f>
        <v>Oct</v>
      </c>
      <c r="P304" s="24">
        <f>YEAR('Data Transaksi'!$A304)</f>
        <v>2021</v>
      </c>
      <c r="R304" s="28">
        <f>'Data Transaksi'!$C304+25</f>
        <v>94</v>
      </c>
    </row>
    <row r="305" spans="1:18" ht="16.5" customHeight="1" x14ac:dyDescent="0.35">
      <c r="A305" s="29">
        <v>44500</v>
      </c>
      <c r="B305" s="30" t="s">
        <v>68</v>
      </c>
      <c r="C305" s="31">
        <v>67</v>
      </c>
      <c r="D305" s="30" t="s">
        <v>100</v>
      </c>
      <c r="E305" s="32" t="s">
        <v>101</v>
      </c>
      <c r="F305" s="33">
        <v>0</v>
      </c>
      <c r="G305" s="30" t="str">
        <f>VLOOKUP(B305,'Data Produk'!$A$2:$F$40,2,FALSE)</f>
        <v>Pond's Men Facial</v>
      </c>
      <c r="H305" s="30" t="str">
        <f>VLOOKUP(B305,'Data Produk'!$A$2:$F$40,3,FALSE)</f>
        <v>Perawatan Tubuh</v>
      </c>
      <c r="I305" s="31" t="str">
        <f>VLOOKUP(B305,'Data Produk'!$A$2:$F$40,4,FALSE)</f>
        <v>Pcs</v>
      </c>
      <c r="J305" s="34">
        <f>VLOOKUP(B305,'Data Produk'!$A$2:$F$40,5,FALSE)</f>
        <v>15000</v>
      </c>
      <c r="K305" s="34">
        <f>VLOOKUP(B305,'Data Produk'!$A$2:$F$40,6,FALSE)</f>
        <v>18550</v>
      </c>
      <c r="L305" s="34">
        <f t="shared" si="0"/>
        <v>1005000</v>
      </c>
      <c r="M305" s="32">
        <f t="shared" si="20"/>
        <v>1242850</v>
      </c>
      <c r="N305" s="31">
        <f>DAY('Data Transaksi'!$A305)</f>
        <v>31</v>
      </c>
      <c r="O305" s="30" t="str">
        <f>TEXT('Data Transaksi'!$A305,"mmm")</f>
        <v>Oct</v>
      </c>
      <c r="P305" s="35">
        <f>YEAR('Data Transaksi'!$A305)</f>
        <v>2021</v>
      </c>
      <c r="R305" s="28">
        <f>'Data Transaksi'!$C305+25</f>
        <v>92</v>
      </c>
    </row>
    <row r="306" spans="1:18" ht="16.5" customHeight="1" x14ac:dyDescent="0.35">
      <c r="A306" s="22">
        <v>44501</v>
      </c>
      <c r="B306" s="23" t="s">
        <v>87</v>
      </c>
      <c r="C306" s="24">
        <v>45</v>
      </c>
      <c r="D306" s="23" t="s">
        <v>100</v>
      </c>
      <c r="E306" s="25" t="s">
        <v>101</v>
      </c>
      <c r="F306" s="26">
        <v>0</v>
      </c>
      <c r="G306" s="23" t="str">
        <f>VLOOKUP(B306,'Data Produk'!$A$2:$F$40,2,FALSE)</f>
        <v>Penggaris Flexibble</v>
      </c>
      <c r="H306" s="23" t="str">
        <f>VLOOKUP(B306,'Data Produk'!$A$2:$F$40,3,FALSE)</f>
        <v>Alat Tulis</v>
      </c>
      <c r="I306" s="24" t="str">
        <f>VLOOKUP(B306,'Data Produk'!$A$2:$F$40,4,FALSE)</f>
        <v>Pcs</v>
      </c>
      <c r="J306" s="27">
        <f>VLOOKUP(B306,'Data Produk'!$A$2:$F$40,5,FALSE)</f>
        <v>13750</v>
      </c>
      <c r="K306" s="27">
        <f>VLOOKUP(B306,'Data Produk'!$A$2:$F$40,6,FALSE)</f>
        <v>17500</v>
      </c>
      <c r="L306" s="27">
        <f t="shared" si="0"/>
        <v>618750</v>
      </c>
      <c r="M306" s="25">
        <f t="shared" si="20"/>
        <v>787500</v>
      </c>
      <c r="N306" s="24">
        <f>DAY('Data Transaksi'!$A306)</f>
        <v>1</v>
      </c>
      <c r="O306" s="23" t="str">
        <f>TEXT('Data Transaksi'!$A306,"mmm")</f>
        <v>Nov</v>
      </c>
      <c r="P306" s="24">
        <f>YEAR('Data Transaksi'!$A306)</f>
        <v>2021</v>
      </c>
    </row>
    <row r="307" spans="1:18" ht="16.5" customHeight="1" x14ac:dyDescent="0.35">
      <c r="A307" s="29">
        <v>44502</v>
      </c>
      <c r="B307" s="30" t="s">
        <v>10</v>
      </c>
      <c r="C307" s="31">
        <v>44</v>
      </c>
      <c r="D307" s="30" t="s">
        <v>104</v>
      </c>
      <c r="E307" s="32" t="s">
        <v>103</v>
      </c>
      <c r="F307" s="33">
        <v>0</v>
      </c>
      <c r="G307" s="30" t="str">
        <f>VLOOKUP(B307,'Data Produk'!$A$2:$F$40,2,FALSE)</f>
        <v>Lotte Chocopie</v>
      </c>
      <c r="H307" s="30" t="str">
        <f>VLOOKUP(B307,'Data Produk'!$A$2:$F$40,3,FALSE)</f>
        <v>Makanan</v>
      </c>
      <c r="I307" s="31" t="str">
        <f>VLOOKUP(B307,'Data Produk'!$A$2:$F$40,4,FALSE)</f>
        <v>Pcs</v>
      </c>
      <c r="J307" s="34">
        <f>VLOOKUP(B307,'Data Produk'!$A$2:$F$40,5,FALSE)</f>
        <v>4850</v>
      </c>
      <c r="K307" s="34">
        <f>VLOOKUP(B307,'Data Produk'!$A$2:$F$40,6,FALSE)</f>
        <v>6100</v>
      </c>
      <c r="L307" s="34">
        <f t="shared" si="0"/>
        <v>213400</v>
      </c>
      <c r="M307" s="32">
        <f t="shared" ref="M307:M329" si="21">K307*C307</f>
        <v>268400</v>
      </c>
      <c r="N307" s="31">
        <f>DAY('Data Transaksi'!$A307)</f>
        <v>2</v>
      </c>
      <c r="O307" s="30" t="str">
        <f>TEXT('Data Transaksi'!$A307,"mmm")</f>
        <v>Nov</v>
      </c>
      <c r="P307" s="35">
        <f>YEAR('Data Transaksi'!$A307)</f>
        <v>2021</v>
      </c>
    </row>
    <row r="308" spans="1:18" ht="16.5" customHeight="1" x14ac:dyDescent="0.35">
      <c r="A308" s="22">
        <v>44503</v>
      </c>
      <c r="B308" s="23" t="s">
        <v>14</v>
      </c>
      <c r="C308" s="24">
        <v>47</v>
      </c>
      <c r="D308" s="23" t="s">
        <v>104</v>
      </c>
      <c r="E308" s="25" t="s">
        <v>101</v>
      </c>
      <c r="F308" s="26">
        <v>0</v>
      </c>
      <c r="G308" s="23" t="str">
        <f>VLOOKUP(B308,'Data Produk'!$A$2:$F$40,2,FALSE)</f>
        <v>Nyam-nyam</v>
      </c>
      <c r="H308" s="23" t="str">
        <f>VLOOKUP(B308,'Data Produk'!$A$2:$F$40,3,FALSE)</f>
        <v>Makanan</v>
      </c>
      <c r="I308" s="24" t="str">
        <f>VLOOKUP(B308,'Data Produk'!$A$2:$F$40,4,FALSE)</f>
        <v>Pcs</v>
      </c>
      <c r="J308" s="27">
        <f>VLOOKUP(B308,'Data Produk'!$A$2:$F$40,5,FALSE)</f>
        <v>3550</v>
      </c>
      <c r="K308" s="27">
        <f>VLOOKUP(B308,'Data Produk'!$A$2:$F$40,6,FALSE)</f>
        <v>4800</v>
      </c>
      <c r="L308" s="27">
        <f t="shared" si="0"/>
        <v>166850</v>
      </c>
      <c r="M308" s="25">
        <f t="shared" si="21"/>
        <v>225600</v>
      </c>
      <c r="N308" s="24">
        <f>DAY('Data Transaksi'!$A308)</f>
        <v>3</v>
      </c>
      <c r="O308" s="23" t="str">
        <f>TEXT('Data Transaksi'!$A308,"mmm")</f>
        <v>Nov</v>
      </c>
      <c r="P308" s="24">
        <f>YEAR('Data Transaksi'!$A308)</f>
        <v>2021</v>
      </c>
    </row>
    <row r="309" spans="1:18" ht="16.5" customHeight="1" x14ac:dyDescent="0.35">
      <c r="A309" s="29">
        <v>44504</v>
      </c>
      <c r="B309" s="30" t="s">
        <v>6</v>
      </c>
      <c r="C309" s="31">
        <v>48</v>
      </c>
      <c r="D309" s="30" t="s">
        <v>104</v>
      </c>
      <c r="E309" s="32" t="s">
        <v>101</v>
      </c>
      <c r="F309" s="33">
        <v>0</v>
      </c>
      <c r="G309" s="30" t="str">
        <f>VLOOKUP(B309,'Data Produk'!$A$2:$F$40,2,FALSE)</f>
        <v>Pocky</v>
      </c>
      <c r="H309" s="30" t="str">
        <f>VLOOKUP(B309,'Data Produk'!$A$2:$F$40,3,FALSE)</f>
        <v>Makanan</v>
      </c>
      <c r="I309" s="31" t="str">
        <f>VLOOKUP(B309,'Data Produk'!$A$2:$F$40,4,FALSE)</f>
        <v>Pcs</v>
      </c>
      <c r="J309" s="34">
        <f>VLOOKUP(B309,'Data Produk'!$A$2:$F$40,5,FALSE)</f>
        <v>7250</v>
      </c>
      <c r="K309" s="34">
        <f>VLOOKUP(B309,'Data Produk'!$A$2:$F$40,6,FALSE)</f>
        <v>8200</v>
      </c>
      <c r="L309" s="34">
        <f t="shared" si="0"/>
        <v>348000</v>
      </c>
      <c r="M309" s="32">
        <f t="shared" si="21"/>
        <v>393600</v>
      </c>
      <c r="N309" s="31">
        <f>DAY('Data Transaksi'!$A309)</f>
        <v>4</v>
      </c>
      <c r="O309" s="30" t="str">
        <f>TEXT('Data Transaksi'!$A309,"mmm")</f>
        <v>Nov</v>
      </c>
      <c r="P309" s="35">
        <f>YEAR('Data Transaksi'!$A309)</f>
        <v>2021</v>
      </c>
    </row>
    <row r="310" spans="1:18" ht="16.5" customHeight="1" x14ac:dyDescent="0.35">
      <c r="A310" s="22">
        <v>44505</v>
      </c>
      <c r="B310" s="23" t="s">
        <v>37</v>
      </c>
      <c r="C310" s="24">
        <v>45</v>
      </c>
      <c r="D310" s="23" t="s">
        <v>100</v>
      </c>
      <c r="E310" s="25" t="s">
        <v>101</v>
      </c>
      <c r="F310" s="26">
        <v>0</v>
      </c>
      <c r="G310" s="23" t="str">
        <f>VLOOKUP(B310,'Data Produk'!$A$2:$F$40,2,FALSE)</f>
        <v>Yoyic Bluebery</v>
      </c>
      <c r="H310" s="23" t="str">
        <f>VLOOKUP(B310,'Data Produk'!$A$2:$F$40,3,FALSE)</f>
        <v>Minuman</v>
      </c>
      <c r="I310" s="24" t="str">
        <f>VLOOKUP(B310,'Data Produk'!$A$2:$F$40,4,FALSE)</f>
        <v>Pcs</v>
      </c>
      <c r="J310" s="27">
        <f>VLOOKUP(B310,'Data Produk'!$A$2:$F$40,5,FALSE)</f>
        <v>4775</v>
      </c>
      <c r="K310" s="27">
        <f>VLOOKUP(B310,'Data Produk'!$A$2:$F$40,6,FALSE)</f>
        <v>7700</v>
      </c>
      <c r="L310" s="27">
        <f t="shared" si="0"/>
        <v>214875</v>
      </c>
      <c r="M310" s="25">
        <f t="shared" si="21"/>
        <v>346500</v>
      </c>
      <c r="N310" s="24">
        <f>DAY('Data Transaksi'!$A310)</f>
        <v>5</v>
      </c>
      <c r="O310" s="23" t="str">
        <f>TEXT('Data Transaksi'!$A310,"mmm")</f>
        <v>Nov</v>
      </c>
      <c r="P310" s="24">
        <f>YEAR('Data Transaksi'!$A310)</f>
        <v>2021</v>
      </c>
    </row>
    <row r="311" spans="1:18" ht="16.5" customHeight="1" x14ac:dyDescent="0.35">
      <c r="A311" s="29">
        <v>44506</v>
      </c>
      <c r="B311" s="30" t="s">
        <v>47</v>
      </c>
      <c r="C311" s="31">
        <v>43</v>
      </c>
      <c r="D311" s="30" t="s">
        <v>100</v>
      </c>
      <c r="E311" s="32" t="s">
        <v>103</v>
      </c>
      <c r="F311" s="33">
        <v>0</v>
      </c>
      <c r="G311" s="30" t="str">
        <f>VLOOKUP(B311,'Data Produk'!$A$2:$F$40,2,FALSE)</f>
        <v>Golda Coffee</v>
      </c>
      <c r="H311" s="30" t="str">
        <f>VLOOKUP(B311,'Data Produk'!$A$2:$F$40,3,FALSE)</f>
        <v>Minuman</v>
      </c>
      <c r="I311" s="31" t="str">
        <f>VLOOKUP(B311,'Data Produk'!$A$2:$F$40,4,FALSE)</f>
        <v>Pcs</v>
      </c>
      <c r="J311" s="34">
        <f>VLOOKUP(B311,'Data Produk'!$A$2:$F$40,5,FALSE)</f>
        <v>11950</v>
      </c>
      <c r="K311" s="34">
        <f>VLOOKUP(B311,'Data Produk'!$A$2:$F$40,6,FALSE)</f>
        <v>16200</v>
      </c>
      <c r="L311" s="34">
        <f t="shared" si="0"/>
        <v>513850</v>
      </c>
      <c r="M311" s="32">
        <f t="shared" si="21"/>
        <v>696600</v>
      </c>
      <c r="N311" s="31">
        <f>DAY('Data Transaksi'!$A311)</f>
        <v>6</v>
      </c>
      <c r="O311" s="30" t="str">
        <f>TEXT('Data Transaksi'!$A311,"mmm")</f>
        <v>Nov</v>
      </c>
      <c r="P311" s="35">
        <f>YEAR('Data Transaksi'!$A311)</f>
        <v>2021</v>
      </c>
    </row>
    <row r="312" spans="1:18" ht="16.5" customHeight="1" x14ac:dyDescent="0.35">
      <c r="A312" s="22">
        <v>44507</v>
      </c>
      <c r="B312" s="23" t="s">
        <v>58</v>
      </c>
      <c r="C312" s="24">
        <v>42</v>
      </c>
      <c r="D312" s="23" t="s">
        <v>100</v>
      </c>
      <c r="E312" s="25" t="s">
        <v>101</v>
      </c>
      <c r="F312" s="26">
        <v>0</v>
      </c>
      <c r="G312" s="23" t="str">
        <f>VLOOKUP(B312,'Data Produk'!$A$2:$F$40,2,FALSE)</f>
        <v>Lifebuoy Cair 900 Ml</v>
      </c>
      <c r="H312" s="23" t="str">
        <f>VLOOKUP(B312,'Data Produk'!$A$2:$F$40,3,FALSE)</f>
        <v>Perawatan Tubuh</v>
      </c>
      <c r="I312" s="24" t="str">
        <f>VLOOKUP(B312,'Data Produk'!$A$2:$F$40,4,FALSE)</f>
        <v>Pcs</v>
      </c>
      <c r="J312" s="27">
        <f>VLOOKUP(B312,'Data Produk'!$A$2:$F$40,5,FALSE)</f>
        <v>34550</v>
      </c>
      <c r="K312" s="27">
        <f>VLOOKUP(B312,'Data Produk'!$A$2:$F$40,6,FALSE)</f>
        <v>36000</v>
      </c>
      <c r="L312" s="27">
        <f t="shared" si="0"/>
        <v>1451100</v>
      </c>
      <c r="M312" s="25">
        <f t="shared" si="21"/>
        <v>1512000</v>
      </c>
      <c r="N312" s="24">
        <f>DAY('Data Transaksi'!$A312)</f>
        <v>7</v>
      </c>
      <c r="O312" s="23" t="str">
        <f>TEXT('Data Transaksi'!$A312,"mmm")</f>
        <v>Nov</v>
      </c>
      <c r="P312" s="24">
        <f>YEAR('Data Transaksi'!$A312)</f>
        <v>2021</v>
      </c>
    </row>
    <row r="313" spans="1:18" ht="16.5" customHeight="1" x14ac:dyDescent="0.35">
      <c r="A313" s="29">
        <v>44508</v>
      </c>
      <c r="B313" s="30" t="s">
        <v>12</v>
      </c>
      <c r="C313" s="31">
        <v>45</v>
      </c>
      <c r="D313" s="30" t="s">
        <v>100</v>
      </c>
      <c r="E313" s="32" t="s">
        <v>103</v>
      </c>
      <c r="F313" s="33">
        <v>0</v>
      </c>
      <c r="G313" s="30" t="str">
        <f>VLOOKUP(B313,'Data Produk'!$A$2:$F$40,2,FALSE)</f>
        <v>Oreo Wafer Sandwich</v>
      </c>
      <c r="H313" s="30" t="str">
        <f>VLOOKUP(B313,'Data Produk'!$A$2:$F$40,3,FALSE)</f>
        <v>Makanan</v>
      </c>
      <c r="I313" s="31" t="str">
        <f>VLOOKUP(B313,'Data Produk'!$A$2:$F$40,4,FALSE)</f>
        <v>Pcs</v>
      </c>
      <c r="J313" s="34">
        <f>VLOOKUP(B313,'Data Produk'!$A$2:$F$40,5,FALSE)</f>
        <v>2350</v>
      </c>
      <c r="K313" s="34">
        <f>VLOOKUP(B313,'Data Produk'!$A$2:$F$40,6,FALSE)</f>
        <v>3500</v>
      </c>
      <c r="L313" s="34">
        <f t="shared" si="0"/>
        <v>105750</v>
      </c>
      <c r="M313" s="32">
        <f t="shared" si="21"/>
        <v>157500</v>
      </c>
      <c r="N313" s="31">
        <f>DAY('Data Transaksi'!$A313)</f>
        <v>8</v>
      </c>
      <c r="O313" s="30" t="str">
        <f>TEXT('Data Transaksi'!$A313,"mmm")</f>
        <v>Nov</v>
      </c>
      <c r="P313" s="35">
        <f>YEAR('Data Transaksi'!$A313)</f>
        <v>2021</v>
      </c>
    </row>
    <row r="314" spans="1:18" ht="16.5" customHeight="1" x14ac:dyDescent="0.35">
      <c r="A314" s="22">
        <v>44509</v>
      </c>
      <c r="B314" s="23" t="s">
        <v>87</v>
      </c>
      <c r="C314" s="24">
        <v>44</v>
      </c>
      <c r="D314" s="23" t="s">
        <v>102</v>
      </c>
      <c r="E314" s="25" t="s">
        <v>101</v>
      </c>
      <c r="F314" s="26">
        <v>0</v>
      </c>
      <c r="G314" s="23" t="str">
        <f>VLOOKUP(B314,'Data Produk'!$A$2:$F$40,2,FALSE)</f>
        <v>Penggaris Flexibble</v>
      </c>
      <c r="H314" s="23" t="str">
        <f>VLOOKUP(B314,'Data Produk'!$A$2:$F$40,3,FALSE)</f>
        <v>Alat Tulis</v>
      </c>
      <c r="I314" s="24" t="str">
        <f>VLOOKUP(B314,'Data Produk'!$A$2:$F$40,4,FALSE)</f>
        <v>Pcs</v>
      </c>
      <c r="J314" s="27">
        <f>VLOOKUP(B314,'Data Produk'!$A$2:$F$40,5,FALSE)</f>
        <v>13750</v>
      </c>
      <c r="K314" s="27">
        <f>VLOOKUP(B314,'Data Produk'!$A$2:$F$40,6,FALSE)</f>
        <v>17500</v>
      </c>
      <c r="L314" s="27">
        <f t="shared" si="0"/>
        <v>605000</v>
      </c>
      <c r="M314" s="25">
        <f t="shared" si="21"/>
        <v>770000</v>
      </c>
      <c r="N314" s="24">
        <f>DAY('Data Transaksi'!$A314)</f>
        <v>9</v>
      </c>
      <c r="O314" s="23" t="str">
        <f>TEXT('Data Transaksi'!$A314,"mmm")</f>
        <v>Nov</v>
      </c>
      <c r="P314" s="24">
        <f>YEAR('Data Transaksi'!$A314)</f>
        <v>2021</v>
      </c>
    </row>
    <row r="315" spans="1:18" ht="16.5" customHeight="1" x14ac:dyDescent="0.35">
      <c r="A315" s="29">
        <v>44510</v>
      </c>
      <c r="B315" s="30" t="s">
        <v>87</v>
      </c>
      <c r="C315" s="31">
        <v>43</v>
      </c>
      <c r="D315" s="30" t="s">
        <v>104</v>
      </c>
      <c r="E315" s="32" t="s">
        <v>101</v>
      </c>
      <c r="F315" s="33">
        <v>0</v>
      </c>
      <c r="G315" s="30" t="str">
        <f>VLOOKUP(B315,'Data Produk'!$A$2:$F$40,2,FALSE)</f>
        <v>Penggaris Flexibble</v>
      </c>
      <c r="H315" s="30" t="str">
        <f>VLOOKUP(B315,'Data Produk'!$A$2:$F$40,3,FALSE)</f>
        <v>Alat Tulis</v>
      </c>
      <c r="I315" s="31" t="str">
        <f>VLOOKUP(B315,'Data Produk'!$A$2:$F$40,4,FALSE)</f>
        <v>Pcs</v>
      </c>
      <c r="J315" s="34">
        <f>VLOOKUP(B315,'Data Produk'!$A$2:$F$40,5,FALSE)</f>
        <v>13750</v>
      </c>
      <c r="K315" s="34">
        <f>VLOOKUP(B315,'Data Produk'!$A$2:$F$40,6,FALSE)</f>
        <v>17500</v>
      </c>
      <c r="L315" s="34">
        <f t="shared" si="0"/>
        <v>591250</v>
      </c>
      <c r="M315" s="32">
        <f t="shared" si="21"/>
        <v>752500</v>
      </c>
      <c r="N315" s="31">
        <f>DAY('Data Transaksi'!$A315)</f>
        <v>10</v>
      </c>
      <c r="O315" s="30" t="str">
        <f>TEXT('Data Transaksi'!$A315,"mmm")</f>
        <v>Nov</v>
      </c>
      <c r="P315" s="35">
        <f>YEAR('Data Transaksi'!$A315)</f>
        <v>2021</v>
      </c>
    </row>
    <row r="316" spans="1:18" ht="16.5" customHeight="1" x14ac:dyDescent="0.35">
      <c r="A316" s="22">
        <v>44511</v>
      </c>
      <c r="B316" s="23" t="s">
        <v>10</v>
      </c>
      <c r="C316" s="24">
        <v>42</v>
      </c>
      <c r="D316" s="23" t="s">
        <v>102</v>
      </c>
      <c r="E316" s="25" t="s">
        <v>101</v>
      </c>
      <c r="F316" s="26">
        <v>0</v>
      </c>
      <c r="G316" s="23" t="str">
        <f>VLOOKUP(B316,'Data Produk'!$A$2:$F$40,2,FALSE)</f>
        <v>Lotte Chocopie</v>
      </c>
      <c r="H316" s="23" t="str">
        <f>VLOOKUP(B316,'Data Produk'!$A$2:$F$40,3,FALSE)</f>
        <v>Makanan</v>
      </c>
      <c r="I316" s="24" t="str">
        <f>VLOOKUP(B316,'Data Produk'!$A$2:$F$40,4,FALSE)</f>
        <v>Pcs</v>
      </c>
      <c r="J316" s="27">
        <f>VLOOKUP(B316,'Data Produk'!$A$2:$F$40,5,FALSE)</f>
        <v>4850</v>
      </c>
      <c r="K316" s="27">
        <f>VLOOKUP(B316,'Data Produk'!$A$2:$F$40,6,FALSE)</f>
        <v>6100</v>
      </c>
      <c r="L316" s="27">
        <f t="shared" si="0"/>
        <v>203700</v>
      </c>
      <c r="M316" s="25">
        <f t="shared" si="21"/>
        <v>256200</v>
      </c>
      <c r="N316" s="24">
        <f>DAY('Data Transaksi'!$A316)</f>
        <v>11</v>
      </c>
      <c r="O316" s="23" t="str">
        <f>TEXT('Data Transaksi'!$A316,"mmm")</f>
        <v>Nov</v>
      </c>
      <c r="P316" s="24">
        <f>YEAR('Data Transaksi'!$A316)</f>
        <v>2021</v>
      </c>
    </row>
    <row r="317" spans="1:18" ht="16.5" customHeight="1" x14ac:dyDescent="0.35">
      <c r="A317" s="29">
        <v>44512</v>
      </c>
      <c r="B317" s="30" t="s">
        <v>14</v>
      </c>
      <c r="C317" s="31">
        <v>45</v>
      </c>
      <c r="D317" s="30" t="s">
        <v>102</v>
      </c>
      <c r="E317" s="32" t="s">
        <v>101</v>
      </c>
      <c r="F317" s="33">
        <v>0</v>
      </c>
      <c r="G317" s="30" t="str">
        <f>VLOOKUP(B317,'Data Produk'!$A$2:$F$40,2,FALSE)</f>
        <v>Nyam-nyam</v>
      </c>
      <c r="H317" s="30" t="str">
        <f>VLOOKUP(B317,'Data Produk'!$A$2:$F$40,3,FALSE)</f>
        <v>Makanan</v>
      </c>
      <c r="I317" s="31" t="str">
        <f>VLOOKUP(B317,'Data Produk'!$A$2:$F$40,4,FALSE)</f>
        <v>Pcs</v>
      </c>
      <c r="J317" s="34">
        <f>VLOOKUP(B317,'Data Produk'!$A$2:$F$40,5,FALSE)</f>
        <v>3550</v>
      </c>
      <c r="K317" s="34">
        <f>VLOOKUP(B317,'Data Produk'!$A$2:$F$40,6,FALSE)</f>
        <v>4800</v>
      </c>
      <c r="L317" s="34">
        <f t="shared" si="0"/>
        <v>159750</v>
      </c>
      <c r="M317" s="32">
        <f t="shared" si="21"/>
        <v>216000</v>
      </c>
      <c r="N317" s="31">
        <f>DAY('Data Transaksi'!$A317)</f>
        <v>12</v>
      </c>
      <c r="O317" s="30" t="str">
        <f>TEXT('Data Transaksi'!$A317,"mmm")</f>
        <v>Nov</v>
      </c>
      <c r="P317" s="35">
        <f>YEAR('Data Transaksi'!$A317)</f>
        <v>2021</v>
      </c>
    </row>
    <row r="318" spans="1:18" ht="16.5" customHeight="1" x14ac:dyDescent="0.35">
      <c r="A318" s="22">
        <v>44513</v>
      </c>
      <c r="B318" s="23" t="s">
        <v>6</v>
      </c>
      <c r="C318" s="24">
        <v>46</v>
      </c>
      <c r="D318" s="23" t="s">
        <v>104</v>
      </c>
      <c r="E318" s="25" t="s">
        <v>101</v>
      </c>
      <c r="F318" s="26">
        <v>0</v>
      </c>
      <c r="G318" s="23" t="str">
        <f>VLOOKUP(B318,'Data Produk'!$A$2:$F$40,2,FALSE)</f>
        <v>Pocky</v>
      </c>
      <c r="H318" s="23" t="str">
        <f>VLOOKUP(B318,'Data Produk'!$A$2:$F$40,3,FALSE)</f>
        <v>Makanan</v>
      </c>
      <c r="I318" s="24" t="str">
        <f>VLOOKUP(B318,'Data Produk'!$A$2:$F$40,4,FALSE)</f>
        <v>Pcs</v>
      </c>
      <c r="J318" s="27">
        <f>VLOOKUP(B318,'Data Produk'!$A$2:$F$40,5,FALSE)</f>
        <v>7250</v>
      </c>
      <c r="K318" s="27">
        <f>VLOOKUP(B318,'Data Produk'!$A$2:$F$40,6,FALSE)</f>
        <v>8200</v>
      </c>
      <c r="L318" s="27">
        <f t="shared" si="0"/>
        <v>333500</v>
      </c>
      <c r="M318" s="25">
        <f t="shared" si="21"/>
        <v>377200</v>
      </c>
      <c r="N318" s="24">
        <f>DAY('Data Transaksi'!$A318)</f>
        <v>13</v>
      </c>
      <c r="O318" s="23" t="str">
        <f>TEXT('Data Transaksi'!$A318,"mmm")</f>
        <v>Nov</v>
      </c>
      <c r="P318" s="24">
        <f>YEAR('Data Transaksi'!$A318)</f>
        <v>2021</v>
      </c>
    </row>
    <row r="319" spans="1:18" ht="16.5" customHeight="1" x14ac:dyDescent="0.35">
      <c r="A319" s="29">
        <v>44514</v>
      </c>
      <c r="B319" s="30" t="s">
        <v>37</v>
      </c>
      <c r="C319" s="31">
        <v>48</v>
      </c>
      <c r="D319" s="30" t="s">
        <v>102</v>
      </c>
      <c r="E319" s="32" t="s">
        <v>101</v>
      </c>
      <c r="F319" s="33">
        <v>0</v>
      </c>
      <c r="G319" s="30" t="str">
        <f>VLOOKUP(B319,'Data Produk'!$A$2:$F$40,2,FALSE)</f>
        <v>Yoyic Bluebery</v>
      </c>
      <c r="H319" s="30" t="str">
        <f>VLOOKUP(B319,'Data Produk'!$A$2:$F$40,3,FALSE)</f>
        <v>Minuman</v>
      </c>
      <c r="I319" s="31" t="str">
        <f>VLOOKUP(B319,'Data Produk'!$A$2:$F$40,4,FALSE)</f>
        <v>Pcs</v>
      </c>
      <c r="J319" s="34">
        <f>VLOOKUP(B319,'Data Produk'!$A$2:$F$40,5,FALSE)</f>
        <v>4775</v>
      </c>
      <c r="K319" s="34">
        <f>VLOOKUP(B319,'Data Produk'!$A$2:$F$40,6,FALSE)</f>
        <v>7700</v>
      </c>
      <c r="L319" s="34">
        <f t="shared" si="0"/>
        <v>229200</v>
      </c>
      <c r="M319" s="32">
        <f t="shared" si="21"/>
        <v>369600</v>
      </c>
      <c r="N319" s="31">
        <f>DAY('Data Transaksi'!$A319)</f>
        <v>14</v>
      </c>
      <c r="O319" s="30" t="str">
        <f>TEXT('Data Transaksi'!$A319,"mmm")</f>
        <v>Nov</v>
      </c>
      <c r="P319" s="35">
        <f>YEAR('Data Transaksi'!$A319)</f>
        <v>2021</v>
      </c>
    </row>
    <row r="320" spans="1:18" ht="16.5" customHeight="1" x14ac:dyDescent="0.35">
      <c r="A320" s="22">
        <v>44515</v>
      </c>
      <c r="B320" s="23" t="s">
        <v>47</v>
      </c>
      <c r="C320" s="24">
        <v>44</v>
      </c>
      <c r="D320" s="23" t="s">
        <v>102</v>
      </c>
      <c r="E320" s="25" t="s">
        <v>101</v>
      </c>
      <c r="F320" s="26">
        <v>0</v>
      </c>
      <c r="G320" s="23" t="str">
        <f>VLOOKUP(B320,'Data Produk'!$A$2:$F$40,2,FALSE)</f>
        <v>Golda Coffee</v>
      </c>
      <c r="H320" s="23" t="str">
        <f>VLOOKUP(B320,'Data Produk'!$A$2:$F$40,3,FALSE)</f>
        <v>Minuman</v>
      </c>
      <c r="I320" s="24" t="str">
        <f>VLOOKUP(B320,'Data Produk'!$A$2:$F$40,4,FALSE)</f>
        <v>Pcs</v>
      </c>
      <c r="J320" s="27">
        <f>VLOOKUP(B320,'Data Produk'!$A$2:$F$40,5,FALSE)</f>
        <v>11950</v>
      </c>
      <c r="K320" s="27">
        <f>VLOOKUP(B320,'Data Produk'!$A$2:$F$40,6,FALSE)</f>
        <v>16200</v>
      </c>
      <c r="L320" s="27">
        <f t="shared" si="0"/>
        <v>525800</v>
      </c>
      <c r="M320" s="25">
        <f t="shared" si="21"/>
        <v>712800</v>
      </c>
      <c r="N320" s="24">
        <f>DAY('Data Transaksi'!$A320)</f>
        <v>15</v>
      </c>
      <c r="O320" s="23" t="str">
        <f>TEXT('Data Transaksi'!$A320,"mmm")</f>
        <v>Nov</v>
      </c>
      <c r="P320" s="24">
        <f>YEAR('Data Transaksi'!$A320)</f>
        <v>2021</v>
      </c>
    </row>
    <row r="321" spans="1:16" ht="16.5" customHeight="1" x14ac:dyDescent="0.35">
      <c r="A321" s="29">
        <v>44516</v>
      </c>
      <c r="B321" s="30" t="s">
        <v>58</v>
      </c>
      <c r="C321" s="31">
        <v>45</v>
      </c>
      <c r="D321" s="30" t="s">
        <v>104</v>
      </c>
      <c r="E321" s="32" t="s">
        <v>101</v>
      </c>
      <c r="F321" s="33">
        <v>0</v>
      </c>
      <c r="G321" s="30" t="str">
        <f>VLOOKUP(B321,'Data Produk'!$A$2:$F$40,2,FALSE)</f>
        <v>Lifebuoy Cair 900 Ml</v>
      </c>
      <c r="H321" s="30" t="str">
        <f>VLOOKUP(B321,'Data Produk'!$A$2:$F$40,3,FALSE)</f>
        <v>Perawatan Tubuh</v>
      </c>
      <c r="I321" s="31" t="str">
        <f>VLOOKUP(B321,'Data Produk'!$A$2:$F$40,4,FALSE)</f>
        <v>Pcs</v>
      </c>
      <c r="J321" s="34">
        <f>VLOOKUP(B321,'Data Produk'!$A$2:$F$40,5,FALSE)</f>
        <v>34550</v>
      </c>
      <c r="K321" s="34">
        <f>VLOOKUP(B321,'Data Produk'!$A$2:$F$40,6,FALSE)</f>
        <v>36000</v>
      </c>
      <c r="L321" s="34">
        <f t="shared" si="0"/>
        <v>1554750</v>
      </c>
      <c r="M321" s="32">
        <f t="shared" si="21"/>
        <v>1620000</v>
      </c>
      <c r="N321" s="31">
        <f>DAY('Data Transaksi'!$A321)</f>
        <v>16</v>
      </c>
      <c r="O321" s="30" t="str">
        <f>TEXT('Data Transaksi'!$A321,"mmm")</f>
        <v>Nov</v>
      </c>
      <c r="P321" s="35">
        <f>YEAR('Data Transaksi'!$A321)</f>
        <v>2021</v>
      </c>
    </row>
    <row r="322" spans="1:16" ht="16.5" customHeight="1" x14ac:dyDescent="0.35">
      <c r="A322" s="22">
        <v>44517</v>
      </c>
      <c r="B322" s="23" t="s">
        <v>12</v>
      </c>
      <c r="C322" s="24">
        <v>42</v>
      </c>
      <c r="D322" s="23" t="s">
        <v>102</v>
      </c>
      <c r="E322" s="25" t="s">
        <v>101</v>
      </c>
      <c r="F322" s="26">
        <v>0</v>
      </c>
      <c r="G322" s="23" t="str">
        <f>VLOOKUP(B322,'Data Produk'!$A$2:$F$40,2,FALSE)</f>
        <v>Oreo Wafer Sandwich</v>
      </c>
      <c r="H322" s="23" t="str">
        <f>VLOOKUP(B322,'Data Produk'!$A$2:$F$40,3,FALSE)</f>
        <v>Makanan</v>
      </c>
      <c r="I322" s="24" t="str">
        <f>VLOOKUP(B322,'Data Produk'!$A$2:$F$40,4,FALSE)</f>
        <v>Pcs</v>
      </c>
      <c r="J322" s="27">
        <f>VLOOKUP(B322,'Data Produk'!$A$2:$F$40,5,FALSE)</f>
        <v>2350</v>
      </c>
      <c r="K322" s="27">
        <f>VLOOKUP(B322,'Data Produk'!$A$2:$F$40,6,FALSE)</f>
        <v>3500</v>
      </c>
      <c r="L322" s="27">
        <f t="shared" si="0"/>
        <v>98700</v>
      </c>
      <c r="M322" s="25">
        <f t="shared" si="21"/>
        <v>147000</v>
      </c>
      <c r="N322" s="24">
        <f>DAY('Data Transaksi'!$A322)</f>
        <v>17</v>
      </c>
      <c r="O322" s="23" t="str">
        <f>TEXT('Data Transaksi'!$A322,"mmm")</f>
        <v>Nov</v>
      </c>
      <c r="P322" s="24">
        <f>YEAR('Data Transaksi'!$A322)</f>
        <v>2021</v>
      </c>
    </row>
    <row r="323" spans="1:16" ht="16.5" customHeight="1" x14ac:dyDescent="0.35">
      <c r="A323" s="29">
        <v>44518</v>
      </c>
      <c r="B323" s="30" t="s">
        <v>85</v>
      </c>
      <c r="C323" s="31">
        <v>46</v>
      </c>
      <c r="D323" s="30" t="s">
        <v>102</v>
      </c>
      <c r="E323" s="32" t="s">
        <v>101</v>
      </c>
      <c r="F323" s="33">
        <v>0</v>
      </c>
      <c r="G323" s="30" t="str">
        <f>VLOOKUP(B323,'Data Produk'!$A$2:$F$40,2,FALSE)</f>
        <v>Penggaris Butterfly</v>
      </c>
      <c r="H323" s="30" t="str">
        <f>VLOOKUP(B323,'Data Produk'!$A$2:$F$40,3,FALSE)</f>
        <v>Alat Tulis</v>
      </c>
      <c r="I323" s="31" t="str">
        <f>VLOOKUP(B323,'Data Produk'!$A$2:$F$40,4,FALSE)</f>
        <v>Pcs</v>
      </c>
      <c r="J323" s="34">
        <f>VLOOKUP(B323,'Data Produk'!$A$2:$F$40,5,FALSE)</f>
        <v>1750</v>
      </c>
      <c r="K323" s="34">
        <f>VLOOKUP(B323,'Data Produk'!$A$2:$F$40,6,FALSE)</f>
        <v>2750</v>
      </c>
      <c r="L323" s="34">
        <f t="shared" si="0"/>
        <v>80500</v>
      </c>
      <c r="M323" s="32">
        <f t="shared" si="21"/>
        <v>126500</v>
      </c>
      <c r="N323" s="31">
        <f>DAY('Data Transaksi'!$A323)</f>
        <v>18</v>
      </c>
      <c r="O323" s="30" t="str">
        <f>TEXT('Data Transaksi'!$A323,"mmm")</f>
        <v>Nov</v>
      </c>
      <c r="P323" s="35">
        <f>YEAR('Data Transaksi'!$A323)</f>
        <v>2021</v>
      </c>
    </row>
    <row r="324" spans="1:16" ht="16.5" customHeight="1" x14ac:dyDescent="0.35">
      <c r="A324" s="22">
        <v>44519</v>
      </c>
      <c r="B324" s="23" t="s">
        <v>87</v>
      </c>
      <c r="C324" s="24">
        <v>43</v>
      </c>
      <c r="D324" s="23" t="s">
        <v>104</v>
      </c>
      <c r="E324" s="25" t="s">
        <v>101</v>
      </c>
      <c r="F324" s="26">
        <v>0</v>
      </c>
      <c r="G324" s="23" t="str">
        <f>VLOOKUP(B324,'Data Produk'!$A$2:$F$40,2,FALSE)</f>
        <v>Penggaris Flexibble</v>
      </c>
      <c r="H324" s="23" t="str">
        <f>VLOOKUP(B324,'Data Produk'!$A$2:$F$40,3,FALSE)</f>
        <v>Alat Tulis</v>
      </c>
      <c r="I324" s="24" t="str">
        <f>VLOOKUP(B324,'Data Produk'!$A$2:$F$40,4,FALSE)</f>
        <v>Pcs</v>
      </c>
      <c r="J324" s="27">
        <f>VLOOKUP(B324,'Data Produk'!$A$2:$F$40,5,FALSE)</f>
        <v>13750</v>
      </c>
      <c r="K324" s="27">
        <f>VLOOKUP(B324,'Data Produk'!$A$2:$F$40,6,FALSE)</f>
        <v>17500</v>
      </c>
      <c r="L324" s="27">
        <f t="shared" si="0"/>
        <v>591250</v>
      </c>
      <c r="M324" s="25">
        <f t="shared" si="21"/>
        <v>752500</v>
      </c>
      <c r="N324" s="24">
        <f>DAY('Data Transaksi'!$A324)</f>
        <v>19</v>
      </c>
      <c r="O324" s="23" t="str">
        <f>TEXT('Data Transaksi'!$A324,"mmm")</f>
        <v>Nov</v>
      </c>
      <c r="P324" s="24">
        <f>YEAR('Data Transaksi'!$A324)</f>
        <v>2021</v>
      </c>
    </row>
    <row r="325" spans="1:16" ht="16.5" customHeight="1" x14ac:dyDescent="0.35">
      <c r="A325" s="29">
        <v>44520</v>
      </c>
      <c r="B325" s="30" t="s">
        <v>10</v>
      </c>
      <c r="C325" s="31">
        <v>49</v>
      </c>
      <c r="D325" s="30" t="s">
        <v>102</v>
      </c>
      <c r="E325" s="32" t="s">
        <v>101</v>
      </c>
      <c r="F325" s="33">
        <v>0</v>
      </c>
      <c r="G325" s="30" t="str">
        <f>VLOOKUP(B325,'Data Produk'!$A$2:$F$40,2,FALSE)</f>
        <v>Lotte Chocopie</v>
      </c>
      <c r="H325" s="30" t="str">
        <f>VLOOKUP(B325,'Data Produk'!$A$2:$F$40,3,FALSE)</f>
        <v>Makanan</v>
      </c>
      <c r="I325" s="31" t="str">
        <f>VLOOKUP(B325,'Data Produk'!$A$2:$F$40,4,FALSE)</f>
        <v>Pcs</v>
      </c>
      <c r="J325" s="34">
        <f>VLOOKUP(B325,'Data Produk'!$A$2:$F$40,5,FALSE)</f>
        <v>4850</v>
      </c>
      <c r="K325" s="34">
        <f>VLOOKUP(B325,'Data Produk'!$A$2:$F$40,6,FALSE)</f>
        <v>6100</v>
      </c>
      <c r="L325" s="34">
        <f t="shared" si="0"/>
        <v>237650</v>
      </c>
      <c r="M325" s="32">
        <f t="shared" si="21"/>
        <v>298900</v>
      </c>
      <c r="N325" s="31">
        <f>DAY('Data Transaksi'!$A325)</f>
        <v>20</v>
      </c>
      <c r="O325" s="30" t="str">
        <f>TEXT('Data Transaksi'!$A325,"mmm")</f>
        <v>Nov</v>
      </c>
      <c r="P325" s="35">
        <f>YEAR('Data Transaksi'!$A325)</f>
        <v>2021</v>
      </c>
    </row>
    <row r="326" spans="1:16" ht="16.5" customHeight="1" x14ac:dyDescent="0.35">
      <c r="A326" s="22">
        <v>44521</v>
      </c>
      <c r="B326" s="23" t="s">
        <v>14</v>
      </c>
      <c r="C326" s="24">
        <v>48</v>
      </c>
      <c r="D326" s="23" t="s">
        <v>102</v>
      </c>
      <c r="E326" s="25" t="s">
        <v>101</v>
      </c>
      <c r="F326" s="26">
        <v>0</v>
      </c>
      <c r="G326" s="23" t="str">
        <f>VLOOKUP(B326,'Data Produk'!$A$2:$F$40,2,FALSE)</f>
        <v>Nyam-nyam</v>
      </c>
      <c r="H326" s="23" t="str">
        <f>VLOOKUP(B326,'Data Produk'!$A$2:$F$40,3,FALSE)</f>
        <v>Makanan</v>
      </c>
      <c r="I326" s="24" t="str">
        <f>VLOOKUP(B326,'Data Produk'!$A$2:$F$40,4,FALSE)</f>
        <v>Pcs</v>
      </c>
      <c r="J326" s="27">
        <f>VLOOKUP(B326,'Data Produk'!$A$2:$F$40,5,FALSE)</f>
        <v>3550</v>
      </c>
      <c r="K326" s="27">
        <f>VLOOKUP(B326,'Data Produk'!$A$2:$F$40,6,FALSE)</f>
        <v>4800</v>
      </c>
      <c r="L326" s="27">
        <f t="shared" si="0"/>
        <v>170400</v>
      </c>
      <c r="M326" s="25">
        <f t="shared" si="21"/>
        <v>230400</v>
      </c>
      <c r="N326" s="24">
        <f>DAY('Data Transaksi'!$A326)</f>
        <v>21</v>
      </c>
      <c r="O326" s="23" t="str">
        <f>TEXT('Data Transaksi'!$A326,"mmm")</f>
        <v>Nov</v>
      </c>
      <c r="P326" s="24">
        <f>YEAR('Data Transaksi'!$A326)</f>
        <v>2021</v>
      </c>
    </row>
    <row r="327" spans="1:16" ht="16.5" customHeight="1" x14ac:dyDescent="0.35">
      <c r="A327" s="29">
        <v>44522</v>
      </c>
      <c r="B327" s="30" t="s">
        <v>6</v>
      </c>
      <c r="C327" s="31">
        <v>47</v>
      </c>
      <c r="D327" s="30" t="s">
        <v>104</v>
      </c>
      <c r="E327" s="32" t="s">
        <v>101</v>
      </c>
      <c r="F327" s="33">
        <v>0</v>
      </c>
      <c r="G327" s="30" t="str">
        <f>VLOOKUP(B327,'Data Produk'!$A$2:$F$40,2,FALSE)</f>
        <v>Pocky</v>
      </c>
      <c r="H327" s="30" t="str">
        <f>VLOOKUP(B327,'Data Produk'!$A$2:$F$40,3,FALSE)</f>
        <v>Makanan</v>
      </c>
      <c r="I327" s="31" t="str">
        <f>VLOOKUP(B327,'Data Produk'!$A$2:$F$40,4,FALSE)</f>
        <v>Pcs</v>
      </c>
      <c r="J327" s="34">
        <f>VLOOKUP(B327,'Data Produk'!$A$2:$F$40,5,FALSE)</f>
        <v>7250</v>
      </c>
      <c r="K327" s="34">
        <f>VLOOKUP(B327,'Data Produk'!$A$2:$F$40,6,FALSE)</f>
        <v>8200</v>
      </c>
      <c r="L327" s="34">
        <f t="shared" si="0"/>
        <v>340750</v>
      </c>
      <c r="M327" s="32">
        <f t="shared" si="21"/>
        <v>385400</v>
      </c>
      <c r="N327" s="31">
        <f>DAY('Data Transaksi'!$A327)</f>
        <v>22</v>
      </c>
      <c r="O327" s="30" t="str">
        <f>TEXT('Data Transaksi'!$A327,"mmm")</f>
        <v>Nov</v>
      </c>
      <c r="P327" s="35">
        <f>YEAR('Data Transaksi'!$A327)</f>
        <v>2021</v>
      </c>
    </row>
    <row r="328" spans="1:16" ht="16.5" customHeight="1" x14ac:dyDescent="0.35">
      <c r="A328" s="22">
        <v>44523</v>
      </c>
      <c r="B328" s="23" t="s">
        <v>37</v>
      </c>
      <c r="C328" s="24">
        <v>45</v>
      </c>
      <c r="D328" s="23" t="s">
        <v>102</v>
      </c>
      <c r="E328" s="25" t="s">
        <v>101</v>
      </c>
      <c r="F328" s="26">
        <v>0</v>
      </c>
      <c r="G328" s="23" t="str">
        <f>VLOOKUP(B328,'Data Produk'!$A$2:$F$40,2,FALSE)</f>
        <v>Yoyic Bluebery</v>
      </c>
      <c r="H328" s="23" t="str">
        <f>VLOOKUP(B328,'Data Produk'!$A$2:$F$40,3,FALSE)</f>
        <v>Minuman</v>
      </c>
      <c r="I328" s="24" t="str">
        <f>VLOOKUP(B328,'Data Produk'!$A$2:$F$40,4,FALSE)</f>
        <v>Pcs</v>
      </c>
      <c r="J328" s="27">
        <f>VLOOKUP(B328,'Data Produk'!$A$2:$F$40,5,FALSE)</f>
        <v>4775</v>
      </c>
      <c r="K328" s="27">
        <f>VLOOKUP(B328,'Data Produk'!$A$2:$F$40,6,FALSE)</f>
        <v>7700</v>
      </c>
      <c r="L328" s="27">
        <f t="shared" si="0"/>
        <v>214875</v>
      </c>
      <c r="M328" s="25">
        <f t="shared" si="21"/>
        <v>346500</v>
      </c>
      <c r="N328" s="24">
        <f>DAY('Data Transaksi'!$A328)</f>
        <v>23</v>
      </c>
      <c r="O328" s="23" t="str">
        <f>TEXT('Data Transaksi'!$A328,"mmm")</f>
        <v>Nov</v>
      </c>
      <c r="P328" s="24">
        <f>YEAR('Data Transaksi'!$A328)</f>
        <v>2021</v>
      </c>
    </row>
    <row r="329" spans="1:16" ht="16.5" customHeight="1" x14ac:dyDescent="0.35">
      <c r="A329" s="29">
        <v>44524</v>
      </c>
      <c r="B329" s="30" t="s">
        <v>47</v>
      </c>
      <c r="C329" s="31">
        <v>45</v>
      </c>
      <c r="D329" s="30" t="s">
        <v>102</v>
      </c>
      <c r="E329" s="32" t="s">
        <v>101</v>
      </c>
      <c r="F329" s="33">
        <v>0</v>
      </c>
      <c r="G329" s="30" t="str">
        <f>VLOOKUP(B329,'Data Produk'!$A$2:$F$40,2,FALSE)</f>
        <v>Golda Coffee</v>
      </c>
      <c r="H329" s="30" t="str">
        <f>VLOOKUP(B329,'Data Produk'!$A$2:$F$40,3,FALSE)</f>
        <v>Minuman</v>
      </c>
      <c r="I329" s="31" t="str">
        <f>VLOOKUP(B329,'Data Produk'!$A$2:$F$40,4,FALSE)</f>
        <v>Pcs</v>
      </c>
      <c r="J329" s="34">
        <f>VLOOKUP(B329,'Data Produk'!$A$2:$F$40,5,FALSE)</f>
        <v>11950</v>
      </c>
      <c r="K329" s="34">
        <f>VLOOKUP(B329,'Data Produk'!$A$2:$F$40,6,FALSE)</f>
        <v>16200</v>
      </c>
      <c r="L329" s="34">
        <f t="shared" si="0"/>
        <v>537750</v>
      </c>
      <c r="M329" s="32">
        <f t="shared" si="21"/>
        <v>729000</v>
      </c>
      <c r="N329" s="31">
        <f>DAY('Data Transaksi'!$A329)</f>
        <v>24</v>
      </c>
      <c r="O329" s="30" t="str">
        <f>TEXT('Data Transaksi'!$A329,"mmm")</f>
        <v>Nov</v>
      </c>
      <c r="P329" s="35">
        <f>YEAR('Data Transaksi'!$A329)</f>
        <v>2021</v>
      </c>
    </row>
    <row r="330" spans="1:16" ht="16.5" customHeight="1" x14ac:dyDescent="0.35">
      <c r="A330" s="22">
        <v>44525</v>
      </c>
      <c r="B330" s="23" t="s">
        <v>87</v>
      </c>
      <c r="C330" s="24">
        <v>47</v>
      </c>
      <c r="D330" s="23" t="s">
        <v>100</v>
      </c>
      <c r="E330" s="25" t="s">
        <v>101</v>
      </c>
      <c r="F330" s="26">
        <v>0</v>
      </c>
      <c r="G330" s="23" t="str">
        <f>VLOOKUP(B330,'Data Produk'!$A$2:$F$40,2,FALSE)</f>
        <v>Penggaris Flexibble</v>
      </c>
      <c r="H330" s="23" t="str">
        <f>VLOOKUP(B330,'Data Produk'!$A$2:$F$40,3,FALSE)</f>
        <v>Alat Tulis</v>
      </c>
      <c r="I330" s="24" t="str">
        <f>VLOOKUP(B330,'Data Produk'!$A$2:$F$40,4,FALSE)</f>
        <v>Pcs</v>
      </c>
      <c r="J330" s="27">
        <f>VLOOKUP(B330,'Data Produk'!$A$2:$F$40,5,FALSE)</f>
        <v>13750</v>
      </c>
      <c r="K330" s="27">
        <f>VLOOKUP(B330,'Data Produk'!$A$2:$F$40,6,FALSE)</f>
        <v>17500</v>
      </c>
      <c r="L330" s="27">
        <f t="shared" si="0"/>
        <v>646250</v>
      </c>
      <c r="M330" s="25">
        <f t="shared" ref="M330:M336" si="22">K330*C330*(1-F330)</f>
        <v>822500</v>
      </c>
      <c r="N330" s="24">
        <f>DAY('Data Transaksi'!$A330)</f>
        <v>25</v>
      </c>
      <c r="O330" s="23" t="str">
        <f>TEXT('Data Transaksi'!$A330,"mmm")</f>
        <v>Nov</v>
      </c>
      <c r="P330" s="24">
        <f>YEAR('Data Transaksi'!$A330)</f>
        <v>2021</v>
      </c>
    </row>
    <row r="331" spans="1:16" ht="16.5" customHeight="1" x14ac:dyDescent="0.35">
      <c r="A331" s="29">
        <v>44526</v>
      </c>
      <c r="B331" s="30" t="s">
        <v>87</v>
      </c>
      <c r="C331" s="31">
        <v>50</v>
      </c>
      <c r="D331" s="30" t="s">
        <v>100</v>
      </c>
      <c r="E331" s="32" t="s">
        <v>101</v>
      </c>
      <c r="F331" s="33">
        <v>0</v>
      </c>
      <c r="G331" s="30" t="str">
        <f>VLOOKUP(B331,'Data Produk'!$A$2:$F$40,2,FALSE)</f>
        <v>Penggaris Flexibble</v>
      </c>
      <c r="H331" s="30" t="str">
        <f>VLOOKUP(B331,'Data Produk'!$A$2:$F$40,3,FALSE)</f>
        <v>Alat Tulis</v>
      </c>
      <c r="I331" s="31" t="str">
        <f>VLOOKUP(B331,'Data Produk'!$A$2:$F$40,4,FALSE)</f>
        <v>Pcs</v>
      </c>
      <c r="J331" s="34">
        <f>VLOOKUP(B331,'Data Produk'!$A$2:$F$40,5,FALSE)</f>
        <v>13750</v>
      </c>
      <c r="K331" s="34">
        <f>VLOOKUP(B331,'Data Produk'!$A$2:$F$40,6,FALSE)</f>
        <v>17500</v>
      </c>
      <c r="L331" s="34">
        <f t="shared" si="0"/>
        <v>687500</v>
      </c>
      <c r="M331" s="32">
        <f t="shared" si="22"/>
        <v>875000</v>
      </c>
      <c r="N331" s="31">
        <f>DAY('Data Transaksi'!$A331)</f>
        <v>26</v>
      </c>
      <c r="O331" s="30" t="str">
        <f>TEXT('Data Transaksi'!$A331,"mmm")</f>
        <v>Nov</v>
      </c>
      <c r="P331" s="35">
        <f>YEAR('Data Transaksi'!$A331)</f>
        <v>2021</v>
      </c>
    </row>
    <row r="332" spans="1:16" ht="16.5" customHeight="1" x14ac:dyDescent="0.35">
      <c r="A332" s="22">
        <v>44527</v>
      </c>
      <c r="B332" s="23" t="s">
        <v>87</v>
      </c>
      <c r="C332" s="24">
        <v>51</v>
      </c>
      <c r="D332" s="23" t="s">
        <v>100</v>
      </c>
      <c r="E332" s="25" t="s">
        <v>101</v>
      </c>
      <c r="F332" s="26">
        <v>0</v>
      </c>
      <c r="G332" s="23" t="str">
        <f>VLOOKUP(B332,'Data Produk'!$A$2:$F$40,2,FALSE)</f>
        <v>Penggaris Flexibble</v>
      </c>
      <c r="H332" s="23" t="str">
        <f>VLOOKUP(B332,'Data Produk'!$A$2:$F$40,3,FALSE)</f>
        <v>Alat Tulis</v>
      </c>
      <c r="I332" s="24" t="str">
        <f>VLOOKUP(B332,'Data Produk'!$A$2:$F$40,4,FALSE)</f>
        <v>Pcs</v>
      </c>
      <c r="J332" s="27">
        <f>VLOOKUP(B332,'Data Produk'!$A$2:$F$40,5,FALSE)</f>
        <v>13750</v>
      </c>
      <c r="K332" s="27">
        <f>VLOOKUP(B332,'Data Produk'!$A$2:$F$40,6,FALSE)</f>
        <v>17500</v>
      </c>
      <c r="L332" s="27">
        <f t="shared" si="0"/>
        <v>701250</v>
      </c>
      <c r="M332" s="25">
        <f t="shared" si="22"/>
        <v>892500</v>
      </c>
      <c r="N332" s="24">
        <f>DAY('Data Transaksi'!$A332)</f>
        <v>27</v>
      </c>
      <c r="O332" s="23" t="str">
        <f>TEXT('Data Transaksi'!$A332,"mmm")</f>
        <v>Nov</v>
      </c>
      <c r="P332" s="24">
        <f>YEAR('Data Transaksi'!$A332)</f>
        <v>2021</v>
      </c>
    </row>
    <row r="333" spans="1:16" ht="16.5" customHeight="1" x14ac:dyDescent="0.35">
      <c r="A333" s="29">
        <v>44528</v>
      </c>
      <c r="B333" s="30" t="s">
        <v>87</v>
      </c>
      <c r="C333" s="31">
        <v>45</v>
      </c>
      <c r="D333" s="30" t="s">
        <v>100</v>
      </c>
      <c r="E333" s="32" t="s">
        <v>101</v>
      </c>
      <c r="F333" s="33">
        <v>0</v>
      </c>
      <c r="G333" s="30" t="str">
        <f>VLOOKUP(B333,'Data Produk'!$A$2:$F$40,2,FALSE)</f>
        <v>Penggaris Flexibble</v>
      </c>
      <c r="H333" s="30" t="str">
        <f>VLOOKUP(B333,'Data Produk'!$A$2:$F$40,3,FALSE)</f>
        <v>Alat Tulis</v>
      </c>
      <c r="I333" s="31" t="str">
        <f>VLOOKUP(B333,'Data Produk'!$A$2:$F$40,4,FALSE)</f>
        <v>Pcs</v>
      </c>
      <c r="J333" s="34">
        <f>VLOOKUP(B333,'Data Produk'!$A$2:$F$40,5,FALSE)</f>
        <v>13750</v>
      </c>
      <c r="K333" s="34">
        <f>VLOOKUP(B333,'Data Produk'!$A$2:$F$40,6,FALSE)</f>
        <v>17500</v>
      </c>
      <c r="L333" s="34">
        <f t="shared" si="0"/>
        <v>618750</v>
      </c>
      <c r="M333" s="32">
        <f t="shared" si="22"/>
        <v>787500</v>
      </c>
      <c r="N333" s="31">
        <f>DAY('Data Transaksi'!$A333)</f>
        <v>28</v>
      </c>
      <c r="O333" s="30" t="str">
        <f>TEXT('Data Transaksi'!$A333,"mmm")</f>
        <v>Nov</v>
      </c>
      <c r="P333" s="35">
        <f>YEAR('Data Transaksi'!$A333)</f>
        <v>2021</v>
      </c>
    </row>
    <row r="334" spans="1:16" ht="16.5" customHeight="1" x14ac:dyDescent="0.35">
      <c r="A334" s="22">
        <v>44529</v>
      </c>
      <c r="B334" s="23" t="s">
        <v>87</v>
      </c>
      <c r="C334" s="24">
        <v>47</v>
      </c>
      <c r="D334" s="23" t="s">
        <v>100</v>
      </c>
      <c r="E334" s="25" t="s">
        <v>101</v>
      </c>
      <c r="F334" s="26">
        <v>0</v>
      </c>
      <c r="G334" s="23" t="str">
        <f>VLOOKUP(B334,'Data Produk'!$A$2:$F$40,2,FALSE)</f>
        <v>Penggaris Flexibble</v>
      </c>
      <c r="H334" s="23" t="str">
        <f>VLOOKUP(B334,'Data Produk'!$A$2:$F$40,3,FALSE)</f>
        <v>Alat Tulis</v>
      </c>
      <c r="I334" s="24" t="str">
        <f>VLOOKUP(B334,'Data Produk'!$A$2:$F$40,4,FALSE)</f>
        <v>Pcs</v>
      </c>
      <c r="J334" s="27">
        <f>VLOOKUP(B334,'Data Produk'!$A$2:$F$40,5,FALSE)</f>
        <v>13750</v>
      </c>
      <c r="K334" s="27">
        <f>VLOOKUP(B334,'Data Produk'!$A$2:$F$40,6,FALSE)</f>
        <v>17500</v>
      </c>
      <c r="L334" s="27">
        <f t="shared" si="0"/>
        <v>646250</v>
      </c>
      <c r="M334" s="25">
        <f t="shared" si="22"/>
        <v>822500</v>
      </c>
      <c r="N334" s="24">
        <f>DAY('Data Transaksi'!$A334)</f>
        <v>29</v>
      </c>
      <c r="O334" s="23" t="str">
        <f>TEXT('Data Transaksi'!$A334,"mmm")</f>
        <v>Nov</v>
      </c>
      <c r="P334" s="24">
        <f>YEAR('Data Transaksi'!$A334)</f>
        <v>2021</v>
      </c>
    </row>
    <row r="335" spans="1:16" ht="16.5" customHeight="1" x14ac:dyDescent="0.35">
      <c r="A335" s="29">
        <v>44530</v>
      </c>
      <c r="B335" s="30" t="s">
        <v>87</v>
      </c>
      <c r="C335" s="31">
        <v>45</v>
      </c>
      <c r="D335" s="30" t="s">
        <v>100</v>
      </c>
      <c r="E335" s="32" t="s">
        <v>101</v>
      </c>
      <c r="F335" s="33">
        <v>0</v>
      </c>
      <c r="G335" s="30" t="str">
        <f>VLOOKUP(B335,'Data Produk'!$A$2:$F$40,2,FALSE)</f>
        <v>Penggaris Flexibble</v>
      </c>
      <c r="H335" s="30" t="str">
        <f>VLOOKUP(B335,'Data Produk'!$A$2:$F$40,3,FALSE)</f>
        <v>Alat Tulis</v>
      </c>
      <c r="I335" s="31" t="str">
        <f>VLOOKUP(B335,'Data Produk'!$A$2:$F$40,4,FALSE)</f>
        <v>Pcs</v>
      </c>
      <c r="J335" s="34">
        <f>VLOOKUP(B335,'Data Produk'!$A$2:$F$40,5,FALSE)</f>
        <v>13750</v>
      </c>
      <c r="K335" s="34">
        <f>VLOOKUP(B335,'Data Produk'!$A$2:$F$40,6,FALSE)</f>
        <v>17500</v>
      </c>
      <c r="L335" s="34">
        <f t="shared" si="0"/>
        <v>618750</v>
      </c>
      <c r="M335" s="32">
        <f t="shared" si="22"/>
        <v>787500</v>
      </c>
      <c r="N335" s="31">
        <f>DAY('Data Transaksi'!$A335)</f>
        <v>30</v>
      </c>
      <c r="O335" s="30" t="str">
        <f>TEXT('Data Transaksi'!$A335,"mmm")</f>
        <v>Nov</v>
      </c>
      <c r="P335" s="35">
        <f>YEAR('Data Transaksi'!$A335)</f>
        <v>2021</v>
      </c>
    </row>
    <row r="336" spans="1:16" ht="16.5" customHeight="1" x14ac:dyDescent="0.35">
      <c r="A336" s="22">
        <v>44531</v>
      </c>
      <c r="B336" s="23" t="s">
        <v>83</v>
      </c>
      <c r="C336" s="24">
        <v>46</v>
      </c>
      <c r="D336" s="23" t="s">
        <v>100</v>
      </c>
      <c r="E336" s="25" t="s">
        <v>101</v>
      </c>
      <c r="F336" s="26">
        <v>0</v>
      </c>
      <c r="G336" s="23" t="str">
        <f>VLOOKUP(B336,'Data Produk'!$A$2:$F$40,2,FALSE)</f>
        <v>Tipe X Joyko</v>
      </c>
      <c r="H336" s="23" t="str">
        <f>VLOOKUP(B336,'Data Produk'!$A$2:$F$40,3,FALSE)</f>
        <v>Alat Tulis</v>
      </c>
      <c r="I336" s="24" t="str">
        <f>VLOOKUP(B336,'Data Produk'!$A$2:$F$40,4,FALSE)</f>
        <v>Pcs</v>
      </c>
      <c r="J336" s="27">
        <f>VLOOKUP(B336,'Data Produk'!$A$2:$F$40,5,FALSE)</f>
        <v>1500</v>
      </c>
      <c r="K336" s="27">
        <f>VLOOKUP(B336,'Data Produk'!$A$2:$F$40,6,FALSE)</f>
        <v>2500</v>
      </c>
      <c r="L336" s="27">
        <f t="shared" si="0"/>
        <v>69000</v>
      </c>
      <c r="M336" s="25">
        <f t="shared" si="22"/>
        <v>115000</v>
      </c>
      <c r="N336" s="24">
        <f>DAY('Data Transaksi'!$A336)</f>
        <v>1</v>
      </c>
      <c r="O336" s="23" t="str">
        <f>TEXT('Data Transaksi'!$A336,"mmm")</f>
        <v>Dec</v>
      </c>
      <c r="P336" s="24">
        <f>YEAR('Data Transaksi'!$A336)</f>
        <v>2021</v>
      </c>
    </row>
    <row r="337" spans="1:16" ht="16.5" customHeight="1" x14ac:dyDescent="0.35">
      <c r="A337" s="29">
        <v>44532</v>
      </c>
      <c r="B337" s="30" t="s">
        <v>10</v>
      </c>
      <c r="C337" s="31">
        <v>44</v>
      </c>
      <c r="D337" s="30" t="s">
        <v>104</v>
      </c>
      <c r="E337" s="32" t="s">
        <v>103</v>
      </c>
      <c r="F337" s="33">
        <v>0</v>
      </c>
      <c r="G337" s="30" t="str">
        <f>VLOOKUP(B337,'Data Produk'!$A$2:$F$40,2,FALSE)</f>
        <v>Lotte Chocopie</v>
      </c>
      <c r="H337" s="30" t="str">
        <f>VLOOKUP(B337,'Data Produk'!$A$2:$F$40,3,FALSE)</f>
        <v>Makanan</v>
      </c>
      <c r="I337" s="31" t="str">
        <f>VLOOKUP(B337,'Data Produk'!$A$2:$F$40,4,FALSE)</f>
        <v>Pcs</v>
      </c>
      <c r="J337" s="34">
        <f>VLOOKUP(B337,'Data Produk'!$A$2:$F$40,5,FALSE)</f>
        <v>4850</v>
      </c>
      <c r="K337" s="34">
        <f>VLOOKUP(B337,'Data Produk'!$A$2:$F$40,6,FALSE)</f>
        <v>6100</v>
      </c>
      <c r="L337" s="34">
        <f t="shared" si="0"/>
        <v>213400</v>
      </c>
      <c r="M337" s="32">
        <f t="shared" ref="M337:M359" si="23">K337*C337</f>
        <v>268400</v>
      </c>
      <c r="N337" s="31">
        <f>DAY('Data Transaksi'!$A337)</f>
        <v>2</v>
      </c>
      <c r="O337" s="30" t="str">
        <f>TEXT('Data Transaksi'!$A337,"mmm")</f>
        <v>Dec</v>
      </c>
      <c r="P337" s="35">
        <f>YEAR('Data Transaksi'!$A337)</f>
        <v>2021</v>
      </c>
    </row>
    <row r="338" spans="1:16" ht="16.5" customHeight="1" x14ac:dyDescent="0.35">
      <c r="A338" s="22">
        <v>44533</v>
      </c>
      <c r="B338" s="23" t="s">
        <v>14</v>
      </c>
      <c r="C338" s="24">
        <v>47</v>
      </c>
      <c r="D338" s="23" t="s">
        <v>104</v>
      </c>
      <c r="E338" s="25" t="s">
        <v>101</v>
      </c>
      <c r="F338" s="26">
        <v>0</v>
      </c>
      <c r="G338" s="23" t="str">
        <f>VLOOKUP(B338,'Data Produk'!$A$2:$F$40,2,FALSE)</f>
        <v>Nyam-nyam</v>
      </c>
      <c r="H338" s="23" t="str">
        <f>VLOOKUP(B338,'Data Produk'!$A$2:$F$40,3,FALSE)</f>
        <v>Makanan</v>
      </c>
      <c r="I338" s="24" t="str">
        <f>VLOOKUP(B338,'Data Produk'!$A$2:$F$40,4,FALSE)</f>
        <v>Pcs</v>
      </c>
      <c r="J338" s="27">
        <f>VLOOKUP(B338,'Data Produk'!$A$2:$F$40,5,FALSE)</f>
        <v>3550</v>
      </c>
      <c r="K338" s="27">
        <f>VLOOKUP(B338,'Data Produk'!$A$2:$F$40,6,FALSE)</f>
        <v>4800</v>
      </c>
      <c r="L338" s="27">
        <f t="shared" si="0"/>
        <v>166850</v>
      </c>
      <c r="M338" s="25">
        <f t="shared" si="23"/>
        <v>225600</v>
      </c>
      <c r="N338" s="24">
        <f>DAY('Data Transaksi'!$A338)</f>
        <v>3</v>
      </c>
      <c r="O338" s="23" t="str">
        <f>TEXT('Data Transaksi'!$A338,"mmm")</f>
        <v>Dec</v>
      </c>
      <c r="P338" s="24">
        <f>YEAR('Data Transaksi'!$A338)</f>
        <v>2021</v>
      </c>
    </row>
    <row r="339" spans="1:16" ht="16.5" customHeight="1" x14ac:dyDescent="0.35">
      <c r="A339" s="29">
        <v>44534</v>
      </c>
      <c r="B339" s="30" t="s">
        <v>6</v>
      </c>
      <c r="C339" s="31">
        <v>48</v>
      </c>
      <c r="D339" s="30" t="s">
        <v>104</v>
      </c>
      <c r="E339" s="32" t="s">
        <v>101</v>
      </c>
      <c r="F339" s="33">
        <v>0</v>
      </c>
      <c r="G339" s="30" t="str">
        <f>VLOOKUP(B339,'Data Produk'!$A$2:$F$40,2,FALSE)</f>
        <v>Pocky</v>
      </c>
      <c r="H339" s="30" t="str">
        <f>VLOOKUP(B339,'Data Produk'!$A$2:$F$40,3,FALSE)</f>
        <v>Makanan</v>
      </c>
      <c r="I339" s="31" t="str">
        <f>VLOOKUP(B339,'Data Produk'!$A$2:$F$40,4,FALSE)</f>
        <v>Pcs</v>
      </c>
      <c r="J339" s="34">
        <f>VLOOKUP(B339,'Data Produk'!$A$2:$F$40,5,FALSE)</f>
        <v>7250</v>
      </c>
      <c r="K339" s="34">
        <f>VLOOKUP(B339,'Data Produk'!$A$2:$F$40,6,FALSE)</f>
        <v>8200</v>
      </c>
      <c r="L339" s="34">
        <f t="shared" si="0"/>
        <v>348000</v>
      </c>
      <c r="M339" s="32">
        <f t="shared" si="23"/>
        <v>393600</v>
      </c>
      <c r="N339" s="31">
        <f>DAY('Data Transaksi'!$A339)</f>
        <v>4</v>
      </c>
      <c r="O339" s="30" t="str">
        <f>TEXT('Data Transaksi'!$A339,"mmm")</f>
        <v>Dec</v>
      </c>
      <c r="P339" s="35">
        <f>YEAR('Data Transaksi'!$A339)</f>
        <v>2021</v>
      </c>
    </row>
    <row r="340" spans="1:16" ht="16.5" customHeight="1" x14ac:dyDescent="0.35">
      <c r="A340" s="22">
        <v>44535</v>
      </c>
      <c r="B340" s="23" t="s">
        <v>81</v>
      </c>
      <c r="C340" s="24">
        <v>50</v>
      </c>
      <c r="D340" s="23" t="s">
        <v>100</v>
      </c>
      <c r="E340" s="25" t="s">
        <v>101</v>
      </c>
      <c r="F340" s="26">
        <v>0</v>
      </c>
      <c r="G340" s="23" t="str">
        <f>VLOOKUP(B340,'Data Produk'!$A$2:$F$40,2,FALSE)</f>
        <v>Pulpen Gel</v>
      </c>
      <c r="H340" s="23" t="str">
        <f>VLOOKUP(B340,'Data Produk'!$A$2:$F$40,3,FALSE)</f>
        <v>Alat Tulis</v>
      </c>
      <c r="I340" s="24" t="str">
        <f>VLOOKUP(B340,'Data Produk'!$A$2:$F$40,4,FALSE)</f>
        <v>Pcs</v>
      </c>
      <c r="J340" s="27">
        <f>VLOOKUP(B340,'Data Produk'!$A$2:$F$40,5,FALSE)</f>
        <v>7500</v>
      </c>
      <c r="K340" s="27">
        <f>VLOOKUP(B340,'Data Produk'!$A$2:$F$40,6,FALSE)</f>
        <v>8000</v>
      </c>
      <c r="L340" s="27">
        <f t="shared" si="0"/>
        <v>375000</v>
      </c>
      <c r="M340" s="25">
        <f t="shared" si="23"/>
        <v>400000</v>
      </c>
      <c r="N340" s="24">
        <f>DAY('Data Transaksi'!$A340)</f>
        <v>5</v>
      </c>
      <c r="O340" s="23" t="str">
        <f>TEXT('Data Transaksi'!$A340,"mmm")</f>
        <v>Dec</v>
      </c>
      <c r="P340" s="24">
        <f>YEAR('Data Transaksi'!$A340)</f>
        <v>2021</v>
      </c>
    </row>
    <row r="341" spans="1:16" ht="16.5" customHeight="1" x14ac:dyDescent="0.35">
      <c r="A341" s="29">
        <v>44536</v>
      </c>
      <c r="B341" s="30" t="s">
        <v>83</v>
      </c>
      <c r="C341" s="31">
        <v>55</v>
      </c>
      <c r="D341" s="30" t="s">
        <v>100</v>
      </c>
      <c r="E341" s="32" t="s">
        <v>103</v>
      </c>
      <c r="F341" s="33">
        <v>0</v>
      </c>
      <c r="G341" s="30" t="str">
        <f>VLOOKUP(B341,'Data Produk'!$A$2:$F$40,2,FALSE)</f>
        <v>Tipe X Joyko</v>
      </c>
      <c r="H341" s="30" t="str">
        <f>VLOOKUP(B341,'Data Produk'!$A$2:$F$40,3,FALSE)</f>
        <v>Alat Tulis</v>
      </c>
      <c r="I341" s="31" t="str">
        <f>VLOOKUP(B341,'Data Produk'!$A$2:$F$40,4,FALSE)</f>
        <v>Pcs</v>
      </c>
      <c r="J341" s="34">
        <f>VLOOKUP(B341,'Data Produk'!$A$2:$F$40,5,FALSE)</f>
        <v>1500</v>
      </c>
      <c r="K341" s="34">
        <f>VLOOKUP(B341,'Data Produk'!$A$2:$F$40,6,FALSE)</f>
        <v>2500</v>
      </c>
      <c r="L341" s="34">
        <f t="shared" si="0"/>
        <v>82500</v>
      </c>
      <c r="M341" s="32">
        <f t="shared" si="23"/>
        <v>137500</v>
      </c>
      <c r="N341" s="31">
        <f>DAY('Data Transaksi'!$A341)</f>
        <v>6</v>
      </c>
      <c r="O341" s="30" t="str">
        <f>TEXT('Data Transaksi'!$A341,"mmm")</f>
        <v>Dec</v>
      </c>
      <c r="P341" s="35">
        <f>YEAR('Data Transaksi'!$A341)</f>
        <v>2021</v>
      </c>
    </row>
    <row r="342" spans="1:16" ht="16.5" customHeight="1" x14ac:dyDescent="0.35">
      <c r="A342" s="22">
        <v>44537</v>
      </c>
      <c r="B342" s="23" t="s">
        <v>58</v>
      </c>
      <c r="C342" s="24">
        <v>45</v>
      </c>
      <c r="D342" s="23" t="s">
        <v>100</v>
      </c>
      <c r="E342" s="25" t="s">
        <v>101</v>
      </c>
      <c r="F342" s="26">
        <v>0</v>
      </c>
      <c r="G342" s="23" t="str">
        <f>VLOOKUP(B342,'Data Produk'!$A$2:$F$40,2,FALSE)</f>
        <v>Lifebuoy Cair 900 Ml</v>
      </c>
      <c r="H342" s="23" t="str">
        <f>VLOOKUP(B342,'Data Produk'!$A$2:$F$40,3,FALSE)</f>
        <v>Perawatan Tubuh</v>
      </c>
      <c r="I342" s="24" t="str">
        <f>VLOOKUP(B342,'Data Produk'!$A$2:$F$40,4,FALSE)</f>
        <v>Pcs</v>
      </c>
      <c r="J342" s="27">
        <f>VLOOKUP(B342,'Data Produk'!$A$2:$F$40,5,FALSE)</f>
        <v>34550</v>
      </c>
      <c r="K342" s="27">
        <f>VLOOKUP(B342,'Data Produk'!$A$2:$F$40,6,FALSE)</f>
        <v>36000</v>
      </c>
      <c r="L342" s="27">
        <f t="shared" si="0"/>
        <v>1554750</v>
      </c>
      <c r="M342" s="25">
        <f t="shared" si="23"/>
        <v>1620000</v>
      </c>
      <c r="N342" s="24">
        <f>DAY('Data Transaksi'!$A342)</f>
        <v>7</v>
      </c>
      <c r="O342" s="23" t="str">
        <f>TEXT('Data Transaksi'!$A342,"mmm")</f>
        <v>Dec</v>
      </c>
      <c r="P342" s="24">
        <f>YEAR('Data Transaksi'!$A342)</f>
        <v>2021</v>
      </c>
    </row>
    <row r="343" spans="1:16" ht="16.5" customHeight="1" x14ac:dyDescent="0.35">
      <c r="A343" s="29">
        <v>44538</v>
      </c>
      <c r="B343" s="30" t="s">
        <v>12</v>
      </c>
      <c r="C343" s="31">
        <v>47</v>
      </c>
      <c r="D343" s="30" t="s">
        <v>100</v>
      </c>
      <c r="E343" s="32" t="s">
        <v>103</v>
      </c>
      <c r="F343" s="33">
        <v>0</v>
      </c>
      <c r="G343" s="30" t="str">
        <f>VLOOKUP(B343,'Data Produk'!$A$2:$F$40,2,FALSE)</f>
        <v>Oreo Wafer Sandwich</v>
      </c>
      <c r="H343" s="30" t="str">
        <f>VLOOKUP(B343,'Data Produk'!$A$2:$F$40,3,FALSE)</f>
        <v>Makanan</v>
      </c>
      <c r="I343" s="31" t="str">
        <f>VLOOKUP(B343,'Data Produk'!$A$2:$F$40,4,FALSE)</f>
        <v>Pcs</v>
      </c>
      <c r="J343" s="34">
        <f>VLOOKUP(B343,'Data Produk'!$A$2:$F$40,5,FALSE)</f>
        <v>2350</v>
      </c>
      <c r="K343" s="34">
        <f>VLOOKUP(B343,'Data Produk'!$A$2:$F$40,6,FALSE)</f>
        <v>3500</v>
      </c>
      <c r="L343" s="34">
        <f t="shared" si="0"/>
        <v>110450</v>
      </c>
      <c r="M343" s="32">
        <f t="shared" si="23"/>
        <v>164500</v>
      </c>
      <c r="N343" s="31">
        <f>DAY('Data Transaksi'!$A343)</f>
        <v>8</v>
      </c>
      <c r="O343" s="30" t="str">
        <f>TEXT('Data Transaksi'!$A343,"mmm")</f>
        <v>Dec</v>
      </c>
      <c r="P343" s="35">
        <f>YEAR('Data Transaksi'!$A343)</f>
        <v>2021</v>
      </c>
    </row>
    <row r="344" spans="1:16" ht="16.5" customHeight="1" x14ac:dyDescent="0.35">
      <c r="A344" s="22">
        <v>44539</v>
      </c>
      <c r="B344" s="23" t="s">
        <v>83</v>
      </c>
      <c r="C344" s="24">
        <v>44</v>
      </c>
      <c r="D344" s="23" t="s">
        <v>102</v>
      </c>
      <c r="E344" s="25" t="s">
        <v>101</v>
      </c>
      <c r="F344" s="26">
        <v>0</v>
      </c>
      <c r="G344" s="23" t="str">
        <f>VLOOKUP(B344,'Data Produk'!$A$2:$F$40,2,FALSE)</f>
        <v>Tipe X Joyko</v>
      </c>
      <c r="H344" s="23" t="str">
        <f>VLOOKUP(B344,'Data Produk'!$A$2:$F$40,3,FALSE)</f>
        <v>Alat Tulis</v>
      </c>
      <c r="I344" s="24" t="str">
        <f>VLOOKUP(B344,'Data Produk'!$A$2:$F$40,4,FALSE)</f>
        <v>Pcs</v>
      </c>
      <c r="J344" s="27">
        <f>VLOOKUP(B344,'Data Produk'!$A$2:$F$40,5,FALSE)</f>
        <v>1500</v>
      </c>
      <c r="K344" s="27">
        <f>VLOOKUP(B344,'Data Produk'!$A$2:$F$40,6,FALSE)</f>
        <v>2500</v>
      </c>
      <c r="L344" s="27">
        <f t="shared" si="0"/>
        <v>66000</v>
      </c>
      <c r="M344" s="25">
        <f t="shared" si="23"/>
        <v>110000</v>
      </c>
      <c r="N344" s="24">
        <f>DAY('Data Transaksi'!$A344)</f>
        <v>9</v>
      </c>
      <c r="O344" s="23" t="str">
        <f>TEXT('Data Transaksi'!$A344,"mmm")</f>
        <v>Dec</v>
      </c>
      <c r="P344" s="24">
        <f>YEAR('Data Transaksi'!$A344)</f>
        <v>2021</v>
      </c>
    </row>
    <row r="345" spans="1:16" ht="16.5" customHeight="1" x14ac:dyDescent="0.35">
      <c r="A345" s="29">
        <v>44540</v>
      </c>
      <c r="B345" s="30" t="s">
        <v>83</v>
      </c>
      <c r="C345" s="31">
        <v>45</v>
      </c>
      <c r="D345" s="30" t="s">
        <v>104</v>
      </c>
      <c r="E345" s="32" t="s">
        <v>101</v>
      </c>
      <c r="F345" s="33">
        <v>0</v>
      </c>
      <c r="G345" s="30" t="str">
        <f>VLOOKUP(B345,'Data Produk'!$A$2:$F$40,2,FALSE)</f>
        <v>Tipe X Joyko</v>
      </c>
      <c r="H345" s="30" t="str">
        <f>VLOOKUP(B345,'Data Produk'!$A$2:$F$40,3,FALSE)</f>
        <v>Alat Tulis</v>
      </c>
      <c r="I345" s="31" t="str">
        <f>VLOOKUP(B345,'Data Produk'!$A$2:$F$40,4,FALSE)</f>
        <v>Pcs</v>
      </c>
      <c r="J345" s="34">
        <f>VLOOKUP(B345,'Data Produk'!$A$2:$F$40,5,FALSE)</f>
        <v>1500</v>
      </c>
      <c r="K345" s="34">
        <f>VLOOKUP(B345,'Data Produk'!$A$2:$F$40,6,FALSE)</f>
        <v>2500</v>
      </c>
      <c r="L345" s="34">
        <f t="shared" si="0"/>
        <v>67500</v>
      </c>
      <c r="M345" s="32">
        <f t="shared" si="23"/>
        <v>112500</v>
      </c>
      <c r="N345" s="31">
        <f>DAY('Data Transaksi'!$A345)</f>
        <v>10</v>
      </c>
      <c r="O345" s="30" t="str">
        <f>TEXT('Data Transaksi'!$A345,"mmm")</f>
        <v>Dec</v>
      </c>
      <c r="P345" s="35">
        <f>YEAR('Data Transaksi'!$A345)</f>
        <v>2021</v>
      </c>
    </row>
    <row r="346" spans="1:16" ht="16.5" customHeight="1" x14ac:dyDescent="0.35">
      <c r="A346" s="22">
        <v>44541</v>
      </c>
      <c r="B346" s="23" t="s">
        <v>10</v>
      </c>
      <c r="C346" s="24">
        <v>47</v>
      </c>
      <c r="D346" s="23" t="s">
        <v>102</v>
      </c>
      <c r="E346" s="25" t="s">
        <v>101</v>
      </c>
      <c r="F346" s="26">
        <v>0</v>
      </c>
      <c r="G346" s="23" t="str">
        <f>VLOOKUP(B346,'Data Produk'!$A$2:$F$40,2,FALSE)</f>
        <v>Lotte Chocopie</v>
      </c>
      <c r="H346" s="23" t="str">
        <f>VLOOKUP(B346,'Data Produk'!$A$2:$F$40,3,FALSE)</f>
        <v>Makanan</v>
      </c>
      <c r="I346" s="24" t="str">
        <f>VLOOKUP(B346,'Data Produk'!$A$2:$F$40,4,FALSE)</f>
        <v>Pcs</v>
      </c>
      <c r="J346" s="27">
        <f>VLOOKUP(B346,'Data Produk'!$A$2:$F$40,5,FALSE)</f>
        <v>4850</v>
      </c>
      <c r="K346" s="27">
        <f>VLOOKUP(B346,'Data Produk'!$A$2:$F$40,6,FALSE)</f>
        <v>6100</v>
      </c>
      <c r="L346" s="27">
        <f t="shared" si="0"/>
        <v>227950</v>
      </c>
      <c r="M346" s="25">
        <f t="shared" si="23"/>
        <v>286700</v>
      </c>
      <c r="N346" s="24">
        <f>DAY('Data Transaksi'!$A346)</f>
        <v>11</v>
      </c>
      <c r="O346" s="23" t="str">
        <f>TEXT('Data Transaksi'!$A346,"mmm")</f>
        <v>Dec</v>
      </c>
      <c r="P346" s="24">
        <f>YEAR('Data Transaksi'!$A346)</f>
        <v>2021</v>
      </c>
    </row>
    <row r="347" spans="1:16" ht="16.5" customHeight="1" x14ac:dyDescent="0.35">
      <c r="A347" s="29">
        <v>44542</v>
      </c>
      <c r="B347" s="30" t="s">
        <v>14</v>
      </c>
      <c r="C347" s="31">
        <v>45</v>
      </c>
      <c r="D347" s="30" t="s">
        <v>102</v>
      </c>
      <c r="E347" s="32" t="s">
        <v>101</v>
      </c>
      <c r="F347" s="33">
        <v>0</v>
      </c>
      <c r="G347" s="30" t="str">
        <f>VLOOKUP(B347,'Data Produk'!$A$2:$F$40,2,FALSE)</f>
        <v>Nyam-nyam</v>
      </c>
      <c r="H347" s="30" t="str">
        <f>VLOOKUP(B347,'Data Produk'!$A$2:$F$40,3,FALSE)</f>
        <v>Makanan</v>
      </c>
      <c r="I347" s="31" t="str">
        <f>VLOOKUP(B347,'Data Produk'!$A$2:$F$40,4,FALSE)</f>
        <v>Pcs</v>
      </c>
      <c r="J347" s="34">
        <f>VLOOKUP(B347,'Data Produk'!$A$2:$F$40,5,FALSE)</f>
        <v>3550</v>
      </c>
      <c r="K347" s="34">
        <f>VLOOKUP(B347,'Data Produk'!$A$2:$F$40,6,FALSE)</f>
        <v>4800</v>
      </c>
      <c r="L347" s="34">
        <f t="shared" si="0"/>
        <v>159750</v>
      </c>
      <c r="M347" s="32">
        <f t="shared" si="23"/>
        <v>216000</v>
      </c>
      <c r="N347" s="31">
        <f>DAY('Data Transaksi'!$A347)</f>
        <v>12</v>
      </c>
      <c r="O347" s="30" t="str">
        <f>TEXT('Data Transaksi'!$A347,"mmm")</f>
        <v>Dec</v>
      </c>
      <c r="P347" s="35">
        <f>YEAR('Data Transaksi'!$A347)</f>
        <v>2021</v>
      </c>
    </row>
    <row r="348" spans="1:16" ht="16.5" customHeight="1" x14ac:dyDescent="0.35">
      <c r="A348" s="22">
        <v>44543</v>
      </c>
      <c r="B348" s="23" t="s">
        <v>6</v>
      </c>
      <c r="C348" s="24">
        <v>46</v>
      </c>
      <c r="D348" s="23" t="s">
        <v>104</v>
      </c>
      <c r="E348" s="25" t="s">
        <v>101</v>
      </c>
      <c r="F348" s="26">
        <v>0</v>
      </c>
      <c r="G348" s="23" t="str">
        <f>VLOOKUP(B348,'Data Produk'!$A$2:$F$40,2,FALSE)</f>
        <v>Pocky</v>
      </c>
      <c r="H348" s="23" t="str">
        <f>VLOOKUP(B348,'Data Produk'!$A$2:$F$40,3,FALSE)</f>
        <v>Makanan</v>
      </c>
      <c r="I348" s="24" t="str">
        <f>VLOOKUP(B348,'Data Produk'!$A$2:$F$40,4,FALSE)</f>
        <v>Pcs</v>
      </c>
      <c r="J348" s="27">
        <f>VLOOKUP(B348,'Data Produk'!$A$2:$F$40,5,FALSE)</f>
        <v>7250</v>
      </c>
      <c r="K348" s="27">
        <f>VLOOKUP(B348,'Data Produk'!$A$2:$F$40,6,FALSE)</f>
        <v>8200</v>
      </c>
      <c r="L348" s="27">
        <f t="shared" si="0"/>
        <v>333500</v>
      </c>
      <c r="M348" s="25">
        <f t="shared" si="23"/>
        <v>377200</v>
      </c>
      <c r="N348" s="24">
        <f>DAY('Data Transaksi'!$A348)</f>
        <v>13</v>
      </c>
      <c r="O348" s="23" t="str">
        <f>TEXT('Data Transaksi'!$A348,"mmm")</f>
        <v>Dec</v>
      </c>
      <c r="P348" s="24">
        <f>YEAR('Data Transaksi'!$A348)</f>
        <v>2021</v>
      </c>
    </row>
    <row r="349" spans="1:16" ht="16.5" customHeight="1" x14ac:dyDescent="0.35">
      <c r="A349" s="29">
        <v>44544</v>
      </c>
      <c r="B349" s="30" t="s">
        <v>37</v>
      </c>
      <c r="C349" s="31">
        <v>48</v>
      </c>
      <c r="D349" s="30" t="s">
        <v>102</v>
      </c>
      <c r="E349" s="32" t="s">
        <v>101</v>
      </c>
      <c r="F349" s="33">
        <v>0</v>
      </c>
      <c r="G349" s="30" t="str">
        <f>VLOOKUP(B349,'Data Produk'!$A$2:$F$40,2,FALSE)</f>
        <v>Yoyic Bluebery</v>
      </c>
      <c r="H349" s="30" t="str">
        <f>VLOOKUP(B349,'Data Produk'!$A$2:$F$40,3,FALSE)</f>
        <v>Minuman</v>
      </c>
      <c r="I349" s="31" t="str">
        <f>VLOOKUP(B349,'Data Produk'!$A$2:$F$40,4,FALSE)</f>
        <v>Pcs</v>
      </c>
      <c r="J349" s="34">
        <f>VLOOKUP(B349,'Data Produk'!$A$2:$F$40,5,FALSE)</f>
        <v>4775</v>
      </c>
      <c r="K349" s="34">
        <f>VLOOKUP(B349,'Data Produk'!$A$2:$F$40,6,FALSE)</f>
        <v>7700</v>
      </c>
      <c r="L349" s="34">
        <f t="shared" si="0"/>
        <v>229200</v>
      </c>
      <c r="M349" s="32">
        <f t="shared" si="23"/>
        <v>369600</v>
      </c>
      <c r="N349" s="31">
        <f>DAY('Data Transaksi'!$A349)</f>
        <v>14</v>
      </c>
      <c r="O349" s="30" t="str">
        <f>TEXT('Data Transaksi'!$A349,"mmm")</f>
        <v>Dec</v>
      </c>
      <c r="P349" s="35">
        <f>YEAR('Data Transaksi'!$A349)</f>
        <v>2021</v>
      </c>
    </row>
    <row r="350" spans="1:16" ht="16.5" customHeight="1" x14ac:dyDescent="0.35">
      <c r="A350" s="22">
        <v>44545</v>
      </c>
      <c r="B350" s="23" t="s">
        <v>47</v>
      </c>
      <c r="C350" s="24">
        <v>44</v>
      </c>
      <c r="D350" s="23" t="s">
        <v>102</v>
      </c>
      <c r="E350" s="25" t="s">
        <v>101</v>
      </c>
      <c r="F350" s="26">
        <v>0</v>
      </c>
      <c r="G350" s="23" t="str">
        <f>VLOOKUP(B350,'Data Produk'!$A$2:$F$40,2,FALSE)</f>
        <v>Golda Coffee</v>
      </c>
      <c r="H350" s="23" t="str">
        <f>VLOOKUP(B350,'Data Produk'!$A$2:$F$40,3,FALSE)</f>
        <v>Minuman</v>
      </c>
      <c r="I350" s="24" t="str">
        <f>VLOOKUP(B350,'Data Produk'!$A$2:$F$40,4,FALSE)</f>
        <v>Pcs</v>
      </c>
      <c r="J350" s="27">
        <f>VLOOKUP(B350,'Data Produk'!$A$2:$F$40,5,FALSE)</f>
        <v>11950</v>
      </c>
      <c r="K350" s="27">
        <f>VLOOKUP(B350,'Data Produk'!$A$2:$F$40,6,FALSE)</f>
        <v>16200</v>
      </c>
      <c r="L350" s="27">
        <f t="shared" si="0"/>
        <v>525800</v>
      </c>
      <c r="M350" s="25">
        <f t="shared" si="23"/>
        <v>712800</v>
      </c>
      <c r="N350" s="24">
        <f>DAY('Data Transaksi'!$A350)</f>
        <v>15</v>
      </c>
      <c r="O350" s="23" t="str">
        <f>TEXT('Data Transaksi'!$A350,"mmm")</f>
        <v>Dec</v>
      </c>
      <c r="P350" s="24">
        <f>YEAR('Data Transaksi'!$A350)</f>
        <v>2021</v>
      </c>
    </row>
    <row r="351" spans="1:16" ht="16.5" customHeight="1" x14ac:dyDescent="0.35">
      <c r="A351" s="29">
        <v>44546</v>
      </c>
      <c r="B351" s="30" t="s">
        <v>58</v>
      </c>
      <c r="C351" s="31">
        <v>45</v>
      </c>
      <c r="D351" s="30" t="s">
        <v>104</v>
      </c>
      <c r="E351" s="32" t="s">
        <v>101</v>
      </c>
      <c r="F351" s="33">
        <v>0</v>
      </c>
      <c r="G351" s="30" t="str">
        <f>VLOOKUP(B351,'Data Produk'!$A$2:$F$40,2,FALSE)</f>
        <v>Lifebuoy Cair 900 Ml</v>
      </c>
      <c r="H351" s="30" t="str">
        <f>VLOOKUP(B351,'Data Produk'!$A$2:$F$40,3,FALSE)</f>
        <v>Perawatan Tubuh</v>
      </c>
      <c r="I351" s="31" t="str">
        <f>VLOOKUP(B351,'Data Produk'!$A$2:$F$40,4,FALSE)</f>
        <v>Pcs</v>
      </c>
      <c r="J351" s="34">
        <f>VLOOKUP(B351,'Data Produk'!$A$2:$F$40,5,FALSE)</f>
        <v>34550</v>
      </c>
      <c r="K351" s="34">
        <f>VLOOKUP(B351,'Data Produk'!$A$2:$F$40,6,FALSE)</f>
        <v>36000</v>
      </c>
      <c r="L351" s="34">
        <f t="shared" si="0"/>
        <v>1554750</v>
      </c>
      <c r="M351" s="32">
        <f t="shared" si="23"/>
        <v>1620000</v>
      </c>
      <c r="N351" s="31">
        <f>DAY('Data Transaksi'!$A351)</f>
        <v>16</v>
      </c>
      <c r="O351" s="30" t="str">
        <f>TEXT('Data Transaksi'!$A351,"mmm")</f>
        <v>Dec</v>
      </c>
      <c r="P351" s="35">
        <f>YEAR('Data Transaksi'!$A351)</f>
        <v>2021</v>
      </c>
    </row>
    <row r="352" spans="1:16" ht="16.5" customHeight="1" x14ac:dyDescent="0.35">
      <c r="A352" s="22">
        <v>44547</v>
      </c>
      <c r="B352" s="23" t="s">
        <v>12</v>
      </c>
      <c r="C352" s="24">
        <v>42</v>
      </c>
      <c r="D352" s="23" t="s">
        <v>102</v>
      </c>
      <c r="E352" s="25" t="s">
        <v>101</v>
      </c>
      <c r="F352" s="26">
        <v>0</v>
      </c>
      <c r="G352" s="23" t="str">
        <f>VLOOKUP(B352,'Data Produk'!$A$2:$F$40,2,FALSE)</f>
        <v>Oreo Wafer Sandwich</v>
      </c>
      <c r="H352" s="23" t="str">
        <f>VLOOKUP(B352,'Data Produk'!$A$2:$F$40,3,FALSE)</f>
        <v>Makanan</v>
      </c>
      <c r="I352" s="24" t="str">
        <f>VLOOKUP(B352,'Data Produk'!$A$2:$F$40,4,FALSE)</f>
        <v>Pcs</v>
      </c>
      <c r="J352" s="27">
        <f>VLOOKUP(B352,'Data Produk'!$A$2:$F$40,5,FALSE)</f>
        <v>2350</v>
      </c>
      <c r="K352" s="27">
        <f>VLOOKUP(B352,'Data Produk'!$A$2:$F$40,6,FALSE)</f>
        <v>3500</v>
      </c>
      <c r="L352" s="27">
        <f t="shared" si="0"/>
        <v>98700</v>
      </c>
      <c r="M352" s="25">
        <f t="shared" si="23"/>
        <v>147000</v>
      </c>
      <c r="N352" s="24">
        <f>DAY('Data Transaksi'!$A352)</f>
        <v>17</v>
      </c>
      <c r="O352" s="23" t="str">
        <f>TEXT('Data Transaksi'!$A352,"mmm")</f>
        <v>Dec</v>
      </c>
      <c r="P352" s="24">
        <f>YEAR('Data Transaksi'!$A352)</f>
        <v>2021</v>
      </c>
    </row>
    <row r="353" spans="1:18" ht="16.5" customHeight="1" x14ac:dyDescent="0.35">
      <c r="A353" s="29">
        <v>44548</v>
      </c>
      <c r="B353" s="30" t="s">
        <v>83</v>
      </c>
      <c r="C353" s="31">
        <v>46</v>
      </c>
      <c r="D353" s="30" t="s">
        <v>102</v>
      </c>
      <c r="E353" s="32" t="s">
        <v>101</v>
      </c>
      <c r="F353" s="33">
        <v>0</v>
      </c>
      <c r="G353" s="30" t="str">
        <f>VLOOKUP(B353,'Data Produk'!$A$2:$F$40,2,FALSE)</f>
        <v>Tipe X Joyko</v>
      </c>
      <c r="H353" s="30" t="str">
        <f>VLOOKUP(B353,'Data Produk'!$A$2:$F$40,3,FALSE)</f>
        <v>Alat Tulis</v>
      </c>
      <c r="I353" s="31" t="str">
        <f>VLOOKUP(B353,'Data Produk'!$A$2:$F$40,4,FALSE)</f>
        <v>Pcs</v>
      </c>
      <c r="J353" s="34">
        <f>VLOOKUP(B353,'Data Produk'!$A$2:$F$40,5,FALSE)</f>
        <v>1500</v>
      </c>
      <c r="K353" s="34">
        <f>VLOOKUP(B353,'Data Produk'!$A$2:$F$40,6,FALSE)</f>
        <v>2500</v>
      </c>
      <c r="L353" s="34">
        <f t="shared" si="0"/>
        <v>69000</v>
      </c>
      <c r="M353" s="32">
        <f t="shared" si="23"/>
        <v>115000</v>
      </c>
      <c r="N353" s="31">
        <f>DAY('Data Transaksi'!$A353)</f>
        <v>18</v>
      </c>
      <c r="O353" s="30" t="str">
        <f>TEXT('Data Transaksi'!$A353,"mmm")</f>
        <v>Dec</v>
      </c>
      <c r="P353" s="35">
        <f>YEAR('Data Transaksi'!$A353)</f>
        <v>2021</v>
      </c>
    </row>
    <row r="354" spans="1:18" ht="16.5" customHeight="1" x14ac:dyDescent="0.35">
      <c r="A354" s="22">
        <v>44549</v>
      </c>
      <c r="B354" s="23" t="s">
        <v>37</v>
      </c>
      <c r="C354" s="24">
        <v>43</v>
      </c>
      <c r="D354" s="23" t="s">
        <v>104</v>
      </c>
      <c r="E354" s="25" t="s">
        <v>101</v>
      </c>
      <c r="F354" s="26">
        <v>0</v>
      </c>
      <c r="G354" s="23" t="str">
        <f>VLOOKUP(B354,'Data Produk'!$A$2:$F$40,2,FALSE)</f>
        <v>Yoyic Bluebery</v>
      </c>
      <c r="H354" s="23" t="str">
        <f>VLOOKUP(B354,'Data Produk'!$A$2:$F$40,3,FALSE)</f>
        <v>Minuman</v>
      </c>
      <c r="I354" s="24" t="str">
        <f>VLOOKUP(B354,'Data Produk'!$A$2:$F$40,4,FALSE)</f>
        <v>Pcs</v>
      </c>
      <c r="J354" s="27">
        <f>VLOOKUP(B354,'Data Produk'!$A$2:$F$40,5,FALSE)</f>
        <v>4775</v>
      </c>
      <c r="K354" s="27">
        <f>VLOOKUP(B354,'Data Produk'!$A$2:$F$40,6,FALSE)</f>
        <v>7700</v>
      </c>
      <c r="L354" s="27">
        <f t="shared" si="0"/>
        <v>205325</v>
      </c>
      <c r="M354" s="25">
        <f t="shared" si="23"/>
        <v>331100</v>
      </c>
      <c r="N354" s="24">
        <f>DAY('Data Transaksi'!$A354)</f>
        <v>19</v>
      </c>
      <c r="O354" s="23" t="str">
        <f>TEXT('Data Transaksi'!$A354,"mmm")</f>
        <v>Dec</v>
      </c>
      <c r="P354" s="24">
        <f>YEAR('Data Transaksi'!$A354)</f>
        <v>2021</v>
      </c>
    </row>
    <row r="355" spans="1:18" ht="16.5" customHeight="1" x14ac:dyDescent="0.35">
      <c r="A355" s="29">
        <v>44550</v>
      </c>
      <c r="B355" s="30" t="s">
        <v>39</v>
      </c>
      <c r="C355" s="31">
        <v>49</v>
      </c>
      <c r="D355" s="30" t="s">
        <v>102</v>
      </c>
      <c r="E355" s="32" t="s">
        <v>101</v>
      </c>
      <c r="F355" s="33">
        <v>0</v>
      </c>
      <c r="G355" s="30" t="str">
        <f>VLOOKUP(B355,'Data Produk'!$A$2:$F$40,2,FALSE)</f>
        <v>Teh Pucuk</v>
      </c>
      <c r="H355" s="30" t="str">
        <f>VLOOKUP(B355,'Data Produk'!$A$2:$F$40,3,FALSE)</f>
        <v>Minuman</v>
      </c>
      <c r="I355" s="31" t="str">
        <f>VLOOKUP(B355,'Data Produk'!$A$2:$F$40,4,FALSE)</f>
        <v>Pcs</v>
      </c>
      <c r="J355" s="34">
        <f>VLOOKUP(B355,'Data Produk'!$A$2:$F$40,5,FALSE)</f>
        <v>11500</v>
      </c>
      <c r="K355" s="34">
        <f>VLOOKUP(B355,'Data Produk'!$A$2:$F$40,6,FALSE)</f>
        <v>12550</v>
      </c>
      <c r="L355" s="34">
        <f t="shared" si="0"/>
        <v>563500</v>
      </c>
      <c r="M355" s="32">
        <f t="shared" si="23"/>
        <v>614950</v>
      </c>
      <c r="N355" s="31">
        <f>DAY('Data Transaksi'!$A355)</f>
        <v>20</v>
      </c>
      <c r="O355" s="30" t="str">
        <f>TEXT('Data Transaksi'!$A355,"mmm")</f>
        <v>Dec</v>
      </c>
      <c r="P355" s="35">
        <f>YEAR('Data Transaksi'!$A355)</f>
        <v>2021</v>
      </c>
    </row>
    <row r="356" spans="1:18" ht="16.5" customHeight="1" x14ac:dyDescent="0.35">
      <c r="A356" s="22">
        <v>44551</v>
      </c>
      <c r="B356" s="23" t="s">
        <v>41</v>
      </c>
      <c r="C356" s="24">
        <v>48</v>
      </c>
      <c r="D356" s="23" t="s">
        <v>102</v>
      </c>
      <c r="E356" s="25" t="s">
        <v>101</v>
      </c>
      <c r="F356" s="26">
        <v>0</v>
      </c>
      <c r="G356" s="23" t="str">
        <f>VLOOKUP(B356,'Data Produk'!$A$2:$F$40,2,FALSE)</f>
        <v>Fruit Tea Poch</v>
      </c>
      <c r="H356" s="23" t="str">
        <f>VLOOKUP(B356,'Data Produk'!$A$2:$F$40,3,FALSE)</f>
        <v>Minuman</v>
      </c>
      <c r="I356" s="24" t="str">
        <f>VLOOKUP(B356,'Data Produk'!$A$2:$F$40,4,FALSE)</f>
        <v>Pcs</v>
      </c>
      <c r="J356" s="27">
        <f>VLOOKUP(B356,'Data Produk'!$A$2:$F$40,5,FALSE)</f>
        <v>2250</v>
      </c>
      <c r="K356" s="27">
        <f>VLOOKUP(B356,'Data Produk'!$A$2:$F$40,6,FALSE)</f>
        <v>4700</v>
      </c>
      <c r="L356" s="27">
        <f t="shared" si="0"/>
        <v>108000</v>
      </c>
      <c r="M356" s="25">
        <f t="shared" si="23"/>
        <v>225600</v>
      </c>
      <c r="N356" s="24">
        <f>DAY('Data Transaksi'!$A356)</f>
        <v>21</v>
      </c>
      <c r="O356" s="23" t="str">
        <f>TEXT('Data Transaksi'!$A356,"mmm")</f>
        <v>Dec</v>
      </c>
      <c r="P356" s="24">
        <f>YEAR('Data Transaksi'!$A356)</f>
        <v>2021</v>
      </c>
    </row>
    <row r="357" spans="1:18" ht="16.5" customHeight="1" x14ac:dyDescent="0.35">
      <c r="A357" s="29">
        <v>44552</v>
      </c>
      <c r="B357" s="30" t="s">
        <v>53</v>
      </c>
      <c r="C357" s="31">
        <v>47</v>
      </c>
      <c r="D357" s="30" t="s">
        <v>104</v>
      </c>
      <c r="E357" s="32" t="s">
        <v>101</v>
      </c>
      <c r="F357" s="33">
        <v>0</v>
      </c>
      <c r="G357" s="30" t="str">
        <f>VLOOKUP(B357,'Data Produk'!$A$2:$F$40,2,FALSE)</f>
        <v>Zen Sabun</v>
      </c>
      <c r="H357" s="30" t="str">
        <f>VLOOKUP(B357,'Data Produk'!$A$2:$F$40,3,FALSE)</f>
        <v>Perawatan Tubuh</v>
      </c>
      <c r="I357" s="31" t="str">
        <f>VLOOKUP(B357,'Data Produk'!$A$2:$F$40,4,FALSE)</f>
        <v>Pcs</v>
      </c>
      <c r="J357" s="34">
        <f>VLOOKUP(B357,'Data Produk'!$A$2:$F$40,5,FALSE)</f>
        <v>18500</v>
      </c>
      <c r="K357" s="34">
        <f>VLOOKUP(B357,'Data Produk'!$A$2:$F$40,6,FALSE)</f>
        <v>20000</v>
      </c>
      <c r="L357" s="34">
        <f t="shared" si="0"/>
        <v>869500</v>
      </c>
      <c r="M357" s="32">
        <f t="shared" si="23"/>
        <v>940000</v>
      </c>
      <c r="N357" s="31">
        <f>DAY('Data Transaksi'!$A357)</f>
        <v>22</v>
      </c>
      <c r="O357" s="30" t="str">
        <f>TEXT('Data Transaksi'!$A357,"mmm")</f>
        <v>Dec</v>
      </c>
      <c r="P357" s="35">
        <f>YEAR('Data Transaksi'!$A357)</f>
        <v>2021</v>
      </c>
    </row>
    <row r="358" spans="1:18" ht="16.5" customHeight="1" x14ac:dyDescent="0.35">
      <c r="A358" s="22">
        <v>44553</v>
      </c>
      <c r="B358" s="23" t="s">
        <v>56</v>
      </c>
      <c r="C358" s="24">
        <v>43</v>
      </c>
      <c r="D358" s="23" t="s">
        <v>102</v>
      </c>
      <c r="E358" s="25" t="s">
        <v>101</v>
      </c>
      <c r="F358" s="26">
        <v>0</v>
      </c>
      <c r="G358" s="23" t="str">
        <f>VLOOKUP(B358,'Data Produk'!$A$2:$F$40,2,FALSE)</f>
        <v>Detol</v>
      </c>
      <c r="H358" s="23" t="str">
        <f>VLOOKUP(B358,'Data Produk'!$A$2:$F$40,3,FALSE)</f>
        <v>Perawatan Tubuh</v>
      </c>
      <c r="I358" s="24" t="str">
        <f>VLOOKUP(B358,'Data Produk'!$A$2:$F$40,4,FALSE)</f>
        <v>Pcs</v>
      </c>
      <c r="J358" s="27">
        <f>VLOOKUP(B358,'Data Produk'!$A$2:$F$40,5,FALSE)</f>
        <v>5750</v>
      </c>
      <c r="K358" s="27">
        <f>VLOOKUP(B358,'Data Produk'!$A$2:$F$40,6,FALSE)</f>
        <v>7500</v>
      </c>
      <c r="L358" s="27">
        <f t="shared" si="0"/>
        <v>247250</v>
      </c>
      <c r="M358" s="25">
        <f t="shared" si="23"/>
        <v>322500</v>
      </c>
      <c r="N358" s="24">
        <f>DAY('Data Transaksi'!$A358)</f>
        <v>23</v>
      </c>
      <c r="O358" s="23" t="str">
        <f>TEXT('Data Transaksi'!$A358,"mmm")</f>
        <v>Dec</v>
      </c>
      <c r="P358" s="24">
        <f>YEAR('Data Transaksi'!$A358)</f>
        <v>2021</v>
      </c>
    </row>
    <row r="359" spans="1:18" ht="16.5" customHeight="1" x14ac:dyDescent="0.35">
      <c r="A359" s="29">
        <v>44554</v>
      </c>
      <c r="B359" s="30" t="s">
        <v>58</v>
      </c>
      <c r="C359" s="31">
        <v>46</v>
      </c>
      <c r="D359" s="30" t="s">
        <v>102</v>
      </c>
      <c r="E359" s="32" t="s">
        <v>101</v>
      </c>
      <c r="F359" s="33">
        <v>0</v>
      </c>
      <c r="G359" s="30" t="str">
        <f>VLOOKUP(B359,'Data Produk'!$A$2:$F$40,2,FALSE)</f>
        <v>Lifebuoy Cair 900 Ml</v>
      </c>
      <c r="H359" s="30" t="str">
        <f>VLOOKUP(B359,'Data Produk'!$A$2:$F$40,3,FALSE)</f>
        <v>Perawatan Tubuh</v>
      </c>
      <c r="I359" s="31" t="str">
        <f>VLOOKUP(B359,'Data Produk'!$A$2:$F$40,4,FALSE)</f>
        <v>Pcs</v>
      </c>
      <c r="J359" s="34">
        <f>VLOOKUP(B359,'Data Produk'!$A$2:$F$40,5,FALSE)</f>
        <v>34550</v>
      </c>
      <c r="K359" s="34">
        <f>VLOOKUP(B359,'Data Produk'!$A$2:$F$40,6,FALSE)</f>
        <v>36000</v>
      </c>
      <c r="L359" s="34">
        <f t="shared" si="0"/>
        <v>1589300</v>
      </c>
      <c r="M359" s="32">
        <f t="shared" si="23"/>
        <v>1656000</v>
      </c>
      <c r="N359" s="31">
        <f>DAY('Data Transaksi'!$A359)</f>
        <v>24</v>
      </c>
      <c r="O359" s="30" t="str">
        <f>TEXT('Data Transaksi'!$A359,"mmm")</f>
        <v>Dec</v>
      </c>
      <c r="P359" s="35">
        <f>YEAR('Data Transaksi'!$A359)</f>
        <v>2021</v>
      </c>
    </row>
    <row r="360" spans="1:18" ht="16.5" customHeight="1" x14ac:dyDescent="0.35">
      <c r="A360" s="22">
        <v>44555</v>
      </c>
      <c r="B360" s="23" t="s">
        <v>70</v>
      </c>
      <c r="C360" s="24">
        <v>49</v>
      </c>
      <c r="D360" s="23" t="s">
        <v>100</v>
      </c>
      <c r="E360" s="25" t="s">
        <v>101</v>
      </c>
      <c r="F360" s="26">
        <v>0</v>
      </c>
      <c r="G360" s="23" t="str">
        <f>VLOOKUP(B360,'Data Produk'!$A$2:$F$40,2,FALSE)</f>
        <v>Buku Gambar A4</v>
      </c>
      <c r="H360" s="23" t="str">
        <f>VLOOKUP(B360,'Data Produk'!$A$2:$F$40,3,FALSE)</f>
        <v>Alat Tulis</v>
      </c>
      <c r="I360" s="24" t="str">
        <f>VLOOKUP(B360,'Data Produk'!$A$2:$F$40,4,FALSE)</f>
        <v>Pcs</v>
      </c>
      <c r="J360" s="27">
        <f>VLOOKUP(B360,'Data Produk'!$A$2:$F$40,5,FALSE)</f>
        <v>8000</v>
      </c>
      <c r="K360" s="27">
        <f>VLOOKUP(B360,'Data Produk'!$A$2:$F$40,6,FALSE)</f>
        <v>10750</v>
      </c>
      <c r="L360" s="27">
        <f t="shared" si="0"/>
        <v>392000</v>
      </c>
      <c r="M360" s="25">
        <f t="shared" ref="M360:M367" si="24">K360*C360*(1-F360)</f>
        <v>526750</v>
      </c>
      <c r="N360" s="24">
        <f>DAY('Data Transaksi'!$A360)</f>
        <v>25</v>
      </c>
      <c r="O360" s="23" t="str">
        <f>TEXT('Data Transaksi'!$A360,"mmm")</f>
        <v>Dec</v>
      </c>
      <c r="P360" s="24">
        <f>YEAR('Data Transaksi'!$A360)</f>
        <v>2021</v>
      </c>
    </row>
    <row r="361" spans="1:18" ht="16.5" customHeight="1" x14ac:dyDescent="0.35">
      <c r="A361" s="29">
        <v>44556</v>
      </c>
      <c r="B361" s="30" t="s">
        <v>73</v>
      </c>
      <c r="C361" s="31">
        <v>48</v>
      </c>
      <c r="D361" s="30" t="s">
        <v>100</v>
      </c>
      <c r="E361" s="32" t="s">
        <v>101</v>
      </c>
      <c r="F361" s="33">
        <v>0</v>
      </c>
      <c r="G361" s="30" t="str">
        <f>VLOOKUP(B361,'Data Produk'!$A$2:$F$40,2,FALSE)</f>
        <v>Buku Tulis</v>
      </c>
      <c r="H361" s="30" t="str">
        <f>VLOOKUP(B361,'Data Produk'!$A$2:$F$40,3,FALSE)</f>
        <v>Alat Tulis</v>
      </c>
      <c r="I361" s="31" t="str">
        <f>VLOOKUP(B361,'Data Produk'!$A$2:$F$40,4,FALSE)</f>
        <v>Pcs</v>
      </c>
      <c r="J361" s="34">
        <f>VLOOKUP(B361,'Data Produk'!$A$2:$F$40,5,FALSE)</f>
        <v>5000</v>
      </c>
      <c r="K361" s="34">
        <f>VLOOKUP(B361,'Data Produk'!$A$2:$F$40,6,FALSE)</f>
        <v>7750</v>
      </c>
      <c r="L361" s="34">
        <f t="shared" si="0"/>
        <v>240000</v>
      </c>
      <c r="M361" s="32">
        <f t="shared" si="24"/>
        <v>372000</v>
      </c>
      <c r="N361" s="31">
        <f>DAY('Data Transaksi'!$A361)</f>
        <v>26</v>
      </c>
      <c r="O361" s="30" t="str">
        <f>TEXT('Data Transaksi'!$A361,"mmm")</f>
        <v>Dec</v>
      </c>
      <c r="P361" s="35">
        <f>YEAR('Data Transaksi'!$A361)</f>
        <v>2021</v>
      </c>
    </row>
    <row r="362" spans="1:18" ht="16.5" customHeight="1" x14ac:dyDescent="0.35">
      <c r="A362" s="22">
        <v>44557</v>
      </c>
      <c r="B362" s="23" t="s">
        <v>75</v>
      </c>
      <c r="C362" s="24">
        <v>44</v>
      </c>
      <c r="D362" s="23" t="s">
        <v>100</v>
      </c>
      <c r="E362" s="25" t="s">
        <v>101</v>
      </c>
      <c r="F362" s="26">
        <v>0</v>
      </c>
      <c r="G362" s="23" t="str">
        <f>VLOOKUP(B362,'Data Produk'!$A$2:$F$40,2,FALSE)</f>
        <v>Pencil Warna 12</v>
      </c>
      <c r="H362" s="23" t="str">
        <f>VLOOKUP(B362,'Data Produk'!$A$2:$F$40,3,FALSE)</f>
        <v>Alat Tulis</v>
      </c>
      <c r="I362" s="24" t="str">
        <f>VLOOKUP(B362,'Data Produk'!$A$2:$F$40,4,FALSE)</f>
        <v>Pcs</v>
      </c>
      <c r="J362" s="27">
        <f>VLOOKUP(B362,'Data Produk'!$A$2:$F$40,5,FALSE)</f>
        <v>25000</v>
      </c>
      <c r="K362" s="27">
        <f>VLOOKUP(B362,'Data Produk'!$A$2:$F$40,6,FALSE)</f>
        <v>27500</v>
      </c>
      <c r="L362" s="27">
        <f t="shared" si="0"/>
        <v>1100000</v>
      </c>
      <c r="M362" s="25">
        <f t="shared" si="24"/>
        <v>1210000</v>
      </c>
      <c r="N362" s="24">
        <f>DAY('Data Transaksi'!$A362)</f>
        <v>27</v>
      </c>
      <c r="O362" s="23" t="str">
        <f>TEXT('Data Transaksi'!$A362,"mmm")</f>
        <v>Dec</v>
      </c>
      <c r="P362" s="24">
        <f>YEAR('Data Transaksi'!$A362)</f>
        <v>2021</v>
      </c>
    </row>
    <row r="363" spans="1:18" ht="16.5" customHeight="1" x14ac:dyDescent="0.35">
      <c r="A363" s="29">
        <v>44558</v>
      </c>
      <c r="B363" s="30" t="s">
        <v>83</v>
      </c>
      <c r="C363" s="31">
        <v>49</v>
      </c>
      <c r="D363" s="30" t="s">
        <v>100</v>
      </c>
      <c r="E363" s="32" t="s">
        <v>101</v>
      </c>
      <c r="F363" s="33">
        <v>0</v>
      </c>
      <c r="G363" s="30" t="str">
        <f>VLOOKUP(B363,'Data Produk'!$A$2:$F$40,2,FALSE)</f>
        <v>Tipe X Joyko</v>
      </c>
      <c r="H363" s="30" t="str">
        <f>VLOOKUP(B363,'Data Produk'!$A$2:$F$40,3,FALSE)</f>
        <v>Alat Tulis</v>
      </c>
      <c r="I363" s="31" t="str">
        <f>VLOOKUP(B363,'Data Produk'!$A$2:$F$40,4,FALSE)</f>
        <v>Pcs</v>
      </c>
      <c r="J363" s="34">
        <f>VLOOKUP(B363,'Data Produk'!$A$2:$F$40,5,FALSE)</f>
        <v>1500</v>
      </c>
      <c r="K363" s="34">
        <f>VLOOKUP(B363,'Data Produk'!$A$2:$F$40,6,FALSE)</f>
        <v>2500</v>
      </c>
      <c r="L363" s="34">
        <f t="shared" si="0"/>
        <v>73500</v>
      </c>
      <c r="M363" s="32">
        <f t="shared" si="24"/>
        <v>122500</v>
      </c>
      <c r="N363" s="31">
        <f>DAY('Data Transaksi'!$A363)</f>
        <v>28</v>
      </c>
      <c r="O363" s="30" t="str">
        <f>TEXT('Data Transaksi'!$A363,"mmm")</f>
        <v>Dec</v>
      </c>
      <c r="P363" s="35">
        <f>YEAR('Data Transaksi'!$A363)</f>
        <v>2021</v>
      </c>
    </row>
    <row r="364" spans="1:18" ht="16.5" customHeight="1" x14ac:dyDescent="0.35">
      <c r="A364" s="22">
        <v>44559</v>
      </c>
      <c r="B364" s="23" t="s">
        <v>83</v>
      </c>
      <c r="C364" s="24">
        <v>50</v>
      </c>
      <c r="D364" s="23" t="s">
        <v>100</v>
      </c>
      <c r="E364" s="25" t="s">
        <v>101</v>
      </c>
      <c r="F364" s="26">
        <v>0</v>
      </c>
      <c r="G364" s="23" t="str">
        <f>VLOOKUP(B364,'Data Produk'!$A$2:$F$40,2,FALSE)</f>
        <v>Tipe X Joyko</v>
      </c>
      <c r="H364" s="23" t="str">
        <f>VLOOKUP(B364,'Data Produk'!$A$2:$F$40,3,FALSE)</f>
        <v>Alat Tulis</v>
      </c>
      <c r="I364" s="24" t="str">
        <f>VLOOKUP(B364,'Data Produk'!$A$2:$F$40,4,FALSE)</f>
        <v>Pcs</v>
      </c>
      <c r="J364" s="27">
        <f>VLOOKUP(B364,'Data Produk'!$A$2:$F$40,5,FALSE)</f>
        <v>1500</v>
      </c>
      <c r="K364" s="27">
        <f>VLOOKUP(B364,'Data Produk'!$A$2:$F$40,6,FALSE)</f>
        <v>2500</v>
      </c>
      <c r="L364" s="27">
        <f t="shared" si="0"/>
        <v>75000</v>
      </c>
      <c r="M364" s="25">
        <f t="shared" si="24"/>
        <v>125000</v>
      </c>
      <c r="N364" s="24">
        <f>DAY('Data Transaksi'!$A364)</f>
        <v>29</v>
      </c>
      <c r="O364" s="23" t="str">
        <f>TEXT('Data Transaksi'!$A364,"mmm")</f>
        <v>Dec</v>
      </c>
      <c r="P364" s="24">
        <f>YEAR('Data Transaksi'!$A364)</f>
        <v>2021</v>
      </c>
    </row>
    <row r="365" spans="1:18" ht="16.5" customHeight="1" x14ac:dyDescent="0.35">
      <c r="A365" s="29">
        <v>44560</v>
      </c>
      <c r="B365" s="30" t="s">
        <v>83</v>
      </c>
      <c r="C365" s="31">
        <v>47</v>
      </c>
      <c r="D365" s="30" t="s">
        <v>100</v>
      </c>
      <c r="E365" s="32" t="s">
        <v>101</v>
      </c>
      <c r="F365" s="33">
        <v>0</v>
      </c>
      <c r="G365" s="30" t="str">
        <f>VLOOKUP(B365,'Data Produk'!$A$2:$F$40,2,FALSE)</f>
        <v>Tipe X Joyko</v>
      </c>
      <c r="H365" s="30" t="str">
        <f>VLOOKUP(B365,'Data Produk'!$A$2:$F$40,3,FALSE)</f>
        <v>Alat Tulis</v>
      </c>
      <c r="I365" s="31" t="str">
        <f>VLOOKUP(B365,'Data Produk'!$A$2:$F$40,4,FALSE)</f>
        <v>Pcs</v>
      </c>
      <c r="J365" s="34">
        <f>VLOOKUP(B365,'Data Produk'!$A$2:$F$40,5,FALSE)</f>
        <v>1500</v>
      </c>
      <c r="K365" s="34">
        <f>VLOOKUP(B365,'Data Produk'!$A$2:$F$40,6,FALSE)</f>
        <v>2500</v>
      </c>
      <c r="L365" s="34">
        <f t="shared" si="0"/>
        <v>70500</v>
      </c>
      <c r="M365" s="32">
        <f t="shared" si="24"/>
        <v>117500</v>
      </c>
      <c r="N365" s="31">
        <f>DAY('Data Transaksi'!$A365)</f>
        <v>30</v>
      </c>
      <c r="O365" s="30" t="str">
        <f>TEXT('Data Transaksi'!$A365,"mmm")</f>
        <v>Dec</v>
      </c>
      <c r="P365" s="35">
        <f>YEAR('Data Transaksi'!$A365)</f>
        <v>2021</v>
      </c>
    </row>
    <row r="366" spans="1:18" ht="16.5" customHeight="1" x14ac:dyDescent="0.35">
      <c r="A366" s="22">
        <v>44561</v>
      </c>
      <c r="B366" s="23" t="s">
        <v>79</v>
      </c>
      <c r="C366" s="24">
        <v>45</v>
      </c>
      <c r="D366" s="23" t="s">
        <v>100</v>
      </c>
      <c r="E366" s="25" t="s">
        <v>101</v>
      </c>
      <c r="F366" s="26">
        <v>0</v>
      </c>
      <c r="G366" s="23" t="str">
        <f>VLOOKUP(B366,'Data Produk'!$A$2:$F$40,2,FALSE)</f>
        <v>Buku Gambar A3</v>
      </c>
      <c r="H366" s="23" t="str">
        <f>VLOOKUP(B366,'Data Produk'!$A$2:$F$40,3,FALSE)</f>
        <v>Alat Tulis</v>
      </c>
      <c r="I366" s="24" t="str">
        <f>VLOOKUP(B366,'Data Produk'!$A$2:$F$40,4,FALSE)</f>
        <v>Pcs</v>
      </c>
      <c r="J366" s="27">
        <f>VLOOKUP(B366,'Data Produk'!$A$2:$F$40,5,FALSE)</f>
        <v>10000</v>
      </c>
      <c r="K366" s="27">
        <f>VLOOKUP(B366,'Data Produk'!$A$2:$F$40,6,FALSE)</f>
        <v>13500</v>
      </c>
      <c r="L366" s="27">
        <f t="shared" si="0"/>
        <v>450000</v>
      </c>
      <c r="M366" s="25">
        <f t="shared" si="24"/>
        <v>607500</v>
      </c>
      <c r="N366" s="24">
        <f>DAY('Data Transaksi'!$A366)</f>
        <v>31</v>
      </c>
      <c r="O366" s="23" t="str">
        <f>TEXT('Data Transaksi'!$A366,"mmm")</f>
        <v>Dec</v>
      </c>
      <c r="P366" s="24">
        <f>YEAR('Data Transaksi'!$A366)</f>
        <v>2021</v>
      </c>
    </row>
    <row r="367" spans="1:18" ht="16.5" customHeight="1" x14ac:dyDescent="0.35">
      <c r="A367" s="29">
        <v>44562</v>
      </c>
      <c r="B367" s="30" t="s">
        <v>6</v>
      </c>
      <c r="C367" s="31">
        <v>105</v>
      </c>
      <c r="D367" s="30" t="s">
        <v>100</v>
      </c>
      <c r="E367" s="32" t="s">
        <v>101</v>
      </c>
      <c r="F367" s="33">
        <v>0</v>
      </c>
      <c r="G367" s="30" t="str">
        <f>VLOOKUP(B367,'Data Produk'!$A$2:$F$40,2,FALSE)</f>
        <v>Pocky</v>
      </c>
      <c r="H367" s="30" t="str">
        <f>VLOOKUP(B367,'Data Produk'!$A$2:$F$40,3,FALSE)</f>
        <v>Makanan</v>
      </c>
      <c r="I367" s="31" t="str">
        <f>VLOOKUP(B367,'Data Produk'!$A$2:$F$40,4,FALSE)</f>
        <v>Pcs</v>
      </c>
      <c r="J367" s="34">
        <f>VLOOKUP(B367,'Data Produk'!$A$2:$F$40,5,FALSE)</f>
        <v>7250</v>
      </c>
      <c r="K367" s="34">
        <f>VLOOKUP(B367,'Data Produk'!$A$2:$F$40,6,FALSE)</f>
        <v>8200</v>
      </c>
      <c r="L367" s="34">
        <f t="shared" si="0"/>
        <v>761250</v>
      </c>
      <c r="M367" s="32">
        <f t="shared" si="24"/>
        <v>861000</v>
      </c>
      <c r="N367" s="31">
        <f>DAY('Data Transaksi'!$A367)</f>
        <v>1</v>
      </c>
      <c r="O367" s="30" t="str">
        <f>TEXT('Data Transaksi'!$A367,"mmm")</f>
        <v>Jan</v>
      </c>
      <c r="P367" s="35">
        <f>YEAR('Data Transaksi'!$A367)</f>
        <v>2022</v>
      </c>
      <c r="R367" s="28">
        <f>'Data Transaksi'!$C367+50</f>
        <v>155</v>
      </c>
    </row>
    <row r="368" spans="1:18" ht="16.5" customHeight="1" x14ac:dyDescent="0.35">
      <c r="A368" s="22">
        <v>44563</v>
      </c>
      <c r="B368" s="23" t="s">
        <v>10</v>
      </c>
      <c r="C368" s="24">
        <v>104</v>
      </c>
      <c r="D368" s="23" t="s">
        <v>104</v>
      </c>
      <c r="E368" s="25" t="s">
        <v>103</v>
      </c>
      <c r="F368" s="26">
        <v>0</v>
      </c>
      <c r="G368" s="23" t="str">
        <f>VLOOKUP(B368,'Data Produk'!$A$2:$F$40,2,FALSE)</f>
        <v>Lotte Chocopie</v>
      </c>
      <c r="H368" s="23" t="str">
        <f>VLOOKUP(B368,'Data Produk'!$A$2:$F$40,3,FALSE)</f>
        <v>Makanan</v>
      </c>
      <c r="I368" s="24" t="str">
        <f>VLOOKUP(B368,'Data Produk'!$A$2:$F$40,4,FALSE)</f>
        <v>Pcs</v>
      </c>
      <c r="J368" s="27">
        <f>VLOOKUP(B368,'Data Produk'!$A$2:$F$40,5,FALSE)</f>
        <v>4850</v>
      </c>
      <c r="K368" s="27">
        <f>VLOOKUP(B368,'Data Produk'!$A$2:$F$40,6,FALSE)</f>
        <v>6100</v>
      </c>
      <c r="L368" s="27">
        <f t="shared" si="0"/>
        <v>504400</v>
      </c>
      <c r="M368" s="25">
        <f t="shared" ref="M368:M390" si="25">K368*C368</f>
        <v>634400</v>
      </c>
      <c r="N368" s="24">
        <f>DAY('Data Transaksi'!$A368)</f>
        <v>2</v>
      </c>
      <c r="O368" s="23" t="str">
        <f>TEXT('Data Transaksi'!$A368,"mmm")</f>
        <v>Jan</v>
      </c>
      <c r="P368" s="24">
        <f>YEAR('Data Transaksi'!$A368)</f>
        <v>2022</v>
      </c>
      <c r="R368" s="28">
        <f>'Data Transaksi'!$C368+50</f>
        <v>154</v>
      </c>
    </row>
    <row r="369" spans="1:18" ht="16.5" customHeight="1" x14ac:dyDescent="0.35">
      <c r="A369" s="29">
        <v>44564</v>
      </c>
      <c r="B369" s="30" t="s">
        <v>12</v>
      </c>
      <c r="C369" s="31">
        <v>107</v>
      </c>
      <c r="D369" s="30" t="s">
        <v>104</v>
      </c>
      <c r="E369" s="32" t="s">
        <v>101</v>
      </c>
      <c r="F369" s="33">
        <v>0</v>
      </c>
      <c r="G369" s="30" t="str">
        <f>VLOOKUP(B369,'Data Produk'!$A$2:$F$40,2,FALSE)</f>
        <v>Oreo Wafer Sandwich</v>
      </c>
      <c r="H369" s="30" t="str">
        <f>VLOOKUP(B369,'Data Produk'!$A$2:$F$40,3,FALSE)</f>
        <v>Makanan</v>
      </c>
      <c r="I369" s="31" t="str">
        <f>VLOOKUP(B369,'Data Produk'!$A$2:$F$40,4,FALSE)</f>
        <v>Pcs</v>
      </c>
      <c r="J369" s="34">
        <f>VLOOKUP(B369,'Data Produk'!$A$2:$F$40,5,FALSE)</f>
        <v>2350</v>
      </c>
      <c r="K369" s="34">
        <f>VLOOKUP(B369,'Data Produk'!$A$2:$F$40,6,FALSE)</f>
        <v>3500</v>
      </c>
      <c r="L369" s="34">
        <f t="shared" si="0"/>
        <v>251450</v>
      </c>
      <c r="M369" s="32">
        <f t="shared" si="25"/>
        <v>374500</v>
      </c>
      <c r="N369" s="31">
        <f>DAY('Data Transaksi'!$A369)</f>
        <v>3</v>
      </c>
      <c r="O369" s="30" t="str">
        <f>TEXT('Data Transaksi'!$A369,"mmm")</f>
        <v>Jan</v>
      </c>
      <c r="P369" s="35">
        <f>YEAR('Data Transaksi'!$A369)</f>
        <v>2022</v>
      </c>
      <c r="R369" s="28">
        <f>'Data Transaksi'!$C369+50</f>
        <v>157</v>
      </c>
    </row>
    <row r="370" spans="1:18" ht="16.5" customHeight="1" x14ac:dyDescent="0.35">
      <c r="A370" s="22">
        <v>44565</v>
      </c>
      <c r="B370" s="23" t="s">
        <v>14</v>
      </c>
      <c r="C370" s="24">
        <v>108</v>
      </c>
      <c r="D370" s="23" t="s">
        <v>104</v>
      </c>
      <c r="E370" s="25" t="s">
        <v>101</v>
      </c>
      <c r="F370" s="26">
        <v>0</v>
      </c>
      <c r="G370" s="23" t="str">
        <f>VLOOKUP(B370,'Data Produk'!$A$2:$F$40,2,FALSE)</f>
        <v>Nyam-nyam</v>
      </c>
      <c r="H370" s="23" t="str">
        <f>VLOOKUP(B370,'Data Produk'!$A$2:$F$40,3,FALSE)</f>
        <v>Makanan</v>
      </c>
      <c r="I370" s="24" t="str">
        <f>VLOOKUP(B370,'Data Produk'!$A$2:$F$40,4,FALSE)</f>
        <v>Pcs</v>
      </c>
      <c r="J370" s="27">
        <f>VLOOKUP(B370,'Data Produk'!$A$2:$F$40,5,FALSE)</f>
        <v>3550</v>
      </c>
      <c r="K370" s="27">
        <f>VLOOKUP(B370,'Data Produk'!$A$2:$F$40,6,FALSE)</f>
        <v>4800</v>
      </c>
      <c r="L370" s="27">
        <f t="shared" si="0"/>
        <v>383400</v>
      </c>
      <c r="M370" s="25">
        <f t="shared" si="25"/>
        <v>518400</v>
      </c>
      <c r="N370" s="24">
        <f>DAY('Data Transaksi'!$A370)</f>
        <v>4</v>
      </c>
      <c r="O370" s="23" t="str">
        <f>TEXT('Data Transaksi'!$A370,"mmm")</f>
        <v>Jan</v>
      </c>
      <c r="P370" s="24">
        <f>YEAR('Data Transaksi'!$A370)</f>
        <v>2022</v>
      </c>
      <c r="R370" s="28">
        <f>'Data Transaksi'!$C370+50</f>
        <v>158</v>
      </c>
    </row>
    <row r="371" spans="1:18" ht="16.5" customHeight="1" x14ac:dyDescent="0.35">
      <c r="A371" s="29">
        <v>44566</v>
      </c>
      <c r="B371" s="30" t="s">
        <v>32</v>
      </c>
      <c r="C371" s="31">
        <v>110</v>
      </c>
      <c r="D371" s="30" t="s">
        <v>100</v>
      </c>
      <c r="E371" s="32" t="s">
        <v>101</v>
      </c>
      <c r="F371" s="33">
        <v>0</v>
      </c>
      <c r="G371" s="30" t="str">
        <f>VLOOKUP(B371,'Data Produk'!$A$2:$F$40,2,FALSE)</f>
        <v>Buah Vita</v>
      </c>
      <c r="H371" s="30" t="str">
        <f>VLOOKUP(B371,'Data Produk'!$A$2:$F$40,3,FALSE)</f>
        <v>Minuman</v>
      </c>
      <c r="I371" s="31" t="str">
        <f>VLOOKUP(B371,'Data Produk'!$A$2:$F$40,4,FALSE)</f>
        <v>Pcs</v>
      </c>
      <c r="J371" s="34">
        <f>VLOOKUP(B371,'Data Produk'!$A$2:$F$40,5,FALSE)</f>
        <v>12850</v>
      </c>
      <c r="K371" s="34">
        <f>VLOOKUP(B371,'Data Produk'!$A$2:$F$40,6,FALSE)</f>
        <v>14250</v>
      </c>
      <c r="L371" s="34">
        <f t="shared" si="0"/>
        <v>1413500</v>
      </c>
      <c r="M371" s="32">
        <f t="shared" si="25"/>
        <v>1567500</v>
      </c>
      <c r="N371" s="31">
        <f>DAY('Data Transaksi'!$A371)</f>
        <v>5</v>
      </c>
      <c r="O371" s="30" t="str">
        <f>TEXT('Data Transaksi'!$A371,"mmm")</f>
        <v>Jan</v>
      </c>
      <c r="P371" s="35">
        <f>YEAR('Data Transaksi'!$A371)</f>
        <v>2022</v>
      </c>
      <c r="R371" s="28">
        <f>'Data Transaksi'!$C371+50</f>
        <v>160</v>
      </c>
    </row>
    <row r="372" spans="1:18" ht="16.5" customHeight="1" x14ac:dyDescent="0.35">
      <c r="A372" s="22">
        <v>44567</v>
      </c>
      <c r="B372" s="23" t="s">
        <v>35</v>
      </c>
      <c r="C372" s="24">
        <v>115</v>
      </c>
      <c r="D372" s="23" t="s">
        <v>100</v>
      </c>
      <c r="E372" s="25" t="s">
        <v>103</v>
      </c>
      <c r="F372" s="26">
        <v>0</v>
      </c>
      <c r="G372" s="23" t="str">
        <f>VLOOKUP(B372,'Data Produk'!$A$2:$F$40,2,FALSE)</f>
        <v>Cimory Yogurt</v>
      </c>
      <c r="H372" s="23" t="str">
        <f>VLOOKUP(B372,'Data Produk'!$A$2:$F$40,3,FALSE)</f>
        <v>Minuman</v>
      </c>
      <c r="I372" s="24" t="str">
        <f>VLOOKUP(B372,'Data Produk'!$A$2:$F$40,4,FALSE)</f>
        <v>Pcs</v>
      </c>
      <c r="J372" s="27">
        <f>VLOOKUP(B372,'Data Produk'!$A$2:$F$40,5,FALSE)</f>
        <v>2875</v>
      </c>
      <c r="K372" s="27">
        <f>VLOOKUP(B372,'Data Produk'!$A$2:$F$40,6,FALSE)</f>
        <v>5300</v>
      </c>
      <c r="L372" s="27">
        <f t="shared" si="0"/>
        <v>330625</v>
      </c>
      <c r="M372" s="25">
        <f t="shared" si="25"/>
        <v>609500</v>
      </c>
      <c r="N372" s="24">
        <f>DAY('Data Transaksi'!$A372)</f>
        <v>6</v>
      </c>
      <c r="O372" s="23" t="str">
        <f>TEXT('Data Transaksi'!$A372,"mmm")</f>
        <v>Jan</v>
      </c>
      <c r="P372" s="24">
        <f>YEAR('Data Transaksi'!$A372)</f>
        <v>2022</v>
      </c>
      <c r="R372" s="28">
        <f>'Data Transaksi'!$C372+50</f>
        <v>165</v>
      </c>
    </row>
    <row r="373" spans="1:18" ht="16.5" customHeight="1" x14ac:dyDescent="0.35">
      <c r="A373" s="29">
        <v>44568</v>
      </c>
      <c r="B373" s="30" t="s">
        <v>37</v>
      </c>
      <c r="C373" s="31">
        <v>110</v>
      </c>
      <c r="D373" s="30" t="s">
        <v>100</v>
      </c>
      <c r="E373" s="32" t="s">
        <v>101</v>
      </c>
      <c r="F373" s="33">
        <v>0</v>
      </c>
      <c r="G373" s="30" t="str">
        <f>VLOOKUP(B373,'Data Produk'!$A$2:$F$40,2,FALSE)</f>
        <v>Yoyic Bluebery</v>
      </c>
      <c r="H373" s="30" t="str">
        <f>VLOOKUP(B373,'Data Produk'!$A$2:$F$40,3,FALSE)</f>
        <v>Minuman</v>
      </c>
      <c r="I373" s="31" t="str">
        <f>VLOOKUP(B373,'Data Produk'!$A$2:$F$40,4,FALSE)</f>
        <v>Pcs</v>
      </c>
      <c r="J373" s="34">
        <f>VLOOKUP(B373,'Data Produk'!$A$2:$F$40,5,FALSE)</f>
        <v>4775</v>
      </c>
      <c r="K373" s="34">
        <f>VLOOKUP(B373,'Data Produk'!$A$2:$F$40,6,FALSE)</f>
        <v>7700</v>
      </c>
      <c r="L373" s="34">
        <f t="shared" si="0"/>
        <v>525250</v>
      </c>
      <c r="M373" s="32">
        <f t="shared" si="25"/>
        <v>847000</v>
      </c>
      <c r="N373" s="31">
        <f>DAY('Data Transaksi'!$A373)</f>
        <v>7</v>
      </c>
      <c r="O373" s="30" t="str">
        <f>TEXT('Data Transaksi'!$A373,"mmm")</f>
        <v>Jan</v>
      </c>
      <c r="P373" s="35">
        <f>YEAR('Data Transaksi'!$A373)</f>
        <v>2022</v>
      </c>
      <c r="R373" s="28">
        <f>'Data Transaksi'!$C373+50</f>
        <v>160</v>
      </c>
    </row>
    <row r="374" spans="1:18" ht="16.5" customHeight="1" x14ac:dyDescent="0.35">
      <c r="A374" s="22">
        <v>44569</v>
      </c>
      <c r="B374" s="23" t="s">
        <v>39</v>
      </c>
      <c r="C374" s="24">
        <v>107</v>
      </c>
      <c r="D374" s="23" t="s">
        <v>100</v>
      </c>
      <c r="E374" s="25" t="s">
        <v>103</v>
      </c>
      <c r="F374" s="26">
        <v>0</v>
      </c>
      <c r="G374" s="23" t="str">
        <f>VLOOKUP(B374,'Data Produk'!$A$2:$F$40,2,FALSE)</f>
        <v>Teh Pucuk</v>
      </c>
      <c r="H374" s="23" t="str">
        <f>VLOOKUP(B374,'Data Produk'!$A$2:$F$40,3,FALSE)</f>
        <v>Minuman</v>
      </c>
      <c r="I374" s="24" t="str">
        <f>VLOOKUP(B374,'Data Produk'!$A$2:$F$40,4,FALSE)</f>
        <v>Pcs</v>
      </c>
      <c r="J374" s="27">
        <f>VLOOKUP(B374,'Data Produk'!$A$2:$F$40,5,FALSE)</f>
        <v>11500</v>
      </c>
      <c r="K374" s="27">
        <f>VLOOKUP(B374,'Data Produk'!$A$2:$F$40,6,FALSE)</f>
        <v>12550</v>
      </c>
      <c r="L374" s="27">
        <f t="shared" si="0"/>
        <v>1230500</v>
      </c>
      <c r="M374" s="25">
        <f t="shared" si="25"/>
        <v>1342850</v>
      </c>
      <c r="N374" s="24">
        <f>DAY('Data Transaksi'!$A374)</f>
        <v>8</v>
      </c>
      <c r="O374" s="23" t="str">
        <f>TEXT('Data Transaksi'!$A374,"mmm")</f>
        <v>Jan</v>
      </c>
      <c r="P374" s="24">
        <f>YEAR('Data Transaksi'!$A374)</f>
        <v>2022</v>
      </c>
      <c r="R374" s="28">
        <f>'Data Transaksi'!$C374+50</f>
        <v>157</v>
      </c>
    </row>
    <row r="375" spans="1:18" ht="16.5" customHeight="1" x14ac:dyDescent="0.35">
      <c r="A375" s="29">
        <v>44570</v>
      </c>
      <c r="B375" s="30" t="s">
        <v>41</v>
      </c>
      <c r="C375" s="31">
        <v>104</v>
      </c>
      <c r="D375" s="30" t="s">
        <v>102</v>
      </c>
      <c r="E375" s="32" t="s">
        <v>101</v>
      </c>
      <c r="F375" s="33">
        <v>0</v>
      </c>
      <c r="G375" s="30" t="str">
        <f>VLOOKUP(B375,'Data Produk'!$A$2:$F$40,2,FALSE)</f>
        <v>Fruit Tea Poch</v>
      </c>
      <c r="H375" s="30" t="str">
        <f>VLOOKUP(B375,'Data Produk'!$A$2:$F$40,3,FALSE)</f>
        <v>Minuman</v>
      </c>
      <c r="I375" s="31" t="str">
        <f>VLOOKUP(B375,'Data Produk'!$A$2:$F$40,4,FALSE)</f>
        <v>Pcs</v>
      </c>
      <c r="J375" s="34">
        <f>VLOOKUP(B375,'Data Produk'!$A$2:$F$40,5,FALSE)</f>
        <v>2250</v>
      </c>
      <c r="K375" s="34">
        <f>VLOOKUP(B375,'Data Produk'!$A$2:$F$40,6,FALSE)</f>
        <v>4700</v>
      </c>
      <c r="L375" s="34">
        <f t="shared" si="0"/>
        <v>234000</v>
      </c>
      <c r="M375" s="32">
        <f t="shared" si="25"/>
        <v>488800</v>
      </c>
      <c r="N375" s="31">
        <f>DAY('Data Transaksi'!$A375)</f>
        <v>9</v>
      </c>
      <c r="O375" s="30" t="str">
        <f>TEXT('Data Transaksi'!$A375,"mmm")</f>
        <v>Jan</v>
      </c>
      <c r="P375" s="35">
        <f>YEAR('Data Transaksi'!$A375)</f>
        <v>2022</v>
      </c>
      <c r="R375" s="28">
        <f>'Data Transaksi'!$C375+50</f>
        <v>154</v>
      </c>
    </row>
    <row r="376" spans="1:18" ht="16.5" customHeight="1" x14ac:dyDescent="0.35">
      <c r="A376" s="22">
        <v>44571</v>
      </c>
      <c r="B376" s="23" t="s">
        <v>53</v>
      </c>
      <c r="C376" s="24">
        <v>103</v>
      </c>
      <c r="D376" s="23" t="s">
        <v>104</v>
      </c>
      <c r="E376" s="25" t="s">
        <v>101</v>
      </c>
      <c r="F376" s="26">
        <v>0</v>
      </c>
      <c r="G376" s="23" t="str">
        <f>VLOOKUP(B376,'Data Produk'!$A$2:$F$40,2,FALSE)</f>
        <v>Zen Sabun</v>
      </c>
      <c r="H376" s="23" t="str">
        <f>VLOOKUP(B376,'Data Produk'!$A$2:$F$40,3,FALSE)</f>
        <v>Perawatan Tubuh</v>
      </c>
      <c r="I376" s="24" t="str">
        <f>VLOOKUP(B376,'Data Produk'!$A$2:$F$40,4,FALSE)</f>
        <v>Pcs</v>
      </c>
      <c r="J376" s="27">
        <f>VLOOKUP(B376,'Data Produk'!$A$2:$F$40,5,FALSE)</f>
        <v>18500</v>
      </c>
      <c r="K376" s="27">
        <f>VLOOKUP(B376,'Data Produk'!$A$2:$F$40,6,FALSE)</f>
        <v>20000</v>
      </c>
      <c r="L376" s="27">
        <f t="shared" si="0"/>
        <v>1905500</v>
      </c>
      <c r="M376" s="25">
        <f t="shared" si="25"/>
        <v>2060000</v>
      </c>
      <c r="N376" s="24">
        <f>DAY('Data Transaksi'!$A376)</f>
        <v>10</v>
      </c>
      <c r="O376" s="23" t="str">
        <f>TEXT('Data Transaksi'!$A376,"mmm")</f>
        <v>Jan</v>
      </c>
      <c r="P376" s="24">
        <f>YEAR('Data Transaksi'!$A376)</f>
        <v>2022</v>
      </c>
      <c r="R376" s="28">
        <f>'Data Transaksi'!$C376+50</f>
        <v>153</v>
      </c>
    </row>
    <row r="377" spans="1:18" ht="16.5" customHeight="1" x14ac:dyDescent="0.35">
      <c r="A377" s="29">
        <v>44572</v>
      </c>
      <c r="B377" s="30" t="s">
        <v>56</v>
      </c>
      <c r="C377" s="31">
        <v>102</v>
      </c>
      <c r="D377" s="30" t="s">
        <v>102</v>
      </c>
      <c r="E377" s="32" t="s">
        <v>101</v>
      </c>
      <c r="F377" s="33">
        <v>0</v>
      </c>
      <c r="G377" s="30" t="str">
        <f>VLOOKUP(B377,'Data Produk'!$A$2:$F$40,2,FALSE)</f>
        <v>Detol</v>
      </c>
      <c r="H377" s="30" t="str">
        <f>VLOOKUP(B377,'Data Produk'!$A$2:$F$40,3,FALSE)</f>
        <v>Perawatan Tubuh</v>
      </c>
      <c r="I377" s="31" t="str">
        <f>VLOOKUP(B377,'Data Produk'!$A$2:$F$40,4,FALSE)</f>
        <v>Pcs</v>
      </c>
      <c r="J377" s="34">
        <f>VLOOKUP(B377,'Data Produk'!$A$2:$F$40,5,FALSE)</f>
        <v>5750</v>
      </c>
      <c r="K377" s="34">
        <f>VLOOKUP(B377,'Data Produk'!$A$2:$F$40,6,FALSE)</f>
        <v>7500</v>
      </c>
      <c r="L377" s="34">
        <f t="shared" si="0"/>
        <v>586500</v>
      </c>
      <c r="M377" s="32">
        <f t="shared" si="25"/>
        <v>765000</v>
      </c>
      <c r="N377" s="31">
        <f>DAY('Data Transaksi'!$A377)</f>
        <v>11</v>
      </c>
      <c r="O377" s="30" t="str">
        <f>TEXT('Data Transaksi'!$A377,"mmm")</f>
        <v>Jan</v>
      </c>
      <c r="P377" s="35">
        <f>YEAR('Data Transaksi'!$A377)</f>
        <v>2022</v>
      </c>
      <c r="R377" s="28">
        <f>'Data Transaksi'!$C377+50</f>
        <v>152</v>
      </c>
    </row>
    <row r="378" spans="1:18" ht="16.5" customHeight="1" x14ac:dyDescent="0.35">
      <c r="A378" s="22">
        <v>44573</v>
      </c>
      <c r="B378" s="23" t="s">
        <v>58</v>
      </c>
      <c r="C378" s="24">
        <v>110</v>
      </c>
      <c r="D378" s="23" t="s">
        <v>102</v>
      </c>
      <c r="E378" s="25" t="s">
        <v>101</v>
      </c>
      <c r="F378" s="26">
        <v>0</v>
      </c>
      <c r="G378" s="23" t="str">
        <f>VLOOKUP(B378,'Data Produk'!$A$2:$F$40,2,FALSE)</f>
        <v>Lifebuoy Cair 900 Ml</v>
      </c>
      <c r="H378" s="23" t="str">
        <f>VLOOKUP(B378,'Data Produk'!$A$2:$F$40,3,FALSE)</f>
        <v>Perawatan Tubuh</v>
      </c>
      <c r="I378" s="24" t="str">
        <f>VLOOKUP(B378,'Data Produk'!$A$2:$F$40,4,FALSE)</f>
        <v>Pcs</v>
      </c>
      <c r="J378" s="27">
        <f>VLOOKUP(B378,'Data Produk'!$A$2:$F$40,5,FALSE)</f>
        <v>34550</v>
      </c>
      <c r="K378" s="27">
        <f>VLOOKUP(B378,'Data Produk'!$A$2:$F$40,6,FALSE)</f>
        <v>36000</v>
      </c>
      <c r="L378" s="27">
        <f t="shared" si="0"/>
        <v>3800500</v>
      </c>
      <c r="M378" s="25">
        <f t="shared" si="25"/>
        <v>3960000</v>
      </c>
      <c r="N378" s="24">
        <f>DAY('Data Transaksi'!$A378)</f>
        <v>12</v>
      </c>
      <c r="O378" s="23" t="str">
        <f>TEXT('Data Transaksi'!$A378,"mmm")</f>
        <v>Jan</v>
      </c>
      <c r="P378" s="24">
        <f>YEAR('Data Transaksi'!$A378)</f>
        <v>2022</v>
      </c>
      <c r="R378" s="28">
        <f>'Data Transaksi'!$C378+50</f>
        <v>160</v>
      </c>
    </row>
    <row r="379" spans="1:18" ht="16.5" customHeight="1" x14ac:dyDescent="0.35">
      <c r="A379" s="29">
        <v>44574</v>
      </c>
      <c r="B379" s="30" t="s">
        <v>60</v>
      </c>
      <c r="C379" s="31">
        <v>106</v>
      </c>
      <c r="D379" s="30" t="s">
        <v>104</v>
      </c>
      <c r="E379" s="32" t="s">
        <v>103</v>
      </c>
      <c r="F379" s="33">
        <v>0</v>
      </c>
      <c r="G379" s="30" t="str">
        <f>VLOOKUP(B379,'Data Produk'!$A$2:$F$40,2,FALSE)</f>
        <v>Ciptadent 190gr</v>
      </c>
      <c r="H379" s="30" t="str">
        <f>VLOOKUP(B379,'Data Produk'!$A$2:$F$40,3,FALSE)</f>
        <v>Perawatan Tubuh</v>
      </c>
      <c r="I379" s="31" t="str">
        <f>VLOOKUP(B379,'Data Produk'!$A$2:$F$40,4,FALSE)</f>
        <v>Pcs</v>
      </c>
      <c r="J379" s="34">
        <f>VLOOKUP(B379,'Data Produk'!$A$2:$F$40,5,FALSE)</f>
        <v>15450</v>
      </c>
      <c r="K379" s="34">
        <f>VLOOKUP(B379,'Data Produk'!$A$2:$F$40,6,FALSE)</f>
        <v>17750</v>
      </c>
      <c r="L379" s="34">
        <f t="shared" si="0"/>
        <v>1637700</v>
      </c>
      <c r="M379" s="32">
        <f t="shared" si="25"/>
        <v>1881500</v>
      </c>
      <c r="N379" s="31">
        <f>DAY('Data Transaksi'!$A379)</f>
        <v>13</v>
      </c>
      <c r="O379" s="30" t="str">
        <f>TEXT('Data Transaksi'!$A379,"mmm")</f>
        <v>Jan</v>
      </c>
      <c r="P379" s="35">
        <f>YEAR('Data Transaksi'!$A379)</f>
        <v>2022</v>
      </c>
      <c r="R379" s="28">
        <f>'Data Transaksi'!$C379+50</f>
        <v>156</v>
      </c>
    </row>
    <row r="380" spans="1:18" ht="16.5" customHeight="1" x14ac:dyDescent="0.35">
      <c r="A380" s="22">
        <v>44575</v>
      </c>
      <c r="B380" s="23" t="s">
        <v>62</v>
      </c>
      <c r="C380" s="24">
        <v>108</v>
      </c>
      <c r="D380" s="23" t="s">
        <v>102</v>
      </c>
      <c r="E380" s="25" t="s">
        <v>101</v>
      </c>
      <c r="F380" s="26">
        <v>0</v>
      </c>
      <c r="G380" s="23" t="str">
        <f>VLOOKUP(B380,'Data Produk'!$A$2:$F$40,2,FALSE)</f>
        <v>Pepsodent 120 gr</v>
      </c>
      <c r="H380" s="23" t="str">
        <f>VLOOKUP(B380,'Data Produk'!$A$2:$F$40,3,FALSE)</f>
        <v>Perawatan Tubuh</v>
      </c>
      <c r="I380" s="24" t="str">
        <f>VLOOKUP(B380,'Data Produk'!$A$2:$F$40,4,FALSE)</f>
        <v>Pcs</v>
      </c>
      <c r="J380" s="27">
        <f>VLOOKUP(B380,'Data Produk'!$A$2:$F$40,5,FALSE)</f>
        <v>5750</v>
      </c>
      <c r="K380" s="27">
        <f>VLOOKUP(B380,'Data Produk'!$A$2:$F$40,6,FALSE)</f>
        <v>10300</v>
      </c>
      <c r="L380" s="27">
        <f t="shared" si="0"/>
        <v>621000</v>
      </c>
      <c r="M380" s="25">
        <f t="shared" si="25"/>
        <v>1112400</v>
      </c>
      <c r="N380" s="24">
        <f>DAY('Data Transaksi'!$A380)</f>
        <v>14</v>
      </c>
      <c r="O380" s="23" t="str">
        <f>TEXT('Data Transaksi'!$A380,"mmm")</f>
        <v>Jan</v>
      </c>
      <c r="P380" s="24">
        <f>YEAR('Data Transaksi'!$A380)</f>
        <v>2022</v>
      </c>
      <c r="R380" s="28">
        <f>'Data Transaksi'!$C380+50</f>
        <v>158</v>
      </c>
    </row>
    <row r="381" spans="1:18" ht="16.5" customHeight="1" x14ac:dyDescent="0.35">
      <c r="A381" s="29">
        <v>44576</v>
      </c>
      <c r="B381" s="30" t="s">
        <v>70</v>
      </c>
      <c r="C381" s="31">
        <v>104</v>
      </c>
      <c r="D381" s="30" t="s">
        <v>102</v>
      </c>
      <c r="E381" s="32" t="s">
        <v>101</v>
      </c>
      <c r="F381" s="33">
        <v>0</v>
      </c>
      <c r="G381" s="30" t="str">
        <f>VLOOKUP(B381,'Data Produk'!$A$2:$F$40,2,FALSE)</f>
        <v>Buku Gambar A4</v>
      </c>
      <c r="H381" s="30" t="str">
        <f>VLOOKUP(B381,'Data Produk'!$A$2:$F$40,3,FALSE)</f>
        <v>Alat Tulis</v>
      </c>
      <c r="I381" s="31" t="str">
        <f>VLOOKUP(B381,'Data Produk'!$A$2:$F$40,4,FALSE)</f>
        <v>Pcs</v>
      </c>
      <c r="J381" s="34">
        <f>VLOOKUP(B381,'Data Produk'!$A$2:$F$40,5,FALSE)</f>
        <v>8000</v>
      </c>
      <c r="K381" s="34">
        <f>VLOOKUP(B381,'Data Produk'!$A$2:$F$40,6,FALSE)</f>
        <v>10750</v>
      </c>
      <c r="L381" s="34">
        <f t="shared" si="0"/>
        <v>832000</v>
      </c>
      <c r="M381" s="32">
        <f t="shared" si="25"/>
        <v>1118000</v>
      </c>
      <c r="N381" s="31">
        <f>DAY('Data Transaksi'!$A381)</f>
        <v>15</v>
      </c>
      <c r="O381" s="30" t="str">
        <f>TEXT('Data Transaksi'!$A381,"mmm")</f>
        <v>Jan</v>
      </c>
      <c r="P381" s="35">
        <f>YEAR('Data Transaksi'!$A381)</f>
        <v>2022</v>
      </c>
      <c r="R381" s="28">
        <f>'Data Transaksi'!$C381+50</f>
        <v>154</v>
      </c>
    </row>
    <row r="382" spans="1:18" ht="16.5" customHeight="1" x14ac:dyDescent="0.35">
      <c r="A382" s="22">
        <v>44577</v>
      </c>
      <c r="B382" s="23" t="s">
        <v>73</v>
      </c>
      <c r="C382" s="24">
        <v>105</v>
      </c>
      <c r="D382" s="23" t="s">
        <v>104</v>
      </c>
      <c r="E382" s="25" t="s">
        <v>101</v>
      </c>
      <c r="F382" s="26">
        <v>0</v>
      </c>
      <c r="G382" s="23" t="str">
        <f>VLOOKUP(B382,'Data Produk'!$A$2:$F$40,2,FALSE)</f>
        <v>Buku Tulis</v>
      </c>
      <c r="H382" s="23" t="str">
        <f>VLOOKUP(B382,'Data Produk'!$A$2:$F$40,3,FALSE)</f>
        <v>Alat Tulis</v>
      </c>
      <c r="I382" s="24" t="str">
        <f>VLOOKUP(B382,'Data Produk'!$A$2:$F$40,4,FALSE)</f>
        <v>Pcs</v>
      </c>
      <c r="J382" s="27">
        <f>VLOOKUP(B382,'Data Produk'!$A$2:$F$40,5,FALSE)</f>
        <v>5000</v>
      </c>
      <c r="K382" s="27">
        <f>VLOOKUP(B382,'Data Produk'!$A$2:$F$40,6,FALSE)</f>
        <v>7750</v>
      </c>
      <c r="L382" s="27">
        <f t="shared" si="0"/>
        <v>525000</v>
      </c>
      <c r="M382" s="25">
        <f t="shared" si="25"/>
        <v>813750</v>
      </c>
      <c r="N382" s="24">
        <f>DAY('Data Transaksi'!$A382)</f>
        <v>16</v>
      </c>
      <c r="O382" s="23" t="str">
        <f>TEXT('Data Transaksi'!$A382,"mmm")</f>
        <v>Jan</v>
      </c>
      <c r="P382" s="24">
        <f>YEAR('Data Transaksi'!$A382)</f>
        <v>2022</v>
      </c>
      <c r="R382" s="28">
        <f>'Data Transaksi'!$C382+50</f>
        <v>155</v>
      </c>
    </row>
    <row r="383" spans="1:18" ht="16.5" customHeight="1" x14ac:dyDescent="0.35">
      <c r="A383" s="29">
        <v>44578</v>
      </c>
      <c r="B383" s="30" t="s">
        <v>75</v>
      </c>
      <c r="C383" s="31">
        <v>102</v>
      </c>
      <c r="D383" s="30" t="s">
        <v>102</v>
      </c>
      <c r="E383" s="32" t="s">
        <v>101</v>
      </c>
      <c r="F383" s="33">
        <v>0</v>
      </c>
      <c r="G383" s="30" t="str">
        <f>VLOOKUP(B383,'Data Produk'!$A$2:$F$40,2,FALSE)</f>
        <v>Pencil Warna 12</v>
      </c>
      <c r="H383" s="30" t="str">
        <f>VLOOKUP(B383,'Data Produk'!$A$2:$F$40,3,FALSE)</f>
        <v>Alat Tulis</v>
      </c>
      <c r="I383" s="31" t="str">
        <f>VLOOKUP(B383,'Data Produk'!$A$2:$F$40,4,FALSE)</f>
        <v>Pcs</v>
      </c>
      <c r="J383" s="34">
        <f>VLOOKUP(B383,'Data Produk'!$A$2:$F$40,5,FALSE)</f>
        <v>25000</v>
      </c>
      <c r="K383" s="34">
        <f>VLOOKUP(B383,'Data Produk'!$A$2:$F$40,6,FALSE)</f>
        <v>27500</v>
      </c>
      <c r="L383" s="34">
        <f t="shared" si="0"/>
        <v>2550000</v>
      </c>
      <c r="M383" s="32">
        <f t="shared" si="25"/>
        <v>2805000</v>
      </c>
      <c r="N383" s="31">
        <f>DAY('Data Transaksi'!$A383)</f>
        <v>17</v>
      </c>
      <c r="O383" s="30" t="str">
        <f>TEXT('Data Transaksi'!$A383,"mmm")</f>
        <v>Jan</v>
      </c>
      <c r="P383" s="35">
        <f>YEAR('Data Transaksi'!$A383)</f>
        <v>2022</v>
      </c>
      <c r="R383" s="28">
        <f>'Data Transaksi'!$C383+50</f>
        <v>152</v>
      </c>
    </row>
    <row r="384" spans="1:18" ht="16.5" customHeight="1" x14ac:dyDescent="0.35">
      <c r="A384" s="22">
        <v>44579</v>
      </c>
      <c r="B384" s="23" t="s">
        <v>77</v>
      </c>
      <c r="C384" s="24">
        <v>106</v>
      </c>
      <c r="D384" s="23" t="s">
        <v>102</v>
      </c>
      <c r="E384" s="25" t="s">
        <v>101</v>
      </c>
      <c r="F384" s="26">
        <v>0</v>
      </c>
      <c r="G384" s="23" t="str">
        <f>VLOOKUP(B384,'Data Produk'!$A$2:$F$40,2,FALSE)</f>
        <v>Pencil Warna 24</v>
      </c>
      <c r="H384" s="23" t="str">
        <f>VLOOKUP(B384,'Data Produk'!$A$2:$F$40,3,FALSE)</f>
        <v>Alat Tulis</v>
      </c>
      <c r="I384" s="24" t="str">
        <f>VLOOKUP(B384,'Data Produk'!$A$2:$F$40,4,FALSE)</f>
        <v>Pcs</v>
      </c>
      <c r="J384" s="27">
        <f>VLOOKUP(B384,'Data Produk'!$A$2:$F$40,5,FALSE)</f>
        <v>50000</v>
      </c>
      <c r="K384" s="27">
        <f>VLOOKUP(B384,'Data Produk'!$A$2:$F$40,6,FALSE)</f>
        <v>55000</v>
      </c>
      <c r="L384" s="27">
        <f t="shared" si="0"/>
        <v>5300000</v>
      </c>
      <c r="M384" s="25">
        <f t="shared" si="25"/>
        <v>5830000</v>
      </c>
      <c r="N384" s="24">
        <f>DAY('Data Transaksi'!$A384)</f>
        <v>18</v>
      </c>
      <c r="O384" s="23" t="str">
        <f>TEXT('Data Transaksi'!$A384,"mmm")</f>
        <v>Jan</v>
      </c>
      <c r="P384" s="24">
        <f>YEAR('Data Transaksi'!$A384)</f>
        <v>2022</v>
      </c>
      <c r="R384" s="28">
        <f>'Data Transaksi'!$C384+50</f>
        <v>156</v>
      </c>
    </row>
    <row r="385" spans="1:18" ht="16.5" customHeight="1" x14ac:dyDescent="0.35">
      <c r="A385" s="29">
        <v>44580</v>
      </c>
      <c r="B385" s="30" t="s">
        <v>79</v>
      </c>
      <c r="C385" s="31">
        <v>103</v>
      </c>
      <c r="D385" s="30" t="s">
        <v>104</v>
      </c>
      <c r="E385" s="32" t="s">
        <v>103</v>
      </c>
      <c r="F385" s="33">
        <v>0</v>
      </c>
      <c r="G385" s="30" t="str">
        <f>VLOOKUP(B385,'Data Produk'!$A$2:$F$40,2,FALSE)</f>
        <v>Buku Gambar A3</v>
      </c>
      <c r="H385" s="30" t="str">
        <f>VLOOKUP(B385,'Data Produk'!$A$2:$F$40,3,FALSE)</f>
        <v>Alat Tulis</v>
      </c>
      <c r="I385" s="31" t="str">
        <f>VLOOKUP(B385,'Data Produk'!$A$2:$F$40,4,FALSE)</f>
        <v>Pcs</v>
      </c>
      <c r="J385" s="34">
        <f>VLOOKUP(B385,'Data Produk'!$A$2:$F$40,5,FALSE)</f>
        <v>10000</v>
      </c>
      <c r="K385" s="34">
        <f>VLOOKUP(B385,'Data Produk'!$A$2:$F$40,6,FALSE)</f>
        <v>13500</v>
      </c>
      <c r="L385" s="34">
        <f t="shared" si="0"/>
        <v>1030000</v>
      </c>
      <c r="M385" s="32">
        <f t="shared" si="25"/>
        <v>1390500</v>
      </c>
      <c r="N385" s="31">
        <f>DAY('Data Transaksi'!$A385)</f>
        <v>19</v>
      </c>
      <c r="O385" s="30" t="str">
        <f>TEXT('Data Transaksi'!$A385,"mmm")</f>
        <v>Jan</v>
      </c>
      <c r="P385" s="35">
        <f>YEAR('Data Transaksi'!$A385)</f>
        <v>2022</v>
      </c>
      <c r="R385" s="28">
        <f>'Data Transaksi'!$C385+50</f>
        <v>153</v>
      </c>
    </row>
    <row r="386" spans="1:18" ht="16.5" customHeight="1" x14ac:dyDescent="0.35">
      <c r="A386" s="22">
        <v>44581</v>
      </c>
      <c r="B386" s="23" t="s">
        <v>81</v>
      </c>
      <c r="C386" s="24">
        <v>109</v>
      </c>
      <c r="D386" s="23" t="s">
        <v>102</v>
      </c>
      <c r="E386" s="25" t="s">
        <v>101</v>
      </c>
      <c r="F386" s="26">
        <v>0</v>
      </c>
      <c r="G386" s="23" t="str">
        <f>VLOOKUP(B386,'Data Produk'!$A$2:$F$40,2,FALSE)</f>
        <v>Pulpen Gel</v>
      </c>
      <c r="H386" s="23" t="str">
        <f>VLOOKUP(B386,'Data Produk'!$A$2:$F$40,3,FALSE)</f>
        <v>Alat Tulis</v>
      </c>
      <c r="I386" s="24" t="str">
        <f>VLOOKUP(B386,'Data Produk'!$A$2:$F$40,4,FALSE)</f>
        <v>Pcs</v>
      </c>
      <c r="J386" s="27">
        <f>VLOOKUP(B386,'Data Produk'!$A$2:$F$40,5,FALSE)</f>
        <v>7500</v>
      </c>
      <c r="K386" s="27">
        <f>VLOOKUP(B386,'Data Produk'!$A$2:$F$40,6,FALSE)</f>
        <v>8000</v>
      </c>
      <c r="L386" s="27">
        <f t="shared" si="0"/>
        <v>817500</v>
      </c>
      <c r="M386" s="25">
        <f t="shared" si="25"/>
        <v>872000</v>
      </c>
      <c r="N386" s="24">
        <f>DAY('Data Transaksi'!$A386)</f>
        <v>20</v>
      </c>
      <c r="O386" s="23" t="str">
        <f>TEXT('Data Transaksi'!$A386,"mmm")</f>
        <v>Jan</v>
      </c>
      <c r="P386" s="24">
        <f>YEAR('Data Transaksi'!$A386)</f>
        <v>2022</v>
      </c>
      <c r="R386" s="28">
        <f>'Data Transaksi'!$C386+50</f>
        <v>159</v>
      </c>
    </row>
    <row r="387" spans="1:18" ht="16.5" customHeight="1" x14ac:dyDescent="0.35">
      <c r="A387" s="29">
        <v>44582</v>
      </c>
      <c r="B387" s="30" t="s">
        <v>83</v>
      </c>
      <c r="C387" s="31">
        <v>108</v>
      </c>
      <c r="D387" s="30" t="s">
        <v>102</v>
      </c>
      <c r="E387" s="32" t="s">
        <v>101</v>
      </c>
      <c r="F387" s="33">
        <v>0</v>
      </c>
      <c r="G387" s="30" t="str">
        <f>VLOOKUP(B387,'Data Produk'!$A$2:$F$40,2,FALSE)</f>
        <v>Tipe X Joyko</v>
      </c>
      <c r="H387" s="30" t="str">
        <f>VLOOKUP(B387,'Data Produk'!$A$2:$F$40,3,FALSE)</f>
        <v>Alat Tulis</v>
      </c>
      <c r="I387" s="31" t="str">
        <f>VLOOKUP(B387,'Data Produk'!$A$2:$F$40,4,FALSE)</f>
        <v>Pcs</v>
      </c>
      <c r="J387" s="34">
        <f>VLOOKUP(B387,'Data Produk'!$A$2:$F$40,5,FALSE)</f>
        <v>1500</v>
      </c>
      <c r="K387" s="34">
        <f>VLOOKUP(B387,'Data Produk'!$A$2:$F$40,6,FALSE)</f>
        <v>2500</v>
      </c>
      <c r="L387" s="34">
        <f t="shared" si="0"/>
        <v>162000</v>
      </c>
      <c r="M387" s="32">
        <f t="shared" si="25"/>
        <v>270000</v>
      </c>
      <c r="N387" s="31">
        <f>DAY('Data Transaksi'!$A387)</f>
        <v>21</v>
      </c>
      <c r="O387" s="30" t="str">
        <f>TEXT('Data Transaksi'!$A387,"mmm")</f>
        <v>Jan</v>
      </c>
      <c r="P387" s="35">
        <f>YEAR('Data Transaksi'!$A387)</f>
        <v>2022</v>
      </c>
      <c r="R387" s="28">
        <f>'Data Transaksi'!$C387+50</f>
        <v>158</v>
      </c>
    </row>
    <row r="388" spans="1:18" ht="16.5" customHeight="1" x14ac:dyDescent="0.35">
      <c r="A388" s="22">
        <v>44583</v>
      </c>
      <c r="B388" s="23" t="s">
        <v>85</v>
      </c>
      <c r="C388" s="24">
        <v>107</v>
      </c>
      <c r="D388" s="23" t="s">
        <v>104</v>
      </c>
      <c r="E388" s="25" t="s">
        <v>103</v>
      </c>
      <c r="F388" s="26">
        <v>0</v>
      </c>
      <c r="G388" s="23" t="str">
        <f>VLOOKUP(B388,'Data Produk'!$A$2:$F$40,2,FALSE)</f>
        <v>Penggaris Butterfly</v>
      </c>
      <c r="H388" s="23" t="str">
        <f>VLOOKUP(B388,'Data Produk'!$A$2:$F$40,3,FALSE)</f>
        <v>Alat Tulis</v>
      </c>
      <c r="I388" s="24" t="str">
        <f>VLOOKUP(B388,'Data Produk'!$A$2:$F$40,4,FALSE)</f>
        <v>Pcs</v>
      </c>
      <c r="J388" s="27">
        <f>VLOOKUP(B388,'Data Produk'!$A$2:$F$40,5,FALSE)</f>
        <v>1750</v>
      </c>
      <c r="K388" s="27">
        <f>VLOOKUP(B388,'Data Produk'!$A$2:$F$40,6,FALSE)</f>
        <v>2750</v>
      </c>
      <c r="L388" s="27">
        <f t="shared" si="0"/>
        <v>187250</v>
      </c>
      <c r="M388" s="25">
        <f t="shared" si="25"/>
        <v>294250</v>
      </c>
      <c r="N388" s="24">
        <f>DAY('Data Transaksi'!$A388)</f>
        <v>22</v>
      </c>
      <c r="O388" s="23" t="str">
        <f>TEXT('Data Transaksi'!$A388,"mmm")</f>
        <v>Jan</v>
      </c>
      <c r="P388" s="24">
        <f>YEAR('Data Transaksi'!$A388)</f>
        <v>2022</v>
      </c>
      <c r="R388" s="28">
        <f>'Data Transaksi'!$C388+50</f>
        <v>157</v>
      </c>
    </row>
    <row r="389" spans="1:18" ht="16.5" customHeight="1" x14ac:dyDescent="0.35">
      <c r="A389" s="29">
        <v>44584</v>
      </c>
      <c r="B389" s="30" t="s">
        <v>87</v>
      </c>
      <c r="C389" s="31">
        <v>110</v>
      </c>
      <c r="D389" s="30" t="s">
        <v>102</v>
      </c>
      <c r="E389" s="32" t="s">
        <v>101</v>
      </c>
      <c r="F389" s="33">
        <v>0</v>
      </c>
      <c r="G389" s="30" t="str">
        <f>VLOOKUP(B389,'Data Produk'!$A$2:$F$40,2,FALSE)</f>
        <v>Penggaris Flexibble</v>
      </c>
      <c r="H389" s="30" t="str">
        <f>VLOOKUP(B389,'Data Produk'!$A$2:$F$40,3,FALSE)</f>
        <v>Alat Tulis</v>
      </c>
      <c r="I389" s="31" t="str">
        <f>VLOOKUP(B389,'Data Produk'!$A$2:$F$40,4,FALSE)</f>
        <v>Pcs</v>
      </c>
      <c r="J389" s="34">
        <f>VLOOKUP(B389,'Data Produk'!$A$2:$F$40,5,FALSE)</f>
        <v>13750</v>
      </c>
      <c r="K389" s="34">
        <f>VLOOKUP(B389,'Data Produk'!$A$2:$F$40,6,FALSE)</f>
        <v>17500</v>
      </c>
      <c r="L389" s="34">
        <f t="shared" si="0"/>
        <v>1512500</v>
      </c>
      <c r="M389" s="32">
        <f t="shared" si="25"/>
        <v>1925000</v>
      </c>
      <c r="N389" s="31">
        <f>DAY('Data Transaksi'!$A389)</f>
        <v>23</v>
      </c>
      <c r="O389" s="30" t="str">
        <f>TEXT('Data Transaksi'!$A389,"mmm")</f>
        <v>Jan</v>
      </c>
      <c r="P389" s="35">
        <f>YEAR('Data Transaksi'!$A389)</f>
        <v>2022</v>
      </c>
      <c r="R389" s="28">
        <f>'Data Transaksi'!$C389+50</f>
        <v>160</v>
      </c>
    </row>
    <row r="390" spans="1:18" ht="16.5" customHeight="1" x14ac:dyDescent="0.35">
      <c r="A390" s="22">
        <v>44585</v>
      </c>
      <c r="B390" s="23" t="s">
        <v>47</v>
      </c>
      <c r="C390" s="24">
        <v>105</v>
      </c>
      <c r="D390" s="23" t="s">
        <v>102</v>
      </c>
      <c r="E390" s="25" t="s">
        <v>103</v>
      </c>
      <c r="F390" s="26">
        <v>0</v>
      </c>
      <c r="G390" s="23" t="str">
        <f>VLOOKUP(B390,'Data Produk'!$A$2:$F$40,2,FALSE)</f>
        <v>Golda Coffee</v>
      </c>
      <c r="H390" s="23" t="str">
        <f>VLOOKUP(B390,'Data Produk'!$A$2:$F$40,3,FALSE)</f>
        <v>Minuman</v>
      </c>
      <c r="I390" s="24" t="str">
        <f>VLOOKUP(B390,'Data Produk'!$A$2:$F$40,4,FALSE)</f>
        <v>Pcs</v>
      </c>
      <c r="J390" s="27">
        <f>VLOOKUP(B390,'Data Produk'!$A$2:$F$40,5,FALSE)</f>
        <v>11950</v>
      </c>
      <c r="K390" s="27">
        <f>VLOOKUP(B390,'Data Produk'!$A$2:$F$40,6,FALSE)</f>
        <v>16200</v>
      </c>
      <c r="L390" s="27">
        <f t="shared" si="0"/>
        <v>1254750</v>
      </c>
      <c r="M390" s="25">
        <f t="shared" si="25"/>
        <v>1701000</v>
      </c>
      <c r="N390" s="24">
        <f>DAY('Data Transaksi'!$A390)</f>
        <v>24</v>
      </c>
      <c r="O390" s="23" t="str">
        <f>TEXT('Data Transaksi'!$A390,"mmm")</f>
        <v>Jan</v>
      </c>
      <c r="P390" s="24">
        <f>YEAR('Data Transaksi'!$A390)</f>
        <v>2022</v>
      </c>
      <c r="R390" s="28">
        <f>'Data Transaksi'!$C390+50</f>
        <v>155</v>
      </c>
    </row>
    <row r="391" spans="1:18" ht="16.5" customHeight="1" x14ac:dyDescent="0.35">
      <c r="A391" s="29">
        <v>44586</v>
      </c>
      <c r="B391" s="30" t="s">
        <v>16</v>
      </c>
      <c r="C391" s="31">
        <v>112</v>
      </c>
      <c r="D391" s="30" t="s">
        <v>100</v>
      </c>
      <c r="E391" s="32" t="s">
        <v>101</v>
      </c>
      <c r="F391" s="33">
        <v>0</v>
      </c>
      <c r="G391" s="30" t="str">
        <f>VLOOKUP(B391,'Data Produk'!$A$2:$F$40,2,FALSE)</f>
        <v>Beng beng</v>
      </c>
      <c r="H391" s="30" t="str">
        <f>VLOOKUP(B391,'Data Produk'!$A$2:$F$40,3,FALSE)</f>
        <v>Makanan</v>
      </c>
      <c r="I391" s="31" t="str">
        <f>VLOOKUP(B391,'Data Produk'!$A$2:$F$40,4,FALSE)</f>
        <v>Pcs</v>
      </c>
      <c r="J391" s="34">
        <f>VLOOKUP(B391,'Data Produk'!$A$2:$F$40,5,FALSE)</f>
        <v>3650</v>
      </c>
      <c r="K391" s="34">
        <f>VLOOKUP(B391,'Data Produk'!$A$2:$F$40,6,FALSE)</f>
        <v>5100</v>
      </c>
      <c r="L391" s="34">
        <f t="shared" si="0"/>
        <v>408800</v>
      </c>
      <c r="M391" s="32">
        <f t="shared" ref="M391:M398" si="26">K391*C391*(1-F391)</f>
        <v>571200</v>
      </c>
      <c r="N391" s="31">
        <f>DAY('Data Transaksi'!$A391)</f>
        <v>25</v>
      </c>
      <c r="O391" s="30" t="str">
        <f>TEXT('Data Transaksi'!$A391,"mmm")</f>
        <v>Jan</v>
      </c>
      <c r="P391" s="35">
        <f>YEAR('Data Transaksi'!$A391)</f>
        <v>2022</v>
      </c>
      <c r="R391" s="28">
        <f>'Data Transaksi'!$C391+50</f>
        <v>162</v>
      </c>
    </row>
    <row r="392" spans="1:18" ht="16.5" customHeight="1" x14ac:dyDescent="0.35">
      <c r="A392" s="22">
        <v>44587</v>
      </c>
      <c r="B392" s="23" t="s">
        <v>16</v>
      </c>
      <c r="C392" s="24">
        <v>105</v>
      </c>
      <c r="D392" s="23" t="s">
        <v>100</v>
      </c>
      <c r="E392" s="25" t="s">
        <v>103</v>
      </c>
      <c r="F392" s="26">
        <v>0</v>
      </c>
      <c r="G392" s="23" t="str">
        <f>VLOOKUP(B392,'Data Produk'!$A$2:$F$40,2,FALSE)</f>
        <v>Beng beng</v>
      </c>
      <c r="H392" s="23" t="str">
        <f>VLOOKUP(B392,'Data Produk'!$A$2:$F$40,3,FALSE)</f>
        <v>Makanan</v>
      </c>
      <c r="I392" s="24" t="str">
        <f>VLOOKUP(B392,'Data Produk'!$A$2:$F$40,4,FALSE)</f>
        <v>Pcs</v>
      </c>
      <c r="J392" s="27">
        <f>VLOOKUP(B392,'Data Produk'!$A$2:$F$40,5,FALSE)</f>
        <v>3650</v>
      </c>
      <c r="K392" s="27">
        <f>VLOOKUP(B392,'Data Produk'!$A$2:$F$40,6,FALSE)</f>
        <v>5100</v>
      </c>
      <c r="L392" s="27">
        <f t="shared" si="0"/>
        <v>383250</v>
      </c>
      <c r="M392" s="25">
        <f t="shared" si="26"/>
        <v>535500</v>
      </c>
      <c r="N392" s="24">
        <f>DAY('Data Transaksi'!$A392)</f>
        <v>26</v>
      </c>
      <c r="O392" s="23" t="str">
        <f>TEXT('Data Transaksi'!$A392,"mmm")</f>
        <v>Jan</v>
      </c>
      <c r="P392" s="24">
        <f>YEAR('Data Transaksi'!$A392)</f>
        <v>2022</v>
      </c>
      <c r="R392" s="28">
        <f>'Data Transaksi'!$C392+50</f>
        <v>155</v>
      </c>
    </row>
    <row r="393" spans="1:18" ht="16.5" customHeight="1" x14ac:dyDescent="0.35">
      <c r="A393" s="29">
        <v>44588</v>
      </c>
      <c r="B393" s="30" t="s">
        <v>16</v>
      </c>
      <c r="C393" s="31">
        <v>125</v>
      </c>
      <c r="D393" s="30" t="s">
        <v>100</v>
      </c>
      <c r="E393" s="32" t="s">
        <v>101</v>
      </c>
      <c r="F393" s="33">
        <v>0</v>
      </c>
      <c r="G393" s="30" t="str">
        <f>VLOOKUP(B393,'Data Produk'!$A$2:$F$40,2,FALSE)</f>
        <v>Beng beng</v>
      </c>
      <c r="H393" s="30" t="str">
        <f>VLOOKUP(B393,'Data Produk'!$A$2:$F$40,3,FALSE)</f>
        <v>Makanan</v>
      </c>
      <c r="I393" s="31" t="str">
        <f>VLOOKUP(B393,'Data Produk'!$A$2:$F$40,4,FALSE)</f>
        <v>Pcs</v>
      </c>
      <c r="J393" s="34">
        <f>VLOOKUP(B393,'Data Produk'!$A$2:$F$40,5,FALSE)</f>
        <v>3650</v>
      </c>
      <c r="K393" s="34">
        <f>VLOOKUP(B393,'Data Produk'!$A$2:$F$40,6,FALSE)</f>
        <v>5100</v>
      </c>
      <c r="L393" s="34">
        <f t="shared" si="0"/>
        <v>456250</v>
      </c>
      <c r="M393" s="32">
        <f t="shared" si="26"/>
        <v>637500</v>
      </c>
      <c r="N393" s="31">
        <f>DAY('Data Transaksi'!$A393)</f>
        <v>27</v>
      </c>
      <c r="O393" s="30" t="str">
        <f>TEXT('Data Transaksi'!$A393,"mmm")</f>
        <v>Jan</v>
      </c>
      <c r="P393" s="35">
        <f>YEAR('Data Transaksi'!$A393)</f>
        <v>2022</v>
      </c>
      <c r="R393" s="28">
        <f>'Data Transaksi'!$C393+50</f>
        <v>175</v>
      </c>
    </row>
    <row r="394" spans="1:18" ht="16.5" customHeight="1" x14ac:dyDescent="0.35">
      <c r="A394" s="22">
        <v>44589</v>
      </c>
      <c r="B394" s="23" t="s">
        <v>16</v>
      </c>
      <c r="C394" s="24">
        <v>105</v>
      </c>
      <c r="D394" s="23" t="s">
        <v>100</v>
      </c>
      <c r="E394" s="25" t="s">
        <v>103</v>
      </c>
      <c r="F394" s="26">
        <v>0</v>
      </c>
      <c r="G394" s="23" t="str">
        <f>VLOOKUP(B394,'Data Produk'!$A$2:$F$40,2,FALSE)</f>
        <v>Beng beng</v>
      </c>
      <c r="H394" s="23" t="str">
        <f>VLOOKUP(B394,'Data Produk'!$A$2:$F$40,3,FALSE)</f>
        <v>Makanan</v>
      </c>
      <c r="I394" s="24" t="str">
        <f>VLOOKUP(B394,'Data Produk'!$A$2:$F$40,4,FALSE)</f>
        <v>Pcs</v>
      </c>
      <c r="J394" s="27">
        <f>VLOOKUP(B394,'Data Produk'!$A$2:$F$40,5,FALSE)</f>
        <v>3650</v>
      </c>
      <c r="K394" s="27">
        <f>VLOOKUP(B394,'Data Produk'!$A$2:$F$40,6,FALSE)</f>
        <v>5100</v>
      </c>
      <c r="L394" s="27">
        <f t="shared" si="0"/>
        <v>383250</v>
      </c>
      <c r="M394" s="25">
        <f t="shared" si="26"/>
        <v>535500</v>
      </c>
      <c r="N394" s="24">
        <f>DAY('Data Transaksi'!$A394)</f>
        <v>28</v>
      </c>
      <c r="O394" s="23" t="str">
        <f>TEXT('Data Transaksi'!$A394,"mmm")</f>
        <v>Jan</v>
      </c>
      <c r="P394" s="24">
        <f>YEAR('Data Transaksi'!$A394)</f>
        <v>2022</v>
      </c>
      <c r="R394" s="28">
        <f>'Data Transaksi'!$C394+50</f>
        <v>155</v>
      </c>
    </row>
    <row r="395" spans="1:18" ht="16.5" customHeight="1" x14ac:dyDescent="0.35">
      <c r="A395" s="29">
        <v>44590</v>
      </c>
      <c r="B395" s="30" t="s">
        <v>16</v>
      </c>
      <c r="C395" s="31">
        <v>115</v>
      </c>
      <c r="D395" s="30" t="s">
        <v>100</v>
      </c>
      <c r="E395" s="32" t="s">
        <v>101</v>
      </c>
      <c r="F395" s="33">
        <v>0</v>
      </c>
      <c r="G395" s="30" t="str">
        <f>VLOOKUP(B395,'Data Produk'!$A$2:$F$40,2,FALSE)</f>
        <v>Beng beng</v>
      </c>
      <c r="H395" s="30" t="str">
        <f>VLOOKUP(B395,'Data Produk'!$A$2:$F$40,3,FALSE)</f>
        <v>Makanan</v>
      </c>
      <c r="I395" s="31" t="str">
        <f>VLOOKUP(B395,'Data Produk'!$A$2:$F$40,4,FALSE)</f>
        <v>Pcs</v>
      </c>
      <c r="J395" s="34">
        <f>VLOOKUP(B395,'Data Produk'!$A$2:$F$40,5,FALSE)</f>
        <v>3650</v>
      </c>
      <c r="K395" s="34">
        <f>VLOOKUP(B395,'Data Produk'!$A$2:$F$40,6,FALSE)</f>
        <v>5100</v>
      </c>
      <c r="L395" s="34">
        <f t="shared" si="0"/>
        <v>419750</v>
      </c>
      <c r="M395" s="32">
        <f t="shared" si="26"/>
        <v>586500</v>
      </c>
      <c r="N395" s="31">
        <f>DAY('Data Transaksi'!$A395)</f>
        <v>29</v>
      </c>
      <c r="O395" s="30" t="str">
        <f>TEXT('Data Transaksi'!$A395,"mmm")</f>
        <v>Jan</v>
      </c>
      <c r="P395" s="35">
        <f>YEAR('Data Transaksi'!$A395)</f>
        <v>2022</v>
      </c>
      <c r="R395" s="28">
        <f>'Data Transaksi'!$C395+50</f>
        <v>165</v>
      </c>
    </row>
    <row r="396" spans="1:18" ht="16.5" customHeight="1" x14ac:dyDescent="0.35">
      <c r="A396" s="22">
        <v>44591</v>
      </c>
      <c r="B396" s="23" t="s">
        <v>16</v>
      </c>
      <c r="C396" s="24">
        <v>110</v>
      </c>
      <c r="D396" s="23" t="s">
        <v>100</v>
      </c>
      <c r="E396" s="25" t="s">
        <v>103</v>
      </c>
      <c r="F396" s="26">
        <v>0</v>
      </c>
      <c r="G396" s="23" t="str">
        <f>VLOOKUP(B396,'Data Produk'!$A$2:$F$40,2,FALSE)</f>
        <v>Beng beng</v>
      </c>
      <c r="H396" s="23" t="str">
        <f>VLOOKUP(B396,'Data Produk'!$A$2:$F$40,3,FALSE)</f>
        <v>Makanan</v>
      </c>
      <c r="I396" s="24" t="str">
        <f>VLOOKUP(B396,'Data Produk'!$A$2:$F$40,4,FALSE)</f>
        <v>Pcs</v>
      </c>
      <c r="J396" s="27">
        <f>VLOOKUP(B396,'Data Produk'!$A$2:$F$40,5,FALSE)</f>
        <v>3650</v>
      </c>
      <c r="K396" s="27">
        <f>VLOOKUP(B396,'Data Produk'!$A$2:$F$40,6,FALSE)</f>
        <v>5100</v>
      </c>
      <c r="L396" s="27">
        <f t="shared" si="0"/>
        <v>401500</v>
      </c>
      <c r="M396" s="25">
        <f t="shared" si="26"/>
        <v>561000</v>
      </c>
      <c r="N396" s="24">
        <f>DAY('Data Transaksi'!$A396)</f>
        <v>30</v>
      </c>
      <c r="O396" s="23" t="str">
        <f>TEXT('Data Transaksi'!$A396,"mmm")</f>
        <v>Jan</v>
      </c>
      <c r="P396" s="24">
        <f>YEAR('Data Transaksi'!$A396)</f>
        <v>2022</v>
      </c>
      <c r="R396" s="28">
        <f>'Data Transaksi'!$C396+50</f>
        <v>160</v>
      </c>
    </row>
    <row r="397" spans="1:18" ht="16.5" customHeight="1" x14ac:dyDescent="0.35">
      <c r="A397" s="29">
        <v>44592</v>
      </c>
      <c r="B397" s="30" t="s">
        <v>16</v>
      </c>
      <c r="C397" s="31">
        <v>105</v>
      </c>
      <c r="D397" s="30" t="s">
        <v>100</v>
      </c>
      <c r="E397" s="32" t="s">
        <v>101</v>
      </c>
      <c r="F397" s="33">
        <v>0</v>
      </c>
      <c r="G397" s="30" t="str">
        <f>VLOOKUP(B397,'Data Produk'!$A$2:$F$40,2,FALSE)</f>
        <v>Beng beng</v>
      </c>
      <c r="H397" s="30" t="str">
        <f>VLOOKUP(B397,'Data Produk'!$A$2:$F$40,3,FALSE)</f>
        <v>Makanan</v>
      </c>
      <c r="I397" s="31" t="str">
        <f>VLOOKUP(B397,'Data Produk'!$A$2:$F$40,4,FALSE)</f>
        <v>Pcs</v>
      </c>
      <c r="J397" s="34">
        <f>VLOOKUP(B397,'Data Produk'!$A$2:$F$40,5,FALSE)</f>
        <v>3650</v>
      </c>
      <c r="K397" s="34">
        <f>VLOOKUP(B397,'Data Produk'!$A$2:$F$40,6,FALSE)</f>
        <v>5100</v>
      </c>
      <c r="L397" s="34">
        <f t="shared" si="0"/>
        <v>383250</v>
      </c>
      <c r="M397" s="32">
        <f t="shared" si="26"/>
        <v>535500</v>
      </c>
      <c r="N397" s="31">
        <f>DAY('Data Transaksi'!$A397)</f>
        <v>31</v>
      </c>
      <c r="O397" s="30" t="str">
        <f>TEXT('Data Transaksi'!$A397,"mmm")</f>
        <v>Jan</v>
      </c>
      <c r="P397" s="35">
        <f>YEAR('Data Transaksi'!$A397)</f>
        <v>2022</v>
      </c>
      <c r="R397" s="28">
        <f>'Data Transaksi'!$C397+50</f>
        <v>155</v>
      </c>
    </row>
    <row r="398" spans="1:18" ht="16.5" customHeight="1" x14ac:dyDescent="0.35">
      <c r="A398" s="22">
        <v>44593</v>
      </c>
      <c r="B398" s="23" t="s">
        <v>6</v>
      </c>
      <c r="C398" s="24">
        <v>107</v>
      </c>
      <c r="D398" s="23" t="s">
        <v>100</v>
      </c>
      <c r="E398" s="25" t="s">
        <v>101</v>
      </c>
      <c r="F398" s="26">
        <v>0</v>
      </c>
      <c r="G398" s="23" t="str">
        <f>VLOOKUP(B398,'Data Produk'!$A$2:$F$40,2,FALSE)</f>
        <v>Pocky</v>
      </c>
      <c r="H398" s="23" t="str">
        <f>VLOOKUP(B398,'Data Produk'!$A$2:$F$40,3,FALSE)</f>
        <v>Makanan</v>
      </c>
      <c r="I398" s="24" t="str">
        <f>VLOOKUP(B398,'Data Produk'!$A$2:$F$40,4,FALSE)</f>
        <v>Pcs</v>
      </c>
      <c r="J398" s="27">
        <f>VLOOKUP(B398,'Data Produk'!$A$2:$F$40,5,FALSE)</f>
        <v>7250</v>
      </c>
      <c r="K398" s="27">
        <f>VLOOKUP(B398,'Data Produk'!$A$2:$F$40,6,FALSE)</f>
        <v>8200</v>
      </c>
      <c r="L398" s="27">
        <f t="shared" si="0"/>
        <v>775750</v>
      </c>
      <c r="M398" s="25">
        <f t="shared" si="26"/>
        <v>877400</v>
      </c>
      <c r="N398" s="24">
        <f>DAY('Data Transaksi'!$A398)</f>
        <v>1</v>
      </c>
      <c r="O398" s="23" t="str">
        <f>TEXT('Data Transaksi'!$A398,"mmm")</f>
        <v>Feb</v>
      </c>
      <c r="P398" s="24">
        <f>YEAR('Data Transaksi'!$A398)</f>
        <v>2022</v>
      </c>
      <c r="R398" s="28">
        <f>'Data Transaksi'!$C398+50</f>
        <v>157</v>
      </c>
    </row>
    <row r="399" spans="1:18" ht="16.5" customHeight="1" x14ac:dyDescent="0.35">
      <c r="A399" s="29">
        <v>44594</v>
      </c>
      <c r="B399" s="30" t="s">
        <v>10</v>
      </c>
      <c r="C399" s="31">
        <v>104</v>
      </c>
      <c r="D399" s="30" t="s">
        <v>104</v>
      </c>
      <c r="E399" s="32" t="s">
        <v>103</v>
      </c>
      <c r="F399" s="33">
        <v>0</v>
      </c>
      <c r="G399" s="30" t="str">
        <f>VLOOKUP(B399,'Data Produk'!$A$2:$F$40,2,FALSE)</f>
        <v>Lotte Chocopie</v>
      </c>
      <c r="H399" s="30" t="str">
        <f>VLOOKUP(B399,'Data Produk'!$A$2:$F$40,3,FALSE)</f>
        <v>Makanan</v>
      </c>
      <c r="I399" s="31" t="str">
        <f>VLOOKUP(B399,'Data Produk'!$A$2:$F$40,4,FALSE)</f>
        <v>Pcs</v>
      </c>
      <c r="J399" s="34">
        <f>VLOOKUP(B399,'Data Produk'!$A$2:$F$40,5,FALSE)</f>
        <v>4850</v>
      </c>
      <c r="K399" s="34">
        <f>VLOOKUP(B399,'Data Produk'!$A$2:$F$40,6,FALSE)</f>
        <v>6100</v>
      </c>
      <c r="L399" s="34">
        <f t="shared" si="0"/>
        <v>504400</v>
      </c>
      <c r="M399" s="32">
        <f t="shared" ref="M399:M421" si="27">K399*C399</f>
        <v>634400</v>
      </c>
      <c r="N399" s="31">
        <f>DAY('Data Transaksi'!$A399)</f>
        <v>2</v>
      </c>
      <c r="O399" s="30" t="str">
        <f>TEXT('Data Transaksi'!$A399,"mmm")</f>
        <v>Feb</v>
      </c>
      <c r="P399" s="35">
        <f>YEAR('Data Transaksi'!$A399)</f>
        <v>2022</v>
      </c>
      <c r="R399" s="28">
        <f>'Data Transaksi'!$C399+50</f>
        <v>154</v>
      </c>
    </row>
    <row r="400" spans="1:18" ht="16.5" customHeight="1" x14ac:dyDescent="0.35">
      <c r="A400" s="22">
        <v>44595</v>
      </c>
      <c r="B400" s="23" t="s">
        <v>12</v>
      </c>
      <c r="C400" s="24">
        <v>115</v>
      </c>
      <c r="D400" s="23" t="s">
        <v>104</v>
      </c>
      <c r="E400" s="25" t="s">
        <v>101</v>
      </c>
      <c r="F400" s="26">
        <v>0</v>
      </c>
      <c r="G400" s="23" t="str">
        <f>VLOOKUP(B400,'Data Produk'!$A$2:$F$40,2,FALSE)</f>
        <v>Oreo Wafer Sandwich</v>
      </c>
      <c r="H400" s="23" t="str">
        <f>VLOOKUP(B400,'Data Produk'!$A$2:$F$40,3,FALSE)</f>
        <v>Makanan</v>
      </c>
      <c r="I400" s="24" t="str">
        <f>VLOOKUP(B400,'Data Produk'!$A$2:$F$40,4,FALSE)</f>
        <v>Pcs</v>
      </c>
      <c r="J400" s="27">
        <f>VLOOKUP(B400,'Data Produk'!$A$2:$F$40,5,FALSE)</f>
        <v>2350</v>
      </c>
      <c r="K400" s="27">
        <f>VLOOKUP(B400,'Data Produk'!$A$2:$F$40,6,FALSE)</f>
        <v>3500</v>
      </c>
      <c r="L400" s="27">
        <f t="shared" si="0"/>
        <v>270250</v>
      </c>
      <c r="M400" s="25">
        <f t="shared" si="27"/>
        <v>402500</v>
      </c>
      <c r="N400" s="24">
        <f>DAY('Data Transaksi'!$A400)</f>
        <v>3</v>
      </c>
      <c r="O400" s="23" t="str">
        <f>TEXT('Data Transaksi'!$A400,"mmm")</f>
        <v>Feb</v>
      </c>
      <c r="P400" s="24">
        <f>YEAR('Data Transaksi'!$A400)</f>
        <v>2022</v>
      </c>
      <c r="R400" s="28">
        <f>'Data Transaksi'!$C400+50</f>
        <v>165</v>
      </c>
    </row>
    <row r="401" spans="1:18" ht="16.5" customHeight="1" x14ac:dyDescent="0.35">
      <c r="A401" s="29">
        <v>44596</v>
      </c>
      <c r="B401" s="30" t="s">
        <v>14</v>
      </c>
      <c r="C401" s="31">
        <v>108</v>
      </c>
      <c r="D401" s="30" t="s">
        <v>104</v>
      </c>
      <c r="E401" s="32" t="s">
        <v>101</v>
      </c>
      <c r="F401" s="33">
        <v>0</v>
      </c>
      <c r="G401" s="30" t="str">
        <f>VLOOKUP(B401,'Data Produk'!$A$2:$F$40,2,FALSE)</f>
        <v>Nyam-nyam</v>
      </c>
      <c r="H401" s="30" t="str">
        <f>VLOOKUP(B401,'Data Produk'!$A$2:$F$40,3,FALSE)</f>
        <v>Makanan</v>
      </c>
      <c r="I401" s="31" t="str">
        <f>VLOOKUP(B401,'Data Produk'!$A$2:$F$40,4,FALSE)</f>
        <v>Pcs</v>
      </c>
      <c r="J401" s="34">
        <f>VLOOKUP(B401,'Data Produk'!$A$2:$F$40,5,FALSE)</f>
        <v>3550</v>
      </c>
      <c r="K401" s="34">
        <f>VLOOKUP(B401,'Data Produk'!$A$2:$F$40,6,FALSE)</f>
        <v>4800</v>
      </c>
      <c r="L401" s="34">
        <f t="shared" si="0"/>
        <v>383400</v>
      </c>
      <c r="M401" s="32">
        <f t="shared" si="27"/>
        <v>518400</v>
      </c>
      <c r="N401" s="31">
        <f>DAY('Data Transaksi'!$A401)</f>
        <v>4</v>
      </c>
      <c r="O401" s="30" t="str">
        <f>TEXT('Data Transaksi'!$A401,"mmm")</f>
        <v>Feb</v>
      </c>
      <c r="P401" s="35">
        <f>YEAR('Data Transaksi'!$A401)</f>
        <v>2022</v>
      </c>
      <c r="R401" s="28">
        <f>'Data Transaksi'!$C401+50</f>
        <v>158</v>
      </c>
    </row>
    <row r="402" spans="1:18" ht="16.5" customHeight="1" x14ac:dyDescent="0.35">
      <c r="A402" s="22">
        <v>44597</v>
      </c>
      <c r="B402" s="23" t="s">
        <v>32</v>
      </c>
      <c r="C402" s="24">
        <v>107</v>
      </c>
      <c r="D402" s="23" t="s">
        <v>100</v>
      </c>
      <c r="E402" s="25" t="s">
        <v>101</v>
      </c>
      <c r="F402" s="26">
        <v>0</v>
      </c>
      <c r="G402" s="23" t="str">
        <f>VLOOKUP(B402,'Data Produk'!$A$2:$F$40,2,FALSE)</f>
        <v>Buah Vita</v>
      </c>
      <c r="H402" s="23" t="str">
        <f>VLOOKUP(B402,'Data Produk'!$A$2:$F$40,3,FALSE)</f>
        <v>Minuman</v>
      </c>
      <c r="I402" s="24" t="str">
        <f>VLOOKUP(B402,'Data Produk'!$A$2:$F$40,4,FALSE)</f>
        <v>Pcs</v>
      </c>
      <c r="J402" s="27">
        <f>VLOOKUP(B402,'Data Produk'!$A$2:$F$40,5,FALSE)</f>
        <v>12850</v>
      </c>
      <c r="K402" s="27">
        <f>VLOOKUP(B402,'Data Produk'!$A$2:$F$40,6,FALSE)</f>
        <v>14250</v>
      </c>
      <c r="L402" s="27">
        <f t="shared" si="0"/>
        <v>1374950</v>
      </c>
      <c r="M402" s="25">
        <f t="shared" si="27"/>
        <v>1524750</v>
      </c>
      <c r="N402" s="24">
        <f>DAY('Data Transaksi'!$A402)</f>
        <v>5</v>
      </c>
      <c r="O402" s="23" t="str">
        <f>TEXT('Data Transaksi'!$A402,"mmm")</f>
        <v>Feb</v>
      </c>
      <c r="P402" s="24">
        <f>YEAR('Data Transaksi'!$A402)</f>
        <v>2022</v>
      </c>
      <c r="R402" s="28">
        <f>'Data Transaksi'!$C402+50</f>
        <v>157</v>
      </c>
    </row>
    <row r="403" spans="1:18" ht="16.5" customHeight="1" x14ac:dyDescent="0.35">
      <c r="A403" s="29">
        <v>44598</v>
      </c>
      <c r="B403" s="30" t="s">
        <v>35</v>
      </c>
      <c r="C403" s="31">
        <v>109</v>
      </c>
      <c r="D403" s="30" t="s">
        <v>100</v>
      </c>
      <c r="E403" s="32" t="s">
        <v>103</v>
      </c>
      <c r="F403" s="33">
        <v>0</v>
      </c>
      <c r="G403" s="30" t="str">
        <f>VLOOKUP(B403,'Data Produk'!$A$2:$F$40,2,FALSE)</f>
        <v>Cimory Yogurt</v>
      </c>
      <c r="H403" s="30" t="str">
        <f>VLOOKUP(B403,'Data Produk'!$A$2:$F$40,3,FALSE)</f>
        <v>Minuman</v>
      </c>
      <c r="I403" s="31" t="str">
        <f>VLOOKUP(B403,'Data Produk'!$A$2:$F$40,4,FALSE)</f>
        <v>Pcs</v>
      </c>
      <c r="J403" s="34">
        <f>VLOOKUP(B403,'Data Produk'!$A$2:$F$40,5,FALSE)</f>
        <v>2875</v>
      </c>
      <c r="K403" s="34">
        <f>VLOOKUP(B403,'Data Produk'!$A$2:$F$40,6,FALSE)</f>
        <v>5300</v>
      </c>
      <c r="L403" s="34">
        <f t="shared" si="0"/>
        <v>313375</v>
      </c>
      <c r="M403" s="32">
        <f t="shared" si="27"/>
        <v>577700</v>
      </c>
      <c r="N403" s="31">
        <f>DAY('Data Transaksi'!$A403)</f>
        <v>6</v>
      </c>
      <c r="O403" s="30" t="str">
        <f>TEXT('Data Transaksi'!$A403,"mmm")</f>
        <v>Feb</v>
      </c>
      <c r="P403" s="35">
        <f>YEAR('Data Transaksi'!$A403)</f>
        <v>2022</v>
      </c>
      <c r="R403" s="28">
        <f>'Data Transaksi'!$C403+50</f>
        <v>159</v>
      </c>
    </row>
    <row r="404" spans="1:18" ht="16.5" customHeight="1" x14ac:dyDescent="0.35">
      <c r="A404" s="22">
        <v>44599</v>
      </c>
      <c r="B404" s="23" t="s">
        <v>37</v>
      </c>
      <c r="C404" s="24">
        <v>105</v>
      </c>
      <c r="D404" s="23" t="s">
        <v>100</v>
      </c>
      <c r="E404" s="25" t="s">
        <v>101</v>
      </c>
      <c r="F404" s="26">
        <v>0</v>
      </c>
      <c r="G404" s="23" t="str">
        <f>VLOOKUP(B404,'Data Produk'!$A$2:$F$40,2,FALSE)</f>
        <v>Yoyic Bluebery</v>
      </c>
      <c r="H404" s="23" t="str">
        <f>VLOOKUP(B404,'Data Produk'!$A$2:$F$40,3,FALSE)</f>
        <v>Minuman</v>
      </c>
      <c r="I404" s="24" t="str">
        <f>VLOOKUP(B404,'Data Produk'!$A$2:$F$40,4,FALSE)</f>
        <v>Pcs</v>
      </c>
      <c r="J404" s="27">
        <f>VLOOKUP(B404,'Data Produk'!$A$2:$F$40,5,FALSE)</f>
        <v>4775</v>
      </c>
      <c r="K404" s="27">
        <f>VLOOKUP(B404,'Data Produk'!$A$2:$F$40,6,FALSE)</f>
        <v>7700</v>
      </c>
      <c r="L404" s="27">
        <f t="shared" si="0"/>
        <v>501375</v>
      </c>
      <c r="M404" s="25">
        <f t="shared" si="27"/>
        <v>808500</v>
      </c>
      <c r="N404" s="24">
        <f>DAY('Data Transaksi'!$A404)</f>
        <v>7</v>
      </c>
      <c r="O404" s="23" t="str">
        <f>TEXT('Data Transaksi'!$A404,"mmm")</f>
        <v>Feb</v>
      </c>
      <c r="P404" s="24">
        <f>YEAR('Data Transaksi'!$A404)</f>
        <v>2022</v>
      </c>
      <c r="R404" s="28">
        <f>'Data Transaksi'!$C404+50</f>
        <v>155</v>
      </c>
    </row>
    <row r="405" spans="1:18" ht="16.5" customHeight="1" x14ac:dyDescent="0.35">
      <c r="A405" s="29">
        <v>44600</v>
      </c>
      <c r="B405" s="30" t="s">
        <v>39</v>
      </c>
      <c r="C405" s="31">
        <v>105</v>
      </c>
      <c r="D405" s="30" t="s">
        <v>100</v>
      </c>
      <c r="E405" s="32" t="s">
        <v>103</v>
      </c>
      <c r="F405" s="33">
        <v>0</v>
      </c>
      <c r="G405" s="30" t="str">
        <f>VLOOKUP(B405,'Data Produk'!$A$2:$F$40,2,FALSE)</f>
        <v>Teh Pucuk</v>
      </c>
      <c r="H405" s="30" t="str">
        <f>VLOOKUP(B405,'Data Produk'!$A$2:$F$40,3,FALSE)</f>
        <v>Minuman</v>
      </c>
      <c r="I405" s="31" t="str">
        <f>VLOOKUP(B405,'Data Produk'!$A$2:$F$40,4,FALSE)</f>
        <v>Pcs</v>
      </c>
      <c r="J405" s="34">
        <f>VLOOKUP(B405,'Data Produk'!$A$2:$F$40,5,FALSE)</f>
        <v>11500</v>
      </c>
      <c r="K405" s="34">
        <f>VLOOKUP(B405,'Data Produk'!$A$2:$F$40,6,FALSE)</f>
        <v>12550</v>
      </c>
      <c r="L405" s="34">
        <f t="shared" si="0"/>
        <v>1207500</v>
      </c>
      <c r="M405" s="32">
        <f t="shared" si="27"/>
        <v>1317750</v>
      </c>
      <c r="N405" s="31">
        <f>DAY('Data Transaksi'!$A405)</f>
        <v>8</v>
      </c>
      <c r="O405" s="30" t="str">
        <f>TEXT('Data Transaksi'!$A405,"mmm")</f>
        <v>Feb</v>
      </c>
      <c r="P405" s="35">
        <f>YEAR('Data Transaksi'!$A405)</f>
        <v>2022</v>
      </c>
      <c r="R405" s="28">
        <f>'Data Transaksi'!$C405+50</f>
        <v>155</v>
      </c>
    </row>
    <row r="406" spans="1:18" ht="16.5" customHeight="1" x14ac:dyDescent="0.35">
      <c r="A406" s="22">
        <v>44601</v>
      </c>
      <c r="B406" s="23" t="s">
        <v>41</v>
      </c>
      <c r="C406" s="24">
        <v>115</v>
      </c>
      <c r="D406" s="23" t="s">
        <v>102</v>
      </c>
      <c r="E406" s="25" t="s">
        <v>101</v>
      </c>
      <c r="F406" s="26">
        <v>0</v>
      </c>
      <c r="G406" s="23" t="str">
        <f>VLOOKUP(B406,'Data Produk'!$A$2:$F$40,2,FALSE)</f>
        <v>Fruit Tea Poch</v>
      </c>
      <c r="H406" s="23" t="str">
        <f>VLOOKUP(B406,'Data Produk'!$A$2:$F$40,3,FALSE)</f>
        <v>Minuman</v>
      </c>
      <c r="I406" s="24" t="str">
        <f>VLOOKUP(B406,'Data Produk'!$A$2:$F$40,4,FALSE)</f>
        <v>Pcs</v>
      </c>
      <c r="J406" s="27">
        <f>VLOOKUP(B406,'Data Produk'!$A$2:$F$40,5,FALSE)</f>
        <v>2250</v>
      </c>
      <c r="K406" s="27">
        <f>VLOOKUP(B406,'Data Produk'!$A$2:$F$40,6,FALSE)</f>
        <v>4700</v>
      </c>
      <c r="L406" s="27">
        <f t="shared" si="0"/>
        <v>258750</v>
      </c>
      <c r="M406" s="25">
        <f t="shared" si="27"/>
        <v>540500</v>
      </c>
      <c r="N406" s="24">
        <f>DAY('Data Transaksi'!$A406)</f>
        <v>9</v>
      </c>
      <c r="O406" s="23" t="str">
        <f>TEXT('Data Transaksi'!$A406,"mmm")</f>
        <v>Feb</v>
      </c>
      <c r="P406" s="24">
        <f>YEAR('Data Transaksi'!$A406)</f>
        <v>2022</v>
      </c>
      <c r="R406" s="28">
        <f>'Data Transaksi'!$C406+50</f>
        <v>165</v>
      </c>
    </row>
    <row r="407" spans="1:18" ht="16.5" customHeight="1" x14ac:dyDescent="0.35">
      <c r="A407" s="29">
        <v>44602</v>
      </c>
      <c r="B407" s="30" t="s">
        <v>53</v>
      </c>
      <c r="C407" s="31">
        <v>105</v>
      </c>
      <c r="D407" s="30" t="s">
        <v>104</v>
      </c>
      <c r="E407" s="32" t="s">
        <v>101</v>
      </c>
      <c r="F407" s="33">
        <v>0</v>
      </c>
      <c r="G407" s="30" t="str">
        <f>VLOOKUP(B407,'Data Produk'!$A$2:$F$40,2,FALSE)</f>
        <v>Zen Sabun</v>
      </c>
      <c r="H407" s="30" t="str">
        <f>VLOOKUP(B407,'Data Produk'!$A$2:$F$40,3,FALSE)</f>
        <v>Perawatan Tubuh</v>
      </c>
      <c r="I407" s="31" t="str">
        <f>VLOOKUP(B407,'Data Produk'!$A$2:$F$40,4,FALSE)</f>
        <v>Pcs</v>
      </c>
      <c r="J407" s="34">
        <f>VLOOKUP(B407,'Data Produk'!$A$2:$F$40,5,FALSE)</f>
        <v>18500</v>
      </c>
      <c r="K407" s="34">
        <f>VLOOKUP(B407,'Data Produk'!$A$2:$F$40,6,FALSE)</f>
        <v>20000</v>
      </c>
      <c r="L407" s="34">
        <f t="shared" si="0"/>
        <v>1942500</v>
      </c>
      <c r="M407" s="32">
        <f t="shared" si="27"/>
        <v>2100000</v>
      </c>
      <c r="N407" s="31">
        <f>DAY('Data Transaksi'!$A407)</f>
        <v>10</v>
      </c>
      <c r="O407" s="30" t="str">
        <f>TEXT('Data Transaksi'!$A407,"mmm")</f>
        <v>Feb</v>
      </c>
      <c r="P407" s="35">
        <f>YEAR('Data Transaksi'!$A407)</f>
        <v>2022</v>
      </c>
      <c r="R407" s="28">
        <f>'Data Transaksi'!$C407+50</f>
        <v>155</v>
      </c>
    </row>
    <row r="408" spans="1:18" ht="16.5" customHeight="1" x14ac:dyDescent="0.35">
      <c r="A408" s="22">
        <v>44603</v>
      </c>
      <c r="B408" s="23" t="s">
        <v>56</v>
      </c>
      <c r="C408" s="24">
        <v>112</v>
      </c>
      <c r="D408" s="23" t="s">
        <v>102</v>
      </c>
      <c r="E408" s="25" t="s">
        <v>101</v>
      </c>
      <c r="F408" s="26">
        <v>0</v>
      </c>
      <c r="G408" s="23" t="str">
        <f>VLOOKUP(B408,'Data Produk'!$A$2:$F$40,2,FALSE)</f>
        <v>Detol</v>
      </c>
      <c r="H408" s="23" t="str">
        <f>VLOOKUP(B408,'Data Produk'!$A$2:$F$40,3,FALSE)</f>
        <v>Perawatan Tubuh</v>
      </c>
      <c r="I408" s="24" t="str">
        <f>VLOOKUP(B408,'Data Produk'!$A$2:$F$40,4,FALSE)</f>
        <v>Pcs</v>
      </c>
      <c r="J408" s="27">
        <f>VLOOKUP(B408,'Data Produk'!$A$2:$F$40,5,FALSE)</f>
        <v>5750</v>
      </c>
      <c r="K408" s="27">
        <f>VLOOKUP(B408,'Data Produk'!$A$2:$F$40,6,FALSE)</f>
        <v>7500</v>
      </c>
      <c r="L408" s="27">
        <f t="shared" si="0"/>
        <v>644000</v>
      </c>
      <c r="M408" s="25">
        <f t="shared" si="27"/>
        <v>840000</v>
      </c>
      <c r="N408" s="24">
        <f>DAY('Data Transaksi'!$A408)</f>
        <v>11</v>
      </c>
      <c r="O408" s="23" t="str">
        <f>TEXT('Data Transaksi'!$A408,"mmm")</f>
        <v>Feb</v>
      </c>
      <c r="P408" s="24">
        <f>YEAR('Data Transaksi'!$A408)</f>
        <v>2022</v>
      </c>
      <c r="R408" s="28">
        <f>'Data Transaksi'!$C408+50</f>
        <v>162</v>
      </c>
    </row>
    <row r="409" spans="1:18" ht="16.5" customHeight="1" x14ac:dyDescent="0.35">
      <c r="A409" s="29">
        <v>44604</v>
      </c>
      <c r="B409" s="30" t="s">
        <v>58</v>
      </c>
      <c r="C409" s="31">
        <v>105</v>
      </c>
      <c r="D409" s="30" t="s">
        <v>102</v>
      </c>
      <c r="E409" s="32" t="s">
        <v>101</v>
      </c>
      <c r="F409" s="33">
        <v>0</v>
      </c>
      <c r="G409" s="30" t="str">
        <f>VLOOKUP(B409,'Data Produk'!$A$2:$F$40,2,FALSE)</f>
        <v>Lifebuoy Cair 900 Ml</v>
      </c>
      <c r="H409" s="30" t="str">
        <f>VLOOKUP(B409,'Data Produk'!$A$2:$F$40,3,FALSE)</f>
        <v>Perawatan Tubuh</v>
      </c>
      <c r="I409" s="31" t="str">
        <f>VLOOKUP(B409,'Data Produk'!$A$2:$F$40,4,FALSE)</f>
        <v>Pcs</v>
      </c>
      <c r="J409" s="34">
        <f>VLOOKUP(B409,'Data Produk'!$A$2:$F$40,5,FALSE)</f>
        <v>34550</v>
      </c>
      <c r="K409" s="34">
        <f>VLOOKUP(B409,'Data Produk'!$A$2:$F$40,6,FALSE)</f>
        <v>36000</v>
      </c>
      <c r="L409" s="34">
        <f t="shared" si="0"/>
        <v>3627750</v>
      </c>
      <c r="M409" s="32">
        <f t="shared" si="27"/>
        <v>3780000</v>
      </c>
      <c r="N409" s="31">
        <f>DAY('Data Transaksi'!$A409)</f>
        <v>12</v>
      </c>
      <c r="O409" s="30" t="str">
        <f>TEXT('Data Transaksi'!$A409,"mmm")</f>
        <v>Feb</v>
      </c>
      <c r="P409" s="35">
        <f>YEAR('Data Transaksi'!$A409)</f>
        <v>2022</v>
      </c>
      <c r="R409" s="28">
        <f>'Data Transaksi'!$C409+50</f>
        <v>155</v>
      </c>
    </row>
    <row r="410" spans="1:18" ht="16.5" customHeight="1" x14ac:dyDescent="0.35">
      <c r="A410" s="22">
        <v>44605</v>
      </c>
      <c r="B410" s="23" t="s">
        <v>60</v>
      </c>
      <c r="C410" s="24">
        <v>106</v>
      </c>
      <c r="D410" s="23" t="s">
        <v>104</v>
      </c>
      <c r="E410" s="25" t="s">
        <v>103</v>
      </c>
      <c r="F410" s="26">
        <v>0</v>
      </c>
      <c r="G410" s="23" t="str">
        <f>VLOOKUP(B410,'Data Produk'!$A$2:$F$40,2,FALSE)</f>
        <v>Ciptadent 190gr</v>
      </c>
      <c r="H410" s="23" t="str">
        <f>VLOOKUP(B410,'Data Produk'!$A$2:$F$40,3,FALSE)</f>
        <v>Perawatan Tubuh</v>
      </c>
      <c r="I410" s="24" t="str">
        <f>VLOOKUP(B410,'Data Produk'!$A$2:$F$40,4,FALSE)</f>
        <v>Pcs</v>
      </c>
      <c r="J410" s="27">
        <f>VLOOKUP(B410,'Data Produk'!$A$2:$F$40,5,FALSE)</f>
        <v>15450</v>
      </c>
      <c r="K410" s="27">
        <f>VLOOKUP(B410,'Data Produk'!$A$2:$F$40,6,FALSE)</f>
        <v>17750</v>
      </c>
      <c r="L410" s="27">
        <f t="shared" si="0"/>
        <v>1637700</v>
      </c>
      <c r="M410" s="25">
        <f t="shared" si="27"/>
        <v>1881500</v>
      </c>
      <c r="N410" s="24">
        <f>DAY('Data Transaksi'!$A410)</f>
        <v>13</v>
      </c>
      <c r="O410" s="23" t="str">
        <f>TEXT('Data Transaksi'!$A410,"mmm")</f>
        <v>Feb</v>
      </c>
      <c r="P410" s="24">
        <f>YEAR('Data Transaksi'!$A410)</f>
        <v>2022</v>
      </c>
      <c r="R410" s="28">
        <f>'Data Transaksi'!$C410+50</f>
        <v>156</v>
      </c>
    </row>
    <row r="411" spans="1:18" ht="16.5" customHeight="1" x14ac:dyDescent="0.35">
      <c r="A411" s="29">
        <v>44606</v>
      </c>
      <c r="B411" s="30" t="s">
        <v>62</v>
      </c>
      <c r="C411" s="31">
        <v>108</v>
      </c>
      <c r="D411" s="30" t="s">
        <v>102</v>
      </c>
      <c r="E411" s="32" t="s">
        <v>101</v>
      </c>
      <c r="F411" s="33">
        <v>0</v>
      </c>
      <c r="G411" s="30" t="str">
        <f>VLOOKUP(B411,'Data Produk'!$A$2:$F$40,2,FALSE)</f>
        <v>Pepsodent 120 gr</v>
      </c>
      <c r="H411" s="30" t="str">
        <f>VLOOKUP(B411,'Data Produk'!$A$2:$F$40,3,FALSE)</f>
        <v>Perawatan Tubuh</v>
      </c>
      <c r="I411" s="31" t="str">
        <f>VLOOKUP(B411,'Data Produk'!$A$2:$F$40,4,FALSE)</f>
        <v>Pcs</v>
      </c>
      <c r="J411" s="34">
        <f>VLOOKUP(B411,'Data Produk'!$A$2:$F$40,5,FALSE)</f>
        <v>5750</v>
      </c>
      <c r="K411" s="34">
        <f>VLOOKUP(B411,'Data Produk'!$A$2:$F$40,6,FALSE)</f>
        <v>10300</v>
      </c>
      <c r="L411" s="34">
        <f t="shared" si="0"/>
        <v>621000</v>
      </c>
      <c r="M411" s="32">
        <f t="shared" si="27"/>
        <v>1112400</v>
      </c>
      <c r="N411" s="31">
        <f>DAY('Data Transaksi'!$A411)</f>
        <v>14</v>
      </c>
      <c r="O411" s="30" t="str">
        <f>TEXT('Data Transaksi'!$A411,"mmm")</f>
        <v>Feb</v>
      </c>
      <c r="P411" s="35">
        <f>YEAR('Data Transaksi'!$A411)</f>
        <v>2022</v>
      </c>
      <c r="R411" s="28">
        <f>'Data Transaksi'!$C411+50</f>
        <v>158</v>
      </c>
    </row>
    <row r="412" spans="1:18" ht="16.5" customHeight="1" x14ac:dyDescent="0.35">
      <c r="A412" s="22">
        <v>44607</v>
      </c>
      <c r="B412" s="23" t="s">
        <v>70</v>
      </c>
      <c r="C412" s="24">
        <v>104</v>
      </c>
      <c r="D412" s="23" t="s">
        <v>102</v>
      </c>
      <c r="E412" s="25" t="s">
        <v>101</v>
      </c>
      <c r="F412" s="26">
        <v>0</v>
      </c>
      <c r="G412" s="23" t="str">
        <f>VLOOKUP(B412,'Data Produk'!$A$2:$F$40,2,FALSE)</f>
        <v>Buku Gambar A4</v>
      </c>
      <c r="H412" s="23" t="str">
        <f>VLOOKUP(B412,'Data Produk'!$A$2:$F$40,3,FALSE)</f>
        <v>Alat Tulis</v>
      </c>
      <c r="I412" s="24" t="str">
        <f>VLOOKUP(B412,'Data Produk'!$A$2:$F$40,4,FALSE)</f>
        <v>Pcs</v>
      </c>
      <c r="J412" s="27">
        <f>VLOOKUP(B412,'Data Produk'!$A$2:$F$40,5,FALSE)</f>
        <v>8000</v>
      </c>
      <c r="K412" s="27">
        <f>VLOOKUP(B412,'Data Produk'!$A$2:$F$40,6,FALSE)</f>
        <v>10750</v>
      </c>
      <c r="L412" s="27">
        <f t="shared" si="0"/>
        <v>832000</v>
      </c>
      <c r="M412" s="25">
        <f t="shared" si="27"/>
        <v>1118000</v>
      </c>
      <c r="N412" s="24">
        <f>DAY('Data Transaksi'!$A412)</f>
        <v>15</v>
      </c>
      <c r="O412" s="23" t="str">
        <f>TEXT('Data Transaksi'!$A412,"mmm")</f>
        <v>Feb</v>
      </c>
      <c r="P412" s="24">
        <f>YEAR('Data Transaksi'!$A412)</f>
        <v>2022</v>
      </c>
      <c r="R412" s="28">
        <f>'Data Transaksi'!$C412+50</f>
        <v>154</v>
      </c>
    </row>
    <row r="413" spans="1:18" ht="16.5" customHeight="1" x14ac:dyDescent="0.35">
      <c r="A413" s="29">
        <v>44608</v>
      </c>
      <c r="B413" s="30" t="s">
        <v>73</v>
      </c>
      <c r="C413" s="31">
        <v>105</v>
      </c>
      <c r="D413" s="30" t="s">
        <v>104</v>
      </c>
      <c r="E413" s="32" t="s">
        <v>101</v>
      </c>
      <c r="F413" s="33">
        <v>0</v>
      </c>
      <c r="G413" s="30" t="str">
        <f>VLOOKUP(B413,'Data Produk'!$A$2:$F$40,2,FALSE)</f>
        <v>Buku Tulis</v>
      </c>
      <c r="H413" s="30" t="str">
        <f>VLOOKUP(B413,'Data Produk'!$A$2:$F$40,3,FALSE)</f>
        <v>Alat Tulis</v>
      </c>
      <c r="I413" s="31" t="str">
        <f>VLOOKUP(B413,'Data Produk'!$A$2:$F$40,4,FALSE)</f>
        <v>Pcs</v>
      </c>
      <c r="J413" s="34">
        <f>VLOOKUP(B413,'Data Produk'!$A$2:$F$40,5,FALSE)</f>
        <v>5000</v>
      </c>
      <c r="K413" s="34">
        <f>VLOOKUP(B413,'Data Produk'!$A$2:$F$40,6,FALSE)</f>
        <v>7750</v>
      </c>
      <c r="L413" s="34">
        <f t="shared" si="0"/>
        <v>525000</v>
      </c>
      <c r="M413" s="32">
        <f t="shared" si="27"/>
        <v>813750</v>
      </c>
      <c r="N413" s="31">
        <f>DAY('Data Transaksi'!$A413)</f>
        <v>16</v>
      </c>
      <c r="O413" s="30" t="str">
        <f>TEXT('Data Transaksi'!$A413,"mmm")</f>
        <v>Feb</v>
      </c>
      <c r="P413" s="35">
        <f>YEAR('Data Transaksi'!$A413)</f>
        <v>2022</v>
      </c>
      <c r="R413" s="28">
        <f>'Data Transaksi'!$C413+50</f>
        <v>155</v>
      </c>
    </row>
    <row r="414" spans="1:18" ht="16.5" customHeight="1" x14ac:dyDescent="0.35">
      <c r="A414" s="22">
        <v>44609</v>
      </c>
      <c r="B414" s="23" t="s">
        <v>75</v>
      </c>
      <c r="C414" s="24">
        <v>112</v>
      </c>
      <c r="D414" s="23" t="s">
        <v>102</v>
      </c>
      <c r="E414" s="25" t="s">
        <v>103</v>
      </c>
      <c r="F414" s="26">
        <v>0</v>
      </c>
      <c r="G414" s="23" t="str">
        <f>VLOOKUP(B414,'Data Produk'!$A$2:$F$40,2,FALSE)</f>
        <v>Pencil Warna 12</v>
      </c>
      <c r="H414" s="23" t="str">
        <f>VLOOKUP(B414,'Data Produk'!$A$2:$F$40,3,FALSE)</f>
        <v>Alat Tulis</v>
      </c>
      <c r="I414" s="24" t="str">
        <f>VLOOKUP(B414,'Data Produk'!$A$2:$F$40,4,FALSE)</f>
        <v>Pcs</v>
      </c>
      <c r="J414" s="27">
        <f>VLOOKUP(B414,'Data Produk'!$A$2:$F$40,5,FALSE)</f>
        <v>25000</v>
      </c>
      <c r="K414" s="27">
        <f>VLOOKUP(B414,'Data Produk'!$A$2:$F$40,6,FALSE)</f>
        <v>27500</v>
      </c>
      <c r="L414" s="27">
        <f t="shared" si="0"/>
        <v>2800000</v>
      </c>
      <c r="M414" s="25">
        <f t="shared" si="27"/>
        <v>3080000</v>
      </c>
      <c r="N414" s="24">
        <f>DAY('Data Transaksi'!$A414)</f>
        <v>17</v>
      </c>
      <c r="O414" s="23" t="str">
        <f>TEXT('Data Transaksi'!$A414,"mmm")</f>
        <v>Feb</v>
      </c>
      <c r="P414" s="24">
        <f>YEAR('Data Transaksi'!$A414)</f>
        <v>2022</v>
      </c>
      <c r="R414" s="28">
        <f>'Data Transaksi'!$C414+50</f>
        <v>162</v>
      </c>
    </row>
    <row r="415" spans="1:18" ht="16.5" customHeight="1" x14ac:dyDescent="0.35">
      <c r="A415" s="29">
        <v>44610</v>
      </c>
      <c r="B415" s="30" t="s">
        <v>77</v>
      </c>
      <c r="C415" s="31">
        <v>106</v>
      </c>
      <c r="D415" s="30" t="s">
        <v>102</v>
      </c>
      <c r="E415" s="32" t="s">
        <v>101</v>
      </c>
      <c r="F415" s="33">
        <v>0</v>
      </c>
      <c r="G415" s="30" t="str">
        <f>VLOOKUP(B415,'Data Produk'!$A$2:$F$40,2,FALSE)</f>
        <v>Pencil Warna 24</v>
      </c>
      <c r="H415" s="30" t="str">
        <f>VLOOKUP(B415,'Data Produk'!$A$2:$F$40,3,FALSE)</f>
        <v>Alat Tulis</v>
      </c>
      <c r="I415" s="31" t="str">
        <f>VLOOKUP(B415,'Data Produk'!$A$2:$F$40,4,FALSE)</f>
        <v>Pcs</v>
      </c>
      <c r="J415" s="34">
        <f>VLOOKUP(B415,'Data Produk'!$A$2:$F$40,5,FALSE)</f>
        <v>50000</v>
      </c>
      <c r="K415" s="34">
        <f>VLOOKUP(B415,'Data Produk'!$A$2:$F$40,6,FALSE)</f>
        <v>55000</v>
      </c>
      <c r="L415" s="34">
        <f t="shared" si="0"/>
        <v>5300000</v>
      </c>
      <c r="M415" s="32">
        <f t="shared" si="27"/>
        <v>5830000</v>
      </c>
      <c r="N415" s="31">
        <f>DAY('Data Transaksi'!$A415)</f>
        <v>18</v>
      </c>
      <c r="O415" s="30" t="str">
        <f>TEXT('Data Transaksi'!$A415,"mmm")</f>
        <v>Feb</v>
      </c>
      <c r="P415" s="35">
        <f>YEAR('Data Transaksi'!$A415)</f>
        <v>2022</v>
      </c>
      <c r="R415" s="28">
        <f>'Data Transaksi'!$C415+50</f>
        <v>156</v>
      </c>
    </row>
    <row r="416" spans="1:18" ht="16.5" customHeight="1" x14ac:dyDescent="0.35">
      <c r="A416" s="22">
        <v>44611</v>
      </c>
      <c r="B416" s="23" t="s">
        <v>79</v>
      </c>
      <c r="C416" s="24">
        <v>103</v>
      </c>
      <c r="D416" s="23" t="s">
        <v>104</v>
      </c>
      <c r="E416" s="25" t="s">
        <v>101</v>
      </c>
      <c r="F416" s="26">
        <v>0</v>
      </c>
      <c r="G416" s="23" t="str">
        <f>VLOOKUP(B416,'Data Produk'!$A$2:$F$40,2,FALSE)</f>
        <v>Buku Gambar A3</v>
      </c>
      <c r="H416" s="23" t="str">
        <f>VLOOKUP(B416,'Data Produk'!$A$2:$F$40,3,FALSE)</f>
        <v>Alat Tulis</v>
      </c>
      <c r="I416" s="24" t="str">
        <f>VLOOKUP(B416,'Data Produk'!$A$2:$F$40,4,FALSE)</f>
        <v>Pcs</v>
      </c>
      <c r="J416" s="27">
        <f>VLOOKUP(B416,'Data Produk'!$A$2:$F$40,5,FALSE)</f>
        <v>10000</v>
      </c>
      <c r="K416" s="27">
        <f>VLOOKUP(B416,'Data Produk'!$A$2:$F$40,6,FALSE)</f>
        <v>13500</v>
      </c>
      <c r="L416" s="27">
        <f t="shared" si="0"/>
        <v>1030000</v>
      </c>
      <c r="M416" s="25">
        <f t="shared" si="27"/>
        <v>1390500</v>
      </c>
      <c r="N416" s="24">
        <f>DAY('Data Transaksi'!$A416)</f>
        <v>19</v>
      </c>
      <c r="O416" s="23" t="str">
        <f>TEXT('Data Transaksi'!$A416,"mmm")</f>
        <v>Feb</v>
      </c>
      <c r="P416" s="24">
        <f>YEAR('Data Transaksi'!$A416)</f>
        <v>2022</v>
      </c>
      <c r="R416" s="28">
        <f>'Data Transaksi'!$C416+50</f>
        <v>153</v>
      </c>
    </row>
    <row r="417" spans="1:18" ht="16.5" customHeight="1" x14ac:dyDescent="0.35">
      <c r="A417" s="29">
        <v>44612</v>
      </c>
      <c r="B417" s="30" t="s">
        <v>81</v>
      </c>
      <c r="C417" s="31">
        <v>109</v>
      </c>
      <c r="D417" s="30" t="s">
        <v>102</v>
      </c>
      <c r="E417" s="32" t="s">
        <v>101</v>
      </c>
      <c r="F417" s="33">
        <v>0</v>
      </c>
      <c r="G417" s="30" t="str">
        <f>VLOOKUP(B417,'Data Produk'!$A$2:$F$40,2,FALSE)</f>
        <v>Pulpen Gel</v>
      </c>
      <c r="H417" s="30" t="str">
        <f>VLOOKUP(B417,'Data Produk'!$A$2:$F$40,3,FALSE)</f>
        <v>Alat Tulis</v>
      </c>
      <c r="I417" s="31" t="str">
        <f>VLOOKUP(B417,'Data Produk'!$A$2:$F$40,4,FALSE)</f>
        <v>Pcs</v>
      </c>
      <c r="J417" s="34">
        <f>VLOOKUP(B417,'Data Produk'!$A$2:$F$40,5,FALSE)</f>
        <v>7500</v>
      </c>
      <c r="K417" s="34">
        <f>VLOOKUP(B417,'Data Produk'!$A$2:$F$40,6,FALSE)</f>
        <v>8000</v>
      </c>
      <c r="L417" s="34">
        <f t="shared" si="0"/>
        <v>817500</v>
      </c>
      <c r="M417" s="32">
        <f t="shared" si="27"/>
        <v>872000</v>
      </c>
      <c r="N417" s="31">
        <f>DAY('Data Transaksi'!$A417)</f>
        <v>20</v>
      </c>
      <c r="O417" s="30" t="str">
        <f>TEXT('Data Transaksi'!$A417,"mmm")</f>
        <v>Feb</v>
      </c>
      <c r="P417" s="35">
        <f>YEAR('Data Transaksi'!$A417)</f>
        <v>2022</v>
      </c>
      <c r="R417" s="28">
        <f>'Data Transaksi'!$C417+50</f>
        <v>159</v>
      </c>
    </row>
    <row r="418" spans="1:18" ht="16.5" customHeight="1" x14ac:dyDescent="0.35">
      <c r="A418" s="22">
        <v>44613</v>
      </c>
      <c r="B418" s="23" t="s">
        <v>83</v>
      </c>
      <c r="C418" s="24">
        <v>108</v>
      </c>
      <c r="D418" s="23" t="s">
        <v>102</v>
      </c>
      <c r="E418" s="25" t="s">
        <v>103</v>
      </c>
      <c r="F418" s="26">
        <v>0</v>
      </c>
      <c r="G418" s="23" t="str">
        <f>VLOOKUP(B418,'Data Produk'!$A$2:$F$40,2,FALSE)</f>
        <v>Tipe X Joyko</v>
      </c>
      <c r="H418" s="23" t="str">
        <f>VLOOKUP(B418,'Data Produk'!$A$2:$F$40,3,FALSE)</f>
        <v>Alat Tulis</v>
      </c>
      <c r="I418" s="24" t="str">
        <f>VLOOKUP(B418,'Data Produk'!$A$2:$F$40,4,FALSE)</f>
        <v>Pcs</v>
      </c>
      <c r="J418" s="27">
        <f>VLOOKUP(B418,'Data Produk'!$A$2:$F$40,5,FALSE)</f>
        <v>1500</v>
      </c>
      <c r="K418" s="27">
        <f>VLOOKUP(B418,'Data Produk'!$A$2:$F$40,6,FALSE)</f>
        <v>2500</v>
      </c>
      <c r="L418" s="27">
        <f t="shared" si="0"/>
        <v>162000</v>
      </c>
      <c r="M418" s="25">
        <f t="shared" si="27"/>
        <v>270000</v>
      </c>
      <c r="N418" s="24">
        <f>DAY('Data Transaksi'!$A418)</f>
        <v>21</v>
      </c>
      <c r="O418" s="23" t="str">
        <f>TEXT('Data Transaksi'!$A418,"mmm")</f>
        <v>Feb</v>
      </c>
      <c r="P418" s="24">
        <f>YEAR('Data Transaksi'!$A418)</f>
        <v>2022</v>
      </c>
      <c r="R418" s="28">
        <f>'Data Transaksi'!$C418+50</f>
        <v>158</v>
      </c>
    </row>
    <row r="419" spans="1:18" ht="16.5" customHeight="1" x14ac:dyDescent="0.35">
      <c r="A419" s="29">
        <v>44614</v>
      </c>
      <c r="B419" s="30" t="s">
        <v>85</v>
      </c>
      <c r="C419" s="31">
        <v>107</v>
      </c>
      <c r="D419" s="30" t="s">
        <v>104</v>
      </c>
      <c r="E419" s="32" t="s">
        <v>101</v>
      </c>
      <c r="F419" s="33">
        <v>0</v>
      </c>
      <c r="G419" s="30" t="str">
        <f>VLOOKUP(B419,'Data Produk'!$A$2:$F$40,2,FALSE)</f>
        <v>Penggaris Butterfly</v>
      </c>
      <c r="H419" s="30" t="str">
        <f>VLOOKUP(B419,'Data Produk'!$A$2:$F$40,3,FALSE)</f>
        <v>Alat Tulis</v>
      </c>
      <c r="I419" s="31" t="str">
        <f>VLOOKUP(B419,'Data Produk'!$A$2:$F$40,4,FALSE)</f>
        <v>Pcs</v>
      </c>
      <c r="J419" s="34">
        <f>VLOOKUP(B419,'Data Produk'!$A$2:$F$40,5,FALSE)</f>
        <v>1750</v>
      </c>
      <c r="K419" s="34">
        <f>VLOOKUP(B419,'Data Produk'!$A$2:$F$40,6,FALSE)</f>
        <v>2750</v>
      </c>
      <c r="L419" s="34">
        <f t="shared" si="0"/>
        <v>187250</v>
      </c>
      <c r="M419" s="32">
        <f t="shared" si="27"/>
        <v>294250</v>
      </c>
      <c r="N419" s="31">
        <f>DAY('Data Transaksi'!$A419)</f>
        <v>22</v>
      </c>
      <c r="O419" s="30" t="str">
        <f>TEXT('Data Transaksi'!$A419,"mmm")</f>
        <v>Feb</v>
      </c>
      <c r="P419" s="35">
        <f>YEAR('Data Transaksi'!$A419)</f>
        <v>2022</v>
      </c>
      <c r="R419" s="28">
        <f>'Data Transaksi'!$C419+50</f>
        <v>157</v>
      </c>
    </row>
    <row r="420" spans="1:18" ht="16.5" customHeight="1" x14ac:dyDescent="0.35">
      <c r="A420" s="22">
        <v>44615</v>
      </c>
      <c r="B420" s="23" t="s">
        <v>87</v>
      </c>
      <c r="C420" s="24">
        <v>125</v>
      </c>
      <c r="D420" s="23" t="s">
        <v>102</v>
      </c>
      <c r="E420" s="25" t="s">
        <v>101</v>
      </c>
      <c r="F420" s="26">
        <v>0</v>
      </c>
      <c r="G420" s="23" t="str">
        <f>VLOOKUP(B420,'Data Produk'!$A$2:$F$40,2,FALSE)</f>
        <v>Penggaris Flexibble</v>
      </c>
      <c r="H420" s="23" t="str">
        <f>VLOOKUP(B420,'Data Produk'!$A$2:$F$40,3,FALSE)</f>
        <v>Alat Tulis</v>
      </c>
      <c r="I420" s="24" t="str">
        <f>VLOOKUP(B420,'Data Produk'!$A$2:$F$40,4,FALSE)</f>
        <v>Pcs</v>
      </c>
      <c r="J420" s="27">
        <f>VLOOKUP(B420,'Data Produk'!$A$2:$F$40,5,FALSE)</f>
        <v>13750</v>
      </c>
      <c r="K420" s="27">
        <f>VLOOKUP(B420,'Data Produk'!$A$2:$F$40,6,FALSE)</f>
        <v>17500</v>
      </c>
      <c r="L420" s="27">
        <f t="shared" si="0"/>
        <v>1718750</v>
      </c>
      <c r="M420" s="25">
        <f t="shared" si="27"/>
        <v>2187500</v>
      </c>
      <c r="N420" s="24">
        <f>DAY('Data Transaksi'!$A420)</f>
        <v>23</v>
      </c>
      <c r="O420" s="23" t="str">
        <f>TEXT('Data Transaksi'!$A420,"mmm")</f>
        <v>Feb</v>
      </c>
      <c r="P420" s="24">
        <f>YEAR('Data Transaksi'!$A420)</f>
        <v>2022</v>
      </c>
      <c r="R420" s="28">
        <f>'Data Transaksi'!$C420+50</f>
        <v>175</v>
      </c>
    </row>
    <row r="421" spans="1:18" ht="16.5" customHeight="1" x14ac:dyDescent="0.35">
      <c r="A421" s="29">
        <v>44616</v>
      </c>
      <c r="B421" s="30" t="s">
        <v>47</v>
      </c>
      <c r="C421" s="31">
        <v>105</v>
      </c>
      <c r="D421" s="30" t="s">
        <v>102</v>
      </c>
      <c r="E421" s="32" t="s">
        <v>101</v>
      </c>
      <c r="F421" s="33">
        <v>0</v>
      </c>
      <c r="G421" s="30" t="str">
        <f>VLOOKUP(B421,'Data Produk'!$A$2:$F$40,2,FALSE)</f>
        <v>Golda Coffee</v>
      </c>
      <c r="H421" s="30" t="str">
        <f>VLOOKUP(B421,'Data Produk'!$A$2:$F$40,3,FALSE)</f>
        <v>Minuman</v>
      </c>
      <c r="I421" s="31" t="str">
        <f>VLOOKUP(B421,'Data Produk'!$A$2:$F$40,4,FALSE)</f>
        <v>Pcs</v>
      </c>
      <c r="J421" s="34">
        <f>VLOOKUP(B421,'Data Produk'!$A$2:$F$40,5,FALSE)</f>
        <v>11950</v>
      </c>
      <c r="K421" s="34">
        <f>VLOOKUP(B421,'Data Produk'!$A$2:$F$40,6,FALSE)</f>
        <v>16200</v>
      </c>
      <c r="L421" s="34">
        <f t="shared" si="0"/>
        <v>1254750</v>
      </c>
      <c r="M421" s="32">
        <f t="shared" si="27"/>
        <v>1701000</v>
      </c>
      <c r="N421" s="31">
        <f>DAY('Data Transaksi'!$A421)</f>
        <v>24</v>
      </c>
      <c r="O421" s="30" t="str">
        <f>TEXT('Data Transaksi'!$A421,"mmm")</f>
        <v>Feb</v>
      </c>
      <c r="P421" s="35">
        <f>YEAR('Data Transaksi'!$A421)</f>
        <v>2022</v>
      </c>
      <c r="R421" s="28">
        <f>'Data Transaksi'!$C421+50</f>
        <v>155</v>
      </c>
    </row>
    <row r="422" spans="1:18" ht="16.5" customHeight="1" x14ac:dyDescent="0.35">
      <c r="A422" s="22">
        <v>44617</v>
      </c>
      <c r="B422" s="23" t="s">
        <v>16</v>
      </c>
      <c r="C422" s="24">
        <v>110</v>
      </c>
      <c r="D422" s="23" t="s">
        <v>100</v>
      </c>
      <c r="E422" s="25" t="s">
        <v>103</v>
      </c>
      <c r="F422" s="26">
        <v>0</v>
      </c>
      <c r="G422" s="23" t="str">
        <f>VLOOKUP(B422,'Data Produk'!$A$2:$F$40,2,FALSE)</f>
        <v>Beng beng</v>
      </c>
      <c r="H422" s="23" t="str">
        <f>VLOOKUP(B422,'Data Produk'!$A$2:$F$40,3,FALSE)</f>
        <v>Makanan</v>
      </c>
      <c r="I422" s="24" t="str">
        <f>VLOOKUP(B422,'Data Produk'!$A$2:$F$40,4,FALSE)</f>
        <v>Pcs</v>
      </c>
      <c r="J422" s="27">
        <f>VLOOKUP(B422,'Data Produk'!$A$2:$F$40,5,FALSE)</f>
        <v>3650</v>
      </c>
      <c r="K422" s="27">
        <f>VLOOKUP(B422,'Data Produk'!$A$2:$F$40,6,FALSE)</f>
        <v>5100</v>
      </c>
      <c r="L422" s="27">
        <f t="shared" si="0"/>
        <v>401500</v>
      </c>
      <c r="M422" s="25">
        <f t="shared" ref="M422:M426" si="28">K422*C422*(1-F422)</f>
        <v>561000</v>
      </c>
      <c r="N422" s="24">
        <f>DAY('Data Transaksi'!$A422)</f>
        <v>25</v>
      </c>
      <c r="O422" s="23" t="str">
        <f>TEXT('Data Transaksi'!$A422,"mmm")</f>
        <v>Feb</v>
      </c>
      <c r="P422" s="24">
        <f>YEAR('Data Transaksi'!$A422)</f>
        <v>2022</v>
      </c>
      <c r="R422" s="28">
        <f>'Data Transaksi'!$C422+50</f>
        <v>160</v>
      </c>
    </row>
    <row r="423" spans="1:18" ht="16.5" customHeight="1" x14ac:dyDescent="0.35">
      <c r="A423" s="29">
        <v>44618</v>
      </c>
      <c r="B423" s="30" t="s">
        <v>16</v>
      </c>
      <c r="C423" s="31">
        <v>105</v>
      </c>
      <c r="D423" s="30" t="s">
        <v>100</v>
      </c>
      <c r="E423" s="32" t="s">
        <v>101</v>
      </c>
      <c r="F423" s="33">
        <v>0</v>
      </c>
      <c r="G423" s="30" t="str">
        <f>VLOOKUP(B423,'Data Produk'!$A$2:$F$40,2,FALSE)</f>
        <v>Beng beng</v>
      </c>
      <c r="H423" s="30" t="str">
        <f>VLOOKUP(B423,'Data Produk'!$A$2:$F$40,3,FALSE)</f>
        <v>Makanan</v>
      </c>
      <c r="I423" s="31" t="str">
        <f>VLOOKUP(B423,'Data Produk'!$A$2:$F$40,4,FALSE)</f>
        <v>Pcs</v>
      </c>
      <c r="J423" s="34">
        <f>VLOOKUP(B423,'Data Produk'!$A$2:$F$40,5,FALSE)</f>
        <v>3650</v>
      </c>
      <c r="K423" s="34">
        <f>VLOOKUP(B423,'Data Produk'!$A$2:$F$40,6,FALSE)</f>
        <v>5100</v>
      </c>
      <c r="L423" s="34">
        <f t="shared" si="0"/>
        <v>383250</v>
      </c>
      <c r="M423" s="32">
        <f t="shared" si="28"/>
        <v>535500</v>
      </c>
      <c r="N423" s="31">
        <f>DAY('Data Transaksi'!$A423)</f>
        <v>26</v>
      </c>
      <c r="O423" s="30" t="str">
        <f>TEXT('Data Transaksi'!$A423,"mmm")</f>
        <v>Feb</v>
      </c>
      <c r="P423" s="35">
        <f>YEAR('Data Transaksi'!$A423)</f>
        <v>2022</v>
      </c>
      <c r="R423" s="28">
        <f>'Data Transaksi'!$C423+50</f>
        <v>155</v>
      </c>
    </row>
    <row r="424" spans="1:18" ht="16.5" customHeight="1" x14ac:dyDescent="0.35">
      <c r="A424" s="22">
        <v>44619</v>
      </c>
      <c r="B424" s="23" t="s">
        <v>16</v>
      </c>
      <c r="C424" s="24">
        <v>105</v>
      </c>
      <c r="D424" s="23" t="s">
        <v>100</v>
      </c>
      <c r="E424" s="25" t="s">
        <v>101</v>
      </c>
      <c r="F424" s="26">
        <v>0</v>
      </c>
      <c r="G424" s="23" t="str">
        <f>VLOOKUP(B424,'Data Produk'!$A$2:$F$40,2,FALSE)</f>
        <v>Beng beng</v>
      </c>
      <c r="H424" s="23" t="str">
        <f>VLOOKUP(B424,'Data Produk'!$A$2:$F$40,3,FALSE)</f>
        <v>Makanan</v>
      </c>
      <c r="I424" s="24" t="str">
        <f>VLOOKUP(B424,'Data Produk'!$A$2:$F$40,4,FALSE)</f>
        <v>Pcs</v>
      </c>
      <c r="J424" s="27">
        <f>VLOOKUP(B424,'Data Produk'!$A$2:$F$40,5,FALSE)</f>
        <v>3650</v>
      </c>
      <c r="K424" s="27">
        <f>VLOOKUP(B424,'Data Produk'!$A$2:$F$40,6,FALSE)</f>
        <v>5100</v>
      </c>
      <c r="L424" s="27">
        <f t="shared" si="0"/>
        <v>383250</v>
      </c>
      <c r="M424" s="25">
        <f t="shared" si="28"/>
        <v>535500</v>
      </c>
      <c r="N424" s="24">
        <f>DAY('Data Transaksi'!$A424)</f>
        <v>27</v>
      </c>
      <c r="O424" s="23" t="str">
        <f>TEXT('Data Transaksi'!$A424,"mmm")</f>
        <v>Feb</v>
      </c>
      <c r="P424" s="24">
        <f>YEAR('Data Transaksi'!$A424)</f>
        <v>2022</v>
      </c>
      <c r="R424" s="28">
        <f>'Data Transaksi'!$C424+50</f>
        <v>155</v>
      </c>
    </row>
    <row r="425" spans="1:18" ht="16.5" customHeight="1" x14ac:dyDescent="0.35">
      <c r="A425" s="29">
        <v>44620</v>
      </c>
      <c r="B425" s="30" t="s">
        <v>16</v>
      </c>
      <c r="C425" s="31">
        <v>115</v>
      </c>
      <c r="D425" s="30" t="s">
        <v>100</v>
      </c>
      <c r="E425" s="32" t="s">
        <v>103</v>
      </c>
      <c r="F425" s="33">
        <v>0</v>
      </c>
      <c r="G425" s="30" t="str">
        <f>VLOOKUP(B425,'Data Produk'!$A$2:$F$40,2,FALSE)</f>
        <v>Beng beng</v>
      </c>
      <c r="H425" s="30" t="str">
        <f>VLOOKUP(B425,'Data Produk'!$A$2:$F$40,3,FALSE)</f>
        <v>Makanan</v>
      </c>
      <c r="I425" s="31" t="str">
        <f>VLOOKUP(B425,'Data Produk'!$A$2:$F$40,4,FALSE)</f>
        <v>Pcs</v>
      </c>
      <c r="J425" s="34">
        <f>VLOOKUP(B425,'Data Produk'!$A$2:$F$40,5,FALSE)</f>
        <v>3650</v>
      </c>
      <c r="K425" s="34">
        <f>VLOOKUP(B425,'Data Produk'!$A$2:$F$40,6,FALSE)</f>
        <v>5100</v>
      </c>
      <c r="L425" s="34">
        <f t="shared" si="0"/>
        <v>419750</v>
      </c>
      <c r="M425" s="32">
        <f t="shared" si="28"/>
        <v>586500</v>
      </c>
      <c r="N425" s="31">
        <f>DAY('Data Transaksi'!$A425)</f>
        <v>28</v>
      </c>
      <c r="O425" s="30" t="str">
        <f>TEXT('Data Transaksi'!$A425,"mmm")</f>
        <v>Feb</v>
      </c>
      <c r="P425" s="35">
        <f>YEAR('Data Transaksi'!$A425)</f>
        <v>2022</v>
      </c>
      <c r="R425" s="28">
        <f>'Data Transaksi'!$C425+50</f>
        <v>165</v>
      </c>
    </row>
    <row r="426" spans="1:18" ht="16.5" customHeight="1" x14ac:dyDescent="0.35">
      <c r="A426" s="22">
        <v>44621</v>
      </c>
      <c r="B426" s="23" t="s">
        <v>16</v>
      </c>
      <c r="C426" s="24">
        <v>110</v>
      </c>
      <c r="D426" s="23" t="s">
        <v>100</v>
      </c>
      <c r="E426" s="25" t="s">
        <v>101</v>
      </c>
      <c r="F426" s="26">
        <v>0</v>
      </c>
      <c r="G426" s="23" t="str">
        <f>VLOOKUP(B426,'Data Produk'!$A$2:$F$40,2,FALSE)</f>
        <v>Beng beng</v>
      </c>
      <c r="H426" s="23" t="str">
        <f>VLOOKUP(B426,'Data Produk'!$A$2:$F$40,3,FALSE)</f>
        <v>Makanan</v>
      </c>
      <c r="I426" s="24" t="str">
        <f>VLOOKUP(B426,'Data Produk'!$A$2:$F$40,4,FALSE)</f>
        <v>Pcs</v>
      </c>
      <c r="J426" s="27">
        <f>VLOOKUP(B426,'Data Produk'!$A$2:$F$40,5,FALSE)</f>
        <v>3650</v>
      </c>
      <c r="K426" s="27">
        <f>VLOOKUP(B426,'Data Produk'!$A$2:$F$40,6,FALSE)</f>
        <v>5100</v>
      </c>
      <c r="L426" s="27">
        <f t="shared" si="0"/>
        <v>401500</v>
      </c>
      <c r="M426" s="25">
        <f t="shared" si="28"/>
        <v>561000</v>
      </c>
      <c r="N426" s="24">
        <f>DAY('Data Transaksi'!$A426)</f>
        <v>1</v>
      </c>
      <c r="O426" s="23" t="str">
        <f>TEXT('Data Transaksi'!$A426,"mmm")</f>
        <v>Mar</v>
      </c>
      <c r="P426" s="24">
        <f>YEAR('Data Transaksi'!$A426)</f>
        <v>2022</v>
      </c>
      <c r="R426" s="28">
        <f>'Data Transaksi'!$C426+50</f>
        <v>160</v>
      </c>
    </row>
    <row r="427" spans="1:18" ht="16.5" customHeight="1" x14ac:dyDescent="0.35">
      <c r="A427" s="29">
        <v>44622</v>
      </c>
      <c r="B427" s="30" t="s">
        <v>16</v>
      </c>
      <c r="C427" s="31">
        <v>115</v>
      </c>
      <c r="D427" s="30" t="s">
        <v>104</v>
      </c>
      <c r="E427" s="32" t="s">
        <v>103</v>
      </c>
      <c r="F427" s="33">
        <v>0</v>
      </c>
      <c r="G427" s="30" t="str">
        <f>VLOOKUP(B427,'Data Produk'!$A$2:$F$40,2,FALSE)</f>
        <v>Beng beng</v>
      </c>
      <c r="H427" s="30" t="str">
        <f>VLOOKUP(B427,'Data Produk'!$A$2:$F$40,3,FALSE)</f>
        <v>Makanan</v>
      </c>
      <c r="I427" s="31" t="str">
        <f>VLOOKUP(B427,'Data Produk'!$A$2:$F$40,4,FALSE)</f>
        <v>Pcs</v>
      </c>
      <c r="J427" s="34">
        <f>VLOOKUP(B427,'Data Produk'!$A$2:$F$40,5,FALSE)</f>
        <v>3650</v>
      </c>
      <c r="K427" s="34">
        <f>VLOOKUP(B427,'Data Produk'!$A$2:$F$40,6,FALSE)</f>
        <v>5100</v>
      </c>
      <c r="L427" s="34">
        <f t="shared" si="0"/>
        <v>419750</v>
      </c>
      <c r="M427" s="32">
        <f t="shared" ref="M427:M449" si="29">K427*C427</f>
        <v>586500</v>
      </c>
      <c r="N427" s="31">
        <f>DAY('Data Transaksi'!$A427)</f>
        <v>2</v>
      </c>
      <c r="O427" s="30" t="str">
        <f>TEXT('Data Transaksi'!$A427,"mmm")</f>
        <v>Mar</v>
      </c>
      <c r="P427" s="35">
        <f>YEAR('Data Transaksi'!$A427)</f>
        <v>2022</v>
      </c>
      <c r="R427" s="28">
        <f>'Data Transaksi'!$C427+50</f>
        <v>165</v>
      </c>
    </row>
    <row r="428" spans="1:18" ht="16.5" customHeight="1" x14ac:dyDescent="0.35">
      <c r="A428" s="22">
        <v>44623</v>
      </c>
      <c r="B428" s="23" t="s">
        <v>16</v>
      </c>
      <c r="C428" s="24">
        <v>120</v>
      </c>
      <c r="D428" s="23" t="s">
        <v>104</v>
      </c>
      <c r="E428" s="25" t="s">
        <v>101</v>
      </c>
      <c r="F428" s="26">
        <v>0</v>
      </c>
      <c r="G428" s="23" t="str">
        <f>VLOOKUP(B428,'Data Produk'!$A$2:$F$40,2,FALSE)</f>
        <v>Beng beng</v>
      </c>
      <c r="H428" s="23" t="str">
        <f>VLOOKUP(B428,'Data Produk'!$A$2:$F$40,3,FALSE)</f>
        <v>Makanan</v>
      </c>
      <c r="I428" s="24" t="str">
        <f>VLOOKUP(B428,'Data Produk'!$A$2:$F$40,4,FALSE)</f>
        <v>Pcs</v>
      </c>
      <c r="J428" s="27">
        <f>VLOOKUP(B428,'Data Produk'!$A$2:$F$40,5,FALSE)</f>
        <v>3650</v>
      </c>
      <c r="K428" s="27">
        <f>VLOOKUP(B428,'Data Produk'!$A$2:$F$40,6,FALSE)</f>
        <v>5100</v>
      </c>
      <c r="L428" s="27">
        <f t="shared" si="0"/>
        <v>438000</v>
      </c>
      <c r="M428" s="25">
        <f t="shared" si="29"/>
        <v>612000</v>
      </c>
      <c r="N428" s="24">
        <f>DAY('Data Transaksi'!$A428)</f>
        <v>3</v>
      </c>
      <c r="O428" s="23" t="str">
        <f>TEXT('Data Transaksi'!$A428,"mmm")</f>
        <v>Mar</v>
      </c>
      <c r="P428" s="24">
        <f>YEAR('Data Transaksi'!$A428)</f>
        <v>2022</v>
      </c>
      <c r="R428" s="28">
        <f>'Data Transaksi'!$C428+50</f>
        <v>170</v>
      </c>
    </row>
    <row r="429" spans="1:18" ht="16.5" customHeight="1" x14ac:dyDescent="0.35">
      <c r="A429" s="29">
        <v>44624</v>
      </c>
      <c r="B429" s="30" t="s">
        <v>6</v>
      </c>
      <c r="C429" s="31">
        <v>112</v>
      </c>
      <c r="D429" s="30" t="s">
        <v>104</v>
      </c>
      <c r="E429" s="32" t="s">
        <v>101</v>
      </c>
      <c r="F429" s="33">
        <v>0</v>
      </c>
      <c r="G429" s="30" t="str">
        <f>VLOOKUP(B429,'Data Produk'!$A$2:$F$40,2,FALSE)</f>
        <v>Pocky</v>
      </c>
      <c r="H429" s="30" t="str">
        <f>VLOOKUP(B429,'Data Produk'!$A$2:$F$40,3,FALSE)</f>
        <v>Makanan</v>
      </c>
      <c r="I429" s="31" t="str">
        <f>VLOOKUP(B429,'Data Produk'!$A$2:$F$40,4,FALSE)</f>
        <v>Pcs</v>
      </c>
      <c r="J429" s="34">
        <f>VLOOKUP(B429,'Data Produk'!$A$2:$F$40,5,FALSE)</f>
        <v>7250</v>
      </c>
      <c r="K429" s="34">
        <f>VLOOKUP(B429,'Data Produk'!$A$2:$F$40,6,FALSE)</f>
        <v>8200</v>
      </c>
      <c r="L429" s="34">
        <f t="shared" si="0"/>
        <v>812000</v>
      </c>
      <c r="M429" s="32">
        <f t="shared" si="29"/>
        <v>918400</v>
      </c>
      <c r="N429" s="31">
        <f>DAY('Data Transaksi'!$A429)</f>
        <v>4</v>
      </c>
      <c r="O429" s="30" t="str">
        <f>TEXT('Data Transaksi'!$A429,"mmm")</f>
        <v>Mar</v>
      </c>
      <c r="P429" s="35">
        <f>YEAR('Data Transaksi'!$A429)</f>
        <v>2022</v>
      </c>
      <c r="R429" s="28">
        <f>'Data Transaksi'!$C429+50</f>
        <v>162</v>
      </c>
    </row>
    <row r="430" spans="1:18" ht="16.5" customHeight="1" x14ac:dyDescent="0.35">
      <c r="A430" s="22">
        <v>44625</v>
      </c>
      <c r="B430" s="23" t="s">
        <v>10</v>
      </c>
      <c r="C430" s="24">
        <v>110</v>
      </c>
      <c r="D430" s="23" t="s">
        <v>100</v>
      </c>
      <c r="E430" s="25" t="s">
        <v>101</v>
      </c>
      <c r="F430" s="26">
        <v>0</v>
      </c>
      <c r="G430" s="23" t="str">
        <f>VLOOKUP(B430,'Data Produk'!$A$2:$F$40,2,FALSE)</f>
        <v>Lotte Chocopie</v>
      </c>
      <c r="H430" s="23" t="str">
        <f>VLOOKUP(B430,'Data Produk'!$A$2:$F$40,3,FALSE)</f>
        <v>Makanan</v>
      </c>
      <c r="I430" s="24" t="str">
        <f>VLOOKUP(B430,'Data Produk'!$A$2:$F$40,4,FALSE)</f>
        <v>Pcs</v>
      </c>
      <c r="J430" s="27">
        <f>VLOOKUP(B430,'Data Produk'!$A$2:$F$40,5,FALSE)</f>
        <v>4850</v>
      </c>
      <c r="K430" s="27">
        <f>VLOOKUP(B430,'Data Produk'!$A$2:$F$40,6,FALSE)</f>
        <v>6100</v>
      </c>
      <c r="L430" s="27">
        <f t="shared" si="0"/>
        <v>533500</v>
      </c>
      <c r="M430" s="25">
        <f t="shared" si="29"/>
        <v>671000</v>
      </c>
      <c r="N430" s="24">
        <f>DAY('Data Transaksi'!$A430)</f>
        <v>5</v>
      </c>
      <c r="O430" s="23" t="str">
        <f>TEXT('Data Transaksi'!$A430,"mmm")</f>
        <v>Mar</v>
      </c>
      <c r="P430" s="24">
        <f>YEAR('Data Transaksi'!$A430)</f>
        <v>2022</v>
      </c>
      <c r="R430" s="28">
        <f>'Data Transaksi'!$C430+50</f>
        <v>160</v>
      </c>
    </row>
    <row r="431" spans="1:18" ht="16.5" customHeight="1" x14ac:dyDescent="0.35">
      <c r="A431" s="29">
        <v>44626</v>
      </c>
      <c r="B431" s="30" t="s">
        <v>12</v>
      </c>
      <c r="C431" s="31">
        <v>115</v>
      </c>
      <c r="D431" s="30" t="s">
        <v>100</v>
      </c>
      <c r="E431" s="32" t="s">
        <v>103</v>
      </c>
      <c r="F431" s="33">
        <v>0</v>
      </c>
      <c r="G431" s="30" t="str">
        <f>VLOOKUP(B431,'Data Produk'!$A$2:$F$40,2,FALSE)</f>
        <v>Oreo Wafer Sandwich</v>
      </c>
      <c r="H431" s="30" t="str">
        <f>VLOOKUP(B431,'Data Produk'!$A$2:$F$40,3,FALSE)</f>
        <v>Makanan</v>
      </c>
      <c r="I431" s="31" t="str">
        <f>VLOOKUP(B431,'Data Produk'!$A$2:$F$40,4,FALSE)</f>
        <v>Pcs</v>
      </c>
      <c r="J431" s="34">
        <f>VLOOKUP(B431,'Data Produk'!$A$2:$F$40,5,FALSE)</f>
        <v>2350</v>
      </c>
      <c r="K431" s="34">
        <f>VLOOKUP(B431,'Data Produk'!$A$2:$F$40,6,FALSE)</f>
        <v>3500</v>
      </c>
      <c r="L431" s="34">
        <f t="shared" si="0"/>
        <v>270250</v>
      </c>
      <c r="M431" s="32">
        <f t="shared" si="29"/>
        <v>402500</v>
      </c>
      <c r="N431" s="31">
        <f>DAY('Data Transaksi'!$A431)</f>
        <v>6</v>
      </c>
      <c r="O431" s="30" t="str">
        <f>TEXT('Data Transaksi'!$A431,"mmm")</f>
        <v>Mar</v>
      </c>
      <c r="P431" s="35">
        <f>YEAR('Data Transaksi'!$A431)</f>
        <v>2022</v>
      </c>
      <c r="R431" s="28">
        <f>'Data Transaksi'!$C431+50</f>
        <v>165</v>
      </c>
    </row>
    <row r="432" spans="1:18" ht="16.5" customHeight="1" x14ac:dyDescent="0.35">
      <c r="A432" s="22">
        <v>44627</v>
      </c>
      <c r="B432" s="23" t="s">
        <v>14</v>
      </c>
      <c r="C432" s="24">
        <v>105</v>
      </c>
      <c r="D432" s="23" t="s">
        <v>100</v>
      </c>
      <c r="E432" s="25" t="s">
        <v>101</v>
      </c>
      <c r="F432" s="26">
        <v>0</v>
      </c>
      <c r="G432" s="23" t="str">
        <f>VLOOKUP(B432,'Data Produk'!$A$2:$F$40,2,FALSE)</f>
        <v>Nyam-nyam</v>
      </c>
      <c r="H432" s="23" t="str">
        <f>VLOOKUP(B432,'Data Produk'!$A$2:$F$40,3,FALSE)</f>
        <v>Makanan</v>
      </c>
      <c r="I432" s="24" t="str">
        <f>VLOOKUP(B432,'Data Produk'!$A$2:$F$40,4,FALSE)</f>
        <v>Pcs</v>
      </c>
      <c r="J432" s="27">
        <f>VLOOKUP(B432,'Data Produk'!$A$2:$F$40,5,FALSE)</f>
        <v>3550</v>
      </c>
      <c r="K432" s="27">
        <f>VLOOKUP(B432,'Data Produk'!$A$2:$F$40,6,FALSE)</f>
        <v>4800</v>
      </c>
      <c r="L432" s="27">
        <f t="shared" si="0"/>
        <v>372750</v>
      </c>
      <c r="M432" s="25">
        <f t="shared" si="29"/>
        <v>504000</v>
      </c>
      <c r="N432" s="24">
        <f>DAY('Data Transaksi'!$A432)</f>
        <v>7</v>
      </c>
      <c r="O432" s="23" t="str">
        <f>TEXT('Data Transaksi'!$A432,"mmm")</f>
        <v>Mar</v>
      </c>
      <c r="P432" s="24">
        <f>YEAR('Data Transaksi'!$A432)</f>
        <v>2022</v>
      </c>
      <c r="R432" s="28">
        <f>'Data Transaksi'!$C432+50</f>
        <v>155</v>
      </c>
    </row>
    <row r="433" spans="1:18" ht="16.5" customHeight="1" x14ac:dyDescent="0.35">
      <c r="A433" s="29">
        <v>44628</v>
      </c>
      <c r="B433" s="30" t="s">
        <v>32</v>
      </c>
      <c r="C433" s="31">
        <v>110</v>
      </c>
      <c r="D433" s="30" t="s">
        <v>100</v>
      </c>
      <c r="E433" s="32" t="s">
        <v>103</v>
      </c>
      <c r="F433" s="33">
        <v>0</v>
      </c>
      <c r="G433" s="30" t="str">
        <f>VLOOKUP(B433,'Data Produk'!$A$2:$F$40,2,FALSE)</f>
        <v>Buah Vita</v>
      </c>
      <c r="H433" s="30" t="str">
        <f>VLOOKUP(B433,'Data Produk'!$A$2:$F$40,3,FALSE)</f>
        <v>Minuman</v>
      </c>
      <c r="I433" s="31" t="str">
        <f>VLOOKUP(B433,'Data Produk'!$A$2:$F$40,4,FALSE)</f>
        <v>Pcs</v>
      </c>
      <c r="J433" s="34">
        <f>VLOOKUP(B433,'Data Produk'!$A$2:$F$40,5,FALSE)</f>
        <v>12850</v>
      </c>
      <c r="K433" s="34">
        <f>VLOOKUP(B433,'Data Produk'!$A$2:$F$40,6,FALSE)</f>
        <v>14250</v>
      </c>
      <c r="L433" s="34">
        <f t="shared" si="0"/>
        <v>1413500</v>
      </c>
      <c r="M433" s="32">
        <f t="shared" si="29"/>
        <v>1567500</v>
      </c>
      <c r="N433" s="31">
        <f>DAY('Data Transaksi'!$A433)</f>
        <v>8</v>
      </c>
      <c r="O433" s="30" t="str">
        <f>TEXT('Data Transaksi'!$A433,"mmm")</f>
        <v>Mar</v>
      </c>
      <c r="P433" s="35">
        <f>YEAR('Data Transaksi'!$A433)</f>
        <v>2022</v>
      </c>
      <c r="R433" s="28">
        <f>'Data Transaksi'!$C433+50</f>
        <v>160</v>
      </c>
    </row>
    <row r="434" spans="1:18" ht="16.5" customHeight="1" x14ac:dyDescent="0.35">
      <c r="A434" s="22">
        <v>44629</v>
      </c>
      <c r="B434" s="23" t="s">
        <v>35</v>
      </c>
      <c r="C434" s="24">
        <v>104</v>
      </c>
      <c r="D434" s="23" t="s">
        <v>102</v>
      </c>
      <c r="E434" s="25" t="s">
        <v>101</v>
      </c>
      <c r="F434" s="26">
        <v>0</v>
      </c>
      <c r="G434" s="23" t="str">
        <f>VLOOKUP(B434,'Data Produk'!$A$2:$F$40,2,FALSE)</f>
        <v>Cimory Yogurt</v>
      </c>
      <c r="H434" s="23" t="str">
        <f>VLOOKUP(B434,'Data Produk'!$A$2:$F$40,3,FALSE)</f>
        <v>Minuman</v>
      </c>
      <c r="I434" s="24" t="str">
        <f>VLOOKUP(B434,'Data Produk'!$A$2:$F$40,4,FALSE)</f>
        <v>Pcs</v>
      </c>
      <c r="J434" s="27">
        <f>VLOOKUP(B434,'Data Produk'!$A$2:$F$40,5,FALSE)</f>
        <v>2875</v>
      </c>
      <c r="K434" s="27">
        <f>VLOOKUP(B434,'Data Produk'!$A$2:$F$40,6,FALSE)</f>
        <v>5300</v>
      </c>
      <c r="L434" s="27">
        <f t="shared" si="0"/>
        <v>299000</v>
      </c>
      <c r="M434" s="25">
        <f t="shared" si="29"/>
        <v>551200</v>
      </c>
      <c r="N434" s="24">
        <f>DAY('Data Transaksi'!$A434)</f>
        <v>9</v>
      </c>
      <c r="O434" s="23" t="str">
        <f>TEXT('Data Transaksi'!$A434,"mmm")</f>
        <v>Mar</v>
      </c>
      <c r="P434" s="24">
        <f>YEAR('Data Transaksi'!$A434)</f>
        <v>2022</v>
      </c>
      <c r="R434" s="28">
        <f>'Data Transaksi'!$C434+50</f>
        <v>154</v>
      </c>
    </row>
    <row r="435" spans="1:18" ht="16.5" customHeight="1" x14ac:dyDescent="0.35">
      <c r="A435" s="29">
        <v>44630</v>
      </c>
      <c r="B435" s="30" t="s">
        <v>37</v>
      </c>
      <c r="C435" s="31">
        <v>110</v>
      </c>
      <c r="D435" s="30" t="s">
        <v>102</v>
      </c>
      <c r="E435" s="32" t="s">
        <v>101</v>
      </c>
      <c r="F435" s="33">
        <v>0</v>
      </c>
      <c r="G435" s="30" t="str">
        <f>VLOOKUP(B435,'Data Produk'!$A$2:$F$40,2,FALSE)</f>
        <v>Yoyic Bluebery</v>
      </c>
      <c r="H435" s="30" t="str">
        <f>VLOOKUP(B435,'Data Produk'!$A$2:$F$40,3,FALSE)</f>
        <v>Minuman</v>
      </c>
      <c r="I435" s="31" t="str">
        <f>VLOOKUP(B435,'Data Produk'!$A$2:$F$40,4,FALSE)</f>
        <v>Pcs</v>
      </c>
      <c r="J435" s="34">
        <f>VLOOKUP(B435,'Data Produk'!$A$2:$F$40,5,FALSE)</f>
        <v>4775</v>
      </c>
      <c r="K435" s="34">
        <f>VLOOKUP(B435,'Data Produk'!$A$2:$F$40,6,FALSE)</f>
        <v>7700</v>
      </c>
      <c r="L435" s="34">
        <f t="shared" si="0"/>
        <v>525250</v>
      </c>
      <c r="M435" s="32">
        <f t="shared" si="29"/>
        <v>847000</v>
      </c>
      <c r="N435" s="31">
        <f>DAY('Data Transaksi'!$A435)</f>
        <v>10</v>
      </c>
      <c r="O435" s="30" t="str">
        <f>TEXT('Data Transaksi'!$A435,"mmm")</f>
        <v>Mar</v>
      </c>
      <c r="P435" s="35">
        <f>YEAR('Data Transaksi'!$A435)</f>
        <v>2022</v>
      </c>
      <c r="R435" s="28">
        <f>'Data Transaksi'!$C435+50</f>
        <v>160</v>
      </c>
    </row>
    <row r="436" spans="1:18" ht="16.5" customHeight="1" x14ac:dyDescent="0.35">
      <c r="A436" s="22">
        <v>44631</v>
      </c>
      <c r="B436" s="23" t="s">
        <v>39</v>
      </c>
      <c r="C436" s="24">
        <v>109</v>
      </c>
      <c r="D436" s="23" t="s">
        <v>102</v>
      </c>
      <c r="E436" s="25" t="s">
        <v>103</v>
      </c>
      <c r="F436" s="26">
        <v>0</v>
      </c>
      <c r="G436" s="23" t="str">
        <f>VLOOKUP(B436,'Data Produk'!$A$2:$F$40,2,FALSE)</f>
        <v>Teh Pucuk</v>
      </c>
      <c r="H436" s="23" t="str">
        <f>VLOOKUP(B436,'Data Produk'!$A$2:$F$40,3,FALSE)</f>
        <v>Minuman</v>
      </c>
      <c r="I436" s="24" t="str">
        <f>VLOOKUP(B436,'Data Produk'!$A$2:$F$40,4,FALSE)</f>
        <v>Pcs</v>
      </c>
      <c r="J436" s="27">
        <f>VLOOKUP(B436,'Data Produk'!$A$2:$F$40,5,FALSE)</f>
        <v>11500</v>
      </c>
      <c r="K436" s="27">
        <f>VLOOKUP(B436,'Data Produk'!$A$2:$F$40,6,FALSE)</f>
        <v>12550</v>
      </c>
      <c r="L436" s="27">
        <f t="shared" si="0"/>
        <v>1253500</v>
      </c>
      <c r="M436" s="25">
        <f t="shared" si="29"/>
        <v>1367950</v>
      </c>
      <c r="N436" s="24">
        <f>DAY('Data Transaksi'!$A436)</f>
        <v>11</v>
      </c>
      <c r="O436" s="23" t="str">
        <f>TEXT('Data Transaksi'!$A436,"mmm")</f>
        <v>Mar</v>
      </c>
      <c r="P436" s="24">
        <f>YEAR('Data Transaksi'!$A436)</f>
        <v>2022</v>
      </c>
      <c r="R436" s="28">
        <f>'Data Transaksi'!$C436+50</f>
        <v>159</v>
      </c>
    </row>
    <row r="437" spans="1:18" ht="16.5" customHeight="1" x14ac:dyDescent="0.35">
      <c r="A437" s="29">
        <v>44632</v>
      </c>
      <c r="B437" s="30" t="s">
        <v>41</v>
      </c>
      <c r="C437" s="31">
        <v>115</v>
      </c>
      <c r="D437" s="30" t="s">
        <v>102</v>
      </c>
      <c r="E437" s="32" t="s">
        <v>101</v>
      </c>
      <c r="F437" s="33">
        <v>0</v>
      </c>
      <c r="G437" s="30" t="str">
        <f>VLOOKUP(B437,'Data Produk'!$A$2:$F$40,2,FALSE)</f>
        <v>Fruit Tea Poch</v>
      </c>
      <c r="H437" s="30" t="str">
        <f>VLOOKUP(B437,'Data Produk'!$A$2:$F$40,3,FALSE)</f>
        <v>Minuman</v>
      </c>
      <c r="I437" s="31" t="str">
        <f>VLOOKUP(B437,'Data Produk'!$A$2:$F$40,4,FALSE)</f>
        <v>Pcs</v>
      </c>
      <c r="J437" s="34">
        <f>VLOOKUP(B437,'Data Produk'!$A$2:$F$40,5,FALSE)</f>
        <v>2250</v>
      </c>
      <c r="K437" s="34">
        <f>VLOOKUP(B437,'Data Produk'!$A$2:$F$40,6,FALSE)</f>
        <v>4700</v>
      </c>
      <c r="L437" s="34">
        <f t="shared" si="0"/>
        <v>258750</v>
      </c>
      <c r="M437" s="32">
        <f t="shared" si="29"/>
        <v>540500</v>
      </c>
      <c r="N437" s="31">
        <f>DAY('Data Transaksi'!$A437)</f>
        <v>12</v>
      </c>
      <c r="O437" s="30" t="str">
        <f>TEXT('Data Transaksi'!$A437,"mmm")</f>
        <v>Mar</v>
      </c>
      <c r="P437" s="35">
        <f>YEAR('Data Transaksi'!$A437)</f>
        <v>2022</v>
      </c>
      <c r="R437" s="28">
        <f>'Data Transaksi'!$C437+50</f>
        <v>165</v>
      </c>
    </row>
    <row r="438" spans="1:18" ht="16.5" customHeight="1" x14ac:dyDescent="0.35">
      <c r="A438" s="22">
        <v>44633</v>
      </c>
      <c r="B438" s="23" t="s">
        <v>53</v>
      </c>
      <c r="C438" s="24">
        <v>115</v>
      </c>
      <c r="D438" s="23" t="s">
        <v>104</v>
      </c>
      <c r="E438" s="25" t="s">
        <v>103</v>
      </c>
      <c r="F438" s="26">
        <v>0</v>
      </c>
      <c r="G438" s="23" t="str">
        <f>VLOOKUP(B438,'Data Produk'!$A$2:$F$40,2,FALSE)</f>
        <v>Zen Sabun</v>
      </c>
      <c r="H438" s="23" t="str">
        <f>VLOOKUP(B438,'Data Produk'!$A$2:$F$40,3,FALSE)</f>
        <v>Perawatan Tubuh</v>
      </c>
      <c r="I438" s="24" t="str">
        <f>VLOOKUP(B438,'Data Produk'!$A$2:$F$40,4,FALSE)</f>
        <v>Pcs</v>
      </c>
      <c r="J438" s="27">
        <f>VLOOKUP(B438,'Data Produk'!$A$2:$F$40,5,FALSE)</f>
        <v>18500</v>
      </c>
      <c r="K438" s="27">
        <f>VLOOKUP(B438,'Data Produk'!$A$2:$F$40,6,FALSE)</f>
        <v>20000</v>
      </c>
      <c r="L438" s="27">
        <f t="shared" si="0"/>
        <v>2127500</v>
      </c>
      <c r="M438" s="25">
        <f t="shared" si="29"/>
        <v>2300000</v>
      </c>
      <c r="N438" s="24">
        <f>DAY('Data Transaksi'!$A438)</f>
        <v>13</v>
      </c>
      <c r="O438" s="23" t="str">
        <f>TEXT('Data Transaksi'!$A438,"mmm")</f>
        <v>Mar</v>
      </c>
      <c r="P438" s="24">
        <f>YEAR('Data Transaksi'!$A438)</f>
        <v>2022</v>
      </c>
      <c r="R438" s="28">
        <f>'Data Transaksi'!$C438+50</f>
        <v>165</v>
      </c>
    </row>
    <row r="439" spans="1:18" ht="16.5" customHeight="1" x14ac:dyDescent="0.35">
      <c r="A439" s="29">
        <v>44634</v>
      </c>
      <c r="B439" s="30" t="s">
        <v>56</v>
      </c>
      <c r="C439" s="31">
        <v>118</v>
      </c>
      <c r="D439" s="30" t="s">
        <v>102</v>
      </c>
      <c r="E439" s="32" t="s">
        <v>101</v>
      </c>
      <c r="F439" s="33">
        <v>0</v>
      </c>
      <c r="G439" s="30" t="str">
        <f>VLOOKUP(B439,'Data Produk'!$A$2:$F$40,2,FALSE)</f>
        <v>Detol</v>
      </c>
      <c r="H439" s="30" t="str">
        <f>VLOOKUP(B439,'Data Produk'!$A$2:$F$40,3,FALSE)</f>
        <v>Perawatan Tubuh</v>
      </c>
      <c r="I439" s="31" t="str">
        <f>VLOOKUP(B439,'Data Produk'!$A$2:$F$40,4,FALSE)</f>
        <v>Pcs</v>
      </c>
      <c r="J439" s="34">
        <f>VLOOKUP(B439,'Data Produk'!$A$2:$F$40,5,FALSE)</f>
        <v>5750</v>
      </c>
      <c r="K439" s="34">
        <f>VLOOKUP(B439,'Data Produk'!$A$2:$F$40,6,FALSE)</f>
        <v>7500</v>
      </c>
      <c r="L439" s="34">
        <f t="shared" si="0"/>
        <v>678500</v>
      </c>
      <c r="M439" s="32">
        <f t="shared" si="29"/>
        <v>885000</v>
      </c>
      <c r="N439" s="31">
        <f>DAY('Data Transaksi'!$A439)</f>
        <v>14</v>
      </c>
      <c r="O439" s="30" t="str">
        <f>TEXT('Data Transaksi'!$A439,"mmm")</f>
        <v>Mar</v>
      </c>
      <c r="P439" s="35">
        <f>YEAR('Data Transaksi'!$A439)</f>
        <v>2022</v>
      </c>
      <c r="R439" s="28">
        <f>'Data Transaksi'!$C439+50</f>
        <v>168</v>
      </c>
    </row>
    <row r="440" spans="1:18" ht="16.5" customHeight="1" x14ac:dyDescent="0.35">
      <c r="A440" s="22">
        <v>44635</v>
      </c>
      <c r="B440" s="23" t="s">
        <v>58</v>
      </c>
      <c r="C440" s="24">
        <v>114</v>
      </c>
      <c r="D440" s="23" t="s">
        <v>102</v>
      </c>
      <c r="E440" s="25" t="s">
        <v>103</v>
      </c>
      <c r="F440" s="26">
        <v>0</v>
      </c>
      <c r="G440" s="23" t="str">
        <f>VLOOKUP(B440,'Data Produk'!$A$2:$F$40,2,FALSE)</f>
        <v>Lifebuoy Cair 900 Ml</v>
      </c>
      <c r="H440" s="23" t="str">
        <f>VLOOKUP(B440,'Data Produk'!$A$2:$F$40,3,FALSE)</f>
        <v>Perawatan Tubuh</v>
      </c>
      <c r="I440" s="24" t="str">
        <f>VLOOKUP(B440,'Data Produk'!$A$2:$F$40,4,FALSE)</f>
        <v>Pcs</v>
      </c>
      <c r="J440" s="27">
        <f>VLOOKUP(B440,'Data Produk'!$A$2:$F$40,5,FALSE)</f>
        <v>34550</v>
      </c>
      <c r="K440" s="27">
        <f>VLOOKUP(B440,'Data Produk'!$A$2:$F$40,6,FALSE)</f>
        <v>36000</v>
      </c>
      <c r="L440" s="27">
        <f t="shared" si="0"/>
        <v>3938700</v>
      </c>
      <c r="M440" s="25">
        <f t="shared" si="29"/>
        <v>4104000</v>
      </c>
      <c r="N440" s="24">
        <f>DAY('Data Transaksi'!$A440)</f>
        <v>15</v>
      </c>
      <c r="O440" s="23" t="str">
        <f>TEXT('Data Transaksi'!$A440,"mmm")</f>
        <v>Mar</v>
      </c>
      <c r="P440" s="24">
        <f>YEAR('Data Transaksi'!$A440)</f>
        <v>2022</v>
      </c>
      <c r="R440" s="28">
        <f>'Data Transaksi'!$C440+50</f>
        <v>164</v>
      </c>
    </row>
    <row r="441" spans="1:18" ht="16.5" customHeight="1" x14ac:dyDescent="0.35">
      <c r="A441" s="29">
        <v>44636</v>
      </c>
      <c r="B441" s="30" t="s">
        <v>60</v>
      </c>
      <c r="C441" s="31">
        <v>110</v>
      </c>
      <c r="D441" s="30" t="s">
        <v>104</v>
      </c>
      <c r="E441" s="32" t="s">
        <v>101</v>
      </c>
      <c r="F441" s="33">
        <v>0</v>
      </c>
      <c r="G441" s="30" t="str">
        <f>VLOOKUP(B441,'Data Produk'!$A$2:$F$40,2,FALSE)</f>
        <v>Ciptadent 190gr</v>
      </c>
      <c r="H441" s="30" t="str">
        <f>VLOOKUP(B441,'Data Produk'!$A$2:$F$40,3,FALSE)</f>
        <v>Perawatan Tubuh</v>
      </c>
      <c r="I441" s="31" t="str">
        <f>VLOOKUP(B441,'Data Produk'!$A$2:$F$40,4,FALSE)</f>
        <v>Pcs</v>
      </c>
      <c r="J441" s="34">
        <f>VLOOKUP(B441,'Data Produk'!$A$2:$F$40,5,FALSE)</f>
        <v>15450</v>
      </c>
      <c r="K441" s="34">
        <f>VLOOKUP(B441,'Data Produk'!$A$2:$F$40,6,FALSE)</f>
        <v>17750</v>
      </c>
      <c r="L441" s="34">
        <f t="shared" si="0"/>
        <v>1699500</v>
      </c>
      <c r="M441" s="32">
        <f t="shared" si="29"/>
        <v>1952500</v>
      </c>
      <c r="N441" s="31">
        <f>DAY('Data Transaksi'!$A441)</f>
        <v>16</v>
      </c>
      <c r="O441" s="30" t="str">
        <f>TEXT('Data Transaksi'!$A441,"mmm")</f>
        <v>Mar</v>
      </c>
      <c r="P441" s="35">
        <f>YEAR('Data Transaksi'!$A441)</f>
        <v>2022</v>
      </c>
      <c r="R441" s="28">
        <f>'Data Transaksi'!$C441+50</f>
        <v>160</v>
      </c>
    </row>
    <row r="442" spans="1:18" ht="16.5" customHeight="1" x14ac:dyDescent="0.35">
      <c r="A442" s="22">
        <v>44637</v>
      </c>
      <c r="B442" s="23" t="s">
        <v>62</v>
      </c>
      <c r="C442" s="24">
        <v>112</v>
      </c>
      <c r="D442" s="23" t="s">
        <v>102</v>
      </c>
      <c r="E442" s="25" t="s">
        <v>103</v>
      </c>
      <c r="F442" s="26">
        <v>0</v>
      </c>
      <c r="G442" s="23" t="str">
        <f>VLOOKUP(B442,'Data Produk'!$A$2:$F$40,2,FALSE)</f>
        <v>Pepsodent 120 gr</v>
      </c>
      <c r="H442" s="23" t="str">
        <f>VLOOKUP(B442,'Data Produk'!$A$2:$F$40,3,FALSE)</f>
        <v>Perawatan Tubuh</v>
      </c>
      <c r="I442" s="24" t="str">
        <f>VLOOKUP(B442,'Data Produk'!$A$2:$F$40,4,FALSE)</f>
        <v>Pcs</v>
      </c>
      <c r="J442" s="27">
        <f>VLOOKUP(B442,'Data Produk'!$A$2:$F$40,5,FALSE)</f>
        <v>5750</v>
      </c>
      <c r="K442" s="27">
        <f>VLOOKUP(B442,'Data Produk'!$A$2:$F$40,6,FALSE)</f>
        <v>10300</v>
      </c>
      <c r="L442" s="27">
        <f t="shared" si="0"/>
        <v>644000</v>
      </c>
      <c r="M442" s="25">
        <f t="shared" si="29"/>
        <v>1153600</v>
      </c>
      <c r="N442" s="24">
        <f>DAY('Data Transaksi'!$A442)</f>
        <v>17</v>
      </c>
      <c r="O442" s="23" t="str">
        <f>TEXT('Data Transaksi'!$A442,"mmm")</f>
        <v>Mar</v>
      </c>
      <c r="P442" s="24">
        <f>YEAR('Data Transaksi'!$A442)</f>
        <v>2022</v>
      </c>
      <c r="R442" s="28">
        <f>'Data Transaksi'!$C442+50</f>
        <v>162</v>
      </c>
    </row>
    <row r="443" spans="1:18" ht="16.5" customHeight="1" x14ac:dyDescent="0.35">
      <c r="A443" s="29">
        <v>44638</v>
      </c>
      <c r="B443" s="30" t="s">
        <v>70</v>
      </c>
      <c r="C443" s="31">
        <v>119</v>
      </c>
      <c r="D443" s="30" t="s">
        <v>102</v>
      </c>
      <c r="E443" s="32" t="s">
        <v>101</v>
      </c>
      <c r="F443" s="33">
        <v>0</v>
      </c>
      <c r="G443" s="30" t="str">
        <f>VLOOKUP(B443,'Data Produk'!$A$2:$F$40,2,FALSE)</f>
        <v>Buku Gambar A4</v>
      </c>
      <c r="H443" s="30" t="str">
        <f>VLOOKUP(B443,'Data Produk'!$A$2:$F$40,3,FALSE)</f>
        <v>Alat Tulis</v>
      </c>
      <c r="I443" s="31" t="str">
        <f>VLOOKUP(B443,'Data Produk'!$A$2:$F$40,4,FALSE)</f>
        <v>Pcs</v>
      </c>
      <c r="J443" s="34">
        <f>VLOOKUP(B443,'Data Produk'!$A$2:$F$40,5,FALSE)</f>
        <v>8000</v>
      </c>
      <c r="K443" s="34">
        <f>VLOOKUP(B443,'Data Produk'!$A$2:$F$40,6,FALSE)</f>
        <v>10750</v>
      </c>
      <c r="L443" s="34">
        <f t="shared" si="0"/>
        <v>952000</v>
      </c>
      <c r="M443" s="32">
        <f t="shared" si="29"/>
        <v>1279250</v>
      </c>
      <c r="N443" s="31">
        <f>DAY('Data Transaksi'!$A443)</f>
        <v>18</v>
      </c>
      <c r="O443" s="30" t="str">
        <f>TEXT('Data Transaksi'!$A443,"mmm")</f>
        <v>Mar</v>
      </c>
      <c r="P443" s="35">
        <f>YEAR('Data Transaksi'!$A443)</f>
        <v>2022</v>
      </c>
      <c r="R443" s="28">
        <f>'Data Transaksi'!$C443+50</f>
        <v>169</v>
      </c>
    </row>
    <row r="444" spans="1:18" ht="16.5" customHeight="1" x14ac:dyDescent="0.35">
      <c r="A444" s="22">
        <v>44639</v>
      </c>
      <c r="B444" s="23" t="s">
        <v>73</v>
      </c>
      <c r="C444" s="24">
        <v>113</v>
      </c>
      <c r="D444" s="23" t="s">
        <v>104</v>
      </c>
      <c r="E444" s="25" t="s">
        <v>103</v>
      </c>
      <c r="F444" s="26">
        <v>0</v>
      </c>
      <c r="G444" s="23" t="str">
        <f>VLOOKUP(B444,'Data Produk'!$A$2:$F$40,2,FALSE)</f>
        <v>Buku Tulis</v>
      </c>
      <c r="H444" s="23" t="str">
        <f>VLOOKUP(B444,'Data Produk'!$A$2:$F$40,3,FALSE)</f>
        <v>Alat Tulis</v>
      </c>
      <c r="I444" s="24" t="str">
        <f>VLOOKUP(B444,'Data Produk'!$A$2:$F$40,4,FALSE)</f>
        <v>Pcs</v>
      </c>
      <c r="J444" s="27">
        <f>VLOOKUP(B444,'Data Produk'!$A$2:$F$40,5,FALSE)</f>
        <v>5000</v>
      </c>
      <c r="K444" s="27">
        <f>VLOOKUP(B444,'Data Produk'!$A$2:$F$40,6,FALSE)</f>
        <v>7750</v>
      </c>
      <c r="L444" s="27">
        <f t="shared" si="0"/>
        <v>565000</v>
      </c>
      <c r="M444" s="25">
        <f t="shared" si="29"/>
        <v>875750</v>
      </c>
      <c r="N444" s="24">
        <f>DAY('Data Transaksi'!$A444)</f>
        <v>19</v>
      </c>
      <c r="O444" s="23" t="str">
        <f>TEXT('Data Transaksi'!$A444,"mmm")</f>
        <v>Mar</v>
      </c>
      <c r="P444" s="24">
        <f>YEAR('Data Transaksi'!$A444)</f>
        <v>2022</v>
      </c>
      <c r="R444" s="28">
        <f>'Data Transaksi'!$C444+50</f>
        <v>163</v>
      </c>
    </row>
    <row r="445" spans="1:18" ht="16.5" customHeight="1" x14ac:dyDescent="0.35">
      <c r="A445" s="29">
        <v>44640</v>
      </c>
      <c r="B445" s="30" t="s">
        <v>75</v>
      </c>
      <c r="C445" s="31">
        <v>119</v>
      </c>
      <c r="D445" s="30" t="s">
        <v>102</v>
      </c>
      <c r="E445" s="32" t="s">
        <v>101</v>
      </c>
      <c r="F445" s="33">
        <v>0</v>
      </c>
      <c r="G445" s="30" t="str">
        <f>VLOOKUP(B445,'Data Produk'!$A$2:$F$40,2,FALSE)</f>
        <v>Pencil Warna 12</v>
      </c>
      <c r="H445" s="30" t="str">
        <f>VLOOKUP(B445,'Data Produk'!$A$2:$F$40,3,FALSE)</f>
        <v>Alat Tulis</v>
      </c>
      <c r="I445" s="31" t="str">
        <f>VLOOKUP(B445,'Data Produk'!$A$2:$F$40,4,FALSE)</f>
        <v>Pcs</v>
      </c>
      <c r="J445" s="34">
        <f>VLOOKUP(B445,'Data Produk'!$A$2:$F$40,5,FALSE)</f>
        <v>25000</v>
      </c>
      <c r="K445" s="34">
        <f>VLOOKUP(B445,'Data Produk'!$A$2:$F$40,6,FALSE)</f>
        <v>27500</v>
      </c>
      <c r="L445" s="34">
        <f t="shared" si="0"/>
        <v>2975000</v>
      </c>
      <c r="M445" s="32">
        <f t="shared" si="29"/>
        <v>3272500</v>
      </c>
      <c r="N445" s="31">
        <f>DAY('Data Transaksi'!$A445)</f>
        <v>20</v>
      </c>
      <c r="O445" s="30" t="str">
        <f>TEXT('Data Transaksi'!$A445,"mmm")</f>
        <v>Mar</v>
      </c>
      <c r="P445" s="35">
        <f>YEAR('Data Transaksi'!$A445)</f>
        <v>2022</v>
      </c>
      <c r="R445" s="28">
        <f>'Data Transaksi'!$C445+50</f>
        <v>169</v>
      </c>
    </row>
    <row r="446" spans="1:18" ht="16.5" customHeight="1" x14ac:dyDescent="0.35">
      <c r="A446" s="22">
        <v>44641</v>
      </c>
      <c r="B446" s="23" t="s">
        <v>77</v>
      </c>
      <c r="C446" s="24">
        <v>118</v>
      </c>
      <c r="D446" s="23" t="s">
        <v>102</v>
      </c>
      <c r="E446" s="25" t="s">
        <v>101</v>
      </c>
      <c r="F446" s="26">
        <v>0</v>
      </c>
      <c r="G446" s="23" t="str">
        <f>VLOOKUP(B446,'Data Produk'!$A$2:$F$40,2,FALSE)</f>
        <v>Pencil Warna 24</v>
      </c>
      <c r="H446" s="23" t="str">
        <f>VLOOKUP(B446,'Data Produk'!$A$2:$F$40,3,FALSE)</f>
        <v>Alat Tulis</v>
      </c>
      <c r="I446" s="24" t="str">
        <f>VLOOKUP(B446,'Data Produk'!$A$2:$F$40,4,FALSE)</f>
        <v>Pcs</v>
      </c>
      <c r="J446" s="27">
        <f>VLOOKUP(B446,'Data Produk'!$A$2:$F$40,5,FALSE)</f>
        <v>50000</v>
      </c>
      <c r="K446" s="27">
        <f>VLOOKUP(B446,'Data Produk'!$A$2:$F$40,6,FALSE)</f>
        <v>55000</v>
      </c>
      <c r="L446" s="27">
        <f t="shared" si="0"/>
        <v>5900000</v>
      </c>
      <c r="M446" s="25">
        <f t="shared" si="29"/>
        <v>6490000</v>
      </c>
      <c r="N446" s="24">
        <f>DAY('Data Transaksi'!$A446)</f>
        <v>21</v>
      </c>
      <c r="O446" s="23" t="str">
        <f>TEXT('Data Transaksi'!$A446,"mmm")</f>
        <v>Mar</v>
      </c>
      <c r="P446" s="24">
        <f>YEAR('Data Transaksi'!$A446)</f>
        <v>2022</v>
      </c>
      <c r="R446" s="28">
        <f>'Data Transaksi'!$C446+50</f>
        <v>168</v>
      </c>
    </row>
    <row r="447" spans="1:18" ht="16.5" customHeight="1" x14ac:dyDescent="0.35">
      <c r="A447" s="29">
        <v>44642</v>
      </c>
      <c r="B447" s="30" t="s">
        <v>79</v>
      </c>
      <c r="C447" s="31">
        <v>125</v>
      </c>
      <c r="D447" s="30" t="s">
        <v>104</v>
      </c>
      <c r="E447" s="32" t="s">
        <v>103</v>
      </c>
      <c r="F447" s="33">
        <v>0</v>
      </c>
      <c r="G447" s="30" t="str">
        <f>VLOOKUP(B447,'Data Produk'!$A$2:$F$40,2,FALSE)</f>
        <v>Buku Gambar A3</v>
      </c>
      <c r="H447" s="30" t="str">
        <f>VLOOKUP(B447,'Data Produk'!$A$2:$F$40,3,FALSE)</f>
        <v>Alat Tulis</v>
      </c>
      <c r="I447" s="31" t="str">
        <f>VLOOKUP(B447,'Data Produk'!$A$2:$F$40,4,FALSE)</f>
        <v>Pcs</v>
      </c>
      <c r="J447" s="34">
        <f>VLOOKUP(B447,'Data Produk'!$A$2:$F$40,5,FALSE)</f>
        <v>10000</v>
      </c>
      <c r="K447" s="34">
        <f>VLOOKUP(B447,'Data Produk'!$A$2:$F$40,6,FALSE)</f>
        <v>13500</v>
      </c>
      <c r="L447" s="34">
        <f t="shared" si="0"/>
        <v>1250000</v>
      </c>
      <c r="M447" s="32">
        <f t="shared" si="29"/>
        <v>1687500</v>
      </c>
      <c r="N447" s="31">
        <f>DAY('Data Transaksi'!$A447)</f>
        <v>22</v>
      </c>
      <c r="O447" s="30" t="str">
        <f>TEXT('Data Transaksi'!$A447,"mmm")</f>
        <v>Mar</v>
      </c>
      <c r="P447" s="35">
        <f>YEAR('Data Transaksi'!$A447)</f>
        <v>2022</v>
      </c>
      <c r="R447" s="28">
        <f>'Data Transaksi'!$C447+50</f>
        <v>175</v>
      </c>
    </row>
    <row r="448" spans="1:18" ht="16.5" customHeight="1" x14ac:dyDescent="0.35">
      <c r="A448" s="22">
        <v>44643</v>
      </c>
      <c r="B448" s="23" t="s">
        <v>81</v>
      </c>
      <c r="C448" s="24">
        <v>117</v>
      </c>
      <c r="D448" s="23" t="s">
        <v>102</v>
      </c>
      <c r="E448" s="25" t="s">
        <v>101</v>
      </c>
      <c r="F448" s="26">
        <v>0</v>
      </c>
      <c r="G448" s="23" t="str">
        <f>VLOOKUP(B448,'Data Produk'!$A$2:$F$40,2,FALSE)</f>
        <v>Pulpen Gel</v>
      </c>
      <c r="H448" s="23" t="str">
        <f>VLOOKUP(B448,'Data Produk'!$A$2:$F$40,3,FALSE)</f>
        <v>Alat Tulis</v>
      </c>
      <c r="I448" s="24" t="str">
        <f>VLOOKUP(B448,'Data Produk'!$A$2:$F$40,4,FALSE)</f>
        <v>Pcs</v>
      </c>
      <c r="J448" s="27">
        <f>VLOOKUP(B448,'Data Produk'!$A$2:$F$40,5,FALSE)</f>
        <v>7500</v>
      </c>
      <c r="K448" s="27">
        <f>VLOOKUP(B448,'Data Produk'!$A$2:$F$40,6,FALSE)</f>
        <v>8000</v>
      </c>
      <c r="L448" s="27">
        <f t="shared" si="0"/>
        <v>877500</v>
      </c>
      <c r="M448" s="25">
        <f t="shared" si="29"/>
        <v>936000</v>
      </c>
      <c r="N448" s="24">
        <f>DAY('Data Transaksi'!$A448)</f>
        <v>23</v>
      </c>
      <c r="O448" s="23" t="str">
        <f>TEXT('Data Transaksi'!$A448,"mmm")</f>
        <v>Mar</v>
      </c>
      <c r="P448" s="24">
        <f>YEAR('Data Transaksi'!$A448)</f>
        <v>2022</v>
      </c>
      <c r="R448" s="28">
        <f>'Data Transaksi'!$C448+50</f>
        <v>167</v>
      </c>
    </row>
    <row r="449" spans="1:18" ht="16.5" customHeight="1" x14ac:dyDescent="0.35">
      <c r="A449" s="29">
        <v>44644</v>
      </c>
      <c r="B449" s="30" t="s">
        <v>83</v>
      </c>
      <c r="C449" s="31">
        <v>130</v>
      </c>
      <c r="D449" s="30" t="s">
        <v>102</v>
      </c>
      <c r="E449" s="32" t="s">
        <v>101</v>
      </c>
      <c r="F449" s="33">
        <v>0</v>
      </c>
      <c r="G449" s="30" t="str">
        <f>VLOOKUP(B449,'Data Produk'!$A$2:$F$40,2,FALSE)</f>
        <v>Tipe X Joyko</v>
      </c>
      <c r="H449" s="30" t="str">
        <f>VLOOKUP(B449,'Data Produk'!$A$2:$F$40,3,FALSE)</f>
        <v>Alat Tulis</v>
      </c>
      <c r="I449" s="31" t="str">
        <f>VLOOKUP(B449,'Data Produk'!$A$2:$F$40,4,FALSE)</f>
        <v>Pcs</v>
      </c>
      <c r="J449" s="34">
        <f>VLOOKUP(B449,'Data Produk'!$A$2:$F$40,5,FALSE)</f>
        <v>1500</v>
      </c>
      <c r="K449" s="34">
        <f>VLOOKUP(B449,'Data Produk'!$A$2:$F$40,6,FALSE)</f>
        <v>2500</v>
      </c>
      <c r="L449" s="34">
        <f t="shared" si="0"/>
        <v>195000</v>
      </c>
      <c r="M449" s="32">
        <f t="shared" si="29"/>
        <v>325000</v>
      </c>
      <c r="N449" s="31">
        <f>DAY('Data Transaksi'!$A449)</f>
        <v>24</v>
      </c>
      <c r="O449" s="30" t="str">
        <f>TEXT('Data Transaksi'!$A449,"mmm")</f>
        <v>Mar</v>
      </c>
      <c r="P449" s="35">
        <f>YEAR('Data Transaksi'!$A449)</f>
        <v>2022</v>
      </c>
      <c r="R449" s="28">
        <f>'Data Transaksi'!$C449+50</f>
        <v>180</v>
      </c>
    </row>
    <row r="450" spans="1:18" ht="16.5" customHeight="1" x14ac:dyDescent="0.35">
      <c r="A450" s="22">
        <v>44645</v>
      </c>
      <c r="B450" s="23" t="s">
        <v>85</v>
      </c>
      <c r="C450" s="24">
        <v>115</v>
      </c>
      <c r="D450" s="23" t="s">
        <v>100</v>
      </c>
      <c r="E450" s="25" t="s">
        <v>103</v>
      </c>
      <c r="F450" s="26">
        <v>0</v>
      </c>
      <c r="G450" s="23" t="str">
        <f>VLOOKUP(B450,'Data Produk'!$A$2:$F$40,2,FALSE)</f>
        <v>Penggaris Butterfly</v>
      </c>
      <c r="H450" s="23" t="str">
        <f>VLOOKUP(B450,'Data Produk'!$A$2:$F$40,3,FALSE)</f>
        <v>Alat Tulis</v>
      </c>
      <c r="I450" s="24" t="str">
        <f>VLOOKUP(B450,'Data Produk'!$A$2:$F$40,4,FALSE)</f>
        <v>Pcs</v>
      </c>
      <c r="J450" s="27">
        <f>VLOOKUP(B450,'Data Produk'!$A$2:$F$40,5,FALSE)</f>
        <v>1750</v>
      </c>
      <c r="K450" s="27">
        <f>VLOOKUP(B450,'Data Produk'!$A$2:$F$40,6,FALSE)</f>
        <v>2750</v>
      </c>
      <c r="L450" s="27">
        <f t="shared" si="0"/>
        <v>201250</v>
      </c>
      <c r="M450" s="25">
        <f t="shared" ref="M450:M457" si="30">K450*C450*(1-F450)</f>
        <v>316250</v>
      </c>
      <c r="N450" s="24">
        <f>DAY('Data Transaksi'!$A450)</f>
        <v>25</v>
      </c>
      <c r="O450" s="23" t="str">
        <f>TEXT('Data Transaksi'!$A450,"mmm")</f>
        <v>Mar</v>
      </c>
      <c r="P450" s="24">
        <f>YEAR('Data Transaksi'!$A450)</f>
        <v>2022</v>
      </c>
      <c r="R450" s="28">
        <f>'Data Transaksi'!$C450+50</f>
        <v>165</v>
      </c>
    </row>
    <row r="451" spans="1:18" ht="16.5" customHeight="1" x14ac:dyDescent="0.35">
      <c r="A451" s="29">
        <v>44646</v>
      </c>
      <c r="B451" s="30" t="s">
        <v>87</v>
      </c>
      <c r="C451" s="31">
        <v>110</v>
      </c>
      <c r="D451" s="30" t="s">
        <v>100</v>
      </c>
      <c r="E451" s="32" t="s">
        <v>101</v>
      </c>
      <c r="F451" s="33">
        <v>0</v>
      </c>
      <c r="G451" s="30" t="str">
        <f>VLOOKUP(B451,'Data Produk'!$A$2:$F$40,2,FALSE)</f>
        <v>Penggaris Flexibble</v>
      </c>
      <c r="H451" s="30" t="str">
        <f>VLOOKUP(B451,'Data Produk'!$A$2:$F$40,3,FALSE)</f>
        <v>Alat Tulis</v>
      </c>
      <c r="I451" s="31" t="str">
        <f>VLOOKUP(B451,'Data Produk'!$A$2:$F$40,4,FALSE)</f>
        <v>Pcs</v>
      </c>
      <c r="J451" s="34">
        <f>VLOOKUP(B451,'Data Produk'!$A$2:$F$40,5,FALSE)</f>
        <v>13750</v>
      </c>
      <c r="K451" s="34">
        <f>VLOOKUP(B451,'Data Produk'!$A$2:$F$40,6,FALSE)</f>
        <v>17500</v>
      </c>
      <c r="L451" s="34">
        <f t="shared" si="0"/>
        <v>1512500</v>
      </c>
      <c r="M451" s="32">
        <f t="shared" si="30"/>
        <v>1925000</v>
      </c>
      <c r="N451" s="31">
        <f>DAY('Data Transaksi'!$A451)</f>
        <v>26</v>
      </c>
      <c r="O451" s="30" t="str">
        <f>TEXT('Data Transaksi'!$A451,"mmm")</f>
        <v>Mar</v>
      </c>
      <c r="P451" s="35">
        <f>YEAR('Data Transaksi'!$A451)</f>
        <v>2022</v>
      </c>
      <c r="R451" s="28">
        <f>'Data Transaksi'!$C451+50</f>
        <v>160</v>
      </c>
    </row>
    <row r="452" spans="1:18" ht="16.5" customHeight="1" x14ac:dyDescent="0.35">
      <c r="A452" s="22">
        <v>44647</v>
      </c>
      <c r="B452" s="23" t="s">
        <v>47</v>
      </c>
      <c r="C452" s="24">
        <v>110</v>
      </c>
      <c r="D452" s="23" t="s">
        <v>100</v>
      </c>
      <c r="E452" s="25" t="s">
        <v>101</v>
      </c>
      <c r="F452" s="26">
        <v>0</v>
      </c>
      <c r="G452" s="23" t="str">
        <f>VLOOKUP(B452,'Data Produk'!$A$2:$F$40,2,FALSE)</f>
        <v>Golda Coffee</v>
      </c>
      <c r="H452" s="23" t="str">
        <f>VLOOKUP(B452,'Data Produk'!$A$2:$F$40,3,FALSE)</f>
        <v>Minuman</v>
      </c>
      <c r="I452" s="24" t="str">
        <f>VLOOKUP(B452,'Data Produk'!$A$2:$F$40,4,FALSE)</f>
        <v>Pcs</v>
      </c>
      <c r="J452" s="27">
        <f>VLOOKUP(B452,'Data Produk'!$A$2:$F$40,5,FALSE)</f>
        <v>11950</v>
      </c>
      <c r="K452" s="27">
        <f>VLOOKUP(B452,'Data Produk'!$A$2:$F$40,6,FALSE)</f>
        <v>16200</v>
      </c>
      <c r="L452" s="27">
        <f t="shared" si="0"/>
        <v>1314500</v>
      </c>
      <c r="M452" s="25">
        <f t="shared" si="30"/>
        <v>1782000</v>
      </c>
      <c r="N452" s="24">
        <f>DAY('Data Transaksi'!$A452)</f>
        <v>27</v>
      </c>
      <c r="O452" s="23" t="str">
        <f>TEXT('Data Transaksi'!$A452,"mmm")</f>
        <v>Mar</v>
      </c>
      <c r="P452" s="24">
        <f>YEAR('Data Transaksi'!$A452)</f>
        <v>2022</v>
      </c>
      <c r="R452" s="28">
        <f>'Data Transaksi'!$C452+50</f>
        <v>160</v>
      </c>
    </row>
    <row r="453" spans="1:18" ht="16.5" customHeight="1" x14ac:dyDescent="0.35">
      <c r="A453" s="29">
        <v>44648</v>
      </c>
      <c r="B453" s="30" t="s">
        <v>16</v>
      </c>
      <c r="C453" s="31">
        <v>112</v>
      </c>
      <c r="D453" s="30" t="s">
        <v>100</v>
      </c>
      <c r="E453" s="32" t="s">
        <v>103</v>
      </c>
      <c r="F453" s="33">
        <v>0</v>
      </c>
      <c r="G453" s="30" t="str">
        <f>VLOOKUP(B453,'Data Produk'!$A$2:$F$40,2,FALSE)</f>
        <v>Beng beng</v>
      </c>
      <c r="H453" s="30" t="str">
        <f>VLOOKUP(B453,'Data Produk'!$A$2:$F$40,3,FALSE)</f>
        <v>Makanan</v>
      </c>
      <c r="I453" s="31" t="str">
        <f>VLOOKUP(B453,'Data Produk'!$A$2:$F$40,4,FALSE)</f>
        <v>Pcs</v>
      </c>
      <c r="J453" s="34">
        <f>VLOOKUP(B453,'Data Produk'!$A$2:$F$40,5,FALSE)</f>
        <v>3650</v>
      </c>
      <c r="K453" s="34">
        <f>VLOOKUP(B453,'Data Produk'!$A$2:$F$40,6,FALSE)</f>
        <v>5100</v>
      </c>
      <c r="L453" s="34">
        <f t="shared" si="0"/>
        <v>408800</v>
      </c>
      <c r="M453" s="32">
        <f t="shared" si="30"/>
        <v>571200</v>
      </c>
      <c r="N453" s="31">
        <f>DAY('Data Transaksi'!$A453)</f>
        <v>28</v>
      </c>
      <c r="O453" s="30" t="str">
        <f>TEXT('Data Transaksi'!$A453,"mmm")</f>
        <v>Mar</v>
      </c>
      <c r="P453" s="35">
        <f>YEAR('Data Transaksi'!$A453)</f>
        <v>2022</v>
      </c>
      <c r="R453" s="28">
        <f>'Data Transaksi'!$C453+50</f>
        <v>162</v>
      </c>
    </row>
    <row r="454" spans="1:18" ht="16.5" customHeight="1" x14ac:dyDescent="0.35">
      <c r="A454" s="22">
        <v>44649</v>
      </c>
      <c r="B454" s="23" t="s">
        <v>16</v>
      </c>
      <c r="C454" s="24">
        <v>110</v>
      </c>
      <c r="D454" s="23" t="s">
        <v>102</v>
      </c>
      <c r="E454" s="25" t="s">
        <v>101</v>
      </c>
      <c r="F454" s="26">
        <v>0</v>
      </c>
      <c r="G454" s="23" t="str">
        <f>VLOOKUP(B454,'Data Produk'!$A$2:$F$40,2,FALSE)</f>
        <v>Beng beng</v>
      </c>
      <c r="H454" s="23" t="str">
        <f>VLOOKUP(B454,'Data Produk'!$A$2:$F$40,3,FALSE)</f>
        <v>Makanan</v>
      </c>
      <c r="I454" s="24" t="str">
        <f>VLOOKUP(B454,'Data Produk'!$A$2:$F$40,4,FALSE)</f>
        <v>Pcs</v>
      </c>
      <c r="J454" s="27">
        <f>VLOOKUP(B454,'Data Produk'!$A$2:$F$40,5,FALSE)</f>
        <v>3650</v>
      </c>
      <c r="K454" s="27">
        <f>VLOOKUP(B454,'Data Produk'!$A$2:$F$40,6,FALSE)</f>
        <v>5100</v>
      </c>
      <c r="L454" s="27">
        <f t="shared" si="0"/>
        <v>401500</v>
      </c>
      <c r="M454" s="25">
        <f t="shared" si="30"/>
        <v>561000</v>
      </c>
      <c r="N454" s="24">
        <f>DAY('Data Transaksi'!$A454)</f>
        <v>29</v>
      </c>
      <c r="O454" s="23" t="str">
        <f>TEXT('Data Transaksi'!$A454,"mmm")</f>
        <v>Mar</v>
      </c>
      <c r="P454" s="24">
        <f>YEAR('Data Transaksi'!$A454)</f>
        <v>2022</v>
      </c>
      <c r="R454" s="28">
        <f>'Data Transaksi'!$C454+50</f>
        <v>160</v>
      </c>
    </row>
    <row r="455" spans="1:18" ht="16.5" customHeight="1" x14ac:dyDescent="0.35">
      <c r="A455" s="29">
        <v>44650</v>
      </c>
      <c r="B455" s="30" t="s">
        <v>16</v>
      </c>
      <c r="C455" s="31">
        <v>117</v>
      </c>
      <c r="D455" s="30" t="s">
        <v>100</v>
      </c>
      <c r="E455" s="32" t="s">
        <v>101</v>
      </c>
      <c r="F455" s="33">
        <v>0</v>
      </c>
      <c r="G455" s="30" t="str">
        <f>VLOOKUP(B455,'Data Produk'!$A$2:$F$40,2,FALSE)</f>
        <v>Beng beng</v>
      </c>
      <c r="H455" s="30" t="str">
        <f>VLOOKUP(B455,'Data Produk'!$A$2:$F$40,3,FALSE)</f>
        <v>Makanan</v>
      </c>
      <c r="I455" s="31" t="str">
        <f>VLOOKUP(B455,'Data Produk'!$A$2:$F$40,4,FALSE)</f>
        <v>Pcs</v>
      </c>
      <c r="J455" s="34">
        <f>VLOOKUP(B455,'Data Produk'!$A$2:$F$40,5,FALSE)</f>
        <v>3650</v>
      </c>
      <c r="K455" s="34">
        <f>VLOOKUP(B455,'Data Produk'!$A$2:$F$40,6,FALSE)</f>
        <v>5100</v>
      </c>
      <c r="L455" s="34">
        <f t="shared" si="0"/>
        <v>427050</v>
      </c>
      <c r="M455" s="32">
        <f t="shared" si="30"/>
        <v>596700</v>
      </c>
      <c r="N455" s="31">
        <f>DAY('Data Transaksi'!$A455)</f>
        <v>30</v>
      </c>
      <c r="O455" s="30" t="str">
        <f>TEXT('Data Transaksi'!$A455,"mmm")</f>
        <v>Mar</v>
      </c>
      <c r="P455" s="35">
        <f>YEAR('Data Transaksi'!$A455)</f>
        <v>2022</v>
      </c>
      <c r="R455" s="28">
        <f>'Data Transaksi'!$C455+50</f>
        <v>167</v>
      </c>
    </row>
    <row r="456" spans="1:18" ht="16.5" customHeight="1" x14ac:dyDescent="0.35">
      <c r="A456" s="22">
        <v>44651</v>
      </c>
      <c r="B456" s="23" t="s">
        <v>16</v>
      </c>
      <c r="C456" s="24">
        <v>110</v>
      </c>
      <c r="D456" s="23" t="s">
        <v>100</v>
      </c>
      <c r="E456" s="25" t="s">
        <v>101</v>
      </c>
      <c r="F456" s="26">
        <v>0</v>
      </c>
      <c r="G456" s="23" t="str">
        <f>VLOOKUP(B456,'Data Produk'!$A$2:$F$40,2,FALSE)</f>
        <v>Beng beng</v>
      </c>
      <c r="H456" s="23" t="str">
        <f>VLOOKUP(B456,'Data Produk'!$A$2:$F$40,3,FALSE)</f>
        <v>Makanan</v>
      </c>
      <c r="I456" s="24" t="str">
        <f>VLOOKUP(B456,'Data Produk'!$A$2:$F$40,4,FALSE)</f>
        <v>Pcs</v>
      </c>
      <c r="J456" s="27">
        <f>VLOOKUP(B456,'Data Produk'!$A$2:$F$40,5,FALSE)</f>
        <v>3650</v>
      </c>
      <c r="K456" s="27">
        <f>VLOOKUP(B456,'Data Produk'!$A$2:$F$40,6,FALSE)</f>
        <v>5100</v>
      </c>
      <c r="L456" s="27">
        <f t="shared" si="0"/>
        <v>401500</v>
      </c>
      <c r="M456" s="25">
        <f t="shared" si="30"/>
        <v>561000</v>
      </c>
      <c r="N456" s="24">
        <f>DAY('Data Transaksi'!$A456)</f>
        <v>31</v>
      </c>
      <c r="O456" s="23" t="str">
        <f>TEXT('Data Transaksi'!$A456,"mmm")</f>
        <v>Mar</v>
      </c>
      <c r="P456" s="24">
        <f>YEAR('Data Transaksi'!$A456)</f>
        <v>2022</v>
      </c>
      <c r="R456" s="28">
        <f>'Data Transaksi'!$C456+50</f>
        <v>160</v>
      </c>
    </row>
    <row r="457" spans="1:18" ht="16.5" customHeight="1" x14ac:dyDescent="0.35">
      <c r="A457" s="29">
        <v>44652</v>
      </c>
      <c r="B457" s="30" t="s">
        <v>16</v>
      </c>
      <c r="C457" s="31">
        <v>105</v>
      </c>
      <c r="D457" s="30" t="s">
        <v>100</v>
      </c>
      <c r="E457" s="32" t="s">
        <v>103</v>
      </c>
      <c r="F457" s="33">
        <v>0</v>
      </c>
      <c r="G457" s="30" t="str">
        <f>VLOOKUP(B457,'Data Produk'!$A$2:$F$40,2,FALSE)</f>
        <v>Beng beng</v>
      </c>
      <c r="H457" s="30" t="str">
        <f>VLOOKUP(B457,'Data Produk'!$A$2:$F$40,3,FALSE)</f>
        <v>Makanan</v>
      </c>
      <c r="I457" s="31" t="str">
        <f>VLOOKUP(B457,'Data Produk'!$A$2:$F$40,4,FALSE)</f>
        <v>Pcs</v>
      </c>
      <c r="J457" s="34">
        <f>VLOOKUP(B457,'Data Produk'!$A$2:$F$40,5,FALSE)</f>
        <v>3650</v>
      </c>
      <c r="K457" s="34">
        <f>VLOOKUP(B457,'Data Produk'!$A$2:$F$40,6,FALSE)</f>
        <v>5100</v>
      </c>
      <c r="L457" s="34">
        <f t="shared" si="0"/>
        <v>383250</v>
      </c>
      <c r="M457" s="32">
        <f t="shared" si="30"/>
        <v>535500</v>
      </c>
      <c r="N457" s="31">
        <f>DAY('Data Transaksi'!$A457)</f>
        <v>1</v>
      </c>
      <c r="O457" s="30" t="str">
        <f>TEXT('Data Transaksi'!$A457,"mmm")</f>
        <v>Apr</v>
      </c>
      <c r="P457" s="35">
        <f>YEAR('Data Transaksi'!$A457)</f>
        <v>2022</v>
      </c>
      <c r="R457" s="28">
        <f>'Data Transaksi'!$C457+50</f>
        <v>155</v>
      </c>
    </row>
    <row r="458" spans="1:18" ht="16.5" customHeight="1" x14ac:dyDescent="0.35">
      <c r="A458" s="22">
        <v>44653</v>
      </c>
      <c r="B458" s="23" t="s">
        <v>16</v>
      </c>
      <c r="C458" s="24">
        <v>104</v>
      </c>
      <c r="D458" s="23" t="s">
        <v>104</v>
      </c>
      <c r="E458" s="25" t="s">
        <v>103</v>
      </c>
      <c r="F458" s="26">
        <v>0</v>
      </c>
      <c r="G458" s="23" t="str">
        <f>VLOOKUP(B458,'Data Produk'!$A$2:$F$40,2,FALSE)</f>
        <v>Beng beng</v>
      </c>
      <c r="H458" s="23" t="str">
        <f>VLOOKUP(B458,'Data Produk'!$A$2:$F$40,3,FALSE)</f>
        <v>Makanan</v>
      </c>
      <c r="I458" s="24" t="str">
        <f>VLOOKUP(B458,'Data Produk'!$A$2:$F$40,4,FALSE)</f>
        <v>Pcs</v>
      </c>
      <c r="J458" s="27">
        <f>VLOOKUP(B458,'Data Produk'!$A$2:$F$40,5,FALSE)</f>
        <v>3650</v>
      </c>
      <c r="K458" s="27">
        <f>VLOOKUP(B458,'Data Produk'!$A$2:$F$40,6,FALSE)</f>
        <v>5100</v>
      </c>
      <c r="L458" s="27">
        <f t="shared" si="0"/>
        <v>379600</v>
      </c>
      <c r="M458" s="25">
        <f t="shared" ref="M458:M480" si="31">K458*C458</f>
        <v>530400</v>
      </c>
      <c r="N458" s="24">
        <f>DAY('Data Transaksi'!$A458)</f>
        <v>2</v>
      </c>
      <c r="O458" s="23" t="str">
        <f>TEXT('Data Transaksi'!$A458,"mmm")</f>
        <v>Apr</v>
      </c>
      <c r="P458" s="24">
        <f>YEAR('Data Transaksi'!$A458)</f>
        <v>2022</v>
      </c>
      <c r="R458" s="28">
        <f>'Data Transaksi'!$C458+50</f>
        <v>154</v>
      </c>
    </row>
    <row r="459" spans="1:18" ht="16.5" customHeight="1" x14ac:dyDescent="0.35">
      <c r="A459" s="29">
        <v>44654</v>
      </c>
      <c r="B459" s="30" t="s">
        <v>16</v>
      </c>
      <c r="C459" s="31">
        <v>107</v>
      </c>
      <c r="D459" s="30" t="s">
        <v>104</v>
      </c>
      <c r="E459" s="32" t="s">
        <v>101</v>
      </c>
      <c r="F459" s="33">
        <v>0</v>
      </c>
      <c r="G459" s="30" t="str">
        <f>VLOOKUP(B459,'Data Produk'!$A$2:$F$40,2,FALSE)</f>
        <v>Beng beng</v>
      </c>
      <c r="H459" s="30" t="str">
        <f>VLOOKUP(B459,'Data Produk'!$A$2:$F$40,3,FALSE)</f>
        <v>Makanan</v>
      </c>
      <c r="I459" s="31" t="str">
        <f>VLOOKUP(B459,'Data Produk'!$A$2:$F$40,4,FALSE)</f>
        <v>Pcs</v>
      </c>
      <c r="J459" s="34">
        <f>VLOOKUP(B459,'Data Produk'!$A$2:$F$40,5,FALSE)</f>
        <v>3650</v>
      </c>
      <c r="K459" s="34">
        <f>VLOOKUP(B459,'Data Produk'!$A$2:$F$40,6,FALSE)</f>
        <v>5100</v>
      </c>
      <c r="L459" s="34">
        <f t="shared" si="0"/>
        <v>390550</v>
      </c>
      <c r="M459" s="32">
        <f t="shared" si="31"/>
        <v>545700</v>
      </c>
      <c r="N459" s="31">
        <f>DAY('Data Transaksi'!$A459)</f>
        <v>3</v>
      </c>
      <c r="O459" s="30" t="str">
        <f>TEXT('Data Transaksi'!$A459,"mmm")</f>
        <v>Apr</v>
      </c>
      <c r="P459" s="35">
        <f>YEAR('Data Transaksi'!$A459)</f>
        <v>2022</v>
      </c>
      <c r="R459" s="28">
        <f>'Data Transaksi'!$C459+50</f>
        <v>157</v>
      </c>
    </row>
    <row r="460" spans="1:18" ht="16.5" customHeight="1" x14ac:dyDescent="0.35">
      <c r="A460" s="22">
        <v>44655</v>
      </c>
      <c r="B460" s="23" t="s">
        <v>6</v>
      </c>
      <c r="C460" s="24">
        <v>108</v>
      </c>
      <c r="D460" s="23" t="s">
        <v>104</v>
      </c>
      <c r="E460" s="25" t="s">
        <v>101</v>
      </c>
      <c r="F460" s="26">
        <v>0</v>
      </c>
      <c r="G460" s="23" t="str">
        <f>VLOOKUP(B460,'Data Produk'!$A$2:$F$40,2,FALSE)</f>
        <v>Pocky</v>
      </c>
      <c r="H460" s="23" t="str">
        <f>VLOOKUP(B460,'Data Produk'!$A$2:$F$40,3,FALSE)</f>
        <v>Makanan</v>
      </c>
      <c r="I460" s="24" t="str">
        <f>VLOOKUP(B460,'Data Produk'!$A$2:$F$40,4,FALSE)</f>
        <v>Pcs</v>
      </c>
      <c r="J460" s="27">
        <f>VLOOKUP(B460,'Data Produk'!$A$2:$F$40,5,FALSE)</f>
        <v>7250</v>
      </c>
      <c r="K460" s="27">
        <f>VLOOKUP(B460,'Data Produk'!$A$2:$F$40,6,FALSE)</f>
        <v>8200</v>
      </c>
      <c r="L460" s="27">
        <f t="shared" si="0"/>
        <v>783000</v>
      </c>
      <c r="M460" s="25">
        <f t="shared" si="31"/>
        <v>885600</v>
      </c>
      <c r="N460" s="24">
        <f>DAY('Data Transaksi'!$A460)</f>
        <v>4</v>
      </c>
      <c r="O460" s="23" t="str">
        <f>TEXT('Data Transaksi'!$A460,"mmm")</f>
        <v>Apr</v>
      </c>
      <c r="P460" s="24">
        <f>YEAR('Data Transaksi'!$A460)</f>
        <v>2022</v>
      </c>
      <c r="R460" s="28">
        <f>'Data Transaksi'!$C460+50</f>
        <v>158</v>
      </c>
    </row>
    <row r="461" spans="1:18" ht="16.5" customHeight="1" x14ac:dyDescent="0.35">
      <c r="A461" s="29">
        <v>44656</v>
      </c>
      <c r="B461" s="30" t="s">
        <v>37</v>
      </c>
      <c r="C461" s="31">
        <v>105</v>
      </c>
      <c r="D461" s="30" t="s">
        <v>100</v>
      </c>
      <c r="E461" s="32" t="s">
        <v>101</v>
      </c>
      <c r="F461" s="33">
        <v>0</v>
      </c>
      <c r="G461" s="30" t="str">
        <f>VLOOKUP(B461,'Data Produk'!$A$2:$F$40,2,FALSE)</f>
        <v>Yoyic Bluebery</v>
      </c>
      <c r="H461" s="30" t="str">
        <f>VLOOKUP(B461,'Data Produk'!$A$2:$F$40,3,FALSE)</f>
        <v>Minuman</v>
      </c>
      <c r="I461" s="31" t="str">
        <f>VLOOKUP(B461,'Data Produk'!$A$2:$F$40,4,FALSE)</f>
        <v>Pcs</v>
      </c>
      <c r="J461" s="34">
        <f>VLOOKUP(B461,'Data Produk'!$A$2:$F$40,5,FALSE)</f>
        <v>4775</v>
      </c>
      <c r="K461" s="34">
        <f>VLOOKUP(B461,'Data Produk'!$A$2:$F$40,6,FALSE)</f>
        <v>7700</v>
      </c>
      <c r="L461" s="34">
        <f t="shared" si="0"/>
        <v>501375</v>
      </c>
      <c r="M461" s="32">
        <f t="shared" si="31"/>
        <v>808500</v>
      </c>
      <c r="N461" s="31">
        <f>DAY('Data Transaksi'!$A461)</f>
        <v>5</v>
      </c>
      <c r="O461" s="30" t="str">
        <f>TEXT('Data Transaksi'!$A461,"mmm")</f>
        <v>Apr</v>
      </c>
      <c r="P461" s="35">
        <f>YEAR('Data Transaksi'!$A461)</f>
        <v>2022</v>
      </c>
      <c r="R461" s="28">
        <f>'Data Transaksi'!$C461+50</f>
        <v>155</v>
      </c>
    </row>
    <row r="462" spans="1:18" ht="16.5" customHeight="1" x14ac:dyDescent="0.35">
      <c r="A462" s="22">
        <v>44657</v>
      </c>
      <c r="B462" s="23" t="s">
        <v>47</v>
      </c>
      <c r="C462" s="24">
        <v>115</v>
      </c>
      <c r="D462" s="23" t="s">
        <v>100</v>
      </c>
      <c r="E462" s="25" t="s">
        <v>103</v>
      </c>
      <c r="F462" s="26">
        <v>0</v>
      </c>
      <c r="G462" s="23" t="str">
        <f>VLOOKUP(B462,'Data Produk'!$A$2:$F$40,2,FALSE)</f>
        <v>Golda Coffee</v>
      </c>
      <c r="H462" s="23" t="str">
        <f>VLOOKUP(B462,'Data Produk'!$A$2:$F$40,3,FALSE)</f>
        <v>Minuman</v>
      </c>
      <c r="I462" s="24" t="str">
        <f>VLOOKUP(B462,'Data Produk'!$A$2:$F$40,4,FALSE)</f>
        <v>Pcs</v>
      </c>
      <c r="J462" s="27">
        <f>VLOOKUP(B462,'Data Produk'!$A$2:$F$40,5,FALSE)</f>
        <v>11950</v>
      </c>
      <c r="K462" s="27">
        <f>VLOOKUP(B462,'Data Produk'!$A$2:$F$40,6,FALSE)</f>
        <v>16200</v>
      </c>
      <c r="L462" s="27">
        <f t="shared" si="0"/>
        <v>1374250</v>
      </c>
      <c r="M462" s="25">
        <f t="shared" si="31"/>
        <v>1863000</v>
      </c>
      <c r="N462" s="24">
        <f>DAY('Data Transaksi'!$A462)</f>
        <v>6</v>
      </c>
      <c r="O462" s="23" t="str">
        <f>TEXT('Data Transaksi'!$A462,"mmm")</f>
        <v>Apr</v>
      </c>
      <c r="P462" s="24">
        <f>YEAR('Data Transaksi'!$A462)</f>
        <v>2022</v>
      </c>
      <c r="R462" s="28">
        <f>'Data Transaksi'!$C462+50</f>
        <v>165</v>
      </c>
    </row>
    <row r="463" spans="1:18" ht="16.5" customHeight="1" x14ac:dyDescent="0.35">
      <c r="A463" s="29">
        <v>44658</v>
      </c>
      <c r="B463" s="30" t="s">
        <v>58</v>
      </c>
      <c r="C463" s="31">
        <v>105</v>
      </c>
      <c r="D463" s="30" t="s">
        <v>100</v>
      </c>
      <c r="E463" s="32" t="s">
        <v>101</v>
      </c>
      <c r="F463" s="33">
        <v>0</v>
      </c>
      <c r="G463" s="30" t="str">
        <f>VLOOKUP(B463,'Data Produk'!$A$2:$F$40,2,FALSE)</f>
        <v>Lifebuoy Cair 900 Ml</v>
      </c>
      <c r="H463" s="30" t="str">
        <f>VLOOKUP(B463,'Data Produk'!$A$2:$F$40,3,FALSE)</f>
        <v>Perawatan Tubuh</v>
      </c>
      <c r="I463" s="31" t="str">
        <f>VLOOKUP(B463,'Data Produk'!$A$2:$F$40,4,FALSE)</f>
        <v>Pcs</v>
      </c>
      <c r="J463" s="34">
        <f>VLOOKUP(B463,'Data Produk'!$A$2:$F$40,5,FALSE)</f>
        <v>34550</v>
      </c>
      <c r="K463" s="34">
        <f>VLOOKUP(B463,'Data Produk'!$A$2:$F$40,6,FALSE)</f>
        <v>36000</v>
      </c>
      <c r="L463" s="34">
        <f t="shared" si="0"/>
        <v>3627750</v>
      </c>
      <c r="M463" s="32">
        <f t="shared" si="31"/>
        <v>3780000</v>
      </c>
      <c r="N463" s="31">
        <f>DAY('Data Transaksi'!$A463)</f>
        <v>7</v>
      </c>
      <c r="O463" s="30" t="str">
        <f>TEXT('Data Transaksi'!$A463,"mmm")</f>
        <v>Apr</v>
      </c>
      <c r="P463" s="35">
        <f>YEAR('Data Transaksi'!$A463)</f>
        <v>2022</v>
      </c>
      <c r="R463" s="28">
        <f>'Data Transaksi'!$C463+50</f>
        <v>155</v>
      </c>
    </row>
    <row r="464" spans="1:18" ht="16.5" customHeight="1" x14ac:dyDescent="0.35">
      <c r="A464" s="22">
        <v>44659</v>
      </c>
      <c r="B464" s="23" t="s">
        <v>12</v>
      </c>
      <c r="C464" s="24">
        <v>110</v>
      </c>
      <c r="D464" s="23" t="s">
        <v>100</v>
      </c>
      <c r="E464" s="25" t="s">
        <v>103</v>
      </c>
      <c r="F464" s="26">
        <v>0</v>
      </c>
      <c r="G464" s="23" t="str">
        <f>VLOOKUP(B464,'Data Produk'!$A$2:$F$40,2,FALSE)</f>
        <v>Oreo Wafer Sandwich</v>
      </c>
      <c r="H464" s="23" t="str">
        <f>VLOOKUP(B464,'Data Produk'!$A$2:$F$40,3,FALSE)</f>
        <v>Makanan</v>
      </c>
      <c r="I464" s="24" t="str">
        <f>VLOOKUP(B464,'Data Produk'!$A$2:$F$40,4,FALSE)</f>
        <v>Pcs</v>
      </c>
      <c r="J464" s="27">
        <f>VLOOKUP(B464,'Data Produk'!$A$2:$F$40,5,FALSE)</f>
        <v>2350</v>
      </c>
      <c r="K464" s="27">
        <f>VLOOKUP(B464,'Data Produk'!$A$2:$F$40,6,FALSE)</f>
        <v>3500</v>
      </c>
      <c r="L464" s="27">
        <f t="shared" si="0"/>
        <v>258500</v>
      </c>
      <c r="M464" s="25">
        <f t="shared" si="31"/>
        <v>385000</v>
      </c>
      <c r="N464" s="24">
        <f>DAY('Data Transaksi'!$A464)</f>
        <v>8</v>
      </c>
      <c r="O464" s="23" t="str">
        <f>TEXT('Data Transaksi'!$A464,"mmm")</f>
        <v>Apr</v>
      </c>
      <c r="P464" s="24">
        <f>YEAR('Data Transaksi'!$A464)</f>
        <v>2022</v>
      </c>
      <c r="R464" s="28">
        <f>'Data Transaksi'!$C464+50</f>
        <v>160</v>
      </c>
    </row>
    <row r="465" spans="1:18" ht="16.5" customHeight="1" x14ac:dyDescent="0.35">
      <c r="A465" s="29">
        <v>44660</v>
      </c>
      <c r="B465" s="30" t="s">
        <v>75</v>
      </c>
      <c r="C465" s="31">
        <v>104</v>
      </c>
      <c r="D465" s="30" t="s">
        <v>102</v>
      </c>
      <c r="E465" s="32" t="s">
        <v>101</v>
      </c>
      <c r="F465" s="33">
        <v>0</v>
      </c>
      <c r="G465" s="30" t="str">
        <f>VLOOKUP(B465,'Data Produk'!$A$2:$F$40,2,FALSE)</f>
        <v>Pencil Warna 12</v>
      </c>
      <c r="H465" s="30" t="str">
        <f>VLOOKUP(B465,'Data Produk'!$A$2:$F$40,3,FALSE)</f>
        <v>Alat Tulis</v>
      </c>
      <c r="I465" s="31" t="str">
        <f>VLOOKUP(B465,'Data Produk'!$A$2:$F$40,4,FALSE)</f>
        <v>Pcs</v>
      </c>
      <c r="J465" s="34">
        <f>VLOOKUP(B465,'Data Produk'!$A$2:$F$40,5,FALSE)</f>
        <v>25000</v>
      </c>
      <c r="K465" s="34">
        <f>VLOOKUP(B465,'Data Produk'!$A$2:$F$40,6,FALSE)</f>
        <v>27500</v>
      </c>
      <c r="L465" s="34">
        <f t="shared" si="0"/>
        <v>2600000</v>
      </c>
      <c r="M465" s="32">
        <f t="shared" si="31"/>
        <v>2860000</v>
      </c>
      <c r="N465" s="31">
        <f>DAY('Data Transaksi'!$A465)</f>
        <v>9</v>
      </c>
      <c r="O465" s="30" t="str">
        <f>TEXT('Data Transaksi'!$A465,"mmm")</f>
        <v>Apr</v>
      </c>
      <c r="P465" s="35">
        <f>YEAR('Data Transaksi'!$A465)</f>
        <v>2022</v>
      </c>
      <c r="R465" s="28">
        <f>'Data Transaksi'!$C465+50</f>
        <v>154</v>
      </c>
    </row>
    <row r="466" spans="1:18" ht="16.5" customHeight="1" x14ac:dyDescent="0.35">
      <c r="A466" s="22">
        <v>44661</v>
      </c>
      <c r="B466" s="23" t="s">
        <v>75</v>
      </c>
      <c r="C466" s="24">
        <v>103</v>
      </c>
      <c r="D466" s="23" t="s">
        <v>104</v>
      </c>
      <c r="E466" s="25" t="s">
        <v>101</v>
      </c>
      <c r="F466" s="26">
        <v>0</v>
      </c>
      <c r="G466" s="23" t="str">
        <f>VLOOKUP(B466,'Data Produk'!$A$2:$F$40,2,FALSE)</f>
        <v>Pencil Warna 12</v>
      </c>
      <c r="H466" s="23" t="str">
        <f>VLOOKUP(B466,'Data Produk'!$A$2:$F$40,3,FALSE)</f>
        <v>Alat Tulis</v>
      </c>
      <c r="I466" s="24" t="str">
        <f>VLOOKUP(B466,'Data Produk'!$A$2:$F$40,4,FALSE)</f>
        <v>Pcs</v>
      </c>
      <c r="J466" s="27">
        <f>VLOOKUP(B466,'Data Produk'!$A$2:$F$40,5,FALSE)</f>
        <v>25000</v>
      </c>
      <c r="K466" s="27">
        <f>VLOOKUP(B466,'Data Produk'!$A$2:$F$40,6,FALSE)</f>
        <v>27500</v>
      </c>
      <c r="L466" s="27">
        <f t="shared" si="0"/>
        <v>2575000</v>
      </c>
      <c r="M466" s="25">
        <f t="shared" si="31"/>
        <v>2832500</v>
      </c>
      <c r="N466" s="24">
        <f>DAY('Data Transaksi'!$A466)</f>
        <v>10</v>
      </c>
      <c r="O466" s="23" t="str">
        <f>TEXT('Data Transaksi'!$A466,"mmm")</f>
        <v>Apr</v>
      </c>
      <c r="P466" s="24">
        <f>YEAR('Data Transaksi'!$A466)</f>
        <v>2022</v>
      </c>
      <c r="R466" s="28">
        <f>'Data Transaksi'!$C466+50</f>
        <v>153</v>
      </c>
    </row>
    <row r="467" spans="1:18" ht="16.5" customHeight="1" x14ac:dyDescent="0.35">
      <c r="A467" s="29">
        <v>44662</v>
      </c>
      <c r="B467" s="30" t="s">
        <v>10</v>
      </c>
      <c r="C467" s="31">
        <v>112</v>
      </c>
      <c r="D467" s="30" t="s">
        <v>102</v>
      </c>
      <c r="E467" s="32" t="s">
        <v>101</v>
      </c>
      <c r="F467" s="33">
        <v>0</v>
      </c>
      <c r="G467" s="30" t="str">
        <f>VLOOKUP(B467,'Data Produk'!$A$2:$F$40,2,FALSE)</f>
        <v>Lotte Chocopie</v>
      </c>
      <c r="H467" s="30" t="str">
        <f>VLOOKUP(B467,'Data Produk'!$A$2:$F$40,3,FALSE)</f>
        <v>Makanan</v>
      </c>
      <c r="I467" s="31" t="str">
        <f>VLOOKUP(B467,'Data Produk'!$A$2:$F$40,4,FALSE)</f>
        <v>Pcs</v>
      </c>
      <c r="J467" s="34">
        <f>VLOOKUP(B467,'Data Produk'!$A$2:$F$40,5,FALSE)</f>
        <v>4850</v>
      </c>
      <c r="K467" s="34">
        <f>VLOOKUP(B467,'Data Produk'!$A$2:$F$40,6,FALSE)</f>
        <v>6100</v>
      </c>
      <c r="L467" s="34">
        <f t="shared" si="0"/>
        <v>543200</v>
      </c>
      <c r="M467" s="32">
        <f t="shared" si="31"/>
        <v>683200</v>
      </c>
      <c r="N467" s="31">
        <f>DAY('Data Transaksi'!$A467)</f>
        <v>11</v>
      </c>
      <c r="O467" s="30" t="str">
        <f>TEXT('Data Transaksi'!$A467,"mmm")</f>
        <v>Apr</v>
      </c>
      <c r="P467" s="35">
        <f>YEAR('Data Transaksi'!$A467)</f>
        <v>2022</v>
      </c>
      <c r="R467" s="28">
        <f>'Data Transaksi'!$C467+50</f>
        <v>162</v>
      </c>
    </row>
    <row r="468" spans="1:18" ht="16.5" customHeight="1" x14ac:dyDescent="0.35">
      <c r="A468" s="22">
        <v>44663</v>
      </c>
      <c r="B468" s="23" t="s">
        <v>14</v>
      </c>
      <c r="C468" s="24">
        <v>105</v>
      </c>
      <c r="D468" s="23" t="s">
        <v>102</v>
      </c>
      <c r="E468" s="25" t="s">
        <v>101</v>
      </c>
      <c r="F468" s="26">
        <v>0</v>
      </c>
      <c r="G468" s="23" t="str">
        <f>VLOOKUP(B468,'Data Produk'!$A$2:$F$40,2,FALSE)</f>
        <v>Nyam-nyam</v>
      </c>
      <c r="H468" s="23" t="str">
        <f>VLOOKUP(B468,'Data Produk'!$A$2:$F$40,3,FALSE)</f>
        <v>Makanan</v>
      </c>
      <c r="I468" s="24" t="str">
        <f>VLOOKUP(B468,'Data Produk'!$A$2:$F$40,4,FALSE)</f>
        <v>Pcs</v>
      </c>
      <c r="J468" s="27">
        <f>VLOOKUP(B468,'Data Produk'!$A$2:$F$40,5,FALSE)</f>
        <v>3550</v>
      </c>
      <c r="K468" s="27">
        <f>VLOOKUP(B468,'Data Produk'!$A$2:$F$40,6,FALSE)</f>
        <v>4800</v>
      </c>
      <c r="L468" s="27">
        <f t="shared" si="0"/>
        <v>372750</v>
      </c>
      <c r="M468" s="25">
        <f t="shared" si="31"/>
        <v>504000</v>
      </c>
      <c r="N468" s="24">
        <f>DAY('Data Transaksi'!$A468)</f>
        <v>12</v>
      </c>
      <c r="O468" s="23" t="str">
        <f>TEXT('Data Transaksi'!$A468,"mmm")</f>
        <v>Apr</v>
      </c>
      <c r="P468" s="24">
        <f>YEAR('Data Transaksi'!$A468)</f>
        <v>2022</v>
      </c>
      <c r="R468" s="28">
        <f>'Data Transaksi'!$C468+50</f>
        <v>155</v>
      </c>
    </row>
    <row r="469" spans="1:18" ht="16.5" customHeight="1" x14ac:dyDescent="0.35">
      <c r="A469" s="29">
        <v>44664</v>
      </c>
      <c r="B469" s="30" t="s">
        <v>6</v>
      </c>
      <c r="C469" s="31">
        <v>106</v>
      </c>
      <c r="D469" s="30" t="s">
        <v>104</v>
      </c>
      <c r="E469" s="32" t="s">
        <v>101</v>
      </c>
      <c r="F469" s="33">
        <v>0</v>
      </c>
      <c r="G469" s="30" t="str">
        <f>VLOOKUP(B469,'Data Produk'!$A$2:$F$40,2,FALSE)</f>
        <v>Pocky</v>
      </c>
      <c r="H469" s="30" t="str">
        <f>VLOOKUP(B469,'Data Produk'!$A$2:$F$40,3,FALSE)</f>
        <v>Makanan</v>
      </c>
      <c r="I469" s="31" t="str">
        <f>VLOOKUP(B469,'Data Produk'!$A$2:$F$40,4,FALSE)</f>
        <v>Pcs</v>
      </c>
      <c r="J469" s="34">
        <f>VLOOKUP(B469,'Data Produk'!$A$2:$F$40,5,FALSE)</f>
        <v>7250</v>
      </c>
      <c r="K469" s="34">
        <f>VLOOKUP(B469,'Data Produk'!$A$2:$F$40,6,FALSE)</f>
        <v>8200</v>
      </c>
      <c r="L469" s="34">
        <f t="shared" si="0"/>
        <v>768500</v>
      </c>
      <c r="M469" s="32">
        <f t="shared" si="31"/>
        <v>869200</v>
      </c>
      <c r="N469" s="31">
        <f>DAY('Data Transaksi'!$A469)</f>
        <v>13</v>
      </c>
      <c r="O469" s="30" t="str">
        <f>TEXT('Data Transaksi'!$A469,"mmm")</f>
        <v>Apr</v>
      </c>
      <c r="P469" s="35">
        <f>YEAR('Data Transaksi'!$A469)</f>
        <v>2022</v>
      </c>
      <c r="R469" s="28">
        <f>'Data Transaksi'!$C469+50</f>
        <v>156</v>
      </c>
    </row>
    <row r="470" spans="1:18" ht="16.5" customHeight="1" x14ac:dyDescent="0.35">
      <c r="A470" s="22">
        <v>44665</v>
      </c>
      <c r="B470" s="23" t="s">
        <v>37</v>
      </c>
      <c r="C470" s="24">
        <v>108</v>
      </c>
      <c r="D470" s="23" t="s">
        <v>102</v>
      </c>
      <c r="E470" s="25" t="s">
        <v>101</v>
      </c>
      <c r="F470" s="26">
        <v>0</v>
      </c>
      <c r="G470" s="23" t="str">
        <f>VLOOKUP(B470,'Data Produk'!$A$2:$F$40,2,FALSE)</f>
        <v>Yoyic Bluebery</v>
      </c>
      <c r="H470" s="23" t="str">
        <f>VLOOKUP(B470,'Data Produk'!$A$2:$F$40,3,FALSE)</f>
        <v>Minuman</v>
      </c>
      <c r="I470" s="24" t="str">
        <f>VLOOKUP(B470,'Data Produk'!$A$2:$F$40,4,FALSE)</f>
        <v>Pcs</v>
      </c>
      <c r="J470" s="27">
        <f>VLOOKUP(B470,'Data Produk'!$A$2:$F$40,5,FALSE)</f>
        <v>4775</v>
      </c>
      <c r="K470" s="27">
        <f>VLOOKUP(B470,'Data Produk'!$A$2:$F$40,6,FALSE)</f>
        <v>7700</v>
      </c>
      <c r="L470" s="27">
        <f t="shared" si="0"/>
        <v>515700</v>
      </c>
      <c r="M470" s="25">
        <f t="shared" si="31"/>
        <v>831600</v>
      </c>
      <c r="N470" s="24">
        <f>DAY('Data Transaksi'!$A470)</f>
        <v>14</v>
      </c>
      <c r="O470" s="23" t="str">
        <f>TEXT('Data Transaksi'!$A470,"mmm")</f>
        <v>Apr</v>
      </c>
      <c r="P470" s="24">
        <f>YEAR('Data Transaksi'!$A470)</f>
        <v>2022</v>
      </c>
      <c r="R470" s="28">
        <f>'Data Transaksi'!$C470+50</f>
        <v>158</v>
      </c>
    </row>
    <row r="471" spans="1:18" ht="16.5" customHeight="1" x14ac:dyDescent="0.35">
      <c r="A471" s="29">
        <v>44666</v>
      </c>
      <c r="B471" s="30" t="s">
        <v>47</v>
      </c>
      <c r="C471" s="31">
        <v>104</v>
      </c>
      <c r="D471" s="30" t="s">
        <v>102</v>
      </c>
      <c r="E471" s="32" t="s">
        <v>101</v>
      </c>
      <c r="F471" s="33">
        <v>0</v>
      </c>
      <c r="G471" s="30" t="str">
        <f>VLOOKUP(B471,'Data Produk'!$A$2:$F$40,2,FALSE)</f>
        <v>Golda Coffee</v>
      </c>
      <c r="H471" s="30" t="str">
        <f>VLOOKUP(B471,'Data Produk'!$A$2:$F$40,3,FALSE)</f>
        <v>Minuman</v>
      </c>
      <c r="I471" s="31" t="str">
        <f>VLOOKUP(B471,'Data Produk'!$A$2:$F$40,4,FALSE)</f>
        <v>Pcs</v>
      </c>
      <c r="J471" s="34">
        <f>VLOOKUP(B471,'Data Produk'!$A$2:$F$40,5,FALSE)</f>
        <v>11950</v>
      </c>
      <c r="K471" s="34">
        <f>VLOOKUP(B471,'Data Produk'!$A$2:$F$40,6,FALSE)</f>
        <v>16200</v>
      </c>
      <c r="L471" s="34">
        <f t="shared" si="0"/>
        <v>1242800</v>
      </c>
      <c r="M471" s="32">
        <f t="shared" si="31"/>
        <v>1684800</v>
      </c>
      <c r="N471" s="31">
        <f>DAY('Data Transaksi'!$A471)</f>
        <v>15</v>
      </c>
      <c r="O471" s="30" t="str">
        <f>TEXT('Data Transaksi'!$A471,"mmm")</f>
        <v>Apr</v>
      </c>
      <c r="P471" s="35">
        <f>YEAR('Data Transaksi'!$A471)</f>
        <v>2022</v>
      </c>
      <c r="R471" s="28">
        <f>'Data Transaksi'!$C471+50</f>
        <v>154</v>
      </c>
    </row>
    <row r="472" spans="1:18" ht="16.5" customHeight="1" x14ac:dyDescent="0.35">
      <c r="A472" s="22">
        <v>44667</v>
      </c>
      <c r="B472" s="23" t="s">
        <v>58</v>
      </c>
      <c r="C472" s="24">
        <v>105</v>
      </c>
      <c r="D472" s="23" t="s">
        <v>104</v>
      </c>
      <c r="E472" s="25" t="s">
        <v>101</v>
      </c>
      <c r="F472" s="26">
        <v>0</v>
      </c>
      <c r="G472" s="23" t="str">
        <f>VLOOKUP(B472,'Data Produk'!$A$2:$F$40,2,FALSE)</f>
        <v>Lifebuoy Cair 900 Ml</v>
      </c>
      <c r="H472" s="23" t="str">
        <f>VLOOKUP(B472,'Data Produk'!$A$2:$F$40,3,FALSE)</f>
        <v>Perawatan Tubuh</v>
      </c>
      <c r="I472" s="24" t="str">
        <f>VLOOKUP(B472,'Data Produk'!$A$2:$F$40,4,FALSE)</f>
        <v>Pcs</v>
      </c>
      <c r="J472" s="27">
        <f>VLOOKUP(B472,'Data Produk'!$A$2:$F$40,5,FALSE)</f>
        <v>34550</v>
      </c>
      <c r="K472" s="27">
        <f>VLOOKUP(B472,'Data Produk'!$A$2:$F$40,6,FALSE)</f>
        <v>36000</v>
      </c>
      <c r="L472" s="27">
        <f t="shared" si="0"/>
        <v>3627750</v>
      </c>
      <c r="M472" s="25">
        <f t="shared" si="31"/>
        <v>3780000</v>
      </c>
      <c r="N472" s="24">
        <f>DAY('Data Transaksi'!$A472)</f>
        <v>16</v>
      </c>
      <c r="O472" s="23" t="str">
        <f>TEXT('Data Transaksi'!$A472,"mmm")</f>
        <v>Apr</v>
      </c>
      <c r="P472" s="24">
        <f>YEAR('Data Transaksi'!$A472)</f>
        <v>2022</v>
      </c>
      <c r="R472" s="28">
        <f>'Data Transaksi'!$C472+50</f>
        <v>155</v>
      </c>
    </row>
    <row r="473" spans="1:18" ht="16.5" customHeight="1" x14ac:dyDescent="0.35">
      <c r="A473" s="29">
        <v>44668</v>
      </c>
      <c r="B473" s="30" t="s">
        <v>12</v>
      </c>
      <c r="C473" s="31">
        <v>102</v>
      </c>
      <c r="D473" s="30" t="s">
        <v>102</v>
      </c>
      <c r="E473" s="32" t="s">
        <v>101</v>
      </c>
      <c r="F473" s="33">
        <v>0</v>
      </c>
      <c r="G473" s="30" t="str">
        <f>VLOOKUP(B473,'Data Produk'!$A$2:$F$40,2,FALSE)</f>
        <v>Oreo Wafer Sandwich</v>
      </c>
      <c r="H473" s="30" t="str">
        <f>VLOOKUP(B473,'Data Produk'!$A$2:$F$40,3,FALSE)</f>
        <v>Makanan</v>
      </c>
      <c r="I473" s="31" t="str">
        <f>VLOOKUP(B473,'Data Produk'!$A$2:$F$40,4,FALSE)</f>
        <v>Pcs</v>
      </c>
      <c r="J473" s="34">
        <f>VLOOKUP(B473,'Data Produk'!$A$2:$F$40,5,FALSE)</f>
        <v>2350</v>
      </c>
      <c r="K473" s="34">
        <f>VLOOKUP(B473,'Data Produk'!$A$2:$F$40,6,FALSE)</f>
        <v>3500</v>
      </c>
      <c r="L473" s="34">
        <f t="shared" si="0"/>
        <v>239700</v>
      </c>
      <c r="M473" s="32">
        <f t="shared" si="31"/>
        <v>357000</v>
      </c>
      <c r="N473" s="31">
        <f>DAY('Data Transaksi'!$A473)</f>
        <v>17</v>
      </c>
      <c r="O473" s="30" t="str">
        <f>TEXT('Data Transaksi'!$A473,"mmm")</f>
        <v>Apr</v>
      </c>
      <c r="P473" s="35">
        <f>YEAR('Data Transaksi'!$A473)</f>
        <v>2022</v>
      </c>
      <c r="R473" s="28">
        <f>'Data Transaksi'!$C473+50</f>
        <v>152</v>
      </c>
    </row>
    <row r="474" spans="1:18" ht="16.5" customHeight="1" x14ac:dyDescent="0.35">
      <c r="A474" s="22">
        <v>44669</v>
      </c>
      <c r="B474" s="23" t="s">
        <v>75</v>
      </c>
      <c r="C474" s="24">
        <v>106</v>
      </c>
      <c r="D474" s="23" t="s">
        <v>102</v>
      </c>
      <c r="E474" s="25" t="s">
        <v>101</v>
      </c>
      <c r="F474" s="26">
        <v>0</v>
      </c>
      <c r="G474" s="23" t="str">
        <f>VLOOKUP(B474,'Data Produk'!$A$2:$F$40,2,FALSE)</f>
        <v>Pencil Warna 12</v>
      </c>
      <c r="H474" s="23" t="str">
        <f>VLOOKUP(B474,'Data Produk'!$A$2:$F$40,3,FALSE)</f>
        <v>Alat Tulis</v>
      </c>
      <c r="I474" s="24" t="str">
        <f>VLOOKUP(B474,'Data Produk'!$A$2:$F$40,4,FALSE)</f>
        <v>Pcs</v>
      </c>
      <c r="J474" s="27">
        <f>VLOOKUP(B474,'Data Produk'!$A$2:$F$40,5,FALSE)</f>
        <v>25000</v>
      </c>
      <c r="K474" s="27">
        <f>VLOOKUP(B474,'Data Produk'!$A$2:$F$40,6,FALSE)</f>
        <v>27500</v>
      </c>
      <c r="L474" s="27">
        <f t="shared" si="0"/>
        <v>2650000</v>
      </c>
      <c r="M474" s="25">
        <f t="shared" si="31"/>
        <v>2915000</v>
      </c>
      <c r="N474" s="24">
        <f>DAY('Data Transaksi'!$A474)</f>
        <v>18</v>
      </c>
      <c r="O474" s="23" t="str">
        <f>TEXT('Data Transaksi'!$A474,"mmm")</f>
        <v>Apr</v>
      </c>
      <c r="P474" s="24">
        <f>YEAR('Data Transaksi'!$A474)</f>
        <v>2022</v>
      </c>
      <c r="R474" s="28">
        <f>'Data Transaksi'!$C474+50</f>
        <v>156</v>
      </c>
    </row>
    <row r="475" spans="1:18" ht="16.5" customHeight="1" x14ac:dyDescent="0.35">
      <c r="A475" s="29">
        <v>44670</v>
      </c>
      <c r="B475" s="30" t="s">
        <v>75</v>
      </c>
      <c r="C475" s="31">
        <v>103</v>
      </c>
      <c r="D475" s="30" t="s">
        <v>104</v>
      </c>
      <c r="E475" s="32" t="s">
        <v>101</v>
      </c>
      <c r="F475" s="33">
        <v>0</v>
      </c>
      <c r="G475" s="30" t="str">
        <f>VLOOKUP(B475,'Data Produk'!$A$2:$F$40,2,FALSE)</f>
        <v>Pencil Warna 12</v>
      </c>
      <c r="H475" s="30" t="str">
        <f>VLOOKUP(B475,'Data Produk'!$A$2:$F$40,3,FALSE)</f>
        <v>Alat Tulis</v>
      </c>
      <c r="I475" s="31" t="str">
        <f>VLOOKUP(B475,'Data Produk'!$A$2:$F$40,4,FALSE)</f>
        <v>Pcs</v>
      </c>
      <c r="J475" s="34">
        <f>VLOOKUP(B475,'Data Produk'!$A$2:$F$40,5,FALSE)</f>
        <v>25000</v>
      </c>
      <c r="K475" s="34">
        <f>VLOOKUP(B475,'Data Produk'!$A$2:$F$40,6,FALSE)</f>
        <v>27500</v>
      </c>
      <c r="L475" s="34">
        <f t="shared" si="0"/>
        <v>2575000</v>
      </c>
      <c r="M475" s="32">
        <f t="shared" si="31"/>
        <v>2832500</v>
      </c>
      <c r="N475" s="31">
        <f>DAY('Data Transaksi'!$A475)</f>
        <v>19</v>
      </c>
      <c r="O475" s="30" t="str">
        <f>TEXT('Data Transaksi'!$A475,"mmm")</f>
        <v>Apr</v>
      </c>
      <c r="P475" s="35">
        <f>YEAR('Data Transaksi'!$A475)</f>
        <v>2022</v>
      </c>
      <c r="R475" s="28">
        <f>'Data Transaksi'!$C475+50</f>
        <v>153</v>
      </c>
    </row>
    <row r="476" spans="1:18" ht="16.5" customHeight="1" x14ac:dyDescent="0.35">
      <c r="A476" s="22">
        <v>44671</v>
      </c>
      <c r="B476" s="23" t="s">
        <v>10</v>
      </c>
      <c r="C476" s="24">
        <v>109</v>
      </c>
      <c r="D476" s="23" t="s">
        <v>102</v>
      </c>
      <c r="E476" s="25" t="s">
        <v>101</v>
      </c>
      <c r="F476" s="26">
        <v>0</v>
      </c>
      <c r="G476" s="23" t="str">
        <f>VLOOKUP(B476,'Data Produk'!$A$2:$F$40,2,FALSE)</f>
        <v>Lotte Chocopie</v>
      </c>
      <c r="H476" s="23" t="str">
        <f>VLOOKUP(B476,'Data Produk'!$A$2:$F$40,3,FALSE)</f>
        <v>Makanan</v>
      </c>
      <c r="I476" s="24" t="str">
        <f>VLOOKUP(B476,'Data Produk'!$A$2:$F$40,4,FALSE)</f>
        <v>Pcs</v>
      </c>
      <c r="J476" s="27">
        <f>VLOOKUP(B476,'Data Produk'!$A$2:$F$40,5,FALSE)</f>
        <v>4850</v>
      </c>
      <c r="K476" s="27">
        <f>VLOOKUP(B476,'Data Produk'!$A$2:$F$40,6,FALSE)</f>
        <v>6100</v>
      </c>
      <c r="L476" s="27">
        <f t="shared" si="0"/>
        <v>528650</v>
      </c>
      <c r="M476" s="25">
        <f t="shared" si="31"/>
        <v>664900</v>
      </c>
      <c r="N476" s="24">
        <f>DAY('Data Transaksi'!$A476)</f>
        <v>20</v>
      </c>
      <c r="O476" s="23" t="str">
        <f>TEXT('Data Transaksi'!$A476,"mmm")</f>
        <v>Apr</v>
      </c>
      <c r="P476" s="24">
        <f>YEAR('Data Transaksi'!$A476)</f>
        <v>2022</v>
      </c>
      <c r="R476" s="28">
        <f>'Data Transaksi'!$C476+50</f>
        <v>159</v>
      </c>
    </row>
    <row r="477" spans="1:18" ht="16.5" customHeight="1" x14ac:dyDescent="0.35">
      <c r="A477" s="29">
        <v>44672</v>
      </c>
      <c r="B477" s="30" t="s">
        <v>14</v>
      </c>
      <c r="C477" s="31">
        <v>108</v>
      </c>
      <c r="D477" s="30" t="s">
        <v>102</v>
      </c>
      <c r="E477" s="32" t="s">
        <v>101</v>
      </c>
      <c r="F477" s="33">
        <v>0</v>
      </c>
      <c r="G477" s="30" t="str">
        <f>VLOOKUP(B477,'Data Produk'!$A$2:$F$40,2,FALSE)</f>
        <v>Nyam-nyam</v>
      </c>
      <c r="H477" s="30" t="str">
        <f>VLOOKUP(B477,'Data Produk'!$A$2:$F$40,3,FALSE)</f>
        <v>Makanan</v>
      </c>
      <c r="I477" s="31" t="str">
        <f>VLOOKUP(B477,'Data Produk'!$A$2:$F$40,4,FALSE)</f>
        <v>Pcs</v>
      </c>
      <c r="J477" s="34">
        <f>VLOOKUP(B477,'Data Produk'!$A$2:$F$40,5,FALSE)</f>
        <v>3550</v>
      </c>
      <c r="K477" s="34">
        <f>VLOOKUP(B477,'Data Produk'!$A$2:$F$40,6,FALSE)</f>
        <v>4800</v>
      </c>
      <c r="L477" s="34">
        <f t="shared" si="0"/>
        <v>383400</v>
      </c>
      <c r="M477" s="32">
        <f t="shared" si="31"/>
        <v>518400</v>
      </c>
      <c r="N477" s="31">
        <f>DAY('Data Transaksi'!$A477)</f>
        <v>21</v>
      </c>
      <c r="O477" s="30" t="str">
        <f>TEXT('Data Transaksi'!$A477,"mmm")</f>
        <v>Apr</v>
      </c>
      <c r="P477" s="35">
        <f>YEAR('Data Transaksi'!$A477)</f>
        <v>2022</v>
      </c>
      <c r="R477" s="28">
        <f>'Data Transaksi'!$C477+50</f>
        <v>158</v>
      </c>
    </row>
    <row r="478" spans="1:18" ht="16.5" customHeight="1" x14ac:dyDescent="0.35">
      <c r="A478" s="22">
        <v>44673</v>
      </c>
      <c r="B478" s="23" t="s">
        <v>6</v>
      </c>
      <c r="C478" s="24">
        <v>107</v>
      </c>
      <c r="D478" s="23" t="s">
        <v>104</v>
      </c>
      <c r="E478" s="25" t="s">
        <v>101</v>
      </c>
      <c r="F478" s="26">
        <v>0</v>
      </c>
      <c r="G478" s="23" t="str">
        <f>VLOOKUP(B478,'Data Produk'!$A$2:$F$40,2,FALSE)</f>
        <v>Pocky</v>
      </c>
      <c r="H478" s="23" t="str">
        <f>VLOOKUP(B478,'Data Produk'!$A$2:$F$40,3,FALSE)</f>
        <v>Makanan</v>
      </c>
      <c r="I478" s="24" t="str">
        <f>VLOOKUP(B478,'Data Produk'!$A$2:$F$40,4,FALSE)</f>
        <v>Pcs</v>
      </c>
      <c r="J478" s="27">
        <f>VLOOKUP(B478,'Data Produk'!$A$2:$F$40,5,FALSE)</f>
        <v>7250</v>
      </c>
      <c r="K478" s="27">
        <f>VLOOKUP(B478,'Data Produk'!$A$2:$F$40,6,FALSE)</f>
        <v>8200</v>
      </c>
      <c r="L478" s="27">
        <f t="shared" si="0"/>
        <v>775750</v>
      </c>
      <c r="M478" s="25">
        <f t="shared" si="31"/>
        <v>877400</v>
      </c>
      <c r="N478" s="24">
        <f>DAY('Data Transaksi'!$A478)</f>
        <v>22</v>
      </c>
      <c r="O478" s="23" t="str">
        <f>TEXT('Data Transaksi'!$A478,"mmm")</f>
        <v>Apr</v>
      </c>
      <c r="P478" s="24">
        <f>YEAR('Data Transaksi'!$A478)</f>
        <v>2022</v>
      </c>
      <c r="R478" s="28">
        <f>'Data Transaksi'!$C478+50</f>
        <v>157</v>
      </c>
    </row>
    <row r="479" spans="1:18" ht="16.5" customHeight="1" x14ac:dyDescent="0.35">
      <c r="A479" s="29">
        <v>44674</v>
      </c>
      <c r="B479" s="30" t="s">
        <v>37</v>
      </c>
      <c r="C479" s="31">
        <v>105</v>
      </c>
      <c r="D479" s="30" t="s">
        <v>102</v>
      </c>
      <c r="E479" s="32" t="s">
        <v>101</v>
      </c>
      <c r="F479" s="33">
        <v>0</v>
      </c>
      <c r="G479" s="30" t="str">
        <f>VLOOKUP(B479,'Data Produk'!$A$2:$F$40,2,FALSE)</f>
        <v>Yoyic Bluebery</v>
      </c>
      <c r="H479" s="30" t="str">
        <f>VLOOKUP(B479,'Data Produk'!$A$2:$F$40,3,FALSE)</f>
        <v>Minuman</v>
      </c>
      <c r="I479" s="31" t="str">
        <f>VLOOKUP(B479,'Data Produk'!$A$2:$F$40,4,FALSE)</f>
        <v>Pcs</v>
      </c>
      <c r="J479" s="34">
        <f>VLOOKUP(B479,'Data Produk'!$A$2:$F$40,5,FALSE)</f>
        <v>4775</v>
      </c>
      <c r="K479" s="34">
        <f>VLOOKUP(B479,'Data Produk'!$A$2:$F$40,6,FALSE)</f>
        <v>7700</v>
      </c>
      <c r="L479" s="34">
        <f t="shared" si="0"/>
        <v>501375</v>
      </c>
      <c r="M479" s="32">
        <f t="shared" si="31"/>
        <v>808500</v>
      </c>
      <c r="N479" s="31">
        <f>DAY('Data Transaksi'!$A479)</f>
        <v>23</v>
      </c>
      <c r="O479" s="30" t="str">
        <f>TEXT('Data Transaksi'!$A479,"mmm")</f>
        <v>Apr</v>
      </c>
      <c r="P479" s="35">
        <f>YEAR('Data Transaksi'!$A479)</f>
        <v>2022</v>
      </c>
      <c r="R479" s="28">
        <f>'Data Transaksi'!$C479+50</f>
        <v>155</v>
      </c>
    </row>
    <row r="480" spans="1:18" ht="16.5" customHeight="1" x14ac:dyDescent="0.35">
      <c r="A480" s="22">
        <v>44675</v>
      </c>
      <c r="B480" s="23" t="s">
        <v>47</v>
      </c>
      <c r="C480" s="24">
        <v>105</v>
      </c>
      <c r="D480" s="23" t="s">
        <v>102</v>
      </c>
      <c r="E480" s="25" t="s">
        <v>101</v>
      </c>
      <c r="F480" s="26">
        <v>0</v>
      </c>
      <c r="G480" s="23" t="str">
        <f>VLOOKUP(B480,'Data Produk'!$A$2:$F$40,2,FALSE)</f>
        <v>Golda Coffee</v>
      </c>
      <c r="H480" s="23" t="str">
        <f>VLOOKUP(B480,'Data Produk'!$A$2:$F$40,3,FALSE)</f>
        <v>Minuman</v>
      </c>
      <c r="I480" s="24" t="str">
        <f>VLOOKUP(B480,'Data Produk'!$A$2:$F$40,4,FALSE)</f>
        <v>Pcs</v>
      </c>
      <c r="J480" s="27">
        <f>VLOOKUP(B480,'Data Produk'!$A$2:$F$40,5,FALSE)</f>
        <v>11950</v>
      </c>
      <c r="K480" s="27">
        <f>VLOOKUP(B480,'Data Produk'!$A$2:$F$40,6,FALSE)</f>
        <v>16200</v>
      </c>
      <c r="L480" s="27">
        <f t="shared" si="0"/>
        <v>1254750</v>
      </c>
      <c r="M480" s="25">
        <f t="shared" si="31"/>
        <v>1701000</v>
      </c>
      <c r="N480" s="24">
        <f>DAY('Data Transaksi'!$A480)</f>
        <v>24</v>
      </c>
      <c r="O480" s="23" t="str">
        <f>TEXT('Data Transaksi'!$A480,"mmm")</f>
        <v>Apr</v>
      </c>
      <c r="P480" s="24">
        <f>YEAR('Data Transaksi'!$A480)</f>
        <v>2022</v>
      </c>
      <c r="R480" s="28">
        <f>'Data Transaksi'!$C480+50</f>
        <v>155</v>
      </c>
    </row>
    <row r="481" spans="1:18" ht="16.5" customHeight="1" x14ac:dyDescent="0.35">
      <c r="A481" s="29">
        <v>44676</v>
      </c>
      <c r="B481" s="30" t="s">
        <v>75</v>
      </c>
      <c r="C481" s="31">
        <v>107</v>
      </c>
      <c r="D481" s="30" t="s">
        <v>100</v>
      </c>
      <c r="E481" s="32" t="s">
        <v>101</v>
      </c>
      <c r="F481" s="33">
        <v>0</v>
      </c>
      <c r="G481" s="30" t="str">
        <f>VLOOKUP(B481,'Data Produk'!$A$2:$F$40,2,FALSE)</f>
        <v>Pencil Warna 12</v>
      </c>
      <c r="H481" s="30" t="str">
        <f>VLOOKUP(B481,'Data Produk'!$A$2:$F$40,3,FALSE)</f>
        <v>Alat Tulis</v>
      </c>
      <c r="I481" s="31" t="str">
        <f>VLOOKUP(B481,'Data Produk'!$A$2:$F$40,4,FALSE)</f>
        <v>Pcs</v>
      </c>
      <c r="J481" s="34">
        <f>VLOOKUP(B481,'Data Produk'!$A$2:$F$40,5,FALSE)</f>
        <v>25000</v>
      </c>
      <c r="K481" s="34">
        <f>VLOOKUP(B481,'Data Produk'!$A$2:$F$40,6,FALSE)</f>
        <v>27500</v>
      </c>
      <c r="L481" s="34">
        <f t="shared" si="0"/>
        <v>2675000</v>
      </c>
      <c r="M481" s="32">
        <f t="shared" ref="M481:M487" si="32">K481*C481*(1-F481)</f>
        <v>2942500</v>
      </c>
      <c r="N481" s="31">
        <f>DAY('Data Transaksi'!$A481)</f>
        <v>25</v>
      </c>
      <c r="O481" s="30" t="str">
        <f>TEXT('Data Transaksi'!$A481,"mmm")</f>
        <v>Apr</v>
      </c>
      <c r="P481" s="35">
        <f>YEAR('Data Transaksi'!$A481)</f>
        <v>2022</v>
      </c>
      <c r="R481" s="28">
        <f>'Data Transaksi'!$C481+50</f>
        <v>157</v>
      </c>
    </row>
    <row r="482" spans="1:18" ht="16.5" customHeight="1" x14ac:dyDescent="0.35">
      <c r="A482" s="22">
        <v>44677</v>
      </c>
      <c r="B482" s="23" t="s">
        <v>75</v>
      </c>
      <c r="C482" s="24">
        <v>110</v>
      </c>
      <c r="D482" s="23" t="s">
        <v>100</v>
      </c>
      <c r="E482" s="25" t="s">
        <v>101</v>
      </c>
      <c r="F482" s="26">
        <v>0</v>
      </c>
      <c r="G482" s="23" t="str">
        <f>VLOOKUP(B482,'Data Produk'!$A$2:$F$40,2,FALSE)</f>
        <v>Pencil Warna 12</v>
      </c>
      <c r="H482" s="23" t="str">
        <f>VLOOKUP(B482,'Data Produk'!$A$2:$F$40,3,FALSE)</f>
        <v>Alat Tulis</v>
      </c>
      <c r="I482" s="24" t="str">
        <f>VLOOKUP(B482,'Data Produk'!$A$2:$F$40,4,FALSE)</f>
        <v>Pcs</v>
      </c>
      <c r="J482" s="27">
        <f>VLOOKUP(B482,'Data Produk'!$A$2:$F$40,5,FALSE)</f>
        <v>25000</v>
      </c>
      <c r="K482" s="27">
        <f>VLOOKUP(B482,'Data Produk'!$A$2:$F$40,6,FALSE)</f>
        <v>27500</v>
      </c>
      <c r="L482" s="27">
        <f t="shared" si="0"/>
        <v>2750000</v>
      </c>
      <c r="M482" s="25">
        <f t="shared" si="32"/>
        <v>3025000</v>
      </c>
      <c r="N482" s="24">
        <f>DAY('Data Transaksi'!$A482)</f>
        <v>26</v>
      </c>
      <c r="O482" s="23" t="str">
        <f>TEXT('Data Transaksi'!$A482,"mmm")</f>
        <v>Apr</v>
      </c>
      <c r="P482" s="24">
        <f>YEAR('Data Transaksi'!$A482)</f>
        <v>2022</v>
      </c>
      <c r="R482" s="28">
        <f>'Data Transaksi'!$C482+50</f>
        <v>160</v>
      </c>
    </row>
    <row r="483" spans="1:18" ht="16.5" customHeight="1" x14ac:dyDescent="0.35">
      <c r="A483" s="29">
        <v>44678</v>
      </c>
      <c r="B483" s="30" t="s">
        <v>75</v>
      </c>
      <c r="C483" s="31">
        <v>102</v>
      </c>
      <c r="D483" s="30" t="s">
        <v>100</v>
      </c>
      <c r="E483" s="32" t="s">
        <v>101</v>
      </c>
      <c r="F483" s="33">
        <v>0</v>
      </c>
      <c r="G483" s="30" t="str">
        <f>VLOOKUP(B483,'Data Produk'!$A$2:$F$40,2,FALSE)</f>
        <v>Pencil Warna 12</v>
      </c>
      <c r="H483" s="30" t="str">
        <f>VLOOKUP(B483,'Data Produk'!$A$2:$F$40,3,FALSE)</f>
        <v>Alat Tulis</v>
      </c>
      <c r="I483" s="31" t="str">
        <f>VLOOKUP(B483,'Data Produk'!$A$2:$F$40,4,FALSE)</f>
        <v>Pcs</v>
      </c>
      <c r="J483" s="34">
        <f>VLOOKUP(B483,'Data Produk'!$A$2:$F$40,5,FALSE)</f>
        <v>25000</v>
      </c>
      <c r="K483" s="34">
        <f>VLOOKUP(B483,'Data Produk'!$A$2:$F$40,6,FALSE)</f>
        <v>27500</v>
      </c>
      <c r="L483" s="34">
        <f t="shared" si="0"/>
        <v>2550000</v>
      </c>
      <c r="M483" s="32">
        <f t="shared" si="32"/>
        <v>2805000</v>
      </c>
      <c r="N483" s="31">
        <f>DAY('Data Transaksi'!$A483)</f>
        <v>27</v>
      </c>
      <c r="O483" s="30" t="str">
        <f>TEXT('Data Transaksi'!$A483,"mmm")</f>
        <v>Apr</v>
      </c>
      <c r="P483" s="35">
        <f>YEAR('Data Transaksi'!$A483)</f>
        <v>2022</v>
      </c>
      <c r="R483" s="28">
        <f>'Data Transaksi'!$C483+50</f>
        <v>152</v>
      </c>
    </row>
    <row r="484" spans="1:18" ht="16.5" customHeight="1" x14ac:dyDescent="0.35">
      <c r="A484" s="22">
        <v>44679</v>
      </c>
      <c r="B484" s="23" t="s">
        <v>75</v>
      </c>
      <c r="C484" s="24">
        <v>107</v>
      </c>
      <c r="D484" s="23" t="s">
        <v>100</v>
      </c>
      <c r="E484" s="25" t="s">
        <v>101</v>
      </c>
      <c r="F484" s="26">
        <v>0</v>
      </c>
      <c r="G484" s="23" t="str">
        <f>VLOOKUP(B484,'Data Produk'!$A$2:$F$40,2,FALSE)</f>
        <v>Pencil Warna 12</v>
      </c>
      <c r="H484" s="23" t="str">
        <f>VLOOKUP(B484,'Data Produk'!$A$2:$F$40,3,FALSE)</f>
        <v>Alat Tulis</v>
      </c>
      <c r="I484" s="24" t="str">
        <f>VLOOKUP(B484,'Data Produk'!$A$2:$F$40,4,FALSE)</f>
        <v>Pcs</v>
      </c>
      <c r="J484" s="27">
        <f>VLOOKUP(B484,'Data Produk'!$A$2:$F$40,5,FALSE)</f>
        <v>25000</v>
      </c>
      <c r="K484" s="27">
        <f>VLOOKUP(B484,'Data Produk'!$A$2:$F$40,6,FALSE)</f>
        <v>27500</v>
      </c>
      <c r="L484" s="27">
        <f t="shared" si="0"/>
        <v>2675000</v>
      </c>
      <c r="M484" s="25">
        <f t="shared" si="32"/>
        <v>2942500</v>
      </c>
      <c r="N484" s="24">
        <f>DAY('Data Transaksi'!$A484)</f>
        <v>28</v>
      </c>
      <c r="O484" s="23" t="str">
        <f>TEXT('Data Transaksi'!$A484,"mmm")</f>
        <v>Apr</v>
      </c>
      <c r="P484" s="24">
        <f>YEAR('Data Transaksi'!$A484)</f>
        <v>2022</v>
      </c>
      <c r="R484" s="28">
        <f>'Data Transaksi'!$C484+50</f>
        <v>157</v>
      </c>
    </row>
    <row r="485" spans="1:18" ht="16.5" customHeight="1" x14ac:dyDescent="0.35">
      <c r="A485" s="29">
        <v>44680</v>
      </c>
      <c r="B485" s="30" t="s">
        <v>75</v>
      </c>
      <c r="C485" s="31">
        <v>105</v>
      </c>
      <c r="D485" s="30" t="s">
        <v>100</v>
      </c>
      <c r="E485" s="32" t="s">
        <v>101</v>
      </c>
      <c r="F485" s="33">
        <v>0</v>
      </c>
      <c r="G485" s="30" t="str">
        <f>VLOOKUP(B485,'Data Produk'!$A$2:$F$40,2,FALSE)</f>
        <v>Pencil Warna 12</v>
      </c>
      <c r="H485" s="30" t="str">
        <f>VLOOKUP(B485,'Data Produk'!$A$2:$F$40,3,FALSE)</f>
        <v>Alat Tulis</v>
      </c>
      <c r="I485" s="31" t="str">
        <f>VLOOKUP(B485,'Data Produk'!$A$2:$F$40,4,FALSE)</f>
        <v>Pcs</v>
      </c>
      <c r="J485" s="34">
        <f>VLOOKUP(B485,'Data Produk'!$A$2:$F$40,5,FALSE)</f>
        <v>25000</v>
      </c>
      <c r="K485" s="34">
        <f>VLOOKUP(B485,'Data Produk'!$A$2:$F$40,6,FALSE)</f>
        <v>27500</v>
      </c>
      <c r="L485" s="34">
        <f t="shared" si="0"/>
        <v>2625000</v>
      </c>
      <c r="M485" s="32">
        <f t="shared" si="32"/>
        <v>2887500</v>
      </c>
      <c r="N485" s="31">
        <f>DAY('Data Transaksi'!$A485)</f>
        <v>29</v>
      </c>
      <c r="O485" s="30" t="str">
        <f>TEXT('Data Transaksi'!$A485,"mmm")</f>
        <v>Apr</v>
      </c>
      <c r="P485" s="35">
        <f>YEAR('Data Transaksi'!$A485)</f>
        <v>2022</v>
      </c>
      <c r="R485" s="28">
        <f>'Data Transaksi'!$C485+50</f>
        <v>155</v>
      </c>
    </row>
    <row r="486" spans="1:18" ht="16.5" customHeight="1" x14ac:dyDescent="0.35">
      <c r="A486" s="22">
        <v>44681</v>
      </c>
      <c r="B486" s="23" t="s">
        <v>75</v>
      </c>
      <c r="C486" s="24">
        <v>112</v>
      </c>
      <c r="D486" s="23" t="s">
        <v>100</v>
      </c>
      <c r="E486" s="25" t="s">
        <v>101</v>
      </c>
      <c r="F486" s="26">
        <v>0</v>
      </c>
      <c r="G486" s="23" t="str">
        <f>VLOOKUP(B486,'Data Produk'!$A$2:$F$40,2,FALSE)</f>
        <v>Pencil Warna 12</v>
      </c>
      <c r="H486" s="23" t="str">
        <f>VLOOKUP(B486,'Data Produk'!$A$2:$F$40,3,FALSE)</f>
        <v>Alat Tulis</v>
      </c>
      <c r="I486" s="24" t="str">
        <f>VLOOKUP(B486,'Data Produk'!$A$2:$F$40,4,FALSE)</f>
        <v>Pcs</v>
      </c>
      <c r="J486" s="27">
        <f>VLOOKUP(B486,'Data Produk'!$A$2:$F$40,5,FALSE)</f>
        <v>25000</v>
      </c>
      <c r="K486" s="27">
        <f>VLOOKUP(B486,'Data Produk'!$A$2:$F$40,6,FALSE)</f>
        <v>27500</v>
      </c>
      <c r="L486" s="27">
        <f t="shared" si="0"/>
        <v>2800000</v>
      </c>
      <c r="M486" s="25">
        <f t="shared" si="32"/>
        <v>3080000</v>
      </c>
      <c r="N486" s="24">
        <f>DAY('Data Transaksi'!$A486)</f>
        <v>30</v>
      </c>
      <c r="O486" s="23" t="str">
        <f>TEXT('Data Transaksi'!$A486,"mmm")</f>
        <v>Apr</v>
      </c>
      <c r="P486" s="24">
        <f>YEAR('Data Transaksi'!$A486)</f>
        <v>2022</v>
      </c>
      <c r="R486" s="28">
        <f>'Data Transaksi'!$C486+50</f>
        <v>162</v>
      </c>
    </row>
    <row r="487" spans="1:18" ht="16.5" customHeight="1" x14ac:dyDescent="0.35">
      <c r="A487" s="29">
        <v>44682</v>
      </c>
      <c r="B487" s="30" t="s">
        <v>41</v>
      </c>
      <c r="C487" s="31">
        <v>105</v>
      </c>
      <c r="D487" s="30" t="s">
        <v>100</v>
      </c>
      <c r="E487" s="32" t="s">
        <v>101</v>
      </c>
      <c r="F487" s="33">
        <v>0</v>
      </c>
      <c r="G487" s="30" t="str">
        <f>VLOOKUP(B487,'Data Produk'!$A$2:$F$40,2,FALSE)</f>
        <v>Fruit Tea Poch</v>
      </c>
      <c r="H487" s="30" t="str">
        <f>VLOOKUP(B487,'Data Produk'!$A$2:$F$40,3,FALSE)</f>
        <v>Minuman</v>
      </c>
      <c r="I487" s="31" t="str">
        <f>VLOOKUP(B487,'Data Produk'!$A$2:$F$40,4,FALSE)</f>
        <v>Pcs</v>
      </c>
      <c r="J487" s="34">
        <f>VLOOKUP(B487,'Data Produk'!$A$2:$F$40,5,FALSE)</f>
        <v>2250</v>
      </c>
      <c r="K487" s="34">
        <f>VLOOKUP(B487,'Data Produk'!$A$2:$F$40,6,FALSE)</f>
        <v>4700</v>
      </c>
      <c r="L487" s="34">
        <f t="shared" si="0"/>
        <v>236250</v>
      </c>
      <c r="M487" s="32">
        <f t="shared" si="32"/>
        <v>493500</v>
      </c>
      <c r="N487" s="31">
        <f>DAY('Data Transaksi'!$A487)</f>
        <v>1</v>
      </c>
      <c r="O487" s="30" t="str">
        <f>TEXT('Data Transaksi'!$A487,"mmm")</f>
        <v>May</v>
      </c>
      <c r="P487" s="35">
        <f>YEAR('Data Transaksi'!$A487)</f>
        <v>2022</v>
      </c>
      <c r="R487" s="28">
        <f>'Data Transaksi'!$C487+50</f>
        <v>155</v>
      </c>
    </row>
    <row r="488" spans="1:18" ht="16.5" customHeight="1" x14ac:dyDescent="0.35">
      <c r="A488" s="22">
        <v>44683</v>
      </c>
      <c r="B488" s="23" t="s">
        <v>10</v>
      </c>
      <c r="C488" s="24">
        <v>104</v>
      </c>
      <c r="D488" s="23" t="s">
        <v>104</v>
      </c>
      <c r="E488" s="25" t="s">
        <v>103</v>
      </c>
      <c r="F488" s="26">
        <v>0</v>
      </c>
      <c r="G488" s="23" t="str">
        <f>VLOOKUP(B488,'Data Produk'!$A$2:$F$40,2,FALSE)</f>
        <v>Lotte Chocopie</v>
      </c>
      <c r="H488" s="23" t="str">
        <f>VLOOKUP(B488,'Data Produk'!$A$2:$F$40,3,FALSE)</f>
        <v>Makanan</v>
      </c>
      <c r="I488" s="24" t="str">
        <f>VLOOKUP(B488,'Data Produk'!$A$2:$F$40,4,FALSE)</f>
        <v>Pcs</v>
      </c>
      <c r="J488" s="27">
        <f>VLOOKUP(B488,'Data Produk'!$A$2:$F$40,5,FALSE)</f>
        <v>4850</v>
      </c>
      <c r="K488" s="27">
        <f>VLOOKUP(B488,'Data Produk'!$A$2:$F$40,6,FALSE)</f>
        <v>6100</v>
      </c>
      <c r="L488" s="27">
        <f t="shared" si="0"/>
        <v>504400</v>
      </c>
      <c r="M488" s="25">
        <f t="shared" ref="M488:M510" si="33">K488*C488</f>
        <v>634400</v>
      </c>
      <c r="N488" s="24">
        <f>DAY('Data Transaksi'!$A488)</f>
        <v>2</v>
      </c>
      <c r="O488" s="23" t="str">
        <f>TEXT('Data Transaksi'!$A488,"mmm")</f>
        <v>May</v>
      </c>
      <c r="P488" s="24">
        <f>YEAR('Data Transaksi'!$A488)</f>
        <v>2022</v>
      </c>
      <c r="R488" s="28">
        <f>'Data Transaksi'!$C488+50</f>
        <v>154</v>
      </c>
    </row>
    <row r="489" spans="1:18" ht="16.5" customHeight="1" x14ac:dyDescent="0.35">
      <c r="A489" s="29">
        <v>44684</v>
      </c>
      <c r="B489" s="30" t="s">
        <v>14</v>
      </c>
      <c r="C489" s="31">
        <v>107</v>
      </c>
      <c r="D489" s="30" t="s">
        <v>104</v>
      </c>
      <c r="E489" s="32" t="s">
        <v>101</v>
      </c>
      <c r="F489" s="33">
        <v>0</v>
      </c>
      <c r="G489" s="30" t="str">
        <f>VLOOKUP(B489,'Data Produk'!$A$2:$F$40,2,FALSE)</f>
        <v>Nyam-nyam</v>
      </c>
      <c r="H489" s="30" t="str">
        <f>VLOOKUP(B489,'Data Produk'!$A$2:$F$40,3,FALSE)</f>
        <v>Makanan</v>
      </c>
      <c r="I489" s="31" t="str">
        <f>VLOOKUP(B489,'Data Produk'!$A$2:$F$40,4,FALSE)</f>
        <v>Pcs</v>
      </c>
      <c r="J489" s="34">
        <f>VLOOKUP(B489,'Data Produk'!$A$2:$F$40,5,FALSE)</f>
        <v>3550</v>
      </c>
      <c r="K489" s="34">
        <f>VLOOKUP(B489,'Data Produk'!$A$2:$F$40,6,FALSE)</f>
        <v>4800</v>
      </c>
      <c r="L489" s="34">
        <f t="shared" si="0"/>
        <v>379850</v>
      </c>
      <c r="M489" s="32">
        <f t="shared" si="33"/>
        <v>513600</v>
      </c>
      <c r="N489" s="31">
        <f>DAY('Data Transaksi'!$A489)</f>
        <v>3</v>
      </c>
      <c r="O489" s="30" t="str">
        <f>TEXT('Data Transaksi'!$A489,"mmm")</f>
        <v>May</v>
      </c>
      <c r="P489" s="35">
        <f>YEAR('Data Transaksi'!$A489)</f>
        <v>2022</v>
      </c>
      <c r="R489" s="28">
        <f>'Data Transaksi'!$C489+50</f>
        <v>157</v>
      </c>
    </row>
    <row r="490" spans="1:18" ht="16.5" customHeight="1" x14ac:dyDescent="0.35">
      <c r="A490" s="22">
        <v>44685</v>
      </c>
      <c r="B490" s="23" t="s">
        <v>6</v>
      </c>
      <c r="C490" s="24">
        <v>108</v>
      </c>
      <c r="D490" s="23" t="s">
        <v>104</v>
      </c>
      <c r="E490" s="25" t="s">
        <v>101</v>
      </c>
      <c r="F490" s="26">
        <v>0</v>
      </c>
      <c r="G490" s="23" t="str">
        <f>VLOOKUP(B490,'Data Produk'!$A$2:$F$40,2,FALSE)</f>
        <v>Pocky</v>
      </c>
      <c r="H490" s="23" t="str">
        <f>VLOOKUP(B490,'Data Produk'!$A$2:$F$40,3,FALSE)</f>
        <v>Makanan</v>
      </c>
      <c r="I490" s="24" t="str">
        <f>VLOOKUP(B490,'Data Produk'!$A$2:$F$40,4,FALSE)</f>
        <v>Pcs</v>
      </c>
      <c r="J490" s="27">
        <f>VLOOKUP(B490,'Data Produk'!$A$2:$F$40,5,FALSE)</f>
        <v>7250</v>
      </c>
      <c r="K490" s="27">
        <f>VLOOKUP(B490,'Data Produk'!$A$2:$F$40,6,FALSE)</f>
        <v>8200</v>
      </c>
      <c r="L490" s="27">
        <f t="shared" si="0"/>
        <v>783000</v>
      </c>
      <c r="M490" s="25">
        <f t="shared" si="33"/>
        <v>885600</v>
      </c>
      <c r="N490" s="24">
        <f>DAY('Data Transaksi'!$A490)</f>
        <v>4</v>
      </c>
      <c r="O490" s="23" t="str">
        <f>TEXT('Data Transaksi'!$A490,"mmm")</f>
        <v>May</v>
      </c>
      <c r="P490" s="24">
        <f>YEAR('Data Transaksi'!$A490)</f>
        <v>2022</v>
      </c>
      <c r="R490" s="28">
        <f>'Data Transaksi'!$C490+50</f>
        <v>158</v>
      </c>
    </row>
    <row r="491" spans="1:18" ht="16.5" customHeight="1" x14ac:dyDescent="0.35">
      <c r="A491" s="29">
        <v>44686</v>
      </c>
      <c r="B491" s="30" t="s">
        <v>37</v>
      </c>
      <c r="C491" s="31">
        <v>110</v>
      </c>
      <c r="D491" s="30" t="s">
        <v>100</v>
      </c>
      <c r="E491" s="32" t="s">
        <v>101</v>
      </c>
      <c r="F491" s="33">
        <v>0</v>
      </c>
      <c r="G491" s="30" t="str">
        <f>VLOOKUP(B491,'Data Produk'!$A$2:$F$40,2,FALSE)</f>
        <v>Yoyic Bluebery</v>
      </c>
      <c r="H491" s="30" t="str">
        <f>VLOOKUP(B491,'Data Produk'!$A$2:$F$40,3,FALSE)</f>
        <v>Minuman</v>
      </c>
      <c r="I491" s="31" t="str">
        <f>VLOOKUP(B491,'Data Produk'!$A$2:$F$40,4,FALSE)</f>
        <v>Pcs</v>
      </c>
      <c r="J491" s="34">
        <f>VLOOKUP(B491,'Data Produk'!$A$2:$F$40,5,FALSE)</f>
        <v>4775</v>
      </c>
      <c r="K491" s="34">
        <f>VLOOKUP(B491,'Data Produk'!$A$2:$F$40,6,FALSE)</f>
        <v>7700</v>
      </c>
      <c r="L491" s="34">
        <f t="shared" si="0"/>
        <v>525250</v>
      </c>
      <c r="M491" s="32">
        <f t="shared" si="33"/>
        <v>847000</v>
      </c>
      <c r="N491" s="31">
        <f>DAY('Data Transaksi'!$A491)</f>
        <v>5</v>
      </c>
      <c r="O491" s="30" t="str">
        <f>TEXT('Data Transaksi'!$A491,"mmm")</f>
        <v>May</v>
      </c>
      <c r="P491" s="35">
        <f>YEAR('Data Transaksi'!$A491)</f>
        <v>2022</v>
      </c>
      <c r="R491" s="28">
        <f>'Data Transaksi'!$C491+50</f>
        <v>160</v>
      </c>
    </row>
    <row r="492" spans="1:18" ht="16.5" customHeight="1" x14ac:dyDescent="0.35">
      <c r="A492" s="22">
        <v>44687</v>
      </c>
      <c r="B492" s="23" t="s">
        <v>47</v>
      </c>
      <c r="C492" s="24">
        <v>105</v>
      </c>
      <c r="D492" s="23" t="s">
        <v>100</v>
      </c>
      <c r="E492" s="25" t="s">
        <v>103</v>
      </c>
      <c r="F492" s="26">
        <v>0</v>
      </c>
      <c r="G492" s="23" t="str">
        <f>VLOOKUP(B492,'Data Produk'!$A$2:$F$40,2,FALSE)</f>
        <v>Golda Coffee</v>
      </c>
      <c r="H492" s="23" t="str">
        <f>VLOOKUP(B492,'Data Produk'!$A$2:$F$40,3,FALSE)</f>
        <v>Minuman</v>
      </c>
      <c r="I492" s="24" t="str">
        <f>VLOOKUP(B492,'Data Produk'!$A$2:$F$40,4,FALSE)</f>
        <v>Pcs</v>
      </c>
      <c r="J492" s="27">
        <f>VLOOKUP(B492,'Data Produk'!$A$2:$F$40,5,FALSE)</f>
        <v>11950</v>
      </c>
      <c r="K492" s="27">
        <f>VLOOKUP(B492,'Data Produk'!$A$2:$F$40,6,FALSE)</f>
        <v>16200</v>
      </c>
      <c r="L492" s="27">
        <f t="shared" si="0"/>
        <v>1254750</v>
      </c>
      <c r="M492" s="25">
        <f t="shared" si="33"/>
        <v>1701000</v>
      </c>
      <c r="N492" s="24">
        <f>DAY('Data Transaksi'!$A492)</f>
        <v>6</v>
      </c>
      <c r="O492" s="23" t="str">
        <f>TEXT('Data Transaksi'!$A492,"mmm")</f>
        <v>May</v>
      </c>
      <c r="P492" s="24">
        <f>YEAR('Data Transaksi'!$A492)</f>
        <v>2022</v>
      </c>
      <c r="R492" s="28">
        <f>'Data Transaksi'!$C492+50</f>
        <v>155</v>
      </c>
    </row>
    <row r="493" spans="1:18" ht="16.5" customHeight="1" x14ac:dyDescent="0.35">
      <c r="A493" s="29">
        <v>44688</v>
      </c>
      <c r="B493" s="30" t="s">
        <v>58</v>
      </c>
      <c r="C493" s="31">
        <v>115</v>
      </c>
      <c r="D493" s="30" t="s">
        <v>100</v>
      </c>
      <c r="E493" s="32" t="s">
        <v>101</v>
      </c>
      <c r="F493" s="33">
        <v>0</v>
      </c>
      <c r="G493" s="30" t="str">
        <f>VLOOKUP(B493,'Data Produk'!$A$2:$F$40,2,FALSE)</f>
        <v>Lifebuoy Cair 900 Ml</v>
      </c>
      <c r="H493" s="30" t="str">
        <f>VLOOKUP(B493,'Data Produk'!$A$2:$F$40,3,FALSE)</f>
        <v>Perawatan Tubuh</v>
      </c>
      <c r="I493" s="31" t="str">
        <f>VLOOKUP(B493,'Data Produk'!$A$2:$F$40,4,FALSE)</f>
        <v>Pcs</v>
      </c>
      <c r="J493" s="34">
        <f>VLOOKUP(B493,'Data Produk'!$A$2:$F$40,5,FALSE)</f>
        <v>34550</v>
      </c>
      <c r="K493" s="34">
        <f>VLOOKUP(B493,'Data Produk'!$A$2:$F$40,6,FALSE)</f>
        <v>36000</v>
      </c>
      <c r="L493" s="34">
        <f t="shared" si="0"/>
        <v>3973250</v>
      </c>
      <c r="M493" s="32">
        <f t="shared" si="33"/>
        <v>4140000</v>
      </c>
      <c r="N493" s="31">
        <f>DAY('Data Transaksi'!$A493)</f>
        <v>7</v>
      </c>
      <c r="O493" s="30" t="str">
        <f>TEXT('Data Transaksi'!$A493,"mmm")</f>
        <v>May</v>
      </c>
      <c r="P493" s="35">
        <f>YEAR('Data Transaksi'!$A493)</f>
        <v>2022</v>
      </c>
      <c r="R493" s="28">
        <f>'Data Transaksi'!$C493+50</f>
        <v>165</v>
      </c>
    </row>
    <row r="494" spans="1:18" ht="16.5" customHeight="1" x14ac:dyDescent="0.35">
      <c r="A494" s="22">
        <v>44689</v>
      </c>
      <c r="B494" s="23" t="s">
        <v>12</v>
      </c>
      <c r="C494" s="24">
        <v>107</v>
      </c>
      <c r="D494" s="23" t="s">
        <v>100</v>
      </c>
      <c r="E494" s="25" t="s">
        <v>103</v>
      </c>
      <c r="F494" s="26">
        <v>0</v>
      </c>
      <c r="G494" s="23" t="str">
        <f>VLOOKUP(B494,'Data Produk'!$A$2:$F$40,2,FALSE)</f>
        <v>Oreo Wafer Sandwich</v>
      </c>
      <c r="H494" s="23" t="str">
        <f>VLOOKUP(B494,'Data Produk'!$A$2:$F$40,3,FALSE)</f>
        <v>Makanan</v>
      </c>
      <c r="I494" s="24" t="str">
        <f>VLOOKUP(B494,'Data Produk'!$A$2:$F$40,4,FALSE)</f>
        <v>Pcs</v>
      </c>
      <c r="J494" s="27">
        <f>VLOOKUP(B494,'Data Produk'!$A$2:$F$40,5,FALSE)</f>
        <v>2350</v>
      </c>
      <c r="K494" s="27">
        <f>VLOOKUP(B494,'Data Produk'!$A$2:$F$40,6,FALSE)</f>
        <v>3500</v>
      </c>
      <c r="L494" s="27">
        <f t="shared" si="0"/>
        <v>251450</v>
      </c>
      <c r="M494" s="25">
        <f t="shared" si="33"/>
        <v>374500</v>
      </c>
      <c r="N494" s="24">
        <f>DAY('Data Transaksi'!$A494)</f>
        <v>8</v>
      </c>
      <c r="O494" s="23" t="str">
        <f>TEXT('Data Transaksi'!$A494,"mmm")</f>
        <v>May</v>
      </c>
      <c r="P494" s="24">
        <f>YEAR('Data Transaksi'!$A494)</f>
        <v>2022</v>
      </c>
      <c r="R494" s="28">
        <f>'Data Transaksi'!$C494+50</f>
        <v>157</v>
      </c>
    </row>
    <row r="495" spans="1:18" ht="16.5" customHeight="1" x14ac:dyDescent="0.35">
      <c r="A495" s="29">
        <v>44690</v>
      </c>
      <c r="B495" s="30" t="s">
        <v>41</v>
      </c>
      <c r="C495" s="31">
        <v>104</v>
      </c>
      <c r="D495" s="30" t="s">
        <v>102</v>
      </c>
      <c r="E495" s="32" t="s">
        <v>101</v>
      </c>
      <c r="F495" s="33">
        <v>0</v>
      </c>
      <c r="G495" s="30" t="str">
        <f>VLOOKUP(B495,'Data Produk'!$A$2:$F$40,2,FALSE)</f>
        <v>Fruit Tea Poch</v>
      </c>
      <c r="H495" s="30" t="str">
        <f>VLOOKUP(B495,'Data Produk'!$A$2:$F$40,3,FALSE)</f>
        <v>Minuman</v>
      </c>
      <c r="I495" s="31" t="str">
        <f>VLOOKUP(B495,'Data Produk'!$A$2:$F$40,4,FALSE)</f>
        <v>Pcs</v>
      </c>
      <c r="J495" s="34">
        <f>VLOOKUP(B495,'Data Produk'!$A$2:$F$40,5,FALSE)</f>
        <v>2250</v>
      </c>
      <c r="K495" s="34">
        <f>VLOOKUP(B495,'Data Produk'!$A$2:$F$40,6,FALSE)</f>
        <v>4700</v>
      </c>
      <c r="L495" s="34">
        <f t="shared" si="0"/>
        <v>234000</v>
      </c>
      <c r="M495" s="32">
        <f t="shared" si="33"/>
        <v>488800</v>
      </c>
      <c r="N495" s="31">
        <f>DAY('Data Transaksi'!$A495)</f>
        <v>9</v>
      </c>
      <c r="O495" s="30" t="str">
        <f>TEXT('Data Transaksi'!$A495,"mmm")</f>
        <v>May</v>
      </c>
      <c r="P495" s="35">
        <f>YEAR('Data Transaksi'!$A495)</f>
        <v>2022</v>
      </c>
      <c r="R495" s="28">
        <f>'Data Transaksi'!$C495+50</f>
        <v>154</v>
      </c>
    </row>
    <row r="496" spans="1:18" ht="16.5" customHeight="1" x14ac:dyDescent="0.35">
      <c r="A496" s="22">
        <v>44691</v>
      </c>
      <c r="B496" s="23" t="s">
        <v>41</v>
      </c>
      <c r="C496" s="24">
        <v>103</v>
      </c>
      <c r="D496" s="23" t="s">
        <v>104</v>
      </c>
      <c r="E496" s="25" t="s">
        <v>101</v>
      </c>
      <c r="F496" s="26">
        <v>0</v>
      </c>
      <c r="G496" s="23" t="str">
        <f>VLOOKUP(B496,'Data Produk'!$A$2:$F$40,2,FALSE)</f>
        <v>Fruit Tea Poch</v>
      </c>
      <c r="H496" s="23" t="str">
        <f>VLOOKUP(B496,'Data Produk'!$A$2:$F$40,3,FALSE)</f>
        <v>Minuman</v>
      </c>
      <c r="I496" s="24" t="str">
        <f>VLOOKUP(B496,'Data Produk'!$A$2:$F$40,4,FALSE)</f>
        <v>Pcs</v>
      </c>
      <c r="J496" s="27">
        <f>VLOOKUP(B496,'Data Produk'!$A$2:$F$40,5,FALSE)</f>
        <v>2250</v>
      </c>
      <c r="K496" s="27">
        <f>VLOOKUP(B496,'Data Produk'!$A$2:$F$40,6,FALSE)</f>
        <v>4700</v>
      </c>
      <c r="L496" s="27">
        <f t="shared" si="0"/>
        <v>231750</v>
      </c>
      <c r="M496" s="25">
        <f t="shared" si="33"/>
        <v>484100</v>
      </c>
      <c r="N496" s="24">
        <f>DAY('Data Transaksi'!$A496)</f>
        <v>10</v>
      </c>
      <c r="O496" s="23" t="str">
        <f>TEXT('Data Transaksi'!$A496,"mmm")</f>
        <v>May</v>
      </c>
      <c r="P496" s="24">
        <f>YEAR('Data Transaksi'!$A496)</f>
        <v>2022</v>
      </c>
      <c r="R496" s="28">
        <f>'Data Transaksi'!$C496+50</f>
        <v>153</v>
      </c>
    </row>
    <row r="497" spans="1:18" ht="16.5" customHeight="1" x14ac:dyDescent="0.35">
      <c r="A497" s="29">
        <v>44692</v>
      </c>
      <c r="B497" s="30" t="s">
        <v>10</v>
      </c>
      <c r="C497" s="31">
        <v>102</v>
      </c>
      <c r="D497" s="30" t="s">
        <v>102</v>
      </c>
      <c r="E497" s="32" t="s">
        <v>101</v>
      </c>
      <c r="F497" s="33">
        <v>0</v>
      </c>
      <c r="G497" s="30" t="str">
        <f>VLOOKUP(B497,'Data Produk'!$A$2:$F$40,2,FALSE)</f>
        <v>Lotte Chocopie</v>
      </c>
      <c r="H497" s="30" t="str">
        <f>VLOOKUP(B497,'Data Produk'!$A$2:$F$40,3,FALSE)</f>
        <v>Makanan</v>
      </c>
      <c r="I497" s="31" t="str">
        <f>VLOOKUP(B497,'Data Produk'!$A$2:$F$40,4,FALSE)</f>
        <v>Pcs</v>
      </c>
      <c r="J497" s="34">
        <f>VLOOKUP(B497,'Data Produk'!$A$2:$F$40,5,FALSE)</f>
        <v>4850</v>
      </c>
      <c r="K497" s="34">
        <f>VLOOKUP(B497,'Data Produk'!$A$2:$F$40,6,FALSE)</f>
        <v>6100</v>
      </c>
      <c r="L497" s="34">
        <f t="shared" si="0"/>
        <v>494700</v>
      </c>
      <c r="M497" s="32">
        <f t="shared" si="33"/>
        <v>622200</v>
      </c>
      <c r="N497" s="31">
        <f>DAY('Data Transaksi'!$A497)</f>
        <v>11</v>
      </c>
      <c r="O497" s="30" t="str">
        <f>TEXT('Data Transaksi'!$A497,"mmm")</f>
        <v>May</v>
      </c>
      <c r="P497" s="35">
        <f>YEAR('Data Transaksi'!$A497)</f>
        <v>2022</v>
      </c>
      <c r="R497" s="28">
        <f>'Data Transaksi'!$C497+50</f>
        <v>152</v>
      </c>
    </row>
    <row r="498" spans="1:18" ht="16.5" customHeight="1" x14ac:dyDescent="0.35">
      <c r="A498" s="22">
        <v>44693</v>
      </c>
      <c r="B498" s="23" t="s">
        <v>14</v>
      </c>
      <c r="C498" s="24">
        <v>105</v>
      </c>
      <c r="D498" s="23" t="s">
        <v>102</v>
      </c>
      <c r="E498" s="25" t="s">
        <v>101</v>
      </c>
      <c r="F498" s="26">
        <v>0</v>
      </c>
      <c r="G498" s="23" t="str">
        <f>VLOOKUP(B498,'Data Produk'!$A$2:$F$40,2,FALSE)</f>
        <v>Nyam-nyam</v>
      </c>
      <c r="H498" s="23" t="str">
        <f>VLOOKUP(B498,'Data Produk'!$A$2:$F$40,3,FALSE)</f>
        <v>Makanan</v>
      </c>
      <c r="I498" s="24" t="str">
        <f>VLOOKUP(B498,'Data Produk'!$A$2:$F$40,4,FALSE)</f>
        <v>Pcs</v>
      </c>
      <c r="J498" s="27">
        <f>VLOOKUP(B498,'Data Produk'!$A$2:$F$40,5,FALSE)</f>
        <v>3550</v>
      </c>
      <c r="K498" s="27">
        <f>VLOOKUP(B498,'Data Produk'!$A$2:$F$40,6,FALSE)</f>
        <v>4800</v>
      </c>
      <c r="L498" s="27">
        <f t="shared" si="0"/>
        <v>372750</v>
      </c>
      <c r="M498" s="25">
        <f t="shared" si="33"/>
        <v>504000</v>
      </c>
      <c r="N498" s="24">
        <f>DAY('Data Transaksi'!$A498)</f>
        <v>12</v>
      </c>
      <c r="O498" s="23" t="str">
        <f>TEXT('Data Transaksi'!$A498,"mmm")</f>
        <v>May</v>
      </c>
      <c r="P498" s="24">
        <f>YEAR('Data Transaksi'!$A498)</f>
        <v>2022</v>
      </c>
      <c r="R498" s="28">
        <f>'Data Transaksi'!$C498+50</f>
        <v>155</v>
      </c>
    </row>
    <row r="499" spans="1:18" ht="16.5" customHeight="1" x14ac:dyDescent="0.35">
      <c r="A499" s="29">
        <v>44694</v>
      </c>
      <c r="B499" s="30" t="s">
        <v>6</v>
      </c>
      <c r="C499" s="31">
        <v>106</v>
      </c>
      <c r="D499" s="30" t="s">
        <v>104</v>
      </c>
      <c r="E499" s="32" t="s">
        <v>101</v>
      </c>
      <c r="F499" s="33">
        <v>0</v>
      </c>
      <c r="G499" s="30" t="str">
        <f>VLOOKUP(B499,'Data Produk'!$A$2:$F$40,2,FALSE)</f>
        <v>Pocky</v>
      </c>
      <c r="H499" s="30" t="str">
        <f>VLOOKUP(B499,'Data Produk'!$A$2:$F$40,3,FALSE)</f>
        <v>Makanan</v>
      </c>
      <c r="I499" s="31" t="str">
        <f>VLOOKUP(B499,'Data Produk'!$A$2:$F$40,4,FALSE)</f>
        <v>Pcs</v>
      </c>
      <c r="J499" s="34">
        <f>VLOOKUP(B499,'Data Produk'!$A$2:$F$40,5,FALSE)</f>
        <v>7250</v>
      </c>
      <c r="K499" s="34">
        <f>VLOOKUP(B499,'Data Produk'!$A$2:$F$40,6,FALSE)</f>
        <v>8200</v>
      </c>
      <c r="L499" s="34">
        <f t="shared" si="0"/>
        <v>768500</v>
      </c>
      <c r="M499" s="32">
        <f t="shared" si="33"/>
        <v>869200</v>
      </c>
      <c r="N499" s="31">
        <f>DAY('Data Transaksi'!$A499)</f>
        <v>13</v>
      </c>
      <c r="O499" s="30" t="str">
        <f>TEXT('Data Transaksi'!$A499,"mmm")</f>
        <v>May</v>
      </c>
      <c r="P499" s="35">
        <f>YEAR('Data Transaksi'!$A499)</f>
        <v>2022</v>
      </c>
      <c r="R499" s="28">
        <f>'Data Transaksi'!$C499+50</f>
        <v>156</v>
      </c>
    </row>
    <row r="500" spans="1:18" ht="16.5" customHeight="1" x14ac:dyDescent="0.35">
      <c r="A500" s="22">
        <v>44695</v>
      </c>
      <c r="B500" s="23" t="s">
        <v>37</v>
      </c>
      <c r="C500" s="24">
        <v>108</v>
      </c>
      <c r="D500" s="23" t="s">
        <v>102</v>
      </c>
      <c r="E500" s="25" t="s">
        <v>101</v>
      </c>
      <c r="F500" s="26">
        <v>0</v>
      </c>
      <c r="G500" s="23" t="str">
        <f>VLOOKUP(B500,'Data Produk'!$A$2:$F$40,2,FALSE)</f>
        <v>Yoyic Bluebery</v>
      </c>
      <c r="H500" s="23" t="str">
        <f>VLOOKUP(B500,'Data Produk'!$A$2:$F$40,3,FALSE)</f>
        <v>Minuman</v>
      </c>
      <c r="I500" s="24" t="str">
        <f>VLOOKUP(B500,'Data Produk'!$A$2:$F$40,4,FALSE)</f>
        <v>Pcs</v>
      </c>
      <c r="J500" s="27">
        <f>VLOOKUP(B500,'Data Produk'!$A$2:$F$40,5,FALSE)</f>
        <v>4775</v>
      </c>
      <c r="K500" s="27">
        <f>VLOOKUP(B500,'Data Produk'!$A$2:$F$40,6,FALSE)</f>
        <v>7700</v>
      </c>
      <c r="L500" s="27">
        <f t="shared" si="0"/>
        <v>515700</v>
      </c>
      <c r="M500" s="25">
        <f t="shared" si="33"/>
        <v>831600</v>
      </c>
      <c r="N500" s="24">
        <f>DAY('Data Transaksi'!$A500)</f>
        <v>14</v>
      </c>
      <c r="O500" s="23" t="str">
        <f>TEXT('Data Transaksi'!$A500,"mmm")</f>
        <v>May</v>
      </c>
      <c r="P500" s="24">
        <f>YEAR('Data Transaksi'!$A500)</f>
        <v>2022</v>
      </c>
      <c r="R500" s="28">
        <f>'Data Transaksi'!$C500+50</f>
        <v>158</v>
      </c>
    </row>
    <row r="501" spans="1:18" ht="16.5" customHeight="1" x14ac:dyDescent="0.35">
      <c r="A501" s="29">
        <v>44696</v>
      </c>
      <c r="B501" s="30" t="s">
        <v>47</v>
      </c>
      <c r="C501" s="31">
        <v>104</v>
      </c>
      <c r="D501" s="30" t="s">
        <v>102</v>
      </c>
      <c r="E501" s="32" t="s">
        <v>101</v>
      </c>
      <c r="F501" s="33">
        <v>0</v>
      </c>
      <c r="G501" s="30" t="str">
        <f>VLOOKUP(B501,'Data Produk'!$A$2:$F$40,2,FALSE)</f>
        <v>Golda Coffee</v>
      </c>
      <c r="H501" s="30" t="str">
        <f>VLOOKUP(B501,'Data Produk'!$A$2:$F$40,3,FALSE)</f>
        <v>Minuman</v>
      </c>
      <c r="I501" s="31" t="str">
        <f>VLOOKUP(B501,'Data Produk'!$A$2:$F$40,4,FALSE)</f>
        <v>Pcs</v>
      </c>
      <c r="J501" s="34">
        <f>VLOOKUP(B501,'Data Produk'!$A$2:$F$40,5,FALSE)</f>
        <v>11950</v>
      </c>
      <c r="K501" s="34">
        <f>VLOOKUP(B501,'Data Produk'!$A$2:$F$40,6,FALSE)</f>
        <v>16200</v>
      </c>
      <c r="L501" s="34">
        <f t="shared" si="0"/>
        <v>1242800</v>
      </c>
      <c r="M501" s="32">
        <f t="shared" si="33"/>
        <v>1684800</v>
      </c>
      <c r="N501" s="31">
        <f>DAY('Data Transaksi'!$A501)</f>
        <v>15</v>
      </c>
      <c r="O501" s="30" t="str">
        <f>TEXT('Data Transaksi'!$A501,"mmm")</f>
        <v>May</v>
      </c>
      <c r="P501" s="35">
        <f>YEAR('Data Transaksi'!$A501)</f>
        <v>2022</v>
      </c>
      <c r="R501" s="28">
        <f>'Data Transaksi'!$C501+50</f>
        <v>154</v>
      </c>
    </row>
    <row r="502" spans="1:18" ht="16.5" customHeight="1" x14ac:dyDescent="0.35">
      <c r="A502" s="22">
        <v>44697</v>
      </c>
      <c r="B502" s="23" t="s">
        <v>58</v>
      </c>
      <c r="C502" s="24">
        <v>105</v>
      </c>
      <c r="D502" s="23" t="s">
        <v>104</v>
      </c>
      <c r="E502" s="25" t="s">
        <v>101</v>
      </c>
      <c r="F502" s="26">
        <v>0</v>
      </c>
      <c r="G502" s="23" t="str">
        <f>VLOOKUP(B502,'Data Produk'!$A$2:$F$40,2,FALSE)</f>
        <v>Lifebuoy Cair 900 Ml</v>
      </c>
      <c r="H502" s="23" t="str">
        <f>VLOOKUP(B502,'Data Produk'!$A$2:$F$40,3,FALSE)</f>
        <v>Perawatan Tubuh</v>
      </c>
      <c r="I502" s="24" t="str">
        <f>VLOOKUP(B502,'Data Produk'!$A$2:$F$40,4,FALSE)</f>
        <v>Pcs</v>
      </c>
      <c r="J502" s="27">
        <f>VLOOKUP(B502,'Data Produk'!$A$2:$F$40,5,FALSE)</f>
        <v>34550</v>
      </c>
      <c r="K502" s="27">
        <f>VLOOKUP(B502,'Data Produk'!$A$2:$F$40,6,FALSE)</f>
        <v>36000</v>
      </c>
      <c r="L502" s="27">
        <f t="shared" si="0"/>
        <v>3627750</v>
      </c>
      <c r="M502" s="25">
        <f t="shared" si="33"/>
        <v>3780000</v>
      </c>
      <c r="N502" s="24">
        <f>DAY('Data Transaksi'!$A502)</f>
        <v>16</v>
      </c>
      <c r="O502" s="23" t="str">
        <f>TEXT('Data Transaksi'!$A502,"mmm")</f>
        <v>May</v>
      </c>
      <c r="P502" s="24">
        <f>YEAR('Data Transaksi'!$A502)</f>
        <v>2022</v>
      </c>
      <c r="R502" s="28">
        <f>'Data Transaksi'!$C502+50</f>
        <v>155</v>
      </c>
    </row>
    <row r="503" spans="1:18" ht="16.5" customHeight="1" x14ac:dyDescent="0.35">
      <c r="A503" s="29">
        <v>44698</v>
      </c>
      <c r="B503" s="30" t="s">
        <v>12</v>
      </c>
      <c r="C503" s="31">
        <v>102</v>
      </c>
      <c r="D503" s="30" t="s">
        <v>102</v>
      </c>
      <c r="E503" s="32" t="s">
        <v>101</v>
      </c>
      <c r="F503" s="33">
        <v>0</v>
      </c>
      <c r="G503" s="30" t="str">
        <f>VLOOKUP(B503,'Data Produk'!$A$2:$F$40,2,FALSE)</f>
        <v>Oreo Wafer Sandwich</v>
      </c>
      <c r="H503" s="30" t="str">
        <f>VLOOKUP(B503,'Data Produk'!$A$2:$F$40,3,FALSE)</f>
        <v>Makanan</v>
      </c>
      <c r="I503" s="31" t="str">
        <f>VLOOKUP(B503,'Data Produk'!$A$2:$F$40,4,FALSE)</f>
        <v>Pcs</v>
      </c>
      <c r="J503" s="34">
        <f>VLOOKUP(B503,'Data Produk'!$A$2:$F$40,5,FALSE)</f>
        <v>2350</v>
      </c>
      <c r="K503" s="34">
        <f>VLOOKUP(B503,'Data Produk'!$A$2:$F$40,6,FALSE)</f>
        <v>3500</v>
      </c>
      <c r="L503" s="34">
        <f t="shared" si="0"/>
        <v>239700</v>
      </c>
      <c r="M503" s="32">
        <f t="shared" si="33"/>
        <v>357000</v>
      </c>
      <c r="N503" s="31">
        <f>DAY('Data Transaksi'!$A503)</f>
        <v>17</v>
      </c>
      <c r="O503" s="30" t="str">
        <f>TEXT('Data Transaksi'!$A503,"mmm")</f>
        <v>May</v>
      </c>
      <c r="P503" s="35">
        <f>YEAR('Data Transaksi'!$A503)</f>
        <v>2022</v>
      </c>
      <c r="R503" s="28">
        <f>'Data Transaksi'!$C503+50</f>
        <v>152</v>
      </c>
    </row>
    <row r="504" spans="1:18" ht="16.5" customHeight="1" x14ac:dyDescent="0.35">
      <c r="A504" s="22">
        <v>44699</v>
      </c>
      <c r="B504" s="23" t="s">
        <v>41</v>
      </c>
      <c r="C504" s="24">
        <v>106</v>
      </c>
      <c r="D504" s="23" t="s">
        <v>102</v>
      </c>
      <c r="E504" s="25" t="s">
        <v>101</v>
      </c>
      <c r="F504" s="26">
        <v>0</v>
      </c>
      <c r="G504" s="23" t="str">
        <f>VLOOKUP(B504,'Data Produk'!$A$2:$F$40,2,FALSE)</f>
        <v>Fruit Tea Poch</v>
      </c>
      <c r="H504" s="23" t="str">
        <f>VLOOKUP(B504,'Data Produk'!$A$2:$F$40,3,FALSE)</f>
        <v>Minuman</v>
      </c>
      <c r="I504" s="24" t="str">
        <f>VLOOKUP(B504,'Data Produk'!$A$2:$F$40,4,FALSE)</f>
        <v>Pcs</v>
      </c>
      <c r="J504" s="27">
        <f>VLOOKUP(B504,'Data Produk'!$A$2:$F$40,5,FALSE)</f>
        <v>2250</v>
      </c>
      <c r="K504" s="27">
        <f>VLOOKUP(B504,'Data Produk'!$A$2:$F$40,6,FALSE)</f>
        <v>4700</v>
      </c>
      <c r="L504" s="27">
        <f t="shared" si="0"/>
        <v>238500</v>
      </c>
      <c r="M504" s="25">
        <f t="shared" si="33"/>
        <v>498200</v>
      </c>
      <c r="N504" s="24">
        <f>DAY('Data Transaksi'!$A504)</f>
        <v>18</v>
      </c>
      <c r="O504" s="23" t="str">
        <f>TEXT('Data Transaksi'!$A504,"mmm")</f>
        <v>May</v>
      </c>
      <c r="P504" s="24">
        <f>YEAR('Data Transaksi'!$A504)</f>
        <v>2022</v>
      </c>
      <c r="R504" s="28">
        <f>'Data Transaksi'!$C504+50</f>
        <v>156</v>
      </c>
    </row>
    <row r="505" spans="1:18" ht="16.5" customHeight="1" x14ac:dyDescent="0.35">
      <c r="A505" s="29">
        <v>44700</v>
      </c>
      <c r="B505" s="30" t="s">
        <v>41</v>
      </c>
      <c r="C505" s="31">
        <v>103</v>
      </c>
      <c r="D505" s="30" t="s">
        <v>104</v>
      </c>
      <c r="E505" s="32" t="s">
        <v>101</v>
      </c>
      <c r="F505" s="33">
        <v>0</v>
      </c>
      <c r="G505" s="30" t="str">
        <f>VLOOKUP(B505,'Data Produk'!$A$2:$F$40,2,FALSE)</f>
        <v>Fruit Tea Poch</v>
      </c>
      <c r="H505" s="30" t="str">
        <f>VLOOKUP(B505,'Data Produk'!$A$2:$F$40,3,FALSE)</f>
        <v>Minuman</v>
      </c>
      <c r="I505" s="31" t="str">
        <f>VLOOKUP(B505,'Data Produk'!$A$2:$F$40,4,FALSE)</f>
        <v>Pcs</v>
      </c>
      <c r="J505" s="34">
        <f>VLOOKUP(B505,'Data Produk'!$A$2:$F$40,5,FALSE)</f>
        <v>2250</v>
      </c>
      <c r="K505" s="34">
        <f>VLOOKUP(B505,'Data Produk'!$A$2:$F$40,6,FALSE)</f>
        <v>4700</v>
      </c>
      <c r="L505" s="34">
        <f t="shared" si="0"/>
        <v>231750</v>
      </c>
      <c r="M505" s="32">
        <f t="shared" si="33"/>
        <v>484100</v>
      </c>
      <c r="N505" s="31">
        <f>DAY('Data Transaksi'!$A505)</f>
        <v>19</v>
      </c>
      <c r="O505" s="30" t="str">
        <f>TEXT('Data Transaksi'!$A505,"mmm")</f>
        <v>May</v>
      </c>
      <c r="P505" s="35">
        <f>YEAR('Data Transaksi'!$A505)</f>
        <v>2022</v>
      </c>
      <c r="R505" s="28">
        <f>'Data Transaksi'!$C505+50</f>
        <v>153</v>
      </c>
    </row>
    <row r="506" spans="1:18" ht="16.5" customHeight="1" x14ac:dyDescent="0.35">
      <c r="A506" s="22">
        <v>44701</v>
      </c>
      <c r="B506" s="23" t="s">
        <v>10</v>
      </c>
      <c r="C506" s="24">
        <v>109</v>
      </c>
      <c r="D506" s="23" t="s">
        <v>102</v>
      </c>
      <c r="E506" s="25" t="s">
        <v>101</v>
      </c>
      <c r="F506" s="26">
        <v>0</v>
      </c>
      <c r="G506" s="23" t="str">
        <f>VLOOKUP(B506,'Data Produk'!$A$2:$F$40,2,FALSE)</f>
        <v>Lotte Chocopie</v>
      </c>
      <c r="H506" s="23" t="str">
        <f>VLOOKUP(B506,'Data Produk'!$A$2:$F$40,3,FALSE)</f>
        <v>Makanan</v>
      </c>
      <c r="I506" s="24" t="str">
        <f>VLOOKUP(B506,'Data Produk'!$A$2:$F$40,4,FALSE)</f>
        <v>Pcs</v>
      </c>
      <c r="J506" s="27">
        <f>VLOOKUP(B506,'Data Produk'!$A$2:$F$40,5,FALSE)</f>
        <v>4850</v>
      </c>
      <c r="K506" s="27">
        <f>VLOOKUP(B506,'Data Produk'!$A$2:$F$40,6,FALSE)</f>
        <v>6100</v>
      </c>
      <c r="L506" s="27">
        <f t="shared" si="0"/>
        <v>528650</v>
      </c>
      <c r="M506" s="25">
        <f t="shared" si="33"/>
        <v>664900</v>
      </c>
      <c r="N506" s="24">
        <f>DAY('Data Transaksi'!$A506)</f>
        <v>20</v>
      </c>
      <c r="O506" s="23" t="str">
        <f>TEXT('Data Transaksi'!$A506,"mmm")</f>
        <v>May</v>
      </c>
      <c r="P506" s="24">
        <f>YEAR('Data Transaksi'!$A506)</f>
        <v>2022</v>
      </c>
      <c r="R506" s="28">
        <f>'Data Transaksi'!$C506+50</f>
        <v>159</v>
      </c>
    </row>
    <row r="507" spans="1:18" ht="16.5" customHeight="1" x14ac:dyDescent="0.35">
      <c r="A507" s="29">
        <v>44702</v>
      </c>
      <c r="B507" s="30" t="s">
        <v>14</v>
      </c>
      <c r="C507" s="31">
        <v>108</v>
      </c>
      <c r="D507" s="30" t="s">
        <v>102</v>
      </c>
      <c r="E507" s="32" t="s">
        <v>101</v>
      </c>
      <c r="F507" s="33">
        <v>0</v>
      </c>
      <c r="G507" s="30" t="str">
        <f>VLOOKUP(B507,'Data Produk'!$A$2:$F$40,2,FALSE)</f>
        <v>Nyam-nyam</v>
      </c>
      <c r="H507" s="30" t="str">
        <f>VLOOKUP(B507,'Data Produk'!$A$2:$F$40,3,FALSE)</f>
        <v>Makanan</v>
      </c>
      <c r="I507" s="31" t="str">
        <f>VLOOKUP(B507,'Data Produk'!$A$2:$F$40,4,FALSE)</f>
        <v>Pcs</v>
      </c>
      <c r="J507" s="34">
        <f>VLOOKUP(B507,'Data Produk'!$A$2:$F$40,5,FALSE)</f>
        <v>3550</v>
      </c>
      <c r="K507" s="34">
        <f>VLOOKUP(B507,'Data Produk'!$A$2:$F$40,6,FALSE)</f>
        <v>4800</v>
      </c>
      <c r="L507" s="34">
        <f t="shared" si="0"/>
        <v>383400</v>
      </c>
      <c r="M507" s="32">
        <f t="shared" si="33"/>
        <v>518400</v>
      </c>
      <c r="N507" s="31">
        <f>DAY('Data Transaksi'!$A507)</f>
        <v>21</v>
      </c>
      <c r="O507" s="30" t="str">
        <f>TEXT('Data Transaksi'!$A507,"mmm")</f>
        <v>May</v>
      </c>
      <c r="P507" s="35">
        <f>YEAR('Data Transaksi'!$A507)</f>
        <v>2022</v>
      </c>
      <c r="R507" s="28">
        <f>'Data Transaksi'!$C507+50</f>
        <v>158</v>
      </c>
    </row>
    <row r="508" spans="1:18" ht="16.5" customHeight="1" x14ac:dyDescent="0.35">
      <c r="A508" s="22">
        <v>44703</v>
      </c>
      <c r="B508" s="23" t="s">
        <v>6</v>
      </c>
      <c r="C508" s="24">
        <v>107</v>
      </c>
      <c r="D508" s="23" t="s">
        <v>104</v>
      </c>
      <c r="E508" s="25" t="s">
        <v>101</v>
      </c>
      <c r="F508" s="26">
        <v>0</v>
      </c>
      <c r="G508" s="23" t="str">
        <f>VLOOKUP(B508,'Data Produk'!$A$2:$F$40,2,FALSE)</f>
        <v>Pocky</v>
      </c>
      <c r="H508" s="23" t="str">
        <f>VLOOKUP(B508,'Data Produk'!$A$2:$F$40,3,FALSE)</f>
        <v>Makanan</v>
      </c>
      <c r="I508" s="24" t="str">
        <f>VLOOKUP(B508,'Data Produk'!$A$2:$F$40,4,FALSE)</f>
        <v>Pcs</v>
      </c>
      <c r="J508" s="27">
        <f>VLOOKUP(B508,'Data Produk'!$A$2:$F$40,5,FALSE)</f>
        <v>7250</v>
      </c>
      <c r="K508" s="27">
        <f>VLOOKUP(B508,'Data Produk'!$A$2:$F$40,6,FALSE)</f>
        <v>8200</v>
      </c>
      <c r="L508" s="27">
        <f t="shared" si="0"/>
        <v>775750</v>
      </c>
      <c r="M508" s="25">
        <f t="shared" si="33"/>
        <v>877400</v>
      </c>
      <c r="N508" s="24">
        <f>DAY('Data Transaksi'!$A508)</f>
        <v>22</v>
      </c>
      <c r="O508" s="23" t="str">
        <f>TEXT('Data Transaksi'!$A508,"mmm")</f>
        <v>May</v>
      </c>
      <c r="P508" s="24">
        <f>YEAR('Data Transaksi'!$A508)</f>
        <v>2022</v>
      </c>
      <c r="R508" s="28">
        <f>'Data Transaksi'!$C508+50</f>
        <v>157</v>
      </c>
    </row>
    <row r="509" spans="1:18" ht="16.5" customHeight="1" x14ac:dyDescent="0.35">
      <c r="A509" s="29">
        <v>44704</v>
      </c>
      <c r="B509" s="30" t="s">
        <v>37</v>
      </c>
      <c r="C509" s="31">
        <v>102</v>
      </c>
      <c r="D509" s="30" t="s">
        <v>102</v>
      </c>
      <c r="E509" s="32" t="s">
        <v>101</v>
      </c>
      <c r="F509" s="33">
        <v>0</v>
      </c>
      <c r="G509" s="30" t="str">
        <f>VLOOKUP(B509,'Data Produk'!$A$2:$F$40,2,FALSE)</f>
        <v>Yoyic Bluebery</v>
      </c>
      <c r="H509" s="30" t="str">
        <f>VLOOKUP(B509,'Data Produk'!$A$2:$F$40,3,FALSE)</f>
        <v>Minuman</v>
      </c>
      <c r="I509" s="31" t="str">
        <f>VLOOKUP(B509,'Data Produk'!$A$2:$F$40,4,FALSE)</f>
        <v>Pcs</v>
      </c>
      <c r="J509" s="34">
        <f>VLOOKUP(B509,'Data Produk'!$A$2:$F$40,5,FALSE)</f>
        <v>4775</v>
      </c>
      <c r="K509" s="34">
        <f>VLOOKUP(B509,'Data Produk'!$A$2:$F$40,6,FALSE)</f>
        <v>7700</v>
      </c>
      <c r="L509" s="34">
        <f t="shared" si="0"/>
        <v>487050</v>
      </c>
      <c r="M509" s="32">
        <f t="shared" si="33"/>
        <v>785400</v>
      </c>
      <c r="N509" s="31">
        <f>DAY('Data Transaksi'!$A509)</f>
        <v>23</v>
      </c>
      <c r="O509" s="30" t="str">
        <f>TEXT('Data Transaksi'!$A509,"mmm")</f>
        <v>May</v>
      </c>
      <c r="P509" s="35">
        <f>YEAR('Data Transaksi'!$A509)</f>
        <v>2022</v>
      </c>
      <c r="R509" s="28">
        <f>'Data Transaksi'!$C509+50</f>
        <v>152</v>
      </c>
    </row>
    <row r="510" spans="1:18" ht="16.5" customHeight="1" x14ac:dyDescent="0.35">
      <c r="A510" s="22">
        <v>44705</v>
      </c>
      <c r="B510" s="23" t="s">
        <v>47</v>
      </c>
      <c r="C510" s="24">
        <v>105</v>
      </c>
      <c r="D510" s="23" t="s">
        <v>102</v>
      </c>
      <c r="E510" s="25" t="s">
        <v>101</v>
      </c>
      <c r="F510" s="26">
        <v>0</v>
      </c>
      <c r="G510" s="23" t="str">
        <f>VLOOKUP(B510,'Data Produk'!$A$2:$F$40,2,FALSE)</f>
        <v>Golda Coffee</v>
      </c>
      <c r="H510" s="23" t="str">
        <f>VLOOKUP(B510,'Data Produk'!$A$2:$F$40,3,FALSE)</f>
        <v>Minuman</v>
      </c>
      <c r="I510" s="24" t="str">
        <f>VLOOKUP(B510,'Data Produk'!$A$2:$F$40,4,FALSE)</f>
        <v>Pcs</v>
      </c>
      <c r="J510" s="27">
        <f>VLOOKUP(B510,'Data Produk'!$A$2:$F$40,5,FALSE)</f>
        <v>11950</v>
      </c>
      <c r="K510" s="27">
        <f>VLOOKUP(B510,'Data Produk'!$A$2:$F$40,6,FALSE)</f>
        <v>16200</v>
      </c>
      <c r="L510" s="27">
        <f t="shared" si="0"/>
        <v>1254750</v>
      </c>
      <c r="M510" s="25">
        <f t="shared" si="33"/>
        <v>1701000</v>
      </c>
      <c r="N510" s="24">
        <f>DAY('Data Transaksi'!$A510)</f>
        <v>24</v>
      </c>
      <c r="O510" s="23" t="str">
        <f>TEXT('Data Transaksi'!$A510,"mmm")</f>
        <v>May</v>
      </c>
      <c r="P510" s="24">
        <f>YEAR('Data Transaksi'!$A510)</f>
        <v>2022</v>
      </c>
      <c r="R510" s="28">
        <f>'Data Transaksi'!$C510+50</f>
        <v>155</v>
      </c>
    </row>
    <row r="511" spans="1:18" ht="16.5" customHeight="1" x14ac:dyDescent="0.35">
      <c r="A511" s="29">
        <v>44706</v>
      </c>
      <c r="B511" s="30" t="s">
        <v>81</v>
      </c>
      <c r="C511" s="31">
        <v>120</v>
      </c>
      <c r="D511" s="30" t="s">
        <v>100</v>
      </c>
      <c r="E511" s="32" t="s">
        <v>101</v>
      </c>
      <c r="F511" s="33">
        <v>0</v>
      </c>
      <c r="G511" s="30" t="str">
        <f>VLOOKUP(B511,'Data Produk'!$A$2:$F$40,2,FALSE)</f>
        <v>Pulpen Gel</v>
      </c>
      <c r="H511" s="30" t="str">
        <f>VLOOKUP(B511,'Data Produk'!$A$2:$F$40,3,FALSE)</f>
        <v>Alat Tulis</v>
      </c>
      <c r="I511" s="31" t="str">
        <f>VLOOKUP(B511,'Data Produk'!$A$2:$F$40,4,FALSE)</f>
        <v>Pcs</v>
      </c>
      <c r="J511" s="34">
        <f>VLOOKUP(B511,'Data Produk'!$A$2:$F$40,5,FALSE)</f>
        <v>7500</v>
      </c>
      <c r="K511" s="34">
        <f>VLOOKUP(B511,'Data Produk'!$A$2:$F$40,6,FALSE)</f>
        <v>8000</v>
      </c>
      <c r="L511" s="34">
        <f t="shared" si="0"/>
        <v>900000</v>
      </c>
      <c r="M511" s="32">
        <f t="shared" ref="M511:M518" si="34">K511*C511*(1-F511)</f>
        <v>960000</v>
      </c>
      <c r="N511" s="31">
        <f>DAY('Data Transaksi'!$A511)</f>
        <v>25</v>
      </c>
      <c r="O511" s="30" t="str">
        <f>TEXT('Data Transaksi'!$A511,"mmm")</f>
        <v>May</v>
      </c>
      <c r="P511" s="35">
        <f>YEAR('Data Transaksi'!$A511)</f>
        <v>2022</v>
      </c>
      <c r="R511" s="28">
        <f>'Data Transaksi'!$C511+50</f>
        <v>170</v>
      </c>
    </row>
    <row r="512" spans="1:18" ht="16.5" customHeight="1" x14ac:dyDescent="0.35">
      <c r="A512" s="22">
        <v>44707</v>
      </c>
      <c r="B512" s="23" t="s">
        <v>83</v>
      </c>
      <c r="C512" s="24">
        <v>115</v>
      </c>
      <c r="D512" s="23" t="s">
        <v>100</v>
      </c>
      <c r="E512" s="25" t="s">
        <v>101</v>
      </c>
      <c r="F512" s="26">
        <v>0</v>
      </c>
      <c r="G512" s="23" t="str">
        <f>VLOOKUP(B512,'Data Produk'!$A$2:$F$40,2,FALSE)</f>
        <v>Tipe X Joyko</v>
      </c>
      <c r="H512" s="23" t="str">
        <f>VLOOKUP(B512,'Data Produk'!$A$2:$F$40,3,FALSE)</f>
        <v>Alat Tulis</v>
      </c>
      <c r="I512" s="24" t="str">
        <f>VLOOKUP(B512,'Data Produk'!$A$2:$F$40,4,FALSE)</f>
        <v>Pcs</v>
      </c>
      <c r="J512" s="27">
        <f>VLOOKUP(B512,'Data Produk'!$A$2:$F$40,5,FALSE)</f>
        <v>1500</v>
      </c>
      <c r="K512" s="27">
        <f>VLOOKUP(B512,'Data Produk'!$A$2:$F$40,6,FALSE)</f>
        <v>2500</v>
      </c>
      <c r="L512" s="27">
        <f t="shared" si="0"/>
        <v>172500</v>
      </c>
      <c r="M512" s="25">
        <f t="shared" si="34"/>
        <v>287500</v>
      </c>
      <c r="N512" s="24">
        <f>DAY('Data Transaksi'!$A512)</f>
        <v>26</v>
      </c>
      <c r="O512" s="23" t="str">
        <f>TEXT('Data Transaksi'!$A512,"mmm")</f>
        <v>May</v>
      </c>
      <c r="P512" s="24">
        <f>YEAR('Data Transaksi'!$A512)</f>
        <v>2022</v>
      </c>
      <c r="R512" s="28">
        <f>'Data Transaksi'!$C512+50</f>
        <v>165</v>
      </c>
    </row>
    <row r="513" spans="1:18" ht="16.5" customHeight="1" x14ac:dyDescent="0.35">
      <c r="A513" s="29">
        <v>44708</v>
      </c>
      <c r="B513" s="30" t="s">
        <v>41</v>
      </c>
      <c r="C513" s="31">
        <v>105</v>
      </c>
      <c r="D513" s="30" t="s">
        <v>100</v>
      </c>
      <c r="E513" s="32" t="s">
        <v>101</v>
      </c>
      <c r="F513" s="33">
        <v>0</v>
      </c>
      <c r="G513" s="30" t="str">
        <f>VLOOKUP(B513,'Data Produk'!$A$2:$F$40,2,FALSE)</f>
        <v>Fruit Tea Poch</v>
      </c>
      <c r="H513" s="30" t="str">
        <f>VLOOKUP(B513,'Data Produk'!$A$2:$F$40,3,FALSE)</f>
        <v>Minuman</v>
      </c>
      <c r="I513" s="31" t="str">
        <f>VLOOKUP(B513,'Data Produk'!$A$2:$F$40,4,FALSE)</f>
        <v>Pcs</v>
      </c>
      <c r="J513" s="34">
        <f>VLOOKUP(B513,'Data Produk'!$A$2:$F$40,5,FALSE)</f>
        <v>2250</v>
      </c>
      <c r="K513" s="34">
        <f>VLOOKUP(B513,'Data Produk'!$A$2:$F$40,6,FALSE)</f>
        <v>4700</v>
      </c>
      <c r="L513" s="34">
        <f t="shared" si="0"/>
        <v>236250</v>
      </c>
      <c r="M513" s="32">
        <f t="shared" si="34"/>
        <v>493500</v>
      </c>
      <c r="N513" s="31">
        <f>DAY('Data Transaksi'!$A513)</f>
        <v>27</v>
      </c>
      <c r="O513" s="30" t="str">
        <f>TEXT('Data Transaksi'!$A513,"mmm")</f>
        <v>May</v>
      </c>
      <c r="P513" s="35">
        <f>YEAR('Data Transaksi'!$A513)</f>
        <v>2022</v>
      </c>
      <c r="R513" s="28">
        <f>'Data Transaksi'!$C513+50</f>
        <v>155</v>
      </c>
    </row>
    <row r="514" spans="1:18" ht="16.5" customHeight="1" x14ac:dyDescent="0.35">
      <c r="A514" s="22">
        <v>44709</v>
      </c>
      <c r="B514" s="23" t="s">
        <v>41</v>
      </c>
      <c r="C514" s="24">
        <v>110</v>
      </c>
      <c r="D514" s="23" t="s">
        <v>100</v>
      </c>
      <c r="E514" s="25" t="s">
        <v>101</v>
      </c>
      <c r="F514" s="26">
        <v>0</v>
      </c>
      <c r="G514" s="23" t="str">
        <f>VLOOKUP(B514,'Data Produk'!$A$2:$F$40,2,FALSE)</f>
        <v>Fruit Tea Poch</v>
      </c>
      <c r="H514" s="23" t="str">
        <f>VLOOKUP(B514,'Data Produk'!$A$2:$F$40,3,FALSE)</f>
        <v>Minuman</v>
      </c>
      <c r="I514" s="24" t="str">
        <f>VLOOKUP(B514,'Data Produk'!$A$2:$F$40,4,FALSE)</f>
        <v>Pcs</v>
      </c>
      <c r="J514" s="27">
        <f>VLOOKUP(B514,'Data Produk'!$A$2:$F$40,5,FALSE)</f>
        <v>2250</v>
      </c>
      <c r="K514" s="27">
        <f>VLOOKUP(B514,'Data Produk'!$A$2:$F$40,6,FALSE)</f>
        <v>4700</v>
      </c>
      <c r="L514" s="27">
        <f t="shared" si="0"/>
        <v>247500</v>
      </c>
      <c r="M514" s="25">
        <f t="shared" si="34"/>
        <v>517000</v>
      </c>
      <c r="N514" s="24">
        <f>DAY('Data Transaksi'!$A514)</f>
        <v>28</v>
      </c>
      <c r="O514" s="23" t="str">
        <f>TEXT('Data Transaksi'!$A514,"mmm")</f>
        <v>May</v>
      </c>
      <c r="P514" s="24">
        <f>YEAR('Data Transaksi'!$A514)</f>
        <v>2022</v>
      </c>
      <c r="R514" s="28">
        <f>'Data Transaksi'!$C514+50</f>
        <v>160</v>
      </c>
    </row>
    <row r="515" spans="1:18" ht="16.5" customHeight="1" x14ac:dyDescent="0.35">
      <c r="A515" s="29">
        <v>44710</v>
      </c>
      <c r="B515" s="30" t="s">
        <v>41</v>
      </c>
      <c r="C515" s="31">
        <v>105</v>
      </c>
      <c r="D515" s="30" t="s">
        <v>100</v>
      </c>
      <c r="E515" s="32" t="s">
        <v>101</v>
      </c>
      <c r="F515" s="33">
        <v>0</v>
      </c>
      <c r="G515" s="30" t="str">
        <f>VLOOKUP(B515,'Data Produk'!$A$2:$F$40,2,FALSE)</f>
        <v>Fruit Tea Poch</v>
      </c>
      <c r="H515" s="30" t="str">
        <f>VLOOKUP(B515,'Data Produk'!$A$2:$F$40,3,FALSE)</f>
        <v>Minuman</v>
      </c>
      <c r="I515" s="31" t="str">
        <f>VLOOKUP(B515,'Data Produk'!$A$2:$F$40,4,FALSE)</f>
        <v>Pcs</v>
      </c>
      <c r="J515" s="34">
        <f>VLOOKUP(B515,'Data Produk'!$A$2:$F$40,5,FALSE)</f>
        <v>2250</v>
      </c>
      <c r="K515" s="34">
        <f>VLOOKUP(B515,'Data Produk'!$A$2:$F$40,6,FALSE)</f>
        <v>4700</v>
      </c>
      <c r="L515" s="34">
        <f t="shared" si="0"/>
        <v>236250</v>
      </c>
      <c r="M515" s="32">
        <f t="shared" si="34"/>
        <v>493500</v>
      </c>
      <c r="N515" s="31">
        <f>DAY('Data Transaksi'!$A515)</f>
        <v>29</v>
      </c>
      <c r="O515" s="30" t="str">
        <f>TEXT('Data Transaksi'!$A515,"mmm")</f>
        <v>May</v>
      </c>
      <c r="P515" s="35">
        <f>YEAR('Data Transaksi'!$A515)</f>
        <v>2022</v>
      </c>
      <c r="R515" s="28">
        <f>'Data Transaksi'!$C515+50</f>
        <v>155</v>
      </c>
    </row>
    <row r="516" spans="1:18" ht="16.5" customHeight="1" x14ac:dyDescent="0.35">
      <c r="A516" s="22">
        <v>44711</v>
      </c>
      <c r="B516" s="23" t="s">
        <v>41</v>
      </c>
      <c r="C516" s="24">
        <v>108</v>
      </c>
      <c r="D516" s="23" t="s">
        <v>100</v>
      </c>
      <c r="E516" s="25" t="s">
        <v>101</v>
      </c>
      <c r="F516" s="26">
        <v>0</v>
      </c>
      <c r="G516" s="23" t="str">
        <f>VLOOKUP(B516,'Data Produk'!$A$2:$F$40,2,FALSE)</f>
        <v>Fruit Tea Poch</v>
      </c>
      <c r="H516" s="23" t="str">
        <f>VLOOKUP(B516,'Data Produk'!$A$2:$F$40,3,FALSE)</f>
        <v>Minuman</v>
      </c>
      <c r="I516" s="24" t="str">
        <f>VLOOKUP(B516,'Data Produk'!$A$2:$F$40,4,FALSE)</f>
        <v>Pcs</v>
      </c>
      <c r="J516" s="27">
        <f>VLOOKUP(B516,'Data Produk'!$A$2:$F$40,5,FALSE)</f>
        <v>2250</v>
      </c>
      <c r="K516" s="27">
        <f>VLOOKUP(B516,'Data Produk'!$A$2:$F$40,6,FALSE)</f>
        <v>4700</v>
      </c>
      <c r="L516" s="27">
        <f t="shared" si="0"/>
        <v>243000</v>
      </c>
      <c r="M516" s="25">
        <f t="shared" si="34"/>
        <v>507600</v>
      </c>
      <c r="N516" s="24">
        <f>DAY('Data Transaksi'!$A516)</f>
        <v>30</v>
      </c>
      <c r="O516" s="23" t="str">
        <f>TEXT('Data Transaksi'!$A516,"mmm")</f>
        <v>May</v>
      </c>
      <c r="P516" s="24">
        <f>YEAR('Data Transaksi'!$A516)</f>
        <v>2022</v>
      </c>
      <c r="R516" s="28">
        <f>'Data Transaksi'!$C516+50</f>
        <v>158</v>
      </c>
    </row>
    <row r="517" spans="1:18" ht="16.5" customHeight="1" x14ac:dyDescent="0.35">
      <c r="A517" s="29">
        <v>44712</v>
      </c>
      <c r="B517" s="30" t="s">
        <v>41</v>
      </c>
      <c r="C517" s="31">
        <v>105</v>
      </c>
      <c r="D517" s="30" t="s">
        <v>100</v>
      </c>
      <c r="E517" s="32" t="s">
        <v>101</v>
      </c>
      <c r="F517" s="33">
        <v>0</v>
      </c>
      <c r="G517" s="30" t="str">
        <f>VLOOKUP(B517,'Data Produk'!$A$2:$F$40,2,FALSE)</f>
        <v>Fruit Tea Poch</v>
      </c>
      <c r="H517" s="30" t="str">
        <f>VLOOKUP(B517,'Data Produk'!$A$2:$F$40,3,FALSE)</f>
        <v>Minuman</v>
      </c>
      <c r="I517" s="31" t="str">
        <f>VLOOKUP(B517,'Data Produk'!$A$2:$F$40,4,FALSE)</f>
        <v>Pcs</v>
      </c>
      <c r="J517" s="34">
        <f>VLOOKUP(B517,'Data Produk'!$A$2:$F$40,5,FALSE)</f>
        <v>2250</v>
      </c>
      <c r="K517" s="34">
        <f>VLOOKUP(B517,'Data Produk'!$A$2:$F$40,6,FALSE)</f>
        <v>4700</v>
      </c>
      <c r="L517" s="34">
        <f t="shared" si="0"/>
        <v>236250</v>
      </c>
      <c r="M517" s="32">
        <f t="shared" si="34"/>
        <v>493500</v>
      </c>
      <c r="N517" s="31">
        <f>DAY('Data Transaksi'!$A517)</f>
        <v>31</v>
      </c>
      <c r="O517" s="30" t="str">
        <f>TEXT('Data Transaksi'!$A517,"mmm")</f>
        <v>May</v>
      </c>
      <c r="P517" s="35">
        <f>YEAR('Data Transaksi'!$A517)</f>
        <v>2022</v>
      </c>
      <c r="R517" s="28">
        <f>'Data Transaksi'!$C517+50</f>
        <v>155</v>
      </c>
    </row>
    <row r="518" spans="1:18" ht="16.5" customHeight="1" x14ac:dyDescent="0.35">
      <c r="A518" s="22">
        <v>44713</v>
      </c>
      <c r="B518" s="23" t="s">
        <v>37</v>
      </c>
      <c r="C518" s="24">
        <v>107</v>
      </c>
      <c r="D518" s="23" t="s">
        <v>100</v>
      </c>
      <c r="E518" s="25" t="s">
        <v>101</v>
      </c>
      <c r="F518" s="26">
        <v>0</v>
      </c>
      <c r="G518" s="23" t="str">
        <f>VLOOKUP(B518,'Data Produk'!$A$2:$F$40,2,FALSE)</f>
        <v>Yoyic Bluebery</v>
      </c>
      <c r="H518" s="23" t="str">
        <f>VLOOKUP(B518,'Data Produk'!$A$2:$F$40,3,FALSE)</f>
        <v>Minuman</v>
      </c>
      <c r="I518" s="24" t="str">
        <f>VLOOKUP(B518,'Data Produk'!$A$2:$F$40,4,FALSE)</f>
        <v>Pcs</v>
      </c>
      <c r="J518" s="27">
        <f>VLOOKUP(B518,'Data Produk'!$A$2:$F$40,5,FALSE)</f>
        <v>4775</v>
      </c>
      <c r="K518" s="27">
        <f>VLOOKUP(B518,'Data Produk'!$A$2:$F$40,6,FALSE)</f>
        <v>7700</v>
      </c>
      <c r="L518" s="27">
        <f t="shared" si="0"/>
        <v>510925</v>
      </c>
      <c r="M518" s="25">
        <f t="shared" si="34"/>
        <v>823900</v>
      </c>
      <c r="N518" s="24">
        <f>DAY('Data Transaksi'!$A518)</f>
        <v>1</v>
      </c>
      <c r="O518" s="23" t="str">
        <f>TEXT('Data Transaksi'!$A518,"mmm")</f>
        <v>Jun</v>
      </c>
      <c r="P518" s="24">
        <f>YEAR('Data Transaksi'!$A518)</f>
        <v>2022</v>
      </c>
      <c r="R518" s="28">
        <f>'Data Transaksi'!$C518+50</f>
        <v>157</v>
      </c>
    </row>
    <row r="519" spans="1:18" ht="16.5" customHeight="1" x14ac:dyDescent="0.35">
      <c r="A519" s="29">
        <v>44714</v>
      </c>
      <c r="B519" s="30" t="s">
        <v>10</v>
      </c>
      <c r="C519" s="31">
        <v>104</v>
      </c>
      <c r="D519" s="30" t="s">
        <v>104</v>
      </c>
      <c r="E519" s="32" t="s">
        <v>103</v>
      </c>
      <c r="F519" s="33">
        <v>0</v>
      </c>
      <c r="G519" s="30" t="str">
        <f>VLOOKUP(B519,'Data Produk'!$A$2:$F$40,2,FALSE)</f>
        <v>Lotte Chocopie</v>
      </c>
      <c r="H519" s="30" t="str">
        <f>VLOOKUP(B519,'Data Produk'!$A$2:$F$40,3,FALSE)</f>
        <v>Makanan</v>
      </c>
      <c r="I519" s="31" t="str">
        <f>VLOOKUP(B519,'Data Produk'!$A$2:$F$40,4,FALSE)</f>
        <v>Pcs</v>
      </c>
      <c r="J519" s="34">
        <f>VLOOKUP(B519,'Data Produk'!$A$2:$F$40,5,FALSE)</f>
        <v>4850</v>
      </c>
      <c r="K519" s="34">
        <f>VLOOKUP(B519,'Data Produk'!$A$2:$F$40,6,FALSE)</f>
        <v>6100</v>
      </c>
      <c r="L519" s="34">
        <f t="shared" si="0"/>
        <v>504400</v>
      </c>
      <c r="M519" s="32">
        <f t="shared" ref="M519:M541" si="35">K519*C519</f>
        <v>634400</v>
      </c>
      <c r="N519" s="31">
        <f>DAY('Data Transaksi'!$A519)</f>
        <v>2</v>
      </c>
      <c r="O519" s="30" t="str">
        <f>TEXT('Data Transaksi'!$A519,"mmm")</f>
        <v>Jun</v>
      </c>
      <c r="P519" s="35">
        <f>YEAR('Data Transaksi'!$A519)</f>
        <v>2022</v>
      </c>
      <c r="R519" s="28">
        <f>'Data Transaksi'!$C519+50</f>
        <v>154</v>
      </c>
    </row>
    <row r="520" spans="1:18" ht="16.5" customHeight="1" x14ac:dyDescent="0.35">
      <c r="A520" s="22">
        <v>44715</v>
      </c>
      <c r="B520" s="23" t="s">
        <v>14</v>
      </c>
      <c r="C520" s="24">
        <v>107</v>
      </c>
      <c r="D520" s="23" t="s">
        <v>104</v>
      </c>
      <c r="E520" s="25" t="s">
        <v>101</v>
      </c>
      <c r="F520" s="26">
        <v>0</v>
      </c>
      <c r="G520" s="23" t="str">
        <f>VLOOKUP(B520,'Data Produk'!$A$2:$F$40,2,FALSE)</f>
        <v>Nyam-nyam</v>
      </c>
      <c r="H520" s="23" t="str">
        <f>VLOOKUP(B520,'Data Produk'!$A$2:$F$40,3,FALSE)</f>
        <v>Makanan</v>
      </c>
      <c r="I520" s="24" t="str">
        <f>VLOOKUP(B520,'Data Produk'!$A$2:$F$40,4,FALSE)</f>
        <v>Pcs</v>
      </c>
      <c r="J520" s="27">
        <f>VLOOKUP(B520,'Data Produk'!$A$2:$F$40,5,FALSE)</f>
        <v>3550</v>
      </c>
      <c r="K520" s="27">
        <f>VLOOKUP(B520,'Data Produk'!$A$2:$F$40,6,FALSE)</f>
        <v>4800</v>
      </c>
      <c r="L520" s="27">
        <f t="shared" si="0"/>
        <v>379850</v>
      </c>
      <c r="M520" s="25">
        <f t="shared" si="35"/>
        <v>513600</v>
      </c>
      <c r="N520" s="24">
        <f>DAY('Data Transaksi'!$A520)</f>
        <v>3</v>
      </c>
      <c r="O520" s="23" t="str">
        <f>TEXT('Data Transaksi'!$A520,"mmm")</f>
        <v>Jun</v>
      </c>
      <c r="P520" s="24">
        <f>YEAR('Data Transaksi'!$A520)</f>
        <v>2022</v>
      </c>
      <c r="R520" s="28">
        <f>'Data Transaksi'!$C520+50</f>
        <v>157</v>
      </c>
    </row>
    <row r="521" spans="1:18" ht="16.5" customHeight="1" x14ac:dyDescent="0.35">
      <c r="A521" s="29">
        <v>44716</v>
      </c>
      <c r="B521" s="30" t="s">
        <v>6</v>
      </c>
      <c r="C521" s="31">
        <v>108</v>
      </c>
      <c r="D521" s="30" t="s">
        <v>104</v>
      </c>
      <c r="E521" s="32" t="s">
        <v>101</v>
      </c>
      <c r="F521" s="33">
        <v>0</v>
      </c>
      <c r="G521" s="30" t="str">
        <f>VLOOKUP(B521,'Data Produk'!$A$2:$F$40,2,FALSE)</f>
        <v>Pocky</v>
      </c>
      <c r="H521" s="30" t="str">
        <f>VLOOKUP(B521,'Data Produk'!$A$2:$F$40,3,FALSE)</f>
        <v>Makanan</v>
      </c>
      <c r="I521" s="31" t="str">
        <f>VLOOKUP(B521,'Data Produk'!$A$2:$F$40,4,FALSE)</f>
        <v>Pcs</v>
      </c>
      <c r="J521" s="34">
        <f>VLOOKUP(B521,'Data Produk'!$A$2:$F$40,5,FALSE)</f>
        <v>7250</v>
      </c>
      <c r="K521" s="34">
        <f>VLOOKUP(B521,'Data Produk'!$A$2:$F$40,6,FALSE)</f>
        <v>8200</v>
      </c>
      <c r="L521" s="34">
        <f t="shared" si="0"/>
        <v>783000</v>
      </c>
      <c r="M521" s="32">
        <f t="shared" si="35"/>
        <v>885600</v>
      </c>
      <c r="N521" s="31">
        <f>DAY('Data Transaksi'!$A521)</f>
        <v>4</v>
      </c>
      <c r="O521" s="30" t="str">
        <f>TEXT('Data Transaksi'!$A521,"mmm")</f>
        <v>Jun</v>
      </c>
      <c r="P521" s="35">
        <f>YEAR('Data Transaksi'!$A521)</f>
        <v>2022</v>
      </c>
      <c r="R521" s="28">
        <f>'Data Transaksi'!$C521+50</f>
        <v>158</v>
      </c>
    </row>
    <row r="522" spans="1:18" ht="16.5" customHeight="1" x14ac:dyDescent="0.35">
      <c r="A522" s="22">
        <v>44717</v>
      </c>
      <c r="B522" s="23" t="s">
        <v>37</v>
      </c>
      <c r="C522" s="24">
        <v>110</v>
      </c>
      <c r="D522" s="23" t="s">
        <v>100</v>
      </c>
      <c r="E522" s="25" t="s">
        <v>101</v>
      </c>
      <c r="F522" s="26">
        <v>0</v>
      </c>
      <c r="G522" s="23" t="str">
        <f>VLOOKUP(B522,'Data Produk'!$A$2:$F$40,2,FALSE)</f>
        <v>Yoyic Bluebery</v>
      </c>
      <c r="H522" s="23" t="str">
        <f>VLOOKUP(B522,'Data Produk'!$A$2:$F$40,3,FALSE)</f>
        <v>Minuman</v>
      </c>
      <c r="I522" s="24" t="str">
        <f>VLOOKUP(B522,'Data Produk'!$A$2:$F$40,4,FALSE)</f>
        <v>Pcs</v>
      </c>
      <c r="J522" s="27">
        <f>VLOOKUP(B522,'Data Produk'!$A$2:$F$40,5,FALSE)</f>
        <v>4775</v>
      </c>
      <c r="K522" s="27">
        <f>VLOOKUP(B522,'Data Produk'!$A$2:$F$40,6,FALSE)</f>
        <v>7700</v>
      </c>
      <c r="L522" s="27">
        <f t="shared" si="0"/>
        <v>525250</v>
      </c>
      <c r="M522" s="25">
        <f t="shared" si="35"/>
        <v>847000</v>
      </c>
      <c r="N522" s="24">
        <f>DAY('Data Transaksi'!$A522)</f>
        <v>5</v>
      </c>
      <c r="O522" s="23" t="str">
        <f>TEXT('Data Transaksi'!$A522,"mmm")</f>
        <v>Jun</v>
      </c>
      <c r="P522" s="24">
        <f>YEAR('Data Transaksi'!$A522)</f>
        <v>2022</v>
      </c>
      <c r="R522" s="28">
        <f>'Data Transaksi'!$C522+50</f>
        <v>160</v>
      </c>
    </row>
    <row r="523" spans="1:18" ht="16.5" customHeight="1" x14ac:dyDescent="0.35">
      <c r="A523" s="29">
        <v>44718</v>
      </c>
      <c r="B523" s="30" t="s">
        <v>47</v>
      </c>
      <c r="C523" s="31">
        <v>105</v>
      </c>
      <c r="D523" s="30" t="s">
        <v>100</v>
      </c>
      <c r="E523" s="32" t="s">
        <v>103</v>
      </c>
      <c r="F523" s="33">
        <v>0</v>
      </c>
      <c r="G523" s="30" t="str">
        <f>VLOOKUP(B523,'Data Produk'!$A$2:$F$40,2,FALSE)</f>
        <v>Golda Coffee</v>
      </c>
      <c r="H523" s="30" t="str">
        <f>VLOOKUP(B523,'Data Produk'!$A$2:$F$40,3,FALSE)</f>
        <v>Minuman</v>
      </c>
      <c r="I523" s="31" t="str">
        <f>VLOOKUP(B523,'Data Produk'!$A$2:$F$40,4,FALSE)</f>
        <v>Pcs</v>
      </c>
      <c r="J523" s="34">
        <f>VLOOKUP(B523,'Data Produk'!$A$2:$F$40,5,FALSE)</f>
        <v>11950</v>
      </c>
      <c r="K523" s="34">
        <f>VLOOKUP(B523,'Data Produk'!$A$2:$F$40,6,FALSE)</f>
        <v>16200</v>
      </c>
      <c r="L523" s="34">
        <f t="shared" si="0"/>
        <v>1254750</v>
      </c>
      <c r="M523" s="32">
        <f t="shared" si="35"/>
        <v>1701000</v>
      </c>
      <c r="N523" s="31">
        <f>DAY('Data Transaksi'!$A523)</f>
        <v>6</v>
      </c>
      <c r="O523" s="30" t="str">
        <f>TEXT('Data Transaksi'!$A523,"mmm")</f>
        <v>Jun</v>
      </c>
      <c r="P523" s="35">
        <f>YEAR('Data Transaksi'!$A523)</f>
        <v>2022</v>
      </c>
      <c r="R523" s="28">
        <f>'Data Transaksi'!$C523+50</f>
        <v>155</v>
      </c>
    </row>
    <row r="524" spans="1:18" ht="16.5" customHeight="1" x14ac:dyDescent="0.35">
      <c r="A524" s="22">
        <v>44719</v>
      </c>
      <c r="B524" s="23" t="s">
        <v>58</v>
      </c>
      <c r="C524" s="24">
        <v>115</v>
      </c>
      <c r="D524" s="23" t="s">
        <v>100</v>
      </c>
      <c r="E524" s="25" t="s">
        <v>101</v>
      </c>
      <c r="F524" s="26">
        <v>0</v>
      </c>
      <c r="G524" s="23" t="str">
        <f>VLOOKUP(B524,'Data Produk'!$A$2:$F$40,2,FALSE)</f>
        <v>Lifebuoy Cair 900 Ml</v>
      </c>
      <c r="H524" s="23" t="str">
        <f>VLOOKUP(B524,'Data Produk'!$A$2:$F$40,3,FALSE)</f>
        <v>Perawatan Tubuh</v>
      </c>
      <c r="I524" s="24" t="str">
        <f>VLOOKUP(B524,'Data Produk'!$A$2:$F$40,4,FALSE)</f>
        <v>Pcs</v>
      </c>
      <c r="J524" s="27">
        <f>VLOOKUP(B524,'Data Produk'!$A$2:$F$40,5,FALSE)</f>
        <v>34550</v>
      </c>
      <c r="K524" s="27">
        <f>VLOOKUP(B524,'Data Produk'!$A$2:$F$40,6,FALSE)</f>
        <v>36000</v>
      </c>
      <c r="L524" s="27">
        <f t="shared" si="0"/>
        <v>3973250</v>
      </c>
      <c r="M524" s="25">
        <f t="shared" si="35"/>
        <v>4140000</v>
      </c>
      <c r="N524" s="24">
        <f>DAY('Data Transaksi'!$A524)</f>
        <v>7</v>
      </c>
      <c r="O524" s="23" t="str">
        <f>TEXT('Data Transaksi'!$A524,"mmm")</f>
        <v>Jun</v>
      </c>
      <c r="P524" s="24">
        <f>YEAR('Data Transaksi'!$A524)</f>
        <v>2022</v>
      </c>
      <c r="R524" s="28">
        <f>'Data Transaksi'!$C524+50</f>
        <v>165</v>
      </c>
    </row>
    <row r="525" spans="1:18" ht="16.5" customHeight="1" x14ac:dyDescent="0.35">
      <c r="A525" s="29">
        <v>44720</v>
      </c>
      <c r="B525" s="30" t="s">
        <v>12</v>
      </c>
      <c r="C525" s="31">
        <v>107</v>
      </c>
      <c r="D525" s="30" t="s">
        <v>100</v>
      </c>
      <c r="E525" s="32" t="s">
        <v>103</v>
      </c>
      <c r="F525" s="33">
        <v>0</v>
      </c>
      <c r="G525" s="30" t="str">
        <f>VLOOKUP(B525,'Data Produk'!$A$2:$F$40,2,FALSE)</f>
        <v>Oreo Wafer Sandwich</v>
      </c>
      <c r="H525" s="30" t="str">
        <f>VLOOKUP(B525,'Data Produk'!$A$2:$F$40,3,FALSE)</f>
        <v>Makanan</v>
      </c>
      <c r="I525" s="31" t="str">
        <f>VLOOKUP(B525,'Data Produk'!$A$2:$F$40,4,FALSE)</f>
        <v>Pcs</v>
      </c>
      <c r="J525" s="34">
        <f>VLOOKUP(B525,'Data Produk'!$A$2:$F$40,5,FALSE)</f>
        <v>2350</v>
      </c>
      <c r="K525" s="34">
        <f>VLOOKUP(B525,'Data Produk'!$A$2:$F$40,6,FALSE)</f>
        <v>3500</v>
      </c>
      <c r="L525" s="34">
        <f t="shared" si="0"/>
        <v>251450</v>
      </c>
      <c r="M525" s="32">
        <f t="shared" si="35"/>
        <v>374500</v>
      </c>
      <c r="N525" s="31">
        <f>DAY('Data Transaksi'!$A525)</f>
        <v>8</v>
      </c>
      <c r="O525" s="30" t="str">
        <f>TEXT('Data Transaksi'!$A525,"mmm")</f>
        <v>Jun</v>
      </c>
      <c r="P525" s="35">
        <f>YEAR('Data Transaksi'!$A525)</f>
        <v>2022</v>
      </c>
      <c r="R525" s="28">
        <f>'Data Transaksi'!$C525+50</f>
        <v>157</v>
      </c>
    </row>
    <row r="526" spans="1:18" ht="16.5" customHeight="1" x14ac:dyDescent="0.35">
      <c r="A526" s="22">
        <v>44721</v>
      </c>
      <c r="B526" s="23" t="s">
        <v>37</v>
      </c>
      <c r="C526" s="24">
        <v>104</v>
      </c>
      <c r="D526" s="23" t="s">
        <v>102</v>
      </c>
      <c r="E526" s="25" t="s">
        <v>101</v>
      </c>
      <c r="F526" s="26">
        <v>0</v>
      </c>
      <c r="G526" s="23" t="str">
        <f>VLOOKUP(B526,'Data Produk'!$A$2:$F$40,2,FALSE)</f>
        <v>Yoyic Bluebery</v>
      </c>
      <c r="H526" s="23" t="str">
        <f>VLOOKUP(B526,'Data Produk'!$A$2:$F$40,3,FALSE)</f>
        <v>Minuman</v>
      </c>
      <c r="I526" s="24" t="str">
        <f>VLOOKUP(B526,'Data Produk'!$A$2:$F$40,4,FALSE)</f>
        <v>Pcs</v>
      </c>
      <c r="J526" s="27">
        <f>VLOOKUP(B526,'Data Produk'!$A$2:$F$40,5,FALSE)</f>
        <v>4775</v>
      </c>
      <c r="K526" s="27">
        <f>VLOOKUP(B526,'Data Produk'!$A$2:$F$40,6,FALSE)</f>
        <v>7700</v>
      </c>
      <c r="L526" s="27">
        <f t="shared" si="0"/>
        <v>496600</v>
      </c>
      <c r="M526" s="25">
        <f t="shared" si="35"/>
        <v>800800</v>
      </c>
      <c r="N526" s="24">
        <f>DAY('Data Transaksi'!$A526)</f>
        <v>9</v>
      </c>
      <c r="O526" s="23" t="str">
        <f>TEXT('Data Transaksi'!$A526,"mmm")</f>
        <v>Jun</v>
      </c>
      <c r="P526" s="24">
        <f>YEAR('Data Transaksi'!$A526)</f>
        <v>2022</v>
      </c>
      <c r="R526" s="28">
        <f>'Data Transaksi'!$C526+50</f>
        <v>154</v>
      </c>
    </row>
    <row r="527" spans="1:18" ht="16.5" customHeight="1" x14ac:dyDescent="0.35">
      <c r="A527" s="29">
        <v>44722</v>
      </c>
      <c r="B527" s="30" t="s">
        <v>81</v>
      </c>
      <c r="C527" s="31">
        <v>103</v>
      </c>
      <c r="D527" s="30" t="s">
        <v>104</v>
      </c>
      <c r="E527" s="32" t="s">
        <v>101</v>
      </c>
      <c r="F527" s="33">
        <v>0</v>
      </c>
      <c r="G527" s="30" t="str">
        <f>VLOOKUP(B527,'Data Produk'!$A$2:$F$40,2,FALSE)</f>
        <v>Pulpen Gel</v>
      </c>
      <c r="H527" s="30" t="str">
        <f>VLOOKUP(B527,'Data Produk'!$A$2:$F$40,3,FALSE)</f>
        <v>Alat Tulis</v>
      </c>
      <c r="I527" s="31" t="str">
        <f>VLOOKUP(B527,'Data Produk'!$A$2:$F$40,4,FALSE)</f>
        <v>Pcs</v>
      </c>
      <c r="J527" s="34">
        <f>VLOOKUP(B527,'Data Produk'!$A$2:$F$40,5,FALSE)</f>
        <v>7500</v>
      </c>
      <c r="K527" s="34">
        <f>VLOOKUP(B527,'Data Produk'!$A$2:$F$40,6,FALSE)</f>
        <v>8000</v>
      </c>
      <c r="L527" s="34">
        <f t="shared" si="0"/>
        <v>772500</v>
      </c>
      <c r="M527" s="32">
        <f t="shared" si="35"/>
        <v>824000</v>
      </c>
      <c r="N527" s="31">
        <f>DAY('Data Transaksi'!$A527)</f>
        <v>10</v>
      </c>
      <c r="O527" s="30" t="str">
        <f>TEXT('Data Transaksi'!$A527,"mmm")</f>
        <v>Jun</v>
      </c>
      <c r="P527" s="35">
        <f>YEAR('Data Transaksi'!$A527)</f>
        <v>2022</v>
      </c>
      <c r="R527" s="28">
        <f>'Data Transaksi'!$C527+50</f>
        <v>153</v>
      </c>
    </row>
    <row r="528" spans="1:18" ht="16.5" customHeight="1" x14ac:dyDescent="0.35">
      <c r="A528" s="22">
        <v>44723</v>
      </c>
      <c r="B528" s="23" t="s">
        <v>83</v>
      </c>
      <c r="C528" s="24">
        <v>104</v>
      </c>
      <c r="D528" s="23" t="s">
        <v>102</v>
      </c>
      <c r="E528" s="25" t="s">
        <v>101</v>
      </c>
      <c r="F528" s="26">
        <v>0</v>
      </c>
      <c r="G528" s="23" t="str">
        <f>VLOOKUP(B528,'Data Produk'!$A$2:$F$40,2,FALSE)</f>
        <v>Tipe X Joyko</v>
      </c>
      <c r="H528" s="23" t="str">
        <f>VLOOKUP(B528,'Data Produk'!$A$2:$F$40,3,FALSE)</f>
        <v>Alat Tulis</v>
      </c>
      <c r="I528" s="24" t="str">
        <f>VLOOKUP(B528,'Data Produk'!$A$2:$F$40,4,FALSE)</f>
        <v>Pcs</v>
      </c>
      <c r="J528" s="27">
        <f>VLOOKUP(B528,'Data Produk'!$A$2:$F$40,5,FALSE)</f>
        <v>1500</v>
      </c>
      <c r="K528" s="27">
        <f>VLOOKUP(B528,'Data Produk'!$A$2:$F$40,6,FALSE)</f>
        <v>2500</v>
      </c>
      <c r="L528" s="27">
        <f t="shared" si="0"/>
        <v>156000</v>
      </c>
      <c r="M528" s="25">
        <f t="shared" si="35"/>
        <v>260000</v>
      </c>
      <c r="N528" s="24">
        <f>DAY('Data Transaksi'!$A528)</f>
        <v>11</v>
      </c>
      <c r="O528" s="23" t="str">
        <f>TEXT('Data Transaksi'!$A528,"mmm")</f>
        <v>Jun</v>
      </c>
      <c r="P528" s="24">
        <f>YEAR('Data Transaksi'!$A528)</f>
        <v>2022</v>
      </c>
      <c r="R528" s="28">
        <f>'Data Transaksi'!$C528+50</f>
        <v>154</v>
      </c>
    </row>
    <row r="529" spans="1:18" ht="16.5" customHeight="1" x14ac:dyDescent="0.35">
      <c r="A529" s="29">
        <v>44724</v>
      </c>
      <c r="B529" s="30" t="s">
        <v>14</v>
      </c>
      <c r="C529" s="31">
        <v>105</v>
      </c>
      <c r="D529" s="30" t="s">
        <v>102</v>
      </c>
      <c r="E529" s="32" t="s">
        <v>101</v>
      </c>
      <c r="F529" s="33">
        <v>0</v>
      </c>
      <c r="G529" s="30" t="str">
        <f>VLOOKUP(B529,'Data Produk'!$A$2:$F$40,2,FALSE)</f>
        <v>Nyam-nyam</v>
      </c>
      <c r="H529" s="30" t="str">
        <f>VLOOKUP(B529,'Data Produk'!$A$2:$F$40,3,FALSE)</f>
        <v>Makanan</v>
      </c>
      <c r="I529" s="31" t="str">
        <f>VLOOKUP(B529,'Data Produk'!$A$2:$F$40,4,FALSE)</f>
        <v>Pcs</v>
      </c>
      <c r="J529" s="34">
        <f>VLOOKUP(B529,'Data Produk'!$A$2:$F$40,5,FALSE)</f>
        <v>3550</v>
      </c>
      <c r="K529" s="34">
        <f>VLOOKUP(B529,'Data Produk'!$A$2:$F$40,6,FALSE)</f>
        <v>4800</v>
      </c>
      <c r="L529" s="34">
        <f t="shared" si="0"/>
        <v>372750</v>
      </c>
      <c r="M529" s="32">
        <f t="shared" si="35"/>
        <v>504000</v>
      </c>
      <c r="N529" s="31">
        <f>DAY('Data Transaksi'!$A529)</f>
        <v>12</v>
      </c>
      <c r="O529" s="30" t="str">
        <f>TEXT('Data Transaksi'!$A529,"mmm")</f>
        <v>Jun</v>
      </c>
      <c r="P529" s="35">
        <f>YEAR('Data Transaksi'!$A529)</f>
        <v>2022</v>
      </c>
      <c r="R529" s="28">
        <f>'Data Transaksi'!$C529+50</f>
        <v>155</v>
      </c>
    </row>
    <row r="530" spans="1:18" ht="16.5" customHeight="1" x14ac:dyDescent="0.35">
      <c r="A530" s="22">
        <v>44725</v>
      </c>
      <c r="B530" s="23" t="s">
        <v>6</v>
      </c>
      <c r="C530" s="24">
        <v>106</v>
      </c>
      <c r="D530" s="23" t="s">
        <v>104</v>
      </c>
      <c r="E530" s="25" t="s">
        <v>101</v>
      </c>
      <c r="F530" s="26">
        <v>0</v>
      </c>
      <c r="G530" s="23" t="str">
        <f>VLOOKUP(B530,'Data Produk'!$A$2:$F$40,2,FALSE)</f>
        <v>Pocky</v>
      </c>
      <c r="H530" s="23" t="str">
        <f>VLOOKUP(B530,'Data Produk'!$A$2:$F$40,3,FALSE)</f>
        <v>Makanan</v>
      </c>
      <c r="I530" s="24" t="str">
        <f>VLOOKUP(B530,'Data Produk'!$A$2:$F$40,4,FALSE)</f>
        <v>Pcs</v>
      </c>
      <c r="J530" s="27">
        <f>VLOOKUP(B530,'Data Produk'!$A$2:$F$40,5,FALSE)</f>
        <v>7250</v>
      </c>
      <c r="K530" s="27">
        <f>VLOOKUP(B530,'Data Produk'!$A$2:$F$40,6,FALSE)</f>
        <v>8200</v>
      </c>
      <c r="L530" s="27">
        <f t="shared" si="0"/>
        <v>768500</v>
      </c>
      <c r="M530" s="25">
        <f t="shared" si="35"/>
        <v>869200</v>
      </c>
      <c r="N530" s="24">
        <f>DAY('Data Transaksi'!$A530)</f>
        <v>13</v>
      </c>
      <c r="O530" s="23" t="str">
        <f>TEXT('Data Transaksi'!$A530,"mmm")</f>
        <v>Jun</v>
      </c>
      <c r="P530" s="24">
        <f>YEAR('Data Transaksi'!$A530)</f>
        <v>2022</v>
      </c>
      <c r="R530" s="28">
        <f>'Data Transaksi'!$C530+50</f>
        <v>156</v>
      </c>
    </row>
    <row r="531" spans="1:18" ht="16.5" customHeight="1" x14ac:dyDescent="0.35">
      <c r="A531" s="29">
        <v>44726</v>
      </c>
      <c r="B531" s="30" t="s">
        <v>37</v>
      </c>
      <c r="C531" s="31">
        <v>108</v>
      </c>
      <c r="D531" s="30" t="s">
        <v>102</v>
      </c>
      <c r="E531" s="32" t="s">
        <v>101</v>
      </c>
      <c r="F531" s="33">
        <v>0</v>
      </c>
      <c r="G531" s="30" t="str">
        <f>VLOOKUP(B531,'Data Produk'!$A$2:$F$40,2,FALSE)</f>
        <v>Yoyic Bluebery</v>
      </c>
      <c r="H531" s="30" t="str">
        <f>VLOOKUP(B531,'Data Produk'!$A$2:$F$40,3,FALSE)</f>
        <v>Minuman</v>
      </c>
      <c r="I531" s="31" t="str">
        <f>VLOOKUP(B531,'Data Produk'!$A$2:$F$40,4,FALSE)</f>
        <v>Pcs</v>
      </c>
      <c r="J531" s="34">
        <f>VLOOKUP(B531,'Data Produk'!$A$2:$F$40,5,FALSE)</f>
        <v>4775</v>
      </c>
      <c r="K531" s="34">
        <f>VLOOKUP(B531,'Data Produk'!$A$2:$F$40,6,FALSE)</f>
        <v>7700</v>
      </c>
      <c r="L531" s="34">
        <f t="shared" si="0"/>
        <v>515700</v>
      </c>
      <c r="M531" s="32">
        <f t="shared" si="35"/>
        <v>831600</v>
      </c>
      <c r="N531" s="31">
        <f>DAY('Data Transaksi'!$A531)</f>
        <v>14</v>
      </c>
      <c r="O531" s="30" t="str">
        <f>TEXT('Data Transaksi'!$A531,"mmm")</f>
        <v>Jun</v>
      </c>
      <c r="P531" s="35">
        <f>YEAR('Data Transaksi'!$A531)</f>
        <v>2022</v>
      </c>
      <c r="R531" s="28">
        <f>'Data Transaksi'!$C531+50</f>
        <v>158</v>
      </c>
    </row>
    <row r="532" spans="1:18" ht="16.5" customHeight="1" x14ac:dyDescent="0.35">
      <c r="A532" s="22">
        <v>44727</v>
      </c>
      <c r="B532" s="23" t="s">
        <v>47</v>
      </c>
      <c r="C532" s="24">
        <v>110</v>
      </c>
      <c r="D532" s="23" t="s">
        <v>102</v>
      </c>
      <c r="E532" s="25" t="s">
        <v>101</v>
      </c>
      <c r="F532" s="26">
        <v>0</v>
      </c>
      <c r="G532" s="23" t="str">
        <f>VLOOKUP(B532,'Data Produk'!$A$2:$F$40,2,FALSE)</f>
        <v>Golda Coffee</v>
      </c>
      <c r="H532" s="23" t="str">
        <f>VLOOKUP(B532,'Data Produk'!$A$2:$F$40,3,FALSE)</f>
        <v>Minuman</v>
      </c>
      <c r="I532" s="24" t="str">
        <f>VLOOKUP(B532,'Data Produk'!$A$2:$F$40,4,FALSE)</f>
        <v>Pcs</v>
      </c>
      <c r="J532" s="27">
        <f>VLOOKUP(B532,'Data Produk'!$A$2:$F$40,5,FALSE)</f>
        <v>11950</v>
      </c>
      <c r="K532" s="27">
        <f>VLOOKUP(B532,'Data Produk'!$A$2:$F$40,6,FALSE)</f>
        <v>16200</v>
      </c>
      <c r="L532" s="27">
        <f t="shared" si="0"/>
        <v>1314500</v>
      </c>
      <c r="M532" s="25">
        <f t="shared" si="35"/>
        <v>1782000</v>
      </c>
      <c r="N532" s="24">
        <f>DAY('Data Transaksi'!$A532)</f>
        <v>15</v>
      </c>
      <c r="O532" s="23" t="str">
        <f>TEXT('Data Transaksi'!$A532,"mmm")</f>
        <v>Jun</v>
      </c>
      <c r="P532" s="24">
        <f>YEAR('Data Transaksi'!$A532)</f>
        <v>2022</v>
      </c>
      <c r="R532" s="28">
        <f>'Data Transaksi'!$C532+50</f>
        <v>160</v>
      </c>
    </row>
    <row r="533" spans="1:18" ht="16.5" customHeight="1" x14ac:dyDescent="0.35">
      <c r="A533" s="29">
        <v>44728</v>
      </c>
      <c r="B533" s="30" t="s">
        <v>58</v>
      </c>
      <c r="C533" s="31">
        <v>105</v>
      </c>
      <c r="D533" s="30" t="s">
        <v>104</v>
      </c>
      <c r="E533" s="32" t="s">
        <v>101</v>
      </c>
      <c r="F533" s="33">
        <v>0</v>
      </c>
      <c r="G533" s="30" t="str">
        <f>VLOOKUP(B533,'Data Produk'!$A$2:$F$40,2,FALSE)</f>
        <v>Lifebuoy Cair 900 Ml</v>
      </c>
      <c r="H533" s="30" t="str">
        <f>VLOOKUP(B533,'Data Produk'!$A$2:$F$40,3,FALSE)</f>
        <v>Perawatan Tubuh</v>
      </c>
      <c r="I533" s="31" t="str">
        <f>VLOOKUP(B533,'Data Produk'!$A$2:$F$40,4,FALSE)</f>
        <v>Pcs</v>
      </c>
      <c r="J533" s="34">
        <f>VLOOKUP(B533,'Data Produk'!$A$2:$F$40,5,FALSE)</f>
        <v>34550</v>
      </c>
      <c r="K533" s="34">
        <f>VLOOKUP(B533,'Data Produk'!$A$2:$F$40,6,FALSE)</f>
        <v>36000</v>
      </c>
      <c r="L533" s="34">
        <f t="shared" si="0"/>
        <v>3627750</v>
      </c>
      <c r="M533" s="32">
        <f t="shared" si="35"/>
        <v>3780000</v>
      </c>
      <c r="N533" s="31">
        <f>DAY('Data Transaksi'!$A533)</f>
        <v>16</v>
      </c>
      <c r="O533" s="30" t="str">
        <f>TEXT('Data Transaksi'!$A533,"mmm")</f>
        <v>Jun</v>
      </c>
      <c r="P533" s="35">
        <f>YEAR('Data Transaksi'!$A533)</f>
        <v>2022</v>
      </c>
      <c r="R533" s="28">
        <f>'Data Transaksi'!$C533+50</f>
        <v>155</v>
      </c>
    </row>
    <row r="534" spans="1:18" ht="16.5" customHeight="1" x14ac:dyDescent="0.35">
      <c r="A534" s="22">
        <v>44729</v>
      </c>
      <c r="B534" s="23" t="s">
        <v>12</v>
      </c>
      <c r="C534" s="24">
        <v>102</v>
      </c>
      <c r="D534" s="23" t="s">
        <v>102</v>
      </c>
      <c r="E534" s="25" t="s">
        <v>101</v>
      </c>
      <c r="F534" s="26">
        <v>0</v>
      </c>
      <c r="G534" s="23" t="str">
        <f>VLOOKUP(B534,'Data Produk'!$A$2:$F$40,2,FALSE)</f>
        <v>Oreo Wafer Sandwich</v>
      </c>
      <c r="H534" s="23" t="str">
        <f>VLOOKUP(B534,'Data Produk'!$A$2:$F$40,3,FALSE)</f>
        <v>Makanan</v>
      </c>
      <c r="I534" s="24" t="str">
        <f>VLOOKUP(B534,'Data Produk'!$A$2:$F$40,4,FALSE)</f>
        <v>Pcs</v>
      </c>
      <c r="J534" s="27">
        <f>VLOOKUP(B534,'Data Produk'!$A$2:$F$40,5,FALSE)</f>
        <v>2350</v>
      </c>
      <c r="K534" s="27">
        <f>VLOOKUP(B534,'Data Produk'!$A$2:$F$40,6,FALSE)</f>
        <v>3500</v>
      </c>
      <c r="L534" s="27">
        <f t="shared" si="0"/>
        <v>239700</v>
      </c>
      <c r="M534" s="25">
        <f t="shared" si="35"/>
        <v>357000</v>
      </c>
      <c r="N534" s="24">
        <f>DAY('Data Transaksi'!$A534)</f>
        <v>17</v>
      </c>
      <c r="O534" s="23" t="str">
        <f>TEXT('Data Transaksi'!$A534,"mmm")</f>
        <v>Jun</v>
      </c>
      <c r="P534" s="24">
        <f>YEAR('Data Transaksi'!$A534)</f>
        <v>2022</v>
      </c>
      <c r="R534" s="28">
        <f>'Data Transaksi'!$C534+50</f>
        <v>152</v>
      </c>
    </row>
    <row r="535" spans="1:18" ht="16.5" customHeight="1" x14ac:dyDescent="0.35">
      <c r="A535" s="29">
        <v>44730</v>
      </c>
      <c r="B535" s="30" t="s">
        <v>37</v>
      </c>
      <c r="C535" s="31">
        <v>106</v>
      </c>
      <c r="D535" s="30" t="s">
        <v>102</v>
      </c>
      <c r="E535" s="32" t="s">
        <v>101</v>
      </c>
      <c r="F535" s="33">
        <v>0</v>
      </c>
      <c r="G535" s="30" t="str">
        <f>VLOOKUP(B535,'Data Produk'!$A$2:$F$40,2,FALSE)</f>
        <v>Yoyic Bluebery</v>
      </c>
      <c r="H535" s="30" t="str">
        <f>VLOOKUP(B535,'Data Produk'!$A$2:$F$40,3,FALSE)</f>
        <v>Minuman</v>
      </c>
      <c r="I535" s="31" t="str">
        <f>VLOOKUP(B535,'Data Produk'!$A$2:$F$40,4,FALSE)</f>
        <v>Pcs</v>
      </c>
      <c r="J535" s="34">
        <f>VLOOKUP(B535,'Data Produk'!$A$2:$F$40,5,FALSE)</f>
        <v>4775</v>
      </c>
      <c r="K535" s="34">
        <f>VLOOKUP(B535,'Data Produk'!$A$2:$F$40,6,FALSE)</f>
        <v>7700</v>
      </c>
      <c r="L535" s="34">
        <f t="shared" si="0"/>
        <v>506150</v>
      </c>
      <c r="M535" s="32">
        <f t="shared" si="35"/>
        <v>816200</v>
      </c>
      <c r="N535" s="31">
        <f>DAY('Data Transaksi'!$A535)</f>
        <v>18</v>
      </c>
      <c r="O535" s="30" t="str">
        <f>TEXT('Data Transaksi'!$A535,"mmm")</f>
        <v>Jun</v>
      </c>
      <c r="P535" s="35">
        <f>YEAR('Data Transaksi'!$A535)</f>
        <v>2022</v>
      </c>
      <c r="R535" s="28">
        <f>'Data Transaksi'!$C535+50</f>
        <v>156</v>
      </c>
    </row>
    <row r="536" spans="1:18" ht="16.5" customHeight="1" x14ac:dyDescent="0.35">
      <c r="A536" s="22">
        <v>44731</v>
      </c>
      <c r="B536" s="23" t="s">
        <v>37</v>
      </c>
      <c r="C536" s="24">
        <v>103</v>
      </c>
      <c r="D536" s="23" t="s">
        <v>104</v>
      </c>
      <c r="E536" s="25" t="s">
        <v>101</v>
      </c>
      <c r="F536" s="26">
        <v>0</v>
      </c>
      <c r="G536" s="23" t="str">
        <f>VLOOKUP(B536,'Data Produk'!$A$2:$F$40,2,FALSE)</f>
        <v>Yoyic Bluebery</v>
      </c>
      <c r="H536" s="23" t="str">
        <f>VLOOKUP(B536,'Data Produk'!$A$2:$F$40,3,FALSE)</f>
        <v>Minuman</v>
      </c>
      <c r="I536" s="24" t="str">
        <f>VLOOKUP(B536,'Data Produk'!$A$2:$F$40,4,FALSE)</f>
        <v>Pcs</v>
      </c>
      <c r="J536" s="27">
        <f>VLOOKUP(B536,'Data Produk'!$A$2:$F$40,5,FALSE)</f>
        <v>4775</v>
      </c>
      <c r="K536" s="27">
        <f>VLOOKUP(B536,'Data Produk'!$A$2:$F$40,6,FALSE)</f>
        <v>7700</v>
      </c>
      <c r="L536" s="27">
        <f t="shared" si="0"/>
        <v>491825</v>
      </c>
      <c r="M536" s="25">
        <f t="shared" si="35"/>
        <v>793100</v>
      </c>
      <c r="N536" s="24">
        <f>DAY('Data Transaksi'!$A536)</f>
        <v>19</v>
      </c>
      <c r="O536" s="23" t="str">
        <f>TEXT('Data Transaksi'!$A536,"mmm")</f>
        <v>Jun</v>
      </c>
      <c r="P536" s="24">
        <f>YEAR('Data Transaksi'!$A536)</f>
        <v>2022</v>
      </c>
      <c r="R536" s="28">
        <f>'Data Transaksi'!$C536+50</f>
        <v>153</v>
      </c>
    </row>
    <row r="537" spans="1:18" ht="16.5" customHeight="1" x14ac:dyDescent="0.35">
      <c r="A537" s="29">
        <v>44732</v>
      </c>
      <c r="B537" s="30" t="s">
        <v>10</v>
      </c>
      <c r="C537" s="31">
        <v>109</v>
      </c>
      <c r="D537" s="30" t="s">
        <v>102</v>
      </c>
      <c r="E537" s="32" t="s">
        <v>101</v>
      </c>
      <c r="F537" s="33">
        <v>0</v>
      </c>
      <c r="G537" s="30" t="str">
        <f>VLOOKUP(B537,'Data Produk'!$A$2:$F$40,2,FALSE)</f>
        <v>Lotte Chocopie</v>
      </c>
      <c r="H537" s="30" t="str">
        <f>VLOOKUP(B537,'Data Produk'!$A$2:$F$40,3,FALSE)</f>
        <v>Makanan</v>
      </c>
      <c r="I537" s="31" t="str">
        <f>VLOOKUP(B537,'Data Produk'!$A$2:$F$40,4,FALSE)</f>
        <v>Pcs</v>
      </c>
      <c r="J537" s="34">
        <f>VLOOKUP(B537,'Data Produk'!$A$2:$F$40,5,FALSE)</f>
        <v>4850</v>
      </c>
      <c r="K537" s="34">
        <f>VLOOKUP(B537,'Data Produk'!$A$2:$F$40,6,FALSE)</f>
        <v>6100</v>
      </c>
      <c r="L537" s="34">
        <f t="shared" si="0"/>
        <v>528650</v>
      </c>
      <c r="M537" s="32">
        <f t="shared" si="35"/>
        <v>664900</v>
      </c>
      <c r="N537" s="31">
        <f>DAY('Data Transaksi'!$A537)</f>
        <v>20</v>
      </c>
      <c r="O537" s="30" t="str">
        <f>TEXT('Data Transaksi'!$A537,"mmm")</f>
        <v>Jun</v>
      </c>
      <c r="P537" s="35">
        <f>YEAR('Data Transaksi'!$A537)</f>
        <v>2022</v>
      </c>
      <c r="R537" s="28">
        <f>'Data Transaksi'!$C537+50</f>
        <v>159</v>
      </c>
    </row>
    <row r="538" spans="1:18" ht="16.5" customHeight="1" x14ac:dyDescent="0.35">
      <c r="A538" s="22">
        <v>44733</v>
      </c>
      <c r="B538" s="23" t="s">
        <v>14</v>
      </c>
      <c r="C538" s="24">
        <v>108</v>
      </c>
      <c r="D538" s="23" t="s">
        <v>102</v>
      </c>
      <c r="E538" s="25" t="s">
        <v>101</v>
      </c>
      <c r="F538" s="26">
        <v>0</v>
      </c>
      <c r="G538" s="23" t="str">
        <f>VLOOKUP(B538,'Data Produk'!$A$2:$F$40,2,FALSE)</f>
        <v>Nyam-nyam</v>
      </c>
      <c r="H538" s="23" t="str">
        <f>VLOOKUP(B538,'Data Produk'!$A$2:$F$40,3,FALSE)</f>
        <v>Makanan</v>
      </c>
      <c r="I538" s="24" t="str">
        <f>VLOOKUP(B538,'Data Produk'!$A$2:$F$40,4,FALSE)</f>
        <v>Pcs</v>
      </c>
      <c r="J538" s="27">
        <f>VLOOKUP(B538,'Data Produk'!$A$2:$F$40,5,FALSE)</f>
        <v>3550</v>
      </c>
      <c r="K538" s="27">
        <f>VLOOKUP(B538,'Data Produk'!$A$2:$F$40,6,FALSE)</f>
        <v>4800</v>
      </c>
      <c r="L538" s="27">
        <f t="shared" si="0"/>
        <v>383400</v>
      </c>
      <c r="M538" s="25">
        <f t="shared" si="35"/>
        <v>518400</v>
      </c>
      <c r="N538" s="24">
        <f>DAY('Data Transaksi'!$A538)</f>
        <v>21</v>
      </c>
      <c r="O538" s="23" t="str">
        <f>TEXT('Data Transaksi'!$A538,"mmm")</f>
        <v>Jun</v>
      </c>
      <c r="P538" s="24">
        <f>YEAR('Data Transaksi'!$A538)</f>
        <v>2022</v>
      </c>
      <c r="R538" s="28">
        <f>'Data Transaksi'!$C538+50</f>
        <v>158</v>
      </c>
    </row>
    <row r="539" spans="1:18" ht="16.5" customHeight="1" x14ac:dyDescent="0.35">
      <c r="A539" s="29">
        <v>44734</v>
      </c>
      <c r="B539" s="30" t="s">
        <v>6</v>
      </c>
      <c r="C539" s="31">
        <v>107</v>
      </c>
      <c r="D539" s="30" t="s">
        <v>104</v>
      </c>
      <c r="E539" s="32" t="s">
        <v>101</v>
      </c>
      <c r="F539" s="33">
        <v>0</v>
      </c>
      <c r="G539" s="30" t="str">
        <f>VLOOKUP(B539,'Data Produk'!$A$2:$F$40,2,FALSE)</f>
        <v>Pocky</v>
      </c>
      <c r="H539" s="30" t="str">
        <f>VLOOKUP(B539,'Data Produk'!$A$2:$F$40,3,FALSE)</f>
        <v>Makanan</v>
      </c>
      <c r="I539" s="31" t="str">
        <f>VLOOKUP(B539,'Data Produk'!$A$2:$F$40,4,FALSE)</f>
        <v>Pcs</v>
      </c>
      <c r="J539" s="34">
        <f>VLOOKUP(B539,'Data Produk'!$A$2:$F$40,5,FALSE)</f>
        <v>7250</v>
      </c>
      <c r="K539" s="34">
        <f>VLOOKUP(B539,'Data Produk'!$A$2:$F$40,6,FALSE)</f>
        <v>8200</v>
      </c>
      <c r="L539" s="34">
        <f t="shared" si="0"/>
        <v>775750</v>
      </c>
      <c r="M539" s="32">
        <f t="shared" si="35"/>
        <v>877400</v>
      </c>
      <c r="N539" s="31">
        <f>DAY('Data Transaksi'!$A539)</f>
        <v>22</v>
      </c>
      <c r="O539" s="30" t="str">
        <f>TEXT('Data Transaksi'!$A539,"mmm")</f>
        <v>Jun</v>
      </c>
      <c r="P539" s="35">
        <f>YEAR('Data Transaksi'!$A539)</f>
        <v>2022</v>
      </c>
      <c r="R539" s="28">
        <f>'Data Transaksi'!$C539+50</f>
        <v>157</v>
      </c>
    </row>
    <row r="540" spans="1:18" ht="16.5" customHeight="1" x14ac:dyDescent="0.35">
      <c r="A540" s="22">
        <v>44735</v>
      </c>
      <c r="B540" s="23" t="s">
        <v>37</v>
      </c>
      <c r="C540" s="24">
        <v>105</v>
      </c>
      <c r="D540" s="23" t="s">
        <v>102</v>
      </c>
      <c r="E540" s="25" t="s">
        <v>101</v>
      </c>
      <c r="F540" s="26">
        <v>0</v>
      </c>
      <c r="G540" s="23" t="str">
        <f>VLOOKUP(B540,'Data Produk'!$A$2:$F$40,2,FALSE)</f>
        <v>Yoyic Bluebery</v>
      </c>
      <c r="H540" s="23" t="str">
        <f>VLOOKUP(B540,'Data Produk'!$A$2:$F$40,3,FALSE)</f>
        <v>Minuman</v>
      </c>
      <c r="I540" s="24" t="str">
        <f>VLOOKUP(B540,'Data Produk'!$A$2:$F$40,4,FALSE)</f>
        <v>Pcs</v>
      </c>
      <c r="J540" s="27">
        <f>VLOOKUP(B540,'Data Produk'!$A$2:$F$40,5,FALSE)</f>
        <v>4775</v>
      </c>
      <c r="K540" s="27">
        <f>VLOOKUP(B540,'Data Produk'!$A$2:$F$40,6,FALSE)</f>
        <v>7700</v>
      </c>
      <c r="L540" s="27">
        <f t="shared" si="0"/>
        <v>501375</v>
      </c>
      <c r="M540" s="25">
        <f t="shared" si="35"/>
        <v>808500</v>
      </c>
      <c r="N540" s="24">
        <f>DAY('Data Transaksi'!$A540)</f>
        <v>23</v>
      </c>
      <c r="O540" s="23" t="str">
        <f>TEXT('Data Transaksi'!$A540,"mmm")</f>
        <v>Jun</v>
      </c>
      <c r="P540" s="24">
        <f>YEAR('Data Transaksi'!$A540)</f>
        <v>2022</v>
      </c>
      <c r="R540" s="28">
        <f>'Data Transaksi'!$C540+50</f>
        <v>155</v>
      </c>
    </row>
    <row r="541" spans="1:18" ht="16.5" customHeight="1" x14ac:dyDescent="0.35">
      <c r="A541" s="29">
        <v>44736</v>
      </c>
      <c r="B541" s="30" t="s">
        <v>47</v>
      </c>
      <c r="C541" s="31">
        <v>107</v>
      </c>
      <c r="D541" s="30" t="s">
        <v>102</v>
      </c>
      <c r="E541" s="32" t="s">
        <v>101</v>
      </c>
      <c r="F541" s="33">
        <v>0</v>
      </c>
      <c r="G541" s="30" t="str">
        <f>VLOOKUP(B541,'Data Produk'!$A$2:$F$40,2,FALSE)</f>
        <v>Golda Coffee</v>
      </c>
      <c r="H541" s="30" t="str">
        <f>VLOOKUP(B541,'Data Produk'!$A$2:$F$40,3,FALSE)</f>
        <v>Minuman</v>
      </c>
      <c r="I541" s="31" t="str">
        <f>VLOOKUP(B541,'Data Produk'!$A$2:$F$40,4,FALSE)</f>
        <v>Pcs</v>
      </c>
      <c r="J541" s="34">
        <f>VLOOKUP(B541,'Data Produk'!$A$2:$F$40,5,FALSE)</f>
        <v>11950</v>
      </c>
      <c r="K541" s="34">
        <f>VLOOKUP(B541,'Data Produk'!$A$2:$F$40,6,FALSE)</f>
        <v>16200</v>
      </c>
      <c r="L541" s="34">
        <f t="shared" si="0"/>
        <v>1278650</v>
      </c>
      <c r="M541" s="32">
        <f t="shared" si="35"/>
        <v>1733400</v>
      </c>
      <c r="N541" s="31">
        <f>DAY('Data Transaksi'!$A541)</f>
        <v>24</v>
      </c>
      <c r="O541" s="30" t="str">
        <f>TEXT('Data Transaksi'!$A541,"mmm")</f>
        <v>Jun</v>
      </c>
      <c r="P541" s="35">
        <f>YEAR('Data Transaksi'!$A541)</f>
        <v>2022</v>
      </c>
      <c r="R541" s="28">
        <f>'Data Transaksi'!$C541+50</f>
        <v>157</v>
      </c>
    </row>
    <row r="542" spans="1:18" ht="16.5" customHeight="1" x14ac:dyDescent="0.35">
      <c r="A542" s="22">
        <v>44737</v>
      </c>
      <c r="B542" s="23" t="s">
        <v>37</v>
      </c>
      <c r="C542" s="24">
        <v>104</v>
      </c>
      <c r="D542" s="23" t="s">
        <v>100</v>
      </c>
      <c r="E542" s="25" t="s">
        <v>101</v>
      </c>
      <c r="F542" s="26">
        <v>0</v>
      </c>
      <c r="G542" s="23" t="str">
        <f>VLOOKUP(B542,'Data Produk'!$A$2:$F$40,2,FALSE)</f>
        <v>Yoyic Bluebery</v>
      </c>
      <c r="H542" s="23" t="str">
        <f>VLOOKUP(B542,'Data Produk'!$A$2:$F$40,3,FALSE)</f>
        <v>Minuman</v>
      </c>
      <c r="I542" s="24" t="str">
        <f>VLOOKUP(B542,'Data Produk'!$A$2:$F$40,4,FALSE)</f>
        <v>Pcs</v>
      </c>
      <c r="J542" s="27">
        <f>VLOOKUP(B542,'Data Produk'!$A$2:$F$40,5,FALSE)</f>
        <v>4775</v>
      </c>
      <c r="K542" s="27">
        <f>VLOOKUP(B542,'Data Produk'!$A$2:$F$40,6,FALSE)</f>
        <v>7700</v>
      </c>
      <c r="L542" s="27">
        <f t="shared" si="0"/>
        <v>496600</v>
      </c>
      <c r="M542" s="25">
        <f t="shared" ref="M542:M548" si="36">K542*C542*(1-F542)</f>
        <v>800800</v>
      </c>
      <c r="N542" s="24">
        <f>DAY('Data Transaksi'!$A542)</f>
        <v>25</v>
      </c>
      <c r="O542" s="23" t="str">
        <f>TEXT('Data Transaksi'!$A542,"mmm")</f>
        <v>Jun</v>
      </c>
      <c r="P542" s="24">
        <f>YEAR('Data Transaksi'!$A542)</f>
        <v>2022</v>
      </c>
      <c r="R542" s="28">
        <f>'Data Transaksi'!$C542+50</f>
        <v>154</v>
      </c>
    </row>
    <row r="543" spans="1:18" ht="16.5" customHeight="1" x14ac:dyDescent="0.35">
      <c r="A543" s="29">
        <v>44738</v>
      </c>
      <c r="B543" s="30" t="s">
        <v>37</v>
      </c>
      <c r="C543" s="31">
        <v>103</v>
      </c>
      <c r="D543" s="30" t="s">
        <v>100</v>
      </c>
      <c r="E543" s="32" t="s">
        <v>101</v>
      </c>
      <c r="F543" s="33">
        <v>0</v>
      </c>
      <c r="G543" s="30" t="str">
        <f>VLOOKUP(B543,'Data Produk'!$A$2:$F$40,2,FALSE)</f>
        <v>Yoyic Bluebery</v>
      </c>
      <c r="H543" s="30" t="str">
        <f>VLOOKUP(B543,'Data Produk'!$A$2:$F$40,3,FALSE)</f>
        <v>Minuman</v>
      </c>
      <c r="I543" s="31" t="str">
        <f>VLOOKUP(B543,'Data Produk'!$A$2:$F$40,4,FALSE)</f>
        <v>Pcs</v>
      </c>
      <c r="J543" s="34">
        <f>VLOOKUP(B543,'Data Produk'!$A$2:$F$40,5,FALSE)</f>
        <v>4775</v>
      </c>
      <c r="K543" s="34">
        <f>VLOOKUP(B543,'Data Produk'!$A$2:$F$40,6,FALSE)</f>
        <v>7700</v>
      </c>
      <c r="L543" s="34">
        <f t="shared" si="0"/>
        <v>491825</v>
      </c>
      <c r="M543" s="32">
        <f t="shared" si="36"/>
        <v>793100</v>
      </c>
      <c r="N543" s="31">
        <f>DAY('Data Transaksi'!$A543)</f>
        <v>26</v>
      </c>
      <c r="O543" s="30" t="str">
        <f>TEXT('Data Transaksi'!$A543,"mmm")</f>
        <v>Jun</v>
      </c>
      <c r="P543" s="35">
        <f>YEAR('Data Transaksi'!$A543)</f>
        <v>2022</v>
      </c>
      <c r="R543" s="28">
        <f>'Data Transaksi'!$C543+50</f>
        <v>153</v>
      </c>
    </row>
    <row r="544" spans="1:18" ht="16.5" customHeight="1" x14ac:dyDescent="0.35">
      <c r="A544" s="22">
        <v>44739</v>
      </c>
      <c r="B544" s="23" t="s">
        <v>37</v>
      </c>
      <c r="C544" s="24">
        <v>120</v>
      </c>
      <c r="D544" s="23" t="s">
        <v>100</v>
      </c>
      <c r="E544" s="25" t="s">
        <v>101</v>
      </c>
      <c r="F544" s="26">
        <v>0</v>
      </c>
      <c r="G544" s="23" t="str">
        <f>VLOOKUP(B544,'Data Produk'!$A$2:$F$40,2,FALSE)</f>
        <v>Yoyic Bluebery</v>
      </c>
      <c r="H544" s="23" t="str">
        <f>VLOOKUP(B544,'Data Produk'!$A$2:$F$40,3,FALSE)</f>
        <v>Minuman</v>
      </c>
      <c r="I544" s="24" t="str">
        <f>VLOOKUP(B544,'Data Produk'!$A$2:$F$40,4,FALSE)</f>
        <v>Pcs</v>
      </c>
      <c r="J544" s="27">
        <f>VLOOKUP(B544,'Data Produk'!$A$2:$F$40,5,FALSE)</f>
        <v>4775</v>
      </c>
      <c r="K544" s="27">
        <f>VLOOKUP(B544,'Data Produk'!$A$2:$F$40,6,FALSE)</f>
        <v>7700</v>
      </c>
      <c r="L544" s="27">
        <f t="shared" si="0"/>
        <v>573000</v>
      </c>
      <c r="M544" s="25">
        <f t="shared" si="36"/>
        <v>924000</v>
      </c>
      <c r="N544" s="24">
        <f>DAY('Data Transaksi'!$A544)</f>
        <v>27</v>
      </c>
      <c r="O544" s="23" t="str">
        <f>TEXT('Data Transaksi'!$A544,"mmm")</f>
        <v>Jun</v>
      </c>
      <c r="P544" s="24">
        <f>YEAR('Data Transaksi'!$A544)</f>
        <v>2022</v>
      </c>
      <c r="R544" s="28">
        <f>'Data Transaksi'!$C544+50</f>
        <v>170</v>
      </c>
    </row>
    <row r="545" spans="1:18" ht="16.5" customHeight="1" x14ac:dyDescent="0.35">
      <c r="A545" s="29">
        <v>44740</v>
      </c>
      <c r="B545" s="30" t="s">
        <v>37</v>
      </c>
      <c r="C545" s="31">
        <v>115</v>
      </c>
      <c r="D545" s="30" t="s">
        <v>100</v>
      </c>
      <c r="E545" s="32" t="s">
        <v>101</v>
      </c>
      <c r="F545" s="33">
        <v>0</v>
      </c>
      <c r="G545" s="30" t="str">
        <f>VLOOKUP(B545,'Data Produk'!$A$2:$F$40,2,FALSE)</f>
        <v>Yoyic Bluebery</v>
      </c>
      <c r="H545" s="30" t="str">
        <f>VLOOKUP(B545,'Data Produk'!$A$2:$F$40,3,FALSE)</f>
        <v>Minuman</v>
      </c>
      <c r="I545" s="31" t="str">
        <f>VLOOKUP(B545,'Data Produk'!$A$2:$F$40,4,FALSE)</f>
        <v>Pcs</v>
      </c>
      <c r="J545" s="34">
        <f>VLOOKUP(B545,'Data Produk'!$A$2:$F$40,5,FALSE)</f>
        <v>4775</v>
      </c>
      <c r="K545" s="34">
        <f>VLOOKUP(B545,'Data Produk'!$A$2:$F$40,6,FALSE)</f>
        <v>7700</v>
      </c>
      <c r="L545" s="34">
        <f t="shared" si="0"/>
        <v>549125</v>
      </c>
      <c r="M545" s="32">
        <f t="shared" si="36"/>
        <v>885500</v>
      </c>
      <c r="N545" s="31">
        <f>DAY('Data Transaksi'!$A545)</f>
        <v>28</v>
      </c>
      <c r="O545" s="30" t="str">
        <f>TEXT('Data Transaksi'!$A545,"mmm")</f>
        <v>Jun</v>
      </c>
      <c r="P545" s="35">
        <f>YEAR('Data Transaksi'!$A545)</f>
        <v>2022</v>
      </c>
      <c r="R545" s="28">
        <f>'Data Transaksi'!$C545+50</f>
        <v>165</v>
      </c>
    </row>
    <row r="546" spans="1:18" ht="16.5" customHeight="1" x14ac:dyDescent="0.35">
      <c r="A546" s="22">
        <v>44741</v>
      </c>
      <c r="B546" s="23" t="s">
        <v>37</v>
      </c>
      <c r="C546" s="24">
        <v>110</v>
      </c>
      <c r="D546" s="23" t="s">
        <v>100</v>
      </c>
      <c r="E546" s="25" t="s">
        <v>101</v>
      </c>
      <c r="F546" s="26">
        <v>0</v>
      </c>
      <c r="G546" s="23" t="str">
        <f>VLOOKUP(B546,'Data Produk'!$A$2:$F$40,2,FALSE)</f>
        <v>Yoyic Bluebery</v>
      </c>
      <c r="H546" s="23" t="str">
        <f>VLOOKUP(B546,'Data Produk'!$A$2:$F$40,3,FALSE)</f>
        <v>Minuman</v>
      </c>
      <c r="I546" s="24" t="str">
        <f>VLOOKUP(B546,'Data Produk'!$A$2:$F$40,4,FALSE)</f>
        <v>Pcs</v>
      </c>
      <c r="J546" s="27">
        <f>VLOOKUP(B546,'Data Produk'!$A$2:$F$40,5,FALSE)</f>
        <v>4775</v>
      </c>
      <c r="K546" s="27">
        <f>VLOOKUP(B546,'Data Produk'!$A$2:$F$40,6,FALSE)</f>
        <v>7700</v>
      </c>
      <c r="L546" s="27">
        <f t="shared" si="0"/>
        <v>525250</v>
      </c>
      <c r="M546" s="25">
        <f t="shared" si="36"/>
        <v>847000</v>
      </c>
      <c r="N546" s="24">
        <f>DAY('Data Transaksi'!$A546)</f>
        <v>29</v>
      </c>
      <c r="O546" s="23" t="str">
        <f>TEXT('Data Transaksi'!$A546,"mmm")</f>
        <v>Jun</v>
      </c>
      <c r="P546" s="24">
        <f>YEAR('Data Transaksi'!$A546)</f>
        <v>2022</v>
      </c>
      <c r="R546" s="28">
        <f>'Data Transaksi'!$C546+50</f>
        <v>160</v>
      </c>
    </row>
    <row r="547" spans="1:18" ht="16.5" customHeight="1" x14ac:dyDescent="0.35">
      <c r="A547" s="29">
        <v>44742</v>
      </c>
      <c r="B547" s="30" t="s">
        <v>37</v>
      </c>
      <c r="C547" s="31">
        <v>102</v>
      </c>
      <c r="D547" s="30" t="s">
        <v>100</v>
      </c>
      <c r="E547" s="32" t="s">
        <v>101</v>
      </c>
      <c r="F547" s="33">
        <v>0</v>
      </c>
      <c r="G547" s="30" t="str">
        <f>VLOOKUP(B547,'Data Produk'!$A$2:$F$40,2,FALSE)</f>
        <v>Yoyic Bluebery</v>
      </c>
      <c r="H547" s="30" t="str">
        <f>VLOOKUP(B547,'Data Produk'!$A$2:$F$40,3,FALSE)</f>
        <v>Minuman</v>
      </c>
      <c r="I547" s="31" t="str">
        <f>VLOOKUP(B547,'Data Produk'!$A$2:$F$40,4,FALSE)</f>
        <v>Pcs</v>
      </c>
      <c r="J547" s="34">
        <f>VLOOKUP(B547,'Data Produk'!$A$2:$F$40,5,FALSE)</f>
        <v>4775</v>
      </c>
      <c r="K547" s="34">
        <f>VLOOKUP(B547,'Data Produk'!$A$2:$F$40,6,FALSE)</f>
        <v>7700</v>
      </c>
      <c r="L547" s="34">
        <f t="shared" si="0"/>
        <v>487050</v>
      </c>
      <c r="M547" s="32">
        <f t="shared" si="36"/>
        <v>785400</v>
      </c>
      <c r="N547" s="31">
        <f>DAY('Data Transaksi'!$A547)</f>
        <v>30</v>
      </c>
      <c r="O547" s="30" t="str">
        <f>TEXT('Data Transaksi'!$A547,"mmm")</f>
        <v>Jun</v>
      </c>
      <c r="P547" s="35">
        <f>YEAR('Data Transaksi'!$A547)</f>
        <v>2022</v>
      </c>
      <c r="R547" s="28">
        <f>'Data Transaksi'!$C547+50</f>
        <v>152</v>
      </c>
    </row>
    <row r="548" spans="1:18" ht="16.5" customHeight="1" x14ac:dyDescent="0.35">
      <c r="A548" s="22">
        <v>44743</v>
      </c>
      <c r="B548" s="23" t="s">
        <v>49</v>
      </c>
      <c r="C548" s="24">
        <v>105</v>
      </c>
      <c r="D548" s="23" t="s">
        <v>100</v>
      </c>
      <c r="E548" s="25" t="s">
        <v>101</v>
      </c>
      <c r="F548" s="26">
        <v>0</v>
      </c>
      <c r="G548" s="23" t="str">
        <f>VLOOKUP(B548,'Data Produk'!$A$2:$F$40,2,FALSE)</f>
        <v>Milku Cokelat</v>
      </c>
      <c r="H548" s="23" t="str">
        <f>VLOOKUP(B548,'Data Produk'!$A$2:$F$40,3,FALSE)</f>
        <v>Minuman</v>
      </c>
      <c r="I548" s="24" t="str">
        <f>VLOOKUP(B548,'Data Produk'!$A$2:$F$40,4,FALSE)</f>
        <v>Pcs</v>
      </c>
      <c r="J548" s="27">
        <f>VLOOKUP(B548,'Data Produk'!$A$2:$F$40,5,FALSE)</f>
        <v>2500</v>
      </c>
      <c r="K548" s="27">
        <f>VLOOKUP(B548,'Data Produk'!$A$2:$F$40,6,FALSE)</f>
        <v>5400</v>
      </c>
      <c r="L548" s="27">
        <f t="shared" si="0"/>
        <v>262500</v>
      </c>
      <c r="M548" s="25">
        <f t="shared" si="36"/>
        <v>567000</v>
      </c>
      <c r="N548" s="24">
        <f>DAY('Data Transaksi'!$A548)</f>
        <v>1</v>
      </c>
      <c r="O548" s="23" t="str">
        <f>TEXT('Data Transaksi'!$A548,"mmm")</f>
        <v>Jul</v>
      </c>
      <c r="P548" s="24">
        <f>YEAR('Data Transaksi'!$A548)</f>
        <v>2022</v>
      </c>
      <c r="R548" s="28">
        <f>'Data Transaksi'!$C548+50</f>
        <v>155</v>
      </c>
    </row>
    <row r="549" spans="1:18" ht="16.5" customHeight="1" x14ac:dyDescent="0.35">
      <c r="A549" s="29">
        <v>44744</v>
      </c>
      <c r="B549" s="30" t="s">
        <v>81</v>
      </c>
      <c r="C549" s="31">
        <v>104</v>
      </c>
      <c r="D549" s="30" t="s">
        <v>104</v>
      </c>
      <c r="E549" s="32" t="s">
        <v>103</v>
      </c>
      <c r="F549" s="33">
        <v>0</v>
      </c>
      <c r="G549" s="30" t="str">
        <f>VLOOKUP(B549,'Data Produk'!$A$2:$F$40,2,FALSE)</f>
        <v>Pulpen Gel</v>
      </c>
      <c r="H549" s="30" t="str">
        <f>VLOOKUP(B549,'Data Produk'!$A$2:$F$40,3,FALSE)</f>
        <v>Alat Tulis</v>
      </c>
      <c r="I549" s="31" t="str">
        <f>VLOOKUP(B549,'Data Produk'!$A$2:$F$40,4,FALSE)</f>
        <v>Pcs</v>
      </c>
      <c r="J549" s="34">
        <f>VLOOKUP(B549,'Data Produk'!$A$2:$F$40,5,FALSE)</f>
        <v>7500</v>
      </c>
      <c r="K549" s="34">
        <f>VLOOKUP(B549,'Data Produk'!$A$2:$F$40,6,FALSE)</f>
        <v>8000</v>
      </c>
      <c r="L549" s="34">
        <f t="shared" si="0"/>
        <v>780000</v>
      </c>
      <c r="M549" s="32">
        <f t="shared" ref="M549:M571" si="37">K549*C549</f>
        <v>832000</v>
      </c>
      <c r="N549" s="31">
        <f>DAY('Data Transaksi'!$A549)</f>
        <v>2</v>
      </c>
      <c r="O549" s="30" t="str">
        <f>TEXT('Data Transaksi'!$A549,"mmm")</f>
        <v>Jul</v>
      </c>
      <c r="P549" s="35">
        <f>YEAR('Data Transaksi'!$A549)</f>
        <v>2022</v>
      </c>
      <c r="R549" s="28">
        <f>'Data Transaksi'!$C549+50</f>
        <v>154</v>
      </c>
    </row>
    <row r="550" spans="1:18" ht="16.5" customHeight="1" x14ac:dyDescent="0.35">
      <c r="A550" s="22">
        <v>44745</v>
      </c>
      <c r="B550" s="23" t="s">
        <v>83</v>
      </c>
      <c r="C550" s="24">
        <v>107</v>
      </c>
      <c r="D550" s="23" t="s">
        <v>104</v>
      </c>
      <c r="E550" s="25" t="s">
        <v>101</v>
      </c>
      <c r="F550" s="26">
        <v>0</v>
      </c>
      <c r="G550" s="23" t="str">
        <f>VLOOKUP(B550,'Data Produk'!$A$2:$F$40,2,FALSE)</f>
        <v>Tipe X Joyko</v>
      </c>
      <c r="H550" s="23" t="str">
        <f>VLOOKUP(B550,'Data Produk'!$A$2:$F$40,3,FALSE)</f>
        <v>Alat Tulis</v>
      </c>
      <c r="I550" s="24" t="str">
        <f>VLOOKUP(B550,'Data Produk'!$A$2:$F$40,4,FALSE)</f>
        <v>Pcs</v>
      </c>
      <c r="J550" s="27">
        <f>VLOOKUP(B550,'Data Produk'!$A$2:$F$40,5,FALSE)</f>
        <v>1500</v>
      </c>
      <c r="K550" s="27">
        <f>VLOOKUP(B550,'Data Produk'!$A$2:$F$40,6,FALSE)</f>
        <v>2500</v>
      </c>
      <c r="L550" s="27">
        <f t="shared" si="0"/>
        <v>160500</v>
      </c>
      <c r="M550" s="25">
        <f t="shared" si="37"/>
        <v>267500</v>
      </c>
      <c r="N550" s="24">
        <f>DAY('Data Transaksi'!$A550)</f>
        <v>3</v>
      </c>
      <c r="O550" s="23" t="str">
        <f>TEXT('Data Transaksi'!$A550,"mmm")</f>
        <v>Jul</v>
      </c>
      <c r="P550" s="24">
        <f>YEAR('Data Transaksi'!$A550)</f>
        <v>2022</v>
      </c>
      <c r="R550" s="28">
        <f>'Data Transaksi'!$C550+50</f>
        <v>157</v>
      </c>
    </row>
    <row r="551" spans="1:18" ht="16.5" customHeight="1" x14ac:dyDescent="0.35">
      <c r="A551" s="29">
        <v>44746</v>
      </c>
      <c r="B551" s="30" t="s">
        <v>6</v>
      </c>
      <c r="C551" s="31">
        <v>108</v>
      </c>
      <c r="D551" s="30" t="s">
        <v>104</v>
      </c>
      <c r="E551" s="32" t="s">
        <v>101</v>
      </c>
      <c r="F551" s="33">
        <v>0</v>
      </c>
      <c r="G551" s="30" t="str">
        <f>VLOOKUP(B551,'Data Produk'!$A$2:$F$40,2,FALSE)</f>
        <v>Pocky</v>
      </c>
      <c r="H551" s="30" t="str">
        <f>VLOOKUP(B551,'Data Produk'!$A$2:$F$40,3,FALSE)</f>
        <v>Makanan</v>
      </c>
      <c r="I551" s="31" t="str">
        <f>VLOOKUP(B551,'Data Produk'!$A$2:$F$40,4,FALSE)</f>
        <v>Pcs</v>
      </c>
      <c r="J551" s="34">
        <f>VLOOKUP(B551,'Data Produk'!$A$2:$F$40,5,FALSE)</f>
        <v>7250</v>
      </c>
      <c r="K551" s="34">
        <f>VLOOKUP(B551,'Data Produk'!$A$2:$F$40,6,FALSE)</f>
        <v>8200</v>
      </c>
      <c r="L551" s="34">
        <f t="shared" si="0"/>
        <v>783000</v>
      </c>
      <c r="M551" s="32">
        <f t="shared" si="37"/>
        <v>885600</v>
      </c>
      <c r="N551" s="31">
        <f>DAY('Data Transaksi'!$A551)</f>
        <v>4</v>
      </c>
      <c r="O551" s="30" t="str">
        <f>TEXT('Data Transaksi'!$A551,"mmm")</f>
        <v>Jul</v>
      </c>
      <c r="P551" s="35">
        <f>YEAR('Data Transaksi'!$A551)</f>
        <v>2022</v>
      </c>
      <c r="R551" s="28">
        <f>'Data Transaksi'!$C551+50</f>
        <v>158</v>
      </c>
    </row>
    <row r="552" spans="1:18" ht="16.5" customHeight="1" x14ac:dyDescent="0.35">
      <c r="A552" s="22">
        <v>44747</v>
      </c>
      <c r="B552" s="23" t="s">
        <v>37</v>
      </c>
      <c r="C552" s="24">
        <v>107</v>
      </c>
      <c r="D552" s="23" t="s">
        <v>100</v>
      </c>
      <c r="E552" s="25" t="s">
        <v>101</v>
      </c>
      <c r="F552" s="26">
        <v>0</v>
      </c>
      <c r="G552" s="23" t="str">
        <f>VLOOKUP(B552,'Data Produk'!$A$2:$F$40,2,FALSE)</f>
        <v>Yoyic Bluebery</v>
      </c>
      <c r="H552" s="23" t="str">
        <f>VLOOKUP(B552,'Data Produk'!$A$2:$F$40,3,FALSE)</f>
        <v>Minuman</v>
      </c>
      <c r="I552" s="24" t="str">
        <f>VLOOKUP(B552,'Data Produk'!$A$2:$F$40,4,FALSE)</f>
        <v>Pcs</v>
      </c>
      <c r="J552" s="27">
        <f>VLOOKUP(B552,'Data Produk'!$A$2:$F$40,5,FALSE)</f>
        <v>4775</v>
      </c>
      <c r="K552" s="27">
        <f>VLOOKUP(B552,'Data Produk'!$A$2:$F$40,6,FALSE)</f>
        <v>7700</v>
      </c>
      <c r="L552" s="27">
        <f t="shared" si="0"/>
        <v>510925</v>
      </c>
      <c r="M552" s="25">
        <f t="shared" si="37"/>
        <v>823900</v>
      </c>
      <c r="N552" s="24">
        <f>DAY('Data Transaksi'!$A552)</f>
        <v>5</v>
      </c>
      <c r="O552" s="23" t="str">
        <f>TEXT('Data Transaksi'!$A552,"mmm")</f>
        <v>Jul</v>
      </c>
      <c r="P552" s="24">
        <f>YEAR('Data Transaksi'!$A552)</f>
        <v>2022</v>
      </c>
      <c r="R552" s="28">
        <f>'Data Transaksi'!$C552+50</f>
        <v>157</v>
      </c>
    </row>
    <row r="553" spans="1:18" ht="16.5" customHeight="1" x14ac:dyDescent="0.35">
      <c r="A553" s="29">
        <v>44748</v>
      </c>
      <c r="B553" s="30" t="s">
        <v>47</v>
      </c>
      <c r="C553" s="31">
        <v>112</v>
      </c>
      <c r="D553" s="30" t="s">
        <v>100</v>
      </c>
      <c r="E553" s="32" t="s">
        <v>103</v>
      </c>
      <c r="F553" s="33">
        <v>0</v>
      </c>
      <c r="G553" s="30" t="str">
        <f>VLOOKUP(B553,'Data Produk'!$A$2:$F$40,2,FALSE)</f>
        <v>Golda Coffee</v>
      </c>
      <c r="H553" s="30" t="str">
        <f>VLOOKUP(B553,'Data Produk'!$A$2:$F$40,3,FALSE)</f>
        <v>Minuman</v>
      </c>
      <c r="I553" s="31" t="str">
        <f>VLOOKUP(B553,'Data Produk'!$A$2:$F$40,4,FALSE)</f>
        <v>Pcs</v>
      </c>
      <c r="J553" s="34">
        <f>VLOOKUP(B553,'Data Produk'!$A$2:$F$40,5,FALSE)</f>
        <v>11950</v>
      </c>
      <c r="K553" s="34">
        <f>VLOOKUP(B553,'Data Produk'!$A$2:$F$40,6,FALSE)</f>
        <v>16200</v>
      </c>
      <c r="L553" s="34">
        <f t="shared" si="0"/>
        <v>1338400</v>
      </c>
      <c r="M553" s="32">
        <f t="shared" si="37"/>
        <v>1814400</v>
      </c>
      <c r="N553" s="31">
        <f>DAY('Data Transaksi'!$A553)</f>
        <v>6</v>
      </c>
      <c r="O553" s="30" t="str">
        <f>TEXT('Data Transaksi'!$A553,"mmm")</f>
        <v>Jul</v>
      </c>
      <c r="P553" s="35">
        <f>YEAR('Data Transaksi'!$A553)</f>
        <v>2022</v>
      </c>
      <c r="R553" s="28">
        <f>'Data Transaksi'!$C553+50</f>
        <v>162</v>
      </c>
    </row>
    <row r="554" spans="1:18" ht="16.5" customHeight="1" x14ac:dyDescent="0.35">
      <c r="A554" s="22">
        <v>44749</v>
      </c>
      <c r="B554" s="23" t="s">
        <v>58</v>
      </c>
      <c r="C554" s="24">
        <v>105</v>
      </c>
      <c r="D554" s="23" t="s">
        <v>100</v>
      </c>
      <c r="E554" s="25" t="s">
        <v>101</v>
      </c>
      <c r="F554" s="26">
        <v>0</v>
      </c>
      <c r="G554" s="23" t="str">
        <f>VLOOKUP(B554,'Data Produk'!$A$2:$F$40,2,FALSE)</f>
        <v>Lifebuoy Cair 900 Ml</v>
      </c>
      <c r="H554" s="23" t="str">
        <f>VLOOKUP(B554,'Data Produk'!$A$2:$F$40,3,FALSE)</f>
        <v>Perawatan Tubuh</v>
      </c>
      <c r="I554" s="24" t="str">
        <f>VLOOKUP(B554,'Data Produk'!$A$2:$F$40,4,FALSE)</f>
        <v>Pcs</v>
      </c>
      <c r="J554" s="27">
        <f>VLOOKUP(B554,'Data Produk'!$A$2:$F$40,5,FALSE)</f>
        <v>34550</v>
      </c>
      <c r="K554" s="27">
        <f>VLOOKUP(B554,'Data Produk'!$A$2:$F$40,6,FALSE)</f>
        <v>36000</v>
      </c>
      <c r="L554" s="27">
        <f t="shared" si="0"/>
        <v>3627750</v>
      </c>
      <c r="M554" s="25">
        <f t="shared" si="37"/>
        <v>3780000</v>
      </c>
      <c r="N554" s="24">
        <f>DAY('Data Transaksi'!$A554)</f>
        <v>7</v>
      </c>
      <c r="O554" s="23" t="str">
        <f>TEXT('Data Transaksi'!$A554,"mmm")</f>
        <v>Jul</v>
      </c>
      <c r="P554" s="24">
        <f>YEAR('Data Transaksi'!$A554)</f>
        <v>2022</v>
      </c>
      <c r="R554" s="28">
        <f>'Data Transaksi'!$C554+50</f>
        <v>155</v>
      </c>
    </row>
    <row r="555" spans="1:18" ht="16.5" customHeight="1" x14ac:dyDescent="0.35">
      <c r="A555" s="29">
        <v>44750</v>
      </c>
      <c r="B555" s="30" t="s">
        <v>12</v>
      </c>
      <c r="C555" s="31">
        <v>102</v>
      </c>
      <c r="D555" s="30" t="s">
        <v>100</v>
      </c>
      <c r="E555" s="32" t="s">
        <v>103</v>
      </c>
      <c r="F555" s="33">
        <v>0</v>
      </c>
      <c r="G555" s="30" t="str">
        <f>VLOOKUP(B555,'Data Produk'!$A$2:$F$40,2,FALSE)</f>
        <v>Oreo Wafer Sandwich</v>
      </c>
      <c r="H555" s="30" t="str">
        <f>VLOOKUP(B555,'Data Produk'!$A$2:$F$40,3,FALSE)</f>
        <v>Makanan</v>
      </c>
      <c r="I555" s="31" t="str">
        <f>VLOOKUP(B555,'Data Produk'!$A$2:$F$40,4,FALSE)</f>
        <v>Pcs</v>
      </c>
      <c r="J555" s="34">
        <f>VLOOKUP(B555,'Data Produk'!$A$2:$F$40,5,FALSE)</f>
        <v>2350</v>
      </c>
      <c r="K555" s="34">
        <f>VLOOKUP(B555,'Data Produk'!$A$2:$F$40,6,FALSE)</f>
        <v>3500</v>
      </c>
      <c r="L555" s="34">
        <f t="shared" si="0"/>
        <v>239700</v>
      </c>
      <c r="M555" s="32">
        <f t="shared" si="37"/>
        <v>357000</v>
      </c>
      <c r="N555" s="31">
        <f>DAY('Data Transaksi'!$A555)</f>
        <v>8</v>
      </c>
      <c r="O555" s="30" t="str">
        <f>TEXT('Data Transaksi'!$A555,"mmm")</f>
        <v>Jul</v>
      </c>
      <c r="P555" s="35">
        <f>YEAR('Data Transaksi'!$A555)</f>
        <v>2022</v>
      </c>
      <c r="R555" s="28">
        <f>'Data Transaksi'!$C555+50</f>
        <v>152</v>
      </c>
    </row>
    <row r="556" spans="1:18" ht="16.5" customHeight="1" x14ac:dyDescent="0.35">
      <c r="A556" s="22">
        <v>44751</v>
      </c>
      <c r="B556" s="23" t="s">
        <v>49</v>
      </c>
      <c r="C556" s="24">
        <v>104</v>
      </c>
      <c r="D556" s="23" t="s">
        <v>102</v>
      </c>
      <c r="E556" s="25" t="s">
        <v>101</v>
      </c>
      <c r="F556" s="26">
        <v>0</v>
      </c>
      <c r="G556" s="23" t="str">
        <f>VLOOKUP(B556,'Data Produk'!$A$2:$F$40,2,FALSE)</f>
        <v>Milku Cokelat</v>
      </c>
      <c r="H556" s="23" t="str">
        <f>VLOOKUP(B556,'Data Produk'!$A$2:$F$40,3,FALSE)</f>
        <v>Minuman</v>
      </c>
      <c r="I556" s="24" t="str">
        <f>VLOOKUP(B556,'Data Produk'!$A$2:$F$40,4,FALSE)</f>
        <v>Pcs</v>
      </c>
      <c r="J556" s="27">
        <f>VLOOKUP(B556,'Data Produk'!$A$2:$F$40,5,FALSE)</f>
        <v>2500</v>
      </c>
      <c r="K556" s="27">
        <f>VLOOKUP(B556,'Data Produk'!$A$2:$F$40,6,FALSE)</f>
        <v>5400</v>
      </c>
      <c r="L556" s="27">
        <f t="shared" si="0"/>
        <v>260000</v>
      </c>
      <c r="M556" s="25">
        <f t="shared" si="37"/>
        <v>561600</v>
      </c>
      <c r="N556" s="24">
        <f>DAY('Data Transaksi'!$A556)</f>
        <v>9</v>
      </c>
      <c r="O556" s="23" t="str">
        <f>TEXT('Data Transaksi'!$A556,"mmm")</f>
        <v>Jul</v>
      </c>
      <c r="P556" s="24">
        <f>YEAR('Data Transaksi'!$A556)</f>
        <v>2022</v>
      </c>
      <c r="R556" s="28">
        <f>'Data Transaksi'!$C556+50</f>
        <v>154</v>
      </c>
    </row>
    <row r="557" spans="1:18" ht="16.5" customHeight="1" x14ac:dyDescent="0.35">
      <c r="A557" s="29">
        <v>44752</v>
      </c>
      <c r="B557" s="30" t="s">
        <v>49</v>
      </c>
      <c r="C557" s="31">
        <v>103</v>
      </c>
      <c r="D557" s="30" t="s">
        <v>104</v>
      </c>
      <c r="E557" s="32" t="s">
        <v>101</v>
      </c>
      <c r="F557" s="33">
        <v>0</v>
      </c>
      <c r="G557" s="30" t="str">
        <f>VLOOKUP(B557,'Data Produk'!$A$2:$F$40,2,FALSE)</f>
        <v>Milku Cokelat</v>
      </c>
      <c r="H557" s="30" t="str">
        <f>VLOOKUP(B557,'Data Produk'!$A$2:$F$40,3,FALSE)</f>
        <v>Minuman</v>
      </c>
      <c r="I557" s="31" t="str">
        <f>VLOOKUP(B557,'Data Produk'!$A$2:$F$40,4,FALSE)</f>
        <v>Pcs</v>
      </c>
      <c r="J557" s="34">
        <f>VLOOKUP(B557,'Data Produk'!$A$2:$F$40,5,FALSE)</f>
        <v>2500</v>
      </c>
      <c r="K557" s="34">
        <f>VLOOKUP(B557,'Data Produk'!$A$2:$F$40,6,FALSE)</f>
        <v>5400</v>
      </c>
      <c r="L557" s="34">
        <f t="shared" si="0"/>
        <v>257500</v>
      </c>
      <c r="M557" s="32">
        <f t="shared" si="37"/>
        <v>556200</v>
      </c>
      <c r="N557" s="31">
        <f>DAY('Data Transaksi'!$A557)</f>
        <v>10</v>
      </c>
      <c r="O557" s="30" t="str">
        <f>TEXT('Data Transaksi'!$A557,"mmm")</f>
        <v>Jul</v>
      </c>
      <c r="P557" s="35">
        <f>YEAR('Data Transaksi'!$A557)</f>
        <v>2022</v>
      </c>
      <c r="R557" s="28">
        <f>'Data Transaksi'!$C557+50</f>
        <v>153</v>
      </c>
    </row>
    <row r="558" spans="1:18" ht="16.5" customHeight="1" x14ac:dyDescent="0.35">
      <c r="A558" s="22">
        <v>44753</v>
      </c>
      <c r="B558" s="23" t="s">
        <v>10</v>
      </c>
      <c r="C558" s="24">
        <v>102</v>
      </c>
      <c r="D558" s="23" t="s">
        <v>102</v>
      </c>
      <c r="E558" s="25" t="s">
        <v>101</v>
      </c>
      <c r="F558" s="26">
        <v>0</v>
      </c>
      <c r="G558" s="23" t="str">
        <f>VLOOKUP(B558,'Data Produk'!$A$2:$F$40,2,FALSE)</f>
        <v>Lotte Chocopie</v>
      </c>
      <c r="H558" s="23" t="str">
        <f>VLOOKUP(B558,'Data Produk'!$A$2:$F$40,3,FALSE)</f>
        <v>Makanan</v>
      </c>
      <c r="I558" s="24" t="str">
        <f>VLOOKUP(B558,'Data Produk'!$A$2:$F$40,4,FALSE)</f>
        <v>Pcs</v>
      </c>
      <c r="J558" s="27">
        <f>VLOOKUP(B558,'Data Produk'!$A$2:$F$40,5,FALSE)</f>
        <v>4850</v>
      </c>
      <c r="K558" s="27">
        <f>VLOOKUP(B558,'Data Produk'!$A$2:$F$40,6,FALSE)</f>
        <v>6100</v>
      </c>
      <c r="L558" s="27">
        <f t="shared" si="0"/>
        <v>494700</v>
      </c>
      <c r="M558" s="25">
        <f t="shared" si="37"/>
        <v>622200</v>
      </c>
      <c r="N558" s="24">
        <f>DAY('Data Transaksi'!$A558)</f>
        <v>11</v>
      </c>
      <c r="O558" s="23" t="str">
        <f>TEXT('Data Transaksi'!$A558,"mmm")</f>
        <v>Jul</v>
      </c>
      <c r="P558" s="24">
        <f>YEAR('Data Transaksi'!$A558)</f>
        <v>2022</v>
      </c>
      <c r="R558" s="28">
        <f>'Data Transaksi'!$C558+50</f>
        <v>152</v>
      </c>
    </row>
    <row r="559" spans="1:18" ht="16.5" customHeight="1" x14ac:dyDescent="0.35">
      <c r="A559" s="29">
        <v>44754</v>
      </c>
      <c r="B559" s="30" t="s">
        <v>14</v>
      </c>
      <c r="C559" s="31">
        <v>105</v>
      </c>
      <c r="D559" s="30" t="s">
        <v>102</v>
      </c>
      <c r="E559" s="32" t="s">
        <v>101</v>
      </c>
      <c r="F559" s="33">
        <v>0</v>
      </c>
      <c r="G559" s="30" t="str">
        <f>VLOOKUP(B559,'Data Produk'!$A$2:$F$40,2,FALSE)</f>
        <v>Nyam-nyam</v>
      </c>
      <c r="H559" s="30" t="str">
        <f>VLOOKUP(B559,'Data Produk'!$A$2:$F$40,3,FALSE)</f>
        <v>Makanan</v>
      </c>
      <c r="I559" s="31" t="str">
        <f>VLOOKUP(B559,'Data Produk'!$A$2:$F$40,4,FALSE)</f>
        <v>Pcs</v>
      </c>
      <c r="J559" s="34">
        <f>VLOOKUP(B559,'Data Produk'!$A$2:$F$40,5,FALSE)</f>
        <v>3550</v>
      </c>
      <c r="K559" s="34">
        <f>VLOOKUP(B559,'Data Produk'!$A$2:$F$40,6,FALSE)</f>
        <v>4800</v>
      </c>
      <c r="L559" s="34">
        <f t="shared" si="0"/>
        <v>372750</v>
      </c>
      <c r="M559" s="32">
        <f t="shared" si="37"/>
        <v>504000</v>
      </c>
      <c r="N559" s="31">
        <f>DAY('Data Transaksi'!$A559)</f>
        <v>12</v>
      </c>
      <c r="O559" s="30" t="str">
        <f>TEXT('Data Transaksi'!$A559,"mmm")</f>
        <v>Jul</v>
      </c>
      <c r="P559" s="35">
        <f>YEAR('Data Transaksi'!$A559)</f>
        <v>2022</v>
      </c>
      <c r="R559" s="28">
        <f>'Data Transaksi'!$C559+50</f>
        <v>155</v>
      </c>
    </row>
    <row r="560" spans="1:18" ht="16.5" customHeight="1" x14ac:dyDescent="0.35">
      <c r="A560" s="22">
        <v>44755</v>
      </c>
      <c r="B560" s="23" t="s">
        <v>6</v>
      </c>
      <c r="C560" s="24">
        <v>106</v>
      </c>
      <c r="D560" s="23" t="s">
        <v>104</v>
      </c>
      <c r="E560" s="25" t="s">
        <v>101</v>
      </c>
      <c r="F560" s="26">
        <v>0</v>
      </c>
      <c r="G560" s="23" t="str">
        <f>VLOOKUP(B560,'Data Produk'!$A$2:$F$40,2,FALSE)</f>
        <v>Pocky</v>
      </c>
      <c r="H560" s="23" t="str">
        <f>VLOOKUP(B560,'Data Produk'!$A$2:$F$40,3,FALSE)</f>
        <v>Makanan</v>
      </c>
      <c r="I560" s="24" t="str">
        <f>VLOOKUP(B560,'Data Produk'!$A$2:$F$40,4,FALSE)</f>
        <v>Pcs</v>
      </c>
      <c r="J560" s="27">
        <f>VLOOKUP(B560,'Data Produk'!$A$2:$F$40,5,FALSE)</f>
        <v>7250</v>
      </c>
      <c r="K560" s="27">
        <f>VLOOKUP(B560,'Data Produk'!$A$2:$F$40,6,FALSE)</f>
        <v>8200</v>
      </c>
      <c r="L560" s="27">
        <f t="shared" si="0"/>
        <v>768500</v>
      </c>
      <c r="M560" s="25">
        <f t="shared" si="37"/>
        <v>869200</v>
      </c>
      <c r="N560" s="24">
        <f>DAY('Data Transaksi'!$A560)</f>
        <v>13</v>
      </c>
      <c r="O560" s="23" t="str">
        <f>TEXT('Data Transaksi'!$A560,"mmm")</f>
        <v>Jul</v>
      </c>
      <c r="P560" s="24">
        <f>YEAR('Data Transaksi'!$A560)</f>
        <v>2022</v>
      </c>
      <c r="R560" s="28">
        <f>'Data Transaksi'!$C560+50</f>
        <v>156</v>
      </c>
    </row>
    <row r="561" spans="1:18" ht="16.5" customHeight="1" x14ac:dyDescent="0.35">
      <c r="A561" s="29">
        <v>44756</v>
      </c>
      <c r="B561" s="30" t="s">
        <v>37</v>
      </c>
      <c r="C561" s="31">
        <v>108</v>
      </c>
      <c r="D561" s="30" t="s">
        <v>102</v>
      </c>
      <c r="E561" s="32" t="s">
        <v>101</v>
      </c>
      <c r="F561" s="33">
        <v>0</v>
      </c>
      <c r="G561" s="30" t="str">
        <f>VLOOKUP(B561,'Data Produk'!$A$2:$F$40,2,FALSE)</f>
        <v>Yoyic Bluebery</v>
      </c>
      <c r="H561" s="30" t="str">
        <f>VLOOKUP(B561,'Data Produk'!$A$2:$F$40,3,FALSE)</f>
        <v>Minuman</v>
      </c>
      <c r="I561" s="31" t="str">
        <f>VLOOKUP(B561,'Data Produk'!$A$2:$F$40,4,FALSE)</f>
        <v>Pcs</v>
      </c>
      <c r="J561" s="34">
        <f>VLOOKUP(B561,'Data Produk'!$A$2:$F$40,5,FALSE)</f>
        <v>4775</v>
      </c>
      <c r="K561" s="34">
        <f>VLOOKUP(B561,'Data Produk'!$A$2:$F$40,6,FALSE)</f>
        <v>7700</v>
      </c>
      <c r="L561" s="34">
        <f t="shared" si="0"/>
        <v>515700</v>
      </c>
      <c r="M561" s="32">
        <f t="shared" si="37"/>
        <v>831600</v>
      </c>
      <c r="N561" s="31">
        <f>DAY('Data Transaksi'!$A561)</f>
        <v>14</v>
      </c>
      <c r="O561" s="30" t="str">
        <f>TEXT('Data Transaksi'!$A561,"mmm")</f>
        <v>Jul</v>
      </c>
      <c r="P561" s="35">
        <f>YEAR('Data Transaksi'!$A561)</f>
        <v>2022</v>
      </c>
      <c r="R561" s="28">
        <f>'Data Transaksi'!$C561+50</f>
        <v>158</v>
      </c>
    </row>
    <row r="562" spans="1:18" ht="16.5" customHeight="1" x14ac:dyDescent="0.35">
      <c r="A562" s="22">
        <v>44757</v>
      </c>
      <c r="B562" s="23" t="s">
        <v>47</v>
      </c>
      <c r="C562" s="24">
        <v>104</v>
      </c>
      <c r="D562" s="23" t="s">
        <v>102</v>
      </c>
      <c r="E562" s="25" t="s">
        <v>101</v>
      </c>
      <c r="F562" s="26">
        <v>0</v>
      </c>
      <c r="G562" s="23" t="str">
        <f>VLOOKUP(B562,'Data Produk'!$A$2:$F$40,2,FALSE)</f>
        <v>Golda Coffee</v>
      </c>
      <c r="H562" s="23" t="str">
        <f>VLOOKUP(B562,'Data Produk'!$A$2:$F$40,3,FALSE)</f>
        <v>Minuman</v>
      </c>
      <c r="I562" s="24" t="str">
        <f>VLOOKUP(B562,'Data Produk'!$A$2:$F$40,4,FALSE)</f>
        <v>Pcs</v>
      </c>
      <c r="J562" s="27">
        <f>VLOOKUP(B562,'Data Produk'!$A$2:$F$40,5,FALSE)</f>
        <v>11950</v>
      </c>
      <c r="K562" s="27">
        <f>VLOOKUP(B562,'Data Produk'!$A$2:$F$40,6,FALSE)</f>
        <v>16200</v>
      </c>
      <c r="L562" s="27">
        <f t="shared" si="0"/>
        <v>1242800</v>
      </c>
      <c r="M562" s="25">
        <f t="shared" si="37"/>
        <v>1684800</v>
      </c>
      <c r="N562" s="24">
        <f>DAY('Data Transaksi'!$A562)</f>
        <v>15</v>
      </c>
      <c r="O562" s="23" t="str">
        <f>TEXT('Data Transaksi'!$A562,"mmm")</f>
        <v>Jul</v>
      </c>
      <c r="P562" s="24">
        <f>YEAR('Data Transaksi'!$A562)</f>
        <v>2022</v>
      </c>
      <c r="R562" s="28">
        <f>'Data Transaksi'!$C562+50</f>
        <v>154</v>
      </c>
    </row>
    <row r="563" spans="1:18" ht="16.5" customHeight="1" x14ac:dyDescent="0.35">
      <c r="A563" s="29">
        <v>44758</v>
      </c>
      <c r="B563" s="30" t="s">
        <v>58</v>
      </c>
      <c r="C563" s="31">
        <v>105</v>
      </c>
      <c r="D563" s="30" t="s">
        <v>104</v>
      </c>
      <c r="E563" s="32" t="s">
        <v>101</v>
      </c>
      <c r="F563" s="33">
        <v>0</v>
      </c>
      <c r="G563" s="30" t="str">
        <f>VLOOKUP(B563,'Data Produk'!$A$2:$F$40,2,FALSE)</f>
        <v>Lifebuoy Cair 900 Ml</v>
      </c>
      <c r="H563" s="30" t="str">
        <f>VLOOKUP(B563,'Data Produk'!$A$2:$F$40,3,FALSE)</f>
        <v>Perawatan Tubuh</v>
      </c>
      <c r="I563" s="31" t="str">
        <f>VLOOKUP(B563,'Data Produk'!$A$2:$F$40,4,FALSE)</f>
        <v>Pcs</v>
      </c>
      <c r="J563" s="34">
        <f>VLOOKUP(B563,'Data Produk'!$A$2:$F$40,5,FALSE)</f>
        <v>34550</v>
      </c>
      <c r="K563" s="34">
        <f>VLOOKUP(B563,'Data Produk'!$A$2:$F$40,6,FALSE)</f>
        <v>36000</v>
      </c>
      <c r="L563" s="34">
        <f t="shared" si="0"/>
        <v>3627750</v>
      </c>
      <c r="M563" s="32">
        <f t="shared" si="37"/>
        <v>3780000</v>
      </c>
      <c r="N563" s="31">
        <f>DAY('Data Transaksi'!$A563)</f>
        <v>16</v>
      </c>
      <c r="O563" s="30" t="str">
        <f>TEXT('Data Transaksi'!$A563,"mmm")</f>
        <v>Jul</v>
      </c>
      <c r="P563" s="35">
        <f>YEAR('Data Transaksi'!$A563)</f>
        <v>2022</v>
      </c>
      <c r="R563" s="28">
        <f>'Data Transaksi'!$C563+50</f>
        <v>155</v>
      </c>
    </row>
    <row r="564" spans="1:18" ht="16.5" customHeight="1" x14ac:dyDescent="0.35">
      <c r="A564" s="22">
        <v>44759</v>
      </c>
      <c r="B564" s="23" t="s">
        <v>12</v>
      </c>
      <c r="C564" s="24">
        <v>102</v>
      </c>
      <c r="D564" s="23" t="s">
        <v>102</v>
      </c>
      <c r="E564" s="25" t="s">
        <v>101</v>
      </c>
      <c r="F564" s="26">
        <v>0</v>
      </c>
      <c r="G564" s="23" t="str">
        <f>VLOOKUP(B564,'Data Produk'!$A$2:$F$40,2,FALSE)</f>
        <v>Oreo Wafer Sandwich</v>
      </c>
      <c r="H564" s="23" t="str">
        <f>VLOOKUP(B564,'Data Produk'!$A$2:$F$40,3,FALSE)</f>
        <v>Makanan</v>
      </c>
      <c r="I564" s="24" t="str">
        <f>VLOOKUP(B564,'Data Produk'!$A$2:$F$40,4,FALSE)</f>
        <v>Pcs</v>
      </c>
      <c r="J564" s="27">
        <f>VLOOKUP(B564,'Data Produk'!$A$2:$F$40,5,FALSE)</f>
        <v>2350</v>
      </c>
      <c r="K564" s="27">
        <f>VLOOKUP(B564,'Data Produk'!$A$2:$F$40,6,FALSE)</f>
        <v>3500</v>
      </c>
      <c r="L564" s="27">
        <f t="shared" si="0"/>
        <v>239700</v>
      </c>
      <c r="M564" s="25">
        <f t="shared" si="37"/>
        <v>357000</v>
      </c>
      <c r="N564" s="24">
        <f>DAY('Data Transaksi'!$A564)</f>
        <v>17</v>
      </c>
      <c r="O564" s="23" t="str">
        <f>TEXT('Data Transaksi'!$A564,"mmm")</f>
        <v>Jul</v>
      </c>
      <c r="P564" s="24">
        <f>YEAR('Data Transaksi'!$A564)</f>
        <v>2022</v>
      </c>
      <c r="R564" s="28">
        <f>'Data Transaksi'!$C564+50</f>
        <v>152</v>
      </c>
    </row>
    <row r="565" spans="1:18" ht="16.5" customHeight="1" x14ac:dyDescent="0.35">
      <c r="A565" s="29">
        <v>44760</v>
      </c>
      <c r="B565" s="30" t="s">
        <v>49</v>
      </c>
      <c r="C565" s="31">
        <v>106</v>
      </c>
      <c r="D565" s="30" t="s">
        <v>102</v>
      </c>
      <c r="E565" s="32" t="s">
        <v>101</v>
      </c>
      <c r="F565" s="33">
        <v>0</v>
      </c>
      <c r="G565" s="30" t="str">
        <f>VLOOKUP(B565,'Data Produk'!$A$2:$F$40,2,FALSE)</f>
        <v>Milku Cokelat</v>
      </c>
      <c r="H565" s="30" t="str">
        <f>VLOOKUP(B565,'Data Produk'!$A$2:$F$40,3,FALSE)</f>
        <v>Minuman</v>
      </c>
      <c r="I565" s="31" t="str">
        <f>VLOOKUP(B565,'Data Produk'!$A$2:$F$40,4,FALSE)</f>
        <v>Pcs</v>
      </c>
      <c r="J565" s="34">
        <f>VLOOKUP(B565,'Data Produk'!$A$2:$F$40,5,FALSE)</f>
        <v>2500</v>
      </c>
      <c r="K565" s="34">
        <f>VLOOKUP(B565,'Data Produk'!$A$2:$F$40,6,FALSE)</f>
        <v>5400</v>
      </c>
      <c r="L565" s="34">
        <f t="shared" si="0"/>
        <v>265000</v>
      </c>
      <c r="M565" s="32">
        <f t="shared" si="37"/>
        <v>572400</v>
      </c>
      <c r="N565" s="31">
        <f>DAY('Data Transaksi'!$A565)</f>
        <v>18</v>
      </c>
      <c r="O565" s="30" t="str">
        <f>TEXT('Data Transaksi'!$A565,"mmm")</f>
        <v>Jul</v>
      </c>
      <c r="P565" s="35">
        <f>YEAR('Data Transaksi'!$A565)</f>
        <v>2022</v>
      </c>
      <c r="R565" s="28">
        <f>'Data Transaksi'!$C565+50</f>
        <v>156</v>
      </c>
    </row>
    <row r="566" spans="1:18" ht="16.5" customHeight="1" x14ac:dyDescent="0.35">
      <c r="A566" s="22">
        <v>44761</v>
      </c>
      <c r="B566" s="23" t="s">
        <v>49</v>
      </c>
      <c r="C566" s="24">
        <v>103</v>
      </c>
      <c r="D566" s="23" t="s">
        <v>104</v>
      </c>
      <c r="E566" s="25" t="s">
        <v>101</v>
      </c>
      <c r="F566" s="26">
        <v>0</v>
      </c>
      <c r="G566" s="23" t="str">
        <f>VLOOKUP(B566,'Data Produk'!$A$2:$F$40,2,FALSE)</f>
        <v>Milku Cokelat</v>
      </c>
      <c r="H566" s="23" t="str">
        <f>VLOOKUP(B566,'Data Produk'!$A$2:$F$40,3,FALSE)</f>
        <v>Minuman</v>
      </c>
      <c r="I566" s="24" t="str">
        <f>VLOOKUP(B566,'Data Produk'!$A$2:$F$40,4,FALSE)</f>
        <v>Pcs</v>
      </c>
      <c r="J566" s="27">
        <f>VLOOKUP(B566,'Data Produk'!$A$2:$F$40,5,FALSE)</f>
        <v>2500</v>
      </c>
      <c r="K566" s="27">
        <f>VLOOKUP(B566,'Data Produk'!$A$2:$F$40,6,FALSE)</f>
        <v>5400</v>
      </c>
      <c r="L566" s="27">
        <f t="shared" si="0"/>
        <v>257500</v>
      </c>
      <c r="M566" s="25">
        <f t="shared" si="37"/>
        <v>556200</v>
      </c>
      <c r="N566" s="24">
        <f>DAY('Data Transaksi'!$A566)</f>
        <v>19</v>
      </c>
      <c r="O566" s="23" t="str">
        <f>TEXT('Data Transaksi'!$A566,"mmm")</f>
        <v>Jul</v>
      </c>
      <c r="P566" s="24">
        <f>YEAR('Data Transaksi'!$A566)</f>
        <v>2022</v>
      </c>
      <c r="R566" s="28">
        <f>'Data Transaksi'!$C566+50</f>
        <v>153</v>
      </c>
    </row>
    <row r="567" spans="1:18" ht="16.5" customHeight="1" x14ac:dyDescent="0.35">
      <c r="A567" s="29">
        <v>44762</v>
      </c>
      <c r="B567" s="30" t="s">
        <v>10</v>
      </c>
      <c r="C567" s="31">
        <v>109</v>
      </c>
      <c r="D567" s="30" t="s">
        <v>102</v>
      </c>
      <c r="E567" s="32" t="s">
        <v>101</v>
      </c>
      <c r="F567" s="33">
        <v>0</v>
      </c>
      <c r="G567" s="30" t="str">
        <f>VLOOKUP(B567,'Data Produk'!$A$2:$F$40,2,FALSE)</f>
        <v>Lotte Chocopie</v>
      </c>
      <c r="H567" s="30" t="str">
        <f>VLOOKUP(B567,'Data Produk'!$A$2:$F$40,3,FALSE)</f>
        <v>Makanan</v>
      </c>
      <c r="I567" s="31" t="str">
        <f>VLOOKUP(B567,'Data Produk'!$A$2:$F$40,4,FALSE)</f>
        <v>Pcs</v>
      </c>
      <c r="J567" s="34">
        <f>VLOOKUP(B567,'Data Produk'!$A$2:$F$40,5,FALSE)</f>
        <v>4850</v>
      </c>
      <c r="K567" s="34">
        <f>VLOOKUP(B567,'Data Produk'!$A$2:$F$40,6,FALSE)</f>
        <v>6100</v>
      </c>
      <c r="L567" s="34">
        <f t="shared" si="0"/>
        <v>528650</v>
      </c>
      <c r="M567" s="32">
        <f t="shared" si="37"/>
        <v>664900</v>
      </c>
      <c r="N567" s="31">
        <f>DAY('Data Transaksi'!$A567)</f>
        <v>20</v>
      </c>
      <c r="O567" s="30" t="str">
        <f>TEXT('Data Transaksi'!$A567,"mmm")</f>
        <v>Jul</v>
      </c>
      <c r="P567" s="35">
        <f>YEAR('Data Transaksi'!$A567)</f>
        <v>2022</v>
      </c>
      <c r="R567" s="28">
        <f>'Data Transaksi'!$C567+50</f>
        <v>159</v>
      </c>
    </row>
    <row r="568" spans="1:18" ht="16.5" customHeight="1" x14ac:dyDescent="0.35">
      <c r="A568" s="22">
        <v>44763</v>
      </c>
      <c r="B568" s="23" t="s">
        <v>14</v>
      </c>
      <c r="C568" s="24">
        <v>108</v>
      </c>
      <c r="D568" s="23" t="s">
        <v>102</v>
      </c>
      <c r="E568" s="25" t="s">
        <v>101</v>
      </c>
      <c r="F568" s="26">
        <v>0</v>
      </c>
      <c r="G568" s="23" t="str">
        <f>VLOOKUP(B568,'Data Produk'!$A$2:$F$40,2,FALSE)</f>
        <v>Nyam-nyam</v>
      </c>
      <c r="H568" s="23" t="str">
        <f>VLOOKUP(B568,'Data Produk'!$A$2:$F$40,3,FALSE)</f>
        <v>Makanan</v>
      </c>
      <c r="I568" s="24" t="str">
        <f>VLOOKUP(B568,'Data Produk'!$A$2:$F$40,4,FALSE)</f>
        <v>Pcs</v>
      </c>
      <c r="J568" s="27">
        <f>VLOOKUP(B568,'Data Produk'!$A$2:$F$40,5,FALSE)</f>
        <v>3550</v>
      </c>
      <c r="K568" s="27">
        <f>VLOOKUP(B568,'Data Produk'!$A$2:$F$40,6,FALSE)</f>
        <v>4800</v>
      </c>
      <c r="L568" s="27">
        <f t="shared" si="0"/>
        <v>383400</v>
      </c>
      <c r="M568" s="25">
        <f t="shared" si="37"/>
        <v>518400</v>
      </c>
      <c r="N568" s="24">
        <f>DAY('Data Transaksi'!$A568)</f>
        <v>21</v>
      </c>
      <c r="O568" s="23" t="str">
        <f>TEXT('Data Transaksi'!$A568,"mmm")</f>
        <v>Jul</v>
      </c>
      <c r="P568" s="24">
        <f>YEAR('Data Transaksi'!$A568)</f>
        <v>2022</v>
      </c>
      <c r="R568" s="28">
        <f>'Data Transaksi'!$C568+50</f>
        <v>158</v>
      </c>
    </row>
    <row r="569" spans="1:18" ht="16.5" customHeight="1" x14ac:dyDescent="0.35">
      <c r="A569" s="29">
        <v>44764</v>
      </c>
      <c r="B569" s="30" t="s">
        <v>6</v>
      </c>
      <c r="C569" s="31">
        <v>107</v>
      </c>
      <c r="D569" s="30" t="s">
        <v>104</v>
      </c>
      <c r="E569" s="32" t="s">
        <v>101</v>
      </c>
      <c r="F569" s="33">
        <v>0</v>
      </c>
      <c r="G569" s="30" t="str">
        <f>VLOOKUP(B569,'Data Produk'!$A$2:$F$40,2,FALSE)</f>
        <v>Pocky</v>
      </c>
      <c r="H569" s="30" t="str">
        <f>VLOOKUP(B569,'Data Produk'!$A$2:$F$40,3,FALSE)</f>
        <v>Makanan</v>
      </c>
      <c r="I569" s="31" t="str">
        <f>VLOOKUP(B569,'Data Produk'!$A$2:$F$40,4,FALSE)</f>
        <v>Pcs</v>
      </c>
      <c r="J569" s="34">
        <f>VLOOKUP(B569,'Data Produk'!$A$2:$F$40,5,FALSE)</f>
        <v>7250</v>
      </c>
      <c r="K569" s="34">
        <f>VLOOKUP(B569,'Data Produk'!$A$2:$F$40,6,FALSE)</f>
        <v>8200</v>
      </c>
      <c r="L569" s="34">
        <f t="shared" si="0"/>
        <v>775750</v>
      </c>
      <c r="M569" s="32">
        <f t="shared" si="37"/>
        <v>877400</v>
      </c>
      <c r="N569" s="31">
        <f>DAY('Data Transaksi'!$A569)</f>
        <v>22</v>
      </c>
      <c r="O569" s="30" t="str">
        <f>TEXT('Data Transaksi'!$A569,"mmm")</f>
        <v>Jul</v>
      </c>
      <c r="P569" s="35">
        <f>YEAR('Data Transaksi'!$A569)</f>
        <v>2022</v>
      </c>
      <c r="R569" s="28">
        <f>'Data Transaksi'!$C569+50</f>
        <v>157</v>
      </c>
    </row>
    <row r="570" spans="1:18" ht="16.5" customHeight="1" x14ac:dyDescent="0.35">
      <c r="A570" s="22">
        <v>44765</v>
      </c>
      <c r="B570" s="23" t="s">
        <v>37</v>
      </c>
      <c r="C570" s="24">
        <v>105</v>
      </c>
      <c r="D570" s="23" t="s">
        <v>102</v>
      </c>
      <c r="E570" s="25" t="s">
        <v>101</v>
      </c>
      <c r="F570" s="26">
        <v>0</v>
      </c>
      <c r="G570" s="23" t="str">
        <f>VLOOKUP(B570,'Data Produk'!$A$2:$F$40,2,FALSE)</f>
        <v>Yoyic Bluebery</v>
      </c>
      <c r="H570" s="23" t="str">
        <f>VLOOKUP(B570,'Data Produk'!$A$2:$F$40,3,FALSE)</f>
        <v>Minuman</v>
      </c>
      <c r="I570" s="24" t="str">
        <f>VLOOKUP(B570,'Data Produk'!$A$2:$F$40,4,FALSE)</f>
        <v>Pcs</v>
      </c>
      <c r="J570" s="27">
        <f>VLOOKUP(B570,'Data Produk'!$A$2:$F$40,5,FALSE)</f>
        <v>4775</v>
      </c>
      <c r="K570" s="27">
        <f>VLOOKUP(B570,'Data Produk'!$A$2:$F$40,6,FALSE)</f>
        <v>7700</v>
      </c>
      <c r="L570" s="27">
        <f t="shared" si="0"/>
        <v>501375</v>
      </c>
      <c r="M570" s="25">
        <f t="shared" si="37"/>
        <v>808500</v>
      </c>
      <c r="N570" s="24">
        <f>DAY('Data Transaksi'!$A570)</f>
        <v>23</v>
      </c>
      <c r="O570" s="23" t="str">
        <f>TEXT('Data Transaksi'!$A570,"mmm")</f>
        <v>Jul</v>
      </c>
      <c r="P570" s="24">
        <f>YEAR('Data Transaksi'!$A570)</f>
        <v>2022</v>
      </c>
      <c r="R570" s="28">
        <f>'Data Transaksi'!$C570+50</f>
        <v>155</v>
      </c>
    </row>
    <row r="571" spans="1:18" ht="16.5" customHeight="1" x14ac:dyDescent="0.35">
      <c r="A571" s="29">
        <v>44766</v>
      </c>
      <c r="B571" s="30" t="s">
        <v>47</v>
      </c>
      <c r="C571" s="31">
        <v>109</v>
      </c>
      <c r="D571" s="30" t="s">
        <v>102</v>
      </c>
      <c r="E571" s="32" t="s">
        <v>101</v>
      </c>
      <c r="F571" s="33">
        <v>0</v>
      </c>
      <c r="G571" s="30" t="str">
        <f>VLOOKUP(B571,'Data Produk'!$A$2:$F$40,2,FALSE)</f>
        <v>Golda Coffee</v>
      </c>
      <c r="H571" s="30" t="str">
        <f>VLOOKUP(B571,'Data Produk'!$A$2:$F$40,3,FALSE)</f>
        <v>Minuman</v>
      </c>
      <c r="I571" s="31" t="str">
        <f>VLOOKUP(B571,'Data Produk'!$A$2:$F$40,4,FALSE)</f>
        <v>Pcs</v>
      </c>
      <c r="J571" s="34">
        <f>VLOOKUP(B571,'Data Produk'!$A$2:$F$40,5,FALSE)</f>
        <v>11950</v>
      </c>
      <c r="K571" s="34">
        <f>VLOOKUP(B571,'Data Produk'!$A$2:$F$40,6,FALSE)</f>
        <v>16200</v>
      </c>
      <c r="L571" s="34">
        <f t="shared" si="0"/>
        <v>1302550</v>
      </c>
      <c r="M571" s="32">
        <f t="shared" si="37"/>
        <v>1765800</v>
      </c>
      <c r="N571" s="31">
        <f>DAY('Data Transaksi'!$A571)</f>
        <v>24</v>
      </c>
      <c r="O571" s="30" t="str">
        <f>TEXT('Data Transaksi'!$A571,"mmm")</f>
        <v>Jul</v>
      </c>
      <c r="P571" s="35">
        <f>YEAR('Data Transaksi'!$A571)</f>
        <v>2022</v>
      </c>
      <c r="R571" s="28">
        <f>'Data Transaksi'!$C571+50</f>
        <v>159</v>
      </c>
    </row>
    <row r="572" spans="1:18" ht="16.5" customHeight="1" x14ac:dyDescent="0.35">
      <c r="A572" s="22">
        <v>44767</v>
      </c>
      <c r="B572" s="23" t="s">
        <v>49</v>
      </c>
      <c r="C572" s="24">
        <v>105</v>
      </c>
      <c r="D572" s="23" t="s">
        <v>100</v>
      </c>
      <c r="E572" s="25" t="s">
        <v>101</v>
      </c>
      <c r="F572" s="26">
        <v>0</v>
      </c>
      <c r="G572" s="23" t="str">
        <f>VLOOKUP(B572,'Data Produk'!$A$2:$F$40,2,FALSE)</f>
        <v>Milku Cokelat</v>
      </c>
      <c r="H572" s="23" t="str">
        <f>VLOOKUP(B572,'Data Produk'!$A$2:$F$40,3,FALSE)</f>
        <v>Minuman</v>
      </c>
      <c r="I572" s="24" t="str">
        <f>VLOOKUP(B572,'Data Produk'!$A$2:$F$40,4,FALSE)</f>
        <v>Pcs</v>
      </c>
      <c r="J572" s="27">
        <f>VLOOKUP(B572,'Data Produk'!$A$2:$F$40,5,FALSE)</f>
        <v>2500</v>
      </c>
      <c r="K572" s="27">
        <f>VLOOKUP(B572,'Data Produk'!$A$2:$F$40,6,FALSE)</f>
        <v>5400</v>
      </c>
      <c r="L572" s="27">
        <f t="shared" si="0"/>
        <v>262500</v>
      </c>
      <c r="M572" s="25">
        <f t="shared" ref="M572:M579" si="38">K572*C572*(1-F572)</f>
        <v>567000</v>
      </c>
      <c r="N572" s="24">
        <f>DAY('Data Transaksi'!$A572)</f>
        <v>25</v>
      </c>
      <c r="O572" s="23" t="str">
        <f>TEXT('Data Transaksi'!$A572,"mmm")</f>
        <v>Jul</v>
      </c>
      <c r="P572" s="24">
        <f>YEAR('Data Transaksi'!$A572)</f>
        <v>2022</v>
      </c>
      <c r="R572" s="28">
        <f>'Data Transaksi'!$C572+50</f>
        <v>155</v>
      </c>
    </row>
    <row r="573" spans="1:18" ht="16.5" customHeight="1" x14ac:dyDescent="0.35">
      <c r="A573" s="29">
        <v>44768</v>
      </c>
      <c r="B573" s="30" t="s">
        <v>49</v>
      </c>
      <c r="C573" s="31">
        <v>102</v>
      </c>
      <c r="D573" s="30" t="s">
        <v>100</v>
      </c>
      <c r="E573" s="32" t="s">
        <v>101</v>
      </c>
      <c r="F573" s="33">
        <v>0</v>
      </c>
      <c r="G573" s="30" t="str">
        <f>VLOOKUP(B573,'Data Produk'!$A$2:$F$40,2,FALSE)</f>
        <v>Milku Cokelat</v>
      </c>
      <c r="H573" s="30" t="str">
        <f>VLOOKUP(B573,'Data Produk'!$A$2:$F$40,3,FALSE)</f>
        <v>Minuman</v>
      </c>
      <c r="I573" s="31" t="str">
        <f>VLOOKUP(B573,'Data Produk'!$A$2:$F$40,4,FALSE)</f>
        <v>Pcs</v>
      </c>
      <c r="J573" s="34">
        <f>VLOOKUP(B573,'Data Produk'!$A$2:$F$40,5,FALSE)</f>
        <v>2500</v>
      </c>
      <c r="K573" s="34">
        <f>VLOOKUP(B573,'Data Produk'!$A$2:$F$40,6,FALSE)</f>
        <v>5400</v>
      </c>
      <c r="L573" s="34">
        <f t="shared" si="0"/>
        <v>255000</v>
      </c>
      <c r="M573" s="32">
        <f t="shared" si="38"/>
        <v>550800</v>
      </c>
      <c r="N573" s="31">
        <f>DAY('Data Transaksi'!$A573)</f>
        <v>26</v>
      </c>
      <c r="O573" s="30" t="str">
        <f>TEXT('Data Transaksi'!$A573,"mmm")</f>
        <v>Jul</v>
      </c>
      <c r="P573" s="35">
        <f>YEAR('Data Transaksi'!$A573)</f>
        <v>2022</v>
      </c>
      <c r="R573" s="28">
        <f>'Data Transaksi'!$C573+50</f>
        <v>152</v>
      </c>
    </row>
    <row r="574" spans="1:18" ht="16.5" customHeight="1" x14ac:dyDescent="0.35">
      <c r="A574" s="22">
        <v>44769</v>
      </c>
      <c r="B574" s="23" t="s">
        <v>49</v>
      </c>
      <c r="C574" s="24">
        <v>107</v>
      </c>
      <c r="D574" s="23" t="s">
        <v>100</v>
      </c>
      <c r="E574" s="25" t="s">
        <v>101</v>
      </c>
      <c r="F574" s="26">
        <v>0</v>
      </c>
      <c r="G574" s="23" t="str">
        <f>VLOOKUP(B574,'Data Produk'!$A$2:$F$40,2,FALSE)</f>
        <v>Milku Cokelat</v>
      </c>
      <c r="H574" s="23" t="str">
        <f>VLOOKUP(B574,'Data Produk'!$A$2:$F$40,3,FALSE)</f>
        <v>Minuman</v>
      </c>
      <c r="I574" s="24" t="str">
        <f>VLOOKUP(B574,'Data Produk'!$A$2:$F$40,4,FALSE)</f>
        <v>Pcs</v>
      </c>
      <c r="J574" s="27">
        <f>VLOOKUP(B574,'Data Produk'!$A$2:$F$40,5,FALSE)</f>
        <v>2500</v>
      </c>
      <c r="K574" s="27">
        <f>VLOOKUP(B574,'Data Produk'!$A$2:$F$40,6,FALSE)</f>
        <v>5400</v>
      </c>
      <c r="L574" s="27">
        <f t="shared" si="0"/>
        <v>267500</v>
      </c>
      <c r="M574" s="25">
        <f t="shared" si="38"/>
        <v>577800</v>
      </c>
      <c r="N574" s="24">
        <f>DAY('Data Transaksi'!$A574)</f>
        <v>27</v>
      </c>
      <c r="O574" s="23" t="str">
        <f>TEXT('Data Transaksi'!$A574,"mmm")</f>
        <v>Jul</v>
      </c>
      <c r="P574" s="24">
        <f>YEAR('Data Transaksi'!$A574)</f>
        <v>2022</v>
      </c>
      <c r="R574" s="28">
        <f>'Data Transaksi'!$C574+50</f>
        <v>157</v>
      </c>
    </row>
    <row r="575" spans="1:18" ht="16.5" customHeight="1" x14ac:dyDescent="0.35">
      <c r="A575" s="29">
        <v>44770</v>
      </c>
      <c r="B575" s="30" t="s">
        <v>49</v>
      </c>
      <c r="C575" s="31">
        <v>110</v>
      </c>
      <c r="D575" s="30" t="s">
        <v>100</v>
      </c>
      <c r="E575" s="32" t="s">
        <v>101</v>
      </c>
      <c r="F575" s="33">
        <v>0</v>
      </c>
      <c r="G575" s="30" t="str">
        <f>VLOOKUP(B575,'Data Produk'!$A$2:$F$40,2,FALSE)</f>
        <v>Milku Cokelat</v>
      </c>
      <c r="H575" s="30" t="str">
        <f>VLOOKUP(B575,'Data Produk'!$A$2:$F$40,3,FALSE)</f>
        <v>Minuman</v>
      </c>
      <c r="I575" s="31" t="str">
        <f>VLOOKUP(B575,'Data Produk'!$A$2:$F$40,4,FALSE)</f>
        <v>Pcs</v>
      </c>
      <c r="J575" s="34">
        <f>VLOOKUP(B575,'Data Produk'!$A$2:$F$40,5,FALSE)</f>
        <v>2500</v>
      </c>
      <c r="K575" s="34">
        <f>VLOOKUP(B575,'Data Produk'!$A$2:$F$40,6,FALSE)</f>
        <v>5400</v>
      </c>
      <c r="L575" s="34">
        <f t="shared" si="0"/>
        <v>275000</v>
      </c>
      <c r="M575" s="32">
        <f t="shared" si="38"/>
        <v>594000</v>
      </c>
      <c r="N575" s="31">
        <f>DAY('Data Transaksi'!$A575)</f>
        <v>28</v>
      </c>
      <c r="O575" s="30" t="str">
        <f>TEXT('Data Transaksi'!$A575,"mmm")</f>
        <v>Jul</v>
      </c>
      <c r="P575" s="35">
        <f>YEAR('Data Transaksi'!$A575)</f>
        <v>2022</v>
      </c>
      <c r="R575" s="28">
        <f>'Data Transaksi'!$C575+50</f>
        <v>160</v>
      </c>
    </row>
    <row r="576" spans="1:18" ht="16.5" customHeight="1" x14ac:dyDescent="0.35">
      <c r="A576" s="22">
        <v>44771</v>
      </c>
      <c r="B576" s="23" t="s">
        <v>49</v>
      </c>
      <c r="C576" s="24">
        <v>102</v>
      </c>
      <c r="D576" s="23" t="s">
        <v>100</v>
      </c>
      <c r="E576" s="25" t="s">
        <v>101</v>
      </c>
      <c r="F576" s="26">
        <v>0</v>
      </c>
      <c r="G576" s="23" t="str">
        <f>VLOOKUP(B576,'Data Produk'!$A$2:$F$40,2,FALSE)</f>
        <v>Milku Cokelat</v>
      </c>
      <c r="H576" s="23" t="str">
        <f>VLOOKUP(B576,'Data Produk'!$A$2:$F$40,3,FALSE)</f>
        <v>Minuman</v>
      </c>
      <c r="I576" s="24" t="str">
        <f>VLOOKUP(B576,'Data Produk'!$A$2:$F$40,4,FALSE)</f>
        <v>Pcs</v>
      </c>
      <c r="J576" s="27">
        <f>VLOOKUP(B576,'Data Produk'!$A$2:$F$40,5,FALSE)</f>
        <v>2500</v>
      </c>
      <c r="K576" s="27">
        <f>VLOOKUP(B576,'Data Produk'!$A$2:$F$40,6,FALSE)</f>
        <v>5400</v>
      </c>
      <c r="L576" s="27">
        <f t="shared" si="0"/>
        <v>255000</v>
      </c>
      <c r="M576" s="25">
        <f t="shared" si="38"/>
        <v>550800</v>
      </c>
      <c r="N576" s="24">
        <f>DAY('Data Transaksi'!$A576)</f>
        <v>29</v>
      </c>
      <c r="O576" s="23" t="str">
        <f>TEXT('Data Transaksi'!$A576,"mmm")</f>
        <v>Jul</v>
      </c>
      <c r="P576" s="24">
        <f>YEAR('Data Transaksi'!$A576)</f>
        <v>2022</v>
      </c>
      <c r="R576" s="28">
        <f>'Data Transaksi'!$C576+50</f>
        <v>152</v>
      </c>
    </row>
    <row r="577" spans="1:18" ht="16.5" customHeight="1" x14ac:dyDescent="0.35">
      <c r="A577" s="29">
        <v>44772</v>
      </c>
      <c r="B577" s="30" t="s">
        <v>49</v>
      </c>
      <c r="C577" s="31">
        <v>118</v>
      </c>
      <c r="D577" s="30" t="s">
        <v>100</v>
      </c>
      <c r="E577" s="32" t="s">
        <v>101</v>
      </c>
      <c r="F577" s="33">
        <v>0</v>
      </c>
      <c r="G577" s="30" t="str">
        <f>VLOOKUP(B577,'Data Produk'!$A$2:$F$40,2,FALSE)</f>
        <v>Milku Cokelat</v>
      </c>
      <c r="H577" s="30" t="str">
        <f>VLOOKUP(B577,'Data Produk'!$A$2:$F$40,3,FALSE)</f>
        <v>Minuman</v>
      </c>
      <c r="I577" s="31" t="str">
        <f>VLOOKUP(B577,'Data Produk'!$A$2:$F$40,4,FALSE)</f>
        <v>Pcs</v>
      </c>
      <c r="J577" s="34">
        <f>VLOOKUP(B577,'Data Produk'!$A$2:$F$40,5,FALSE)</f>
        <v>2500</v>
      </c>
      <c r="K577" s="34">
        <f>VLOOKUP(B577,'Data Produk'!$A$2:$F$40,6,FALSE)</f>
        <v>5400</v>
      </c>
      <c r="L577" s="34">
        <f t="shared" si="0"/>
        <v>295000</v>
      </c>
      <c r="M577" s="32">
        <f t="shared" si="38"/>
        <v>637200</v>
      </c>
      <c r="N577" s="31">
        <f>DAY('Data Transaksi'!$A577)</f>
        <v>30</v>
      </c>
      <c r="O577" s="30" t="str">
        <f>TEXT('Data Transaksi'!$A577,"mmm")</f>
        <v>Jul</v>
      </c>
      <c r="P577" s="35">
        <f>YEAR('Data Transaksi'!$A577)</f>
        <v>2022</v>
      </c>
      <c r="R577" s="28">
        <f>'Data Transaksi'!$C577+50</f>
        <v>168</v>
      </c>
    </row>
    <row r="578" spans="1:18" ht="16.5" customHeight="1" x14ac:dyDescent="0.35">
      <c r="A578" s="22">
        <v>44773</v>
      </c>
      <c r="B578" s="23" t="s">
        <v>49</v>
      </c>
      <c r="C578" s="24">
        <v>107</v>
      </c>
      <c r="D578" s="23" t="s">
        <v>100</v>
      </c>
      <c r="E578" s="25" t="s">
        <v>101</v>
      </c>
      <c r="F578" s="26">
        <v>0</v>
      </c>
      <c r="G578" s="23" t="str">
        <f>VLOOKUP(B578,'Data Produk'!$A$2:$F$40,2,FALSE)</f>
        <v>Milku Cokelat</v>
      </c>
      <c r="H578" s="23" t="str">
        <f>VLOOKUP(B578,'Data Produk'!$A$2:$F$40,3,FALSE)</f>
        <v>Minuman</v>
      </c>
      <c r="I578" s="24" t="str">
        <f>VLOOKUP(B578,'Data Produk'!$A$2:$F$40,4,FALSE)</f>
        <v>Pcs</v>
      </c>
      <c r="J578" s="27">
        <f>VLOOKUP(B578,'Data Produk'!$A$2:$F$40,5,FALSE)</f>
        <v>2500</v>
      </c>
      <c r="K578" s="27">
        <f>VLOOKUP(B578,'Data Produk'!$A$2:$F$40,6,FALSE)</f>
        <v>5400</v>
      </c>
      <c r="L578" s="27">
        <f t="shared" si="0"/>
        <v>267500</v>
      </c>
      <c r="M578" s="25">
        <f t="shared" si="38"/>
        <v>577800</v>
      </c>
      <c r="N578" s="24">
        <f>DAY('Data Transaksi'!$A578)</f>
        <v>31</v>
      </c>
      <c r="O578" s="23" t="str">
        <f>TEXT('Data Transaksi'!$A578,"mmm")</f>
        <v>Jul</v>
      </c>
      <c r="P578" s="24">
        <f>YEAR('Data Transaksi'!$A578)</f>
        <v>2022</v>
      </c>
      <c r="R578" s="28">
        <f>'Data Transaksi'!$C578+50</f>
        <v>157</v>
      </c>
    </row>
    <row r="579" spans="1:18" ht="16.5" customHeight="1" x14ac:dyDescent="0.35">
      <c r="A579" s="29">
        <v>44774</v>
      </c>
      <c r="B579" s="30" t="s">
        <v>62</v>
      </c>
      <c r="C579" s="31">
        <v>115</v>
      </c>
      <c r="D579" s="30" t="s">
        <v>100</v>
      </c>
      <c r="E579" s="32" t="s">
        <v>101</v>
      </c>
      <c r="F579" s="33">
        <v>0</v>
      </c>
      <c r="G579" s="30" t="str">
        <f>VLOOKUP(B579,'Data Produk'!$A$2:$F$40,2,FALSE)</f>
        <v>Pepsodent 120 gr</v>
      </c>
      <c r="H579" s="30" t="str">
        <f>VLOOKUP(B579,'Data Produk'!$A$2:$F$40,3,FALSE)</f>
        <v>Perawatan Tubuh</v>
      </c>
      <c r="I579" s="31" t="str">
        <f>VLOOKUP(B579,'Data Produk'!$A$2:$F$40,4,FALSE)</f>
        <v>Pcs</v>
      </c>
      <c r="J579" s="34">
        <f>VLOOKUP(B579,'Data Produk'!$A$2:$F$40,5,FALSE)</f>
        <v>5750</v>
      </c>
      <c r="K579" s="34">
        <f>VLOOKUP(B579,'Data Produk'!$A$2:$F$40,6,FALSE)</f>
        <v>10300</v>
      </c>
      <c r="L579" s="34">
        <f t="shared" si="0"/>
        <v>661250</v>
      </c>
      <c r="M579" s="32">
        <f t="shared" si="38"/>
        <v>1184500</v>
      </c>
      <c r="N579" s="31">
        <f>DAY('Data Transaksi'!$A579)</f>
        <v>1</v>
      </c>
      <c r="O579" s="30" t="str">
        <f>TEXT('Data Transaksi'!$A579,"mmm")</f>
        <v>Aug</v>
      </c>
      <c r="P579" s="35">
        <f>YEAR('Data Transaksi'!$A579)</f>
        <v>2022</v>
      </c>
      <c r="R579" s="28">
        <f>'Data Transaksi'!$C579+50</f>
        <v>165</v>
      </c>
    </row>
    <row r="580" spans="1:18" ht="16.5" customHeight="1" x14ac:dyDescent="0.35">
      <c r="A580" s="22">
        <v>44775</v>
      </c>
      <c r="B580" s="23" t="s">
        <v>10</v>
      </c>
      <c r="C580" s="24">
        <v>104</v>
      </c>
      <c r="D580" s="23" t="s">
        <v>104</v>
      </c>
      <c r="E580" s="25" t="s">
        <v>103</v>
      </c>
      <c r="F580" s="26">
        <v>0</v>
      </c>
      <c r="G580" s="23" t="str">
        <f>VLOOKUP(B580,'Data Produk'!$A$2:$F$40,2,FALSE)</f>
        <v>Lotte Chocopie</v>
      </c>
      <c r="H580" s="23" t="str">
        <f>VLOOKUP(B580,'Data Produk'!$A$2:$F$40,3,FALSE)</f>
        <v>Makanan</v>
      </c>
      <c r="I580" s="24" t="str">
        <f>VLOOKUP(B580,'Data Produk'!$A$2:$F$40,4,FALSE)</f>
        <v>Pcs</v>
      </c>
      <c r="J580" s="27">
        <f>VLOOKUP(B580,'Data Produk'!$A$2:$F$40,5,FALSE)</f>
        <v>4850</v>
      </c>
      <c r="K580" s="27">
        <f>VLOOKUP(B580,'Data Produk'!$A$2:$F$40,6,FALSE)</f>
        <v>6100</v>
      </c>
      <c r="L580" s="27">
        <f t="shared" si="0"/>
        <v>504400</v>
      </c>
      <c r="M580" s="25">
        <f t="shared" ref="M580:M602" si="39">K580*C580</f>
        <v>634400</v>
      </c>
      <c r="N580" s="24">
        <f>DAY('Data Transaksi'!$A580)</f>
        <v>2</v>
      </c>
      <c r="O580" s="23" t="str">
        <f>TEXT('Data Transaksi'!$A580,"mmm")</f>
        <v>Aug</v>
      </c>
      <c r="P580" s="24">
        <f>YEAR('Data Transaksi'!$A580)</f>
        <v>2022</v>
      </c>
      <c r="R580" s="28">
        <f>'Data Transaksi'!$C580+50</f>
        <v>154</v>
      </c>
    </row>
    <row r="581" spans="1:18" ht="16.5" customHeight="1" x14ac:dyDescent="0.35">
      <c r="A581" s="29">
        <v>44776</v>
      </c>
      <c r="B581" s="30" t="s">
        <v>14</v>
      </c>
      <c r="C581" s="31">
        <v>107</v>
      </c>
      <c r="D581" s="30" t="s">
        <v>104</v>
      </c>
      <c r="E581" s="32" t="s">
        <v>101</v>
      </c>
      <c r="F581" s="33">
        <v>0</v>
      </c>
      <c r="G581" s="30" t="str">
        <f>VLOOKUP(B581,'Data Produk'!$A$2:$F$40,2,FALSE)</f>
        <v>Nyam-nyam</v>
      </c>
      <c r="H581" s="30" t="str">
        <f>VLOOKUP(B581,'Data Produk'!$A$2:$F$40,3,FALSE)</f>
        <v>Makanan</v>
      </c>
      <c r="I581" s="31" t="str">
        <f>VLOOKUP(B581,'Data Produk'!$A$2:$F$40,4,FALSE)</f>
        <v>Pcs</v>
      </c>
      <c r="J581" s="34">
        <f>VLOOKUP(B581,'Data Produk'!$A$2:$F$40,5,FALSE)</f>
        <v>3550</v>
      </c>
      <c r="K581" s="34">
        <f>VLOOKUP(B581,'Data Produk'!$A$2:$F$40,6,FALSE)</f>
        <v>4800</v>
      </c>
      <c r="L581" s="34">
        <f t="shared" si="0"/>
        <v>379850</v>
      </c>
      <c r="M581" s="32">
        <f t="shared" si="39"/>
        <v>513600</v>
      </c>
      <c r="N581" s="31">
        <f>DAY('Data Transaksi'!$A581)</f>
        <v>3</v>
      </c>
      <c r="O581" s="30" t="str">
        <f>TEXT('Data Transaksi'!$A581,"mmm")</f>
        <v>Aug</v>
      </c>
      <c r="P581" s="35">
        <f>YEAR('Data Transaksi'!$A581)</f>
        <v>2022</v>
      </c>
      <c r="R581" s="28">
        <f>'Data Transaksi'!$C581+50</f>
        <v>157</v>
      </c>
    </row>
    <row r="582" spans="1:18" ht="16.5" customHeight="1" x14ac:dyDescent="0.35">
      <c r="A582" s="22">
        <v>44777</v>
      </c>
      <c r="B582" s="23" t="s">
        <v>6</v>
      </c>
      <c r="C582" s="24">
        <v>108</v>
      </c>
      <c r="D582" s="23" t="s">
        <v>104</v>
      </c>
      <c r="E582" s="25" t="s">
        <v>101</v>
      </c>
      <c r="F582" s="26">
        <v>0</v>
      </c>
      <c r="G582" s="23" t="str">
        <f>VLOOKUP(B582,'Data Produk'!$A$2:$F$40,2,FALSE)</f>
        <v>Pocky</v>
      </c>
      <c r="H582" s="23" t="str">
        <f>VLOOKUP(B582,'Data Produk'!$A$2:$F$40,3,FALSE)</f>
        <v>Makanan</v>
      </c>
      <c r="I582" s="24" t="str">
        <f>VLOOKUP(B582,'Data Produk'!$A$2:$F$40,4,FALSE)</f>
        <v>Pcs</v>
      </c>
      <c r="J582" s="27">
        <f>VLOOKUP(B582,'Data Produk'!$A$2:$F$40,5,FALSE)</f>
        <v>7250</v>
      </c>
      <c r="K582" s="27">
        <f>VLOOKUP(B582,'Data Produk'!$A$2:$F$40,6,FALSE)</f>
        <v>8200</v>
      </c>
      <c r="L582" s="27">
        <f t="shared" si="0"/>
        <v>783000</v>
      </c>
      <c r="M582" s="25">
        <f t="shared" si="39"/>
        <v>885600</v>
      </c>
      <c r="N582" s="24">
        <f>DAY('Data Transaksi'!$A582)</f>
        <v>4</v>
      </c>
      <c r="O582" s="23" t="str">
        <f>TEXT('Data Transaksi'!$A582,"mmm")</f>
        <v>Aug</v>
      </c>
      <c r="P582" s="24">
        <f>YEAR('Data Transaksi'!$A582)</f>
        <v>2022</v>
      </c>
      <c r="R582" s="28">
        <f>'Data Transaksi'!$C582+50</f>
        <v>158</v>
      </c>
    </row>
    <row r="583" spans="1:18" ht="16.5" customHeight="1" x14ac:dyDescent="0.35">
      <c r="A583" s="29">
        <v>44778</v>
      </c>
      <c r="B583" s="30" t="s">
        <v>81</v>
      </c>
      <c r="C583" s="31">
        <v>108</v>
      </c>
      <c r="D583" s="30" t="s">
        <v>100</v>
      </c>
      <c r="E583" s="32" t="s">
        <v>101</v>
      </c>
      <c r="F583" s="33">
        <v>0</v>
      </c>
      <c r="G583" s="30" t="str">
        <f>VLOOKUP(B583,'Data Produk'!$A$2:$F$40,2,FALSE)</f>
        <v>Pulpen Gel</v>
      </c>
      <c r="H583" s="30" t="str">
        <f>VLOOKUP(B583,'Data Produk'!$A$2:$F$40,3,FALSE)</f>
        <v>Alat Tulis</v>
      </c>
      <c r="I583" s="31" t="str">
        <f>VLOOKUP(B583,'Data Produk'!$A$2:$F$40,4,FALSE)</f>
        <v>Pcs</v>
      </c>
      <c r="J583" s="34">
        <f>VLOOKUP(B583,'Data Produk'!$A$2:$F$40,5,FALSE)</f>
        <v>7500</v>
      </c>
      <c r="K583" s="34">
        <f>VLOOKUP(B583,'Data Produk'!$A$2:$F$40,6,FALSE)</f>
        <v>8000</v>
      </c>
      <c r="L583" s="34">
        <f t="shared" si="0"/>
        <v>810000</v>
      </c>
      <c r="M583" s="32">
        <f t="shared" si="39"/>
        <v>864000</v>
      </c>
      <c r="N583" s="31">
        <f>DAY('Data Transaksi'!$A583)</f>
        <v>5</v>
      </c>
      <c r="O583" s="30" t="str">
        <f>TEXT('Data Transaksi'!$A583,"mmm")</f>
        <v>Aug</v>
      </c>
      <c r="P583" s="35">
        <f>YEAR('Data Transaksi'!$A583)</f>
        <v>2022</v>
      </c>
      <c r="R583" s="28">
        <f>'Data Transaksi'!$C583+50</f>
        <v>158</v>
      </c>
    </row>
    <row r="584" spans="1:18" ht="16.5" customHeight="1" x14ac:dyDescent="0.35">
      <c r="A584" s="22">
        <v>44779</v>
      </c>
      <c r="B584" s="23" t="s">
        <v>83</v>
      </c>
      <c r="C584" s="24">
        <v>110</v>
      </c>
      <c r="D584" s="23" t="s">
        <v>100</v>
      </c>
      <c r="E584" s="25" t="s">
        <v>103</v>
      </c>
      <c r="F584" s="26">
        <v>0</v>
      </c>
      <c r="G584" s="23" t="str">
        <f>VLOOKUP(B584,'Data Produk'!$A$2:$F$40,2,FALSE)</f>
        <v>Tipe X Joyko</v>
      </c>
      <c r="H584" s="23" t="str">
        <f>VLOOKUP(B584,'Data Produk'!$A$2:$F$40,3,FALSE)</f>
        <v>Alat Tulis</v>
      </c>
      <c r="I584" s="24" t="str">
        <f>VLOOKUP(B584,'Data Produk'!$A$2:$F$40,4,FALSE)</f>
        <v>Pcs</v>
      </c>
      <c r="J584" s="27">
        <f>VLOOKUP(B584,'Data Produk'!$A$2:$F$40,5,FALSE)</f>
        <v>1500</v>
      </c>
      <c r="K584" s="27">
        <f>VLOOKUP(B584,'Data Produk'!$A$2:$F$40,6,FALSE)</f>
        <v>2500</v>
      </c>
      <c r="L584" s="27">
        <f t="shared" si="0"/>
        <v>165000</v>
      </c>
      <c r="M584" s="25">
        <f t="shared" si="39"/>
        <v>275000</v>
      </c>
      <c r="N584" s="24">
        <f>DAY('Data Transaksi'!$A584)</f>
        <v>6</v>
      </c>
      <c r="O584" s="23" t="str">
        <f>TEXT('Data Transaksi'!$A584,"mmm")</f>
        <v>Aug</v>
      </c>
      <c r="P584" s="24">
        <f>YEAR('Data Transaksi'!$A584)</f>
        <v>2022</v>
      </c>
      <c r="R584" s="28">
        <f>'Data Transaksi'!$C584+50</f>
        <v>160</v>
      </c>
    </row>
    <row r="585" spans="1:18" ht="16.5" customHeight="1" x14ac:dyDescent="0.35">
      <c r="A585" s="29">
        <v>44780</v>
      </c>
      <c r="B585" s="30" t="s">
        <v>58</v>
      </c>
      <c r="C585" s="31">
        <v>107</v>
      </c>
      <c r="D585" s="30" t="s">
        <v>100</v>
      </c>
      <c r="E585" s="32" t="s">
        <v>101</v>
      </c>
      <c r="F585" s="33">
        <v>0</v>
      </c>
      <c r="G585" s="30" t="str">
        <f>VLOOKUP(B585,'Data Produk'!$A$2:$F$40,2,FALSE)</f>
        <v>Lifebuoy Cair 900 Ml</v>
      </c>
      <c r="H585" s="30" t="str">
        <f>VLOOKUP(B585,'Data Produk'!$A$2:$F$40,3,FALSE)</f>
        <v>Perawatan Tubuh</v>
      </c>
      <c r="I585" s="31" t="str">
        <f>VLOOKUP(B585,'Data Produk'!$A$2:$F$40,4,FALSE)</f>
        <v>Pcs</v>
      </c>
      <c r="J585" s="34">
        <f>VLOOKUP(B585,'Data Produk'!$A$2:$F$40,5,FALSE)</f>
        <v>34550</v>
      </c>
      <c r="K585" s="34">
        <f>VLOOKUP(B585,'Data Produk'!$A$2:$F$40,6,FALSE)</f>
        <v>36000</v>
      </c>
      <c r="L585" s="34">
        <f t="shared" si="0"/>
        <v>3696850</v>
      </c>
      <c r="M585" s="32">
        <f t="shared" si="39"/>
        <v>3852000</v>
      </c>
      <c r="N585" s="31">
        <f>DAY('Data Transaksi'!$A585)</f>
        <v>7</v>
      </c>
      <c r="O585" s="30" t="str">
        <f>TEXT('Data Transaksi'!$A585,"mmm")</f>
        <v>Aug</v>
      </c>
      <c r="P585" s="35">
        <f>YEAR('Data Transaksi'!$A585)</f>
        <v>2022</v>
      </c>
      <c r="R585" s="28">
        <f>'Data Transaksi'!$C585+50</f>
        <v>157</v>
      </c>
    </row>
    <row r="586" spans="1:18" ht="16.5" customHeight="1" x14ac:dyDescent="0.35">
      <c r="A586" s="22">
        <v>44781</v>
      </c>
      <c r="B586" s="23" t="s">
        <v>12</v>
      </c>
      <c r="C586" s="24">
        <v>103</v>
      </c>
      <c r="D586" s="23" t="s">
        <v>100</v>
      </c>
      <c r="E586" s="25" t="s">
        <v>103</v>
      </c>
      <c r="F586" s="26">
        <v>0</v>
      </c>
      <c r="G586" s="23" t="str">
        <f>VLOOKUP(B586,'Data Produk'!$A$2:$F$40,2,FALSE)</f>
        <v>Oreo Wafer Sandwich</v>
      </c>
      <c r="H586" s="23" t="str">
        <f>VLOOKUP(B586,'Data Produk'!$A$2:$F$40,3,FALSE)</f>
        <v>Makanan</v>
      </c>
      <c r="I586" s="24" t="str">
        <f>VLOOKUP(B586,'Data Produk'!$A$2:$F$40,4,FALSE)</f>
        <v>Pcs</v>
      </c>
      <c r="J586" s="27">
        <f>VLOOKUP(B586,'Data Produk'!$A$2:$F$40,5,FALSE)</f>
        <v>2350</v>
      </c>
      <c r="K586" s="27">
        <f>VLOOKUP(B586,'Data Produk'!$A$2:$F$40,6,FALSE)</f>
        <v>3500</v>
      </c>
      <c r="L586" s="27">
        <f t="shared" si="0"/>
        <v>242050</v>
      </c>
      <c r="M586" s="25">
        <f t="shared" si="39"/>
        <v>360500</v>
      </c>
      <c r="N586" s="24">
        <f>DAY('Data Transaksi'!$A586)</f>
        <v>8</v>
      </c>
      <c r="O586" s="23" t="str">
        <f>TEXT('Data Transaksi'!$A586,"mmm")</f>
        <v>Aug</v>
      </c>
      <c r="P586" s="24">
        <f>YEAR('Data Transaksi'!$A586)</f>
        <v>2022</v>
      </c>
      <c r="R586" s="28">
        <f>'Data Transaksi'!$C586+50</f>
        <v>153</v>
      </c>
    </row>
    <row r="587" spans="1:18" ht="16.5" customHeight="1" x14ac:dyDescent="0.35">
      <c r="A587" s="29">
        <v>44782</v>
      </c>
      <c r="B587" s="30" t="s">
        <v>62</v>
      </c>
      <c r="C587" s="31">
        <v>104</v>
      </c>
      <c r="D587" s="30" t="s">
        <v>102</v>
      </c>
      <c r="E587" s="32" t="s">
        <v>101</v>
      </c>
      <c r="F587" s="33">
        <v>0</v>
      </c>
      <c r="G587" s="30" t="str">
        <f>VLOOKUP(B587,'Data Produk'!$A$2:$F$40,2,FALSE)</f>
        <v>Pepsodent 120 gr</v>
      </c>
      <c r="H587" s="30" t="str">
        <f>VLOOKUP(B587,'Data Produk'!$A$2:$F$40,3,FALSE)</f>
        <v>Perawatan Tubuh</v>
      </c>
      <c r="I587" s="31" t="str">
        <f>VLOOKUP(B587,'Data Produk'!$A$2:$F$40,4,FALSE)</f>
        <v>Pcs</v>
      </c>
      <c r="J587" s="34">
        <f>VLOOKUP(B587,'Data Produk'!$A$2:$F$40,5,FALSE)</f>
        <v>5750</v>
      </c>
      <c r="K587" s="34">
        <f>VLOOKUP(B587,'Data Produk'!$A$2:$F$40,6,FALSE)</f>
        <v>10300</v>
      </c>
      <c r="L587" s="34">
        <f t="shared" si="0"/>
        <v>598000</v>
      </c>
      <c r="M587" s="32">
        <f t="shared" si="39"/>
        <v>1071200</v>
      </c>
      <c r="N587" s="31">
        <f>DAY('Data Transaksi'!$A587)</f>
        <v>9</v>
      </c>
      <c r="O587" s="30" t="str">
        <f>TEXT('Data Transaksi'!$A587,"mmm")</f>
        <v>Aug</v>
      </c>
      <c r="P587" s="35">
        <f>YEAR('Data Transaksi'!$A587)</f>
        <v>2022</v>
      </c>
      <c r="R587" s="28">
        <f>'Data Transaksi'!$C587+50</f>
        <v>154</v>
      </c>
    </row>
    <row r="588" spans="1:18" ht="16.5" customHeight="1" x14ac:dyDescent="0.35">
      <c r="A588" s="22">
        <v>44783</v>
      </c>
      <c r="B588" s="23" t="s">
        <v>62</v>
      </c>
      <c r="C588" s="24">
        <v>103</v>
      </c>
      <c r="D588" s="23" t="s">
        <v>104</v>
      </c>
      <c r="E588" s="25" t="s">
        <v>101</v>
      </c>
      <c r="F588" s="26">
        <v>0</v>
      </c>
      <c r="G588" s="23" t="str">
        <f>VLOOKUP(B588,'Data Produk'!$A$2:$F$40,2,FALSE)</f>
        <v>Pepsodent 120 gr</v>
      </c>
      <c r="H588" s="23" t="str">
        <f>VLOOKUP(B588,'Data Produk'!$A$2:$F$40,3,FALSE)</f>
        <v>Perawatan Tubuh</v>
      </c>
      <c r="I588" s="24" t="str">
        <f>VLOOKUP(B588,'Data Produk'!$A$2:$F$40,4,FALSE)</f>
        <v>Pcs</v>
      </c>
      <c r="J588" s="27">
        <f>VLOOKUP(B588,'Data Produk'!$A$2:$F$40,5,FALSE)</f>
        <v>5750</v>
      </c>
      <c r="K588" s="27">
        <f>VLOOKUP(B588,'Data Produk'!$A$2:$F$40,6,FALSE)</f>
        <v>10300</v>
      </c>
      <c r="L588" s="27">
        <f t="shared" si="0"/>
        <v>592250</v>
      </c>
      <c r="M588" s="25">
        <f t="shared" si="39"/>
        <v>1060900</v>
      </c>
      <c r="N588" s="24">
        <f>DAY('Data Transaksi'!$A588)</f>
        <v>10</v>
      </c>
      <c r="O588" s="23" t="str">
        <f>TEXT('Data Transaksi'!$A588,"mmm")</f>
        <v>Aug</v>
      </c>
      <c r="P588" s="24">
        <f>YEAR('Data Transaksi'!$A588)</f>
        <v>2022</v>
      </c>
      <c r="R588" s="28">
        <f>'Data Transaksi'!$C588+50</f>
        <v>153</v>
      </c>
    </row>
    <row r="589" spans="1:18" ht="16.5" customHeight="1" x14ac:dyDescent="0.35">
      <c r="A589" s="29">
        <v>44784</v>
      </c>
      <c r="B589" s="30" t="s">
        <v>10</v>
      </c>
      <c r="C589" s="31">
        <v>102</v>
      </c>
      <c r="D589" s="30" t="s">
        <v>102</v>
      </c>
      <c r="E589" s="32" t="s">
        <v>101</v>
      </c>
      <c r="F589" s="33">
        <v>0</v>
      </c>
      <c r="G589" s="30" t="str">
        <f>VLOOKUP(B589,'Data Produk'!$A$2:$F$40,2,FALSE)</f>
        <v>Lotte Chocopie</v>
      </c>
      <c r="H589" s="30" t="str">
        <f>VLOOKUP(B589,'Data Produk'!$A$2:$F$40,3,FALSE)</f>
        <v>Makanan</v>
      </c>
      <c r="I589" s="31" t="str">
        <f>VLOOKUP(B589,'Data Produk'!$A$2:$F$40,4,FALSE)</f>
        <v>Pcs</v>
      </c>
      <c r="J589" s="34">
        <f>VLOOKUP(B589,'Data Produk'!$A$2:$F$40,5,FALSE)</f>
        <v>4850</v>
      </c>
      <c r="K589" s="34">
        <f>VLOOKUP(B589,'Data Produk'!$A$2:$F$40,6,FALSE)</f>
        <v>6100</v>
      </c>
      <c r="L589" s="34">
        <f t="shared" si="0"/>
        <v>494700</v>
      </c>
      <c r="M589" s="32">
        <f t="shared" si="39"/>
        <v>622200</v>
      </c>
      <c r="N589" s="31">
        <f>DAY('Data Transaksi'!$A589)</f>
        <v>11</v>
      </c>
      <c r="O589" s="30" t="str">
        <f>TEXT('Data Transaksi'!$A589,"mmm")</f>
        <v>Aug</v>
      </c>
      <c r="P589" s="35">
        <f>YEAR('Data Transaksi'!$A589)</f>
        <v>2022</v>
      </c>
      <c r="R589" s="28">
        <f>'Data Transaksi'!$C589+50</f>
        <v>152</v>
      </c>
    </row>
    <row r="590" spans="1:18" ht="16.5" customHeight="1" x14ac:dyDescent="0.35">
      <c r="A590" s="22">
        <v>44785</v>
      </c>
      <c r="B590" s="23" t="s">
        <v>14</v>
      </c>
      <c r="C590" s="24">
        <v>105</v>
      </c>
      <c r="D590" s="23" t="s">
        <v>102</v>
      </c>
      <c r="E590" s="25" t="s">
        <v>101</v>
      </c>
      <c r="F590" s="26">
        <v>0</v>
      </c>
      <c r="G590" s="23" t="str">
        <f>VLOOKUP(B590,'Data Produk'!$A$2:$F$40,2,FALSE)</f>
        <v>Nyam-nyam</v>
      </c>
      <c r="H590" s="23" t="str">
        <f>VLOOKUP(B590,'Data Produk'!$A$2:$F$40,3,FALSE)</f>
        <v>Makanan</v>
      </c>
      <c r="I590" s="24" t="str">
        <f>VLOOKUP(B590,'Data Produk'!$A$2:$F$40,4,FALSE)</f>
        <v>Pcs</v>
      </c>
      <c r="J590" s="27">
        <f>VLOOKUP(B590,'Data Produk'!$A$2:$F$40,5,FALSE)</f>
        <v>3550</v>
      </c>
      <c r="K590" s="27">
        <f>VLOOKUP(B590,'Data Produk'!$A$2:$F$40,6,FALSE)</f>
        <v>4800</v>
      </c>
      <c r="L590" s="27">
        <f t="shared" si="0"/>
        <v>372750</v>
      </c>
      <c r="M590" s="25">
        <f t="shared" si="39"/>
        <v>504000</v>
      </c>
      <c r="N590" s="24">
        <f>DAY('Data Transaksi'!$A590)</f>
        <v>12</v>
      </c>
      <c r="O590" s="23" t="str">
        <f>TEXT('Data Transaksi'!$A590,"mmm")</f>
        <v>Aug</v>
      </c>
      <c r="P590" s="24">
        <f>YEAR('Data Transaksi'!$A590)</f>
        <v>2022</v>
      </c>
      <c r="R590" s="28">
        <f>'Data Transaksi'!$C590+50</f>
        <v>155</v>
      </c>
    </row>
    <row r="591" spans="1:18" ht="16.5" customHeight="1" x14ac:dyDescent="0.35">
      <c r="A591" s="29">
        <v>44786</v>
      </c>
      <c r="B591" s="30" t="s">
        <v>6</v>
      </c>
      <c r="C591" s="31">
        <v>106</v>
      </c>
      <c r="D591" s="30" t="s">
        <v>104</v>
      </c>
      <c r="E591" s="32" t="s">
        <v>101</v>
      </c>
      <c r="F591" s="33">
        <v>0</v>
      </c>
      <c r="G591" s="30" t="str">
        <f>VLOOKUP(B591,'Data Produk'!$A$2:$F$40,2,FALSE)</f>
        <v>Pocky</v>
      </c>
      <c r="H591" s="30" t="str">
        <f>VLOOKUP(B591,'Data Produk'!$A$2:$F$40,3,FALSE)</f>
        <v>Makanan</v>
      </c>
      <c r="I591" s="31" t="str">
        <f>VLOOKUP(B591,'Data Produk'!$A$2:$F$40,4,FALSE)</f>
        <v>Pcs</v>
      </c>
      <c r="J591" s="34">
        <f>VLOOKUP(B591,'Data Produk'!$A$2:$F$40,5,FALSE)</f>
        <v>7250</v>
      </c>
      <c r="K591" s="34">
        <f>VLOOKUP(B591,'Data Produk'!$A$2:$F$40,6,FALSE)</f>
        <v>8200</v>
      </c>
      <c r="L591" s="34">
        <f t="shared" si="0"/>
        <v>768500</v>
      </c>
      <c r="M591" s="32">
        <f t="shared" si="39"/>
        <v>869200</v>
      </c>
      <c r="N591" s="31">
        <f>DAY('Data Transaksi'!$A591)</f>
        <v>13</v>
      </c>
      <c r="O591" s="30" t="str">
        <f>TEXT('Data Transaksi'!$A591,"mmm")</f>
        <v>Aug</v>
      </c>
      <c r="P591" s="35">
        <f>YEAR('Data Transaksi'!$A591)</f>
        <v>2022</v>
      </c>
      <c r="R591" s="28">
        <f>'Data Transaksi'!$C591+50</f>
        <v>156</v>
      </c>
    </row>
    <row r="592" spans="1:18" ht="16.5" customHeight="1" x14ac:dyDescent="0.35">
      <c r="A592" s="22">
        <v>44787</v>
      </c>
      <c r="B592" s="23" t="s">
        <v>37</v>
      </c>
      <c r="C592" s="24">
        <v>108</v>
      </c>
      <c r="D592" s="23" t="s">
        <v>102</v>
      </c>
      <c r="E592" s="25" t="s">
        <v>101</v>
      </c>
      <c r="F592" s="26">
        <v>0</v>
      </c>
      <c r="G592" s="23" t="str">
        <f>VLOOKUP(B592,'Data Produk'!$A$2:$F$40,2,FALSE)</f>
        <v>Yoyic Bluebery</v>
      </c>
      <c r="H592" s="23" t="str">
        <f>VLOOKUP(B592,'Data Produk'!$A$2:$F$40,3,FALSE)</f>
        <v>Minuman</v>
      </c>
      <c r="I592" s="24" t="str">
        <f>VLOOKUP(B592,'Data Produk'!$A$2:$F$40,4,FALSE)</f>
        <v>Pcs</v>
      </c>
      <c r="J592" s="27">
        <f>VLOOKUP(B592,'Data Produk'!$A$2:$F$40,5,FALSE)</f>
        <v>4775</v>
      </c>
      <c r="K592" s="27">
        <f>VLOOKUP(B592,'Data Produk'!$A$2:$F$40,6,FALSE)</f>
        <v>7700</v>
      </c>
      <c r="L592" s="27">
        <f t="shared" si="0"/>
        <v>515700</v>
      </c>
      <c r="M592" s="25">
        <f t="shared" si="39"/>
        <v>831600</v>
      </c>
      <c r="N592" s="24">
        <f>DAY('Data Transaksi'!$A592)</f>
        <v>14</v>
      </c>
      <c r="O592" s="23" t="str">
        <f>TEXT('Data Transaksi'!$A592,"mmm")</f>
        <v>Aug</v>
      </c>
      <c r="P592" s="24">
        <f>YEAR('Data Transaksi'!$A592)</f>
        <v>2022</v>
      </c>
      <c r="R592" s="28">
        <f>'Data Transaksi'!$C592+50</f>
        <v>158</v>
      </c>
    </row>
    <row r="593" spans="1:18" ht="16.5" customHeight="1" x14ac:dyDescent="0.35">
      <c r="A593" s="29">
        <v>44788</v>
      </c>
      <c r="B593" s="30" t="s">
        <v>47</v>
      </c>
      <c r="C593" s="31">
        <v>104</v>
      </c>
      <c r="D593" s="30" t="s">
        <v>102</v>
      </c>
      <c r="E593" s="32" t="s">
        <v>101</v>
      </c>
      <c r="F593" s="33">
        <v>0</v>
      </c>
      <c r="G593" s="30" t="str">
        <f>VLOOKUP(B593,'Data Produk'!$A$2:$F$40,2,FALSE)</f>
        <v>Golda Coffee</v>
      </c>
      <c r="H593" s="30" t="str">
        <f>VLOOKUP(B593,'Data Produk'!$A$2:$F$40,3,FALSE)</f>
        <v>Minuman</v>
      </c>
      <c r="I593" s="31" t="str">
        <f>VLOOKUP(B593,'Data Produk'!$A$2:$F$40,4,FALSE)</f>
        <v>Pcs</v>
      </c>
      <c r="J593" s="34">
        <f>VLOOKUP(B593,'Data Produk'!$A$2:$F$40,5,FALSE)</f>
        <v>11950</v>
      </c>
      <c r="K593" s="34">
        <f>VLOOKUP(B593,'Data Produk'!$A$2:$F$40,6,FALSE)</f>
        <v>16200</v>
      </c>
      <c r="L593" s="34">
        <f t="shared" si="0"/>
        <v>1242800</v>
      </c>
      <c r="M593" s="32">
        <f t="shared" si="39"/>
        <v>1684800</v>
      </c>
      <c r="N593" s="31">
        <f>DAY('Data Transaksi'!$A593)</f>
        <v>15</v>
      </c>
      <c r="O593" s="30" t="str">
        <f>TEXT('Data Transaksi'!$A593,"mmm")</f>
        <v>Aug</v>
      </c>
      <c r="P593" s="35">
        <f>YEAR('Data Transaksi'!$A593)</f>
        <v>2022</v>
      </c>
      <c r="R593" s="28">
        <f>'Data Transaksi'!$C593+50</f>
        <v>154</v>
      </c>
    </row>
    <row r="594" spans="1:18" ht="16.5" customHeight="1" x14ac:dyDescent="0.35">
      <c r="A594" s="22">
        <v>44789</v>
      </c>
      <c r="B594" s="23" t="s">
        <v>58</v>
      </c>
      <c r="C594" s="24">
        <v>105</v>
      </c>
      <c r="D594" s="23" t="s">
        <v>104</v>
      </c>
      <c r="E594" s="25" t="s">
        <v>101</v>
      </c>
      <c r="F594" s="26">
        <v>0</v>
      </c>
      <c r="G594" s="23" t="str">
        <f>VLOOKUP(B594,'Data Produk'!$A$2:$F$40,2,FALSE)</f>
        <v>Lifebuoy Cair 900 Ml</v>
      </c>
      <c r="H594" s="23" t="str">
        <f>VLOOKUP(B594,'Data Produk'!$A$2:$F$40,3,FALSE)</f>
        <v>Perawatan Tubuh</v>
      </c>
      <c r="I594" s="24" t="str">
        <f>VLOOKUP(B594,'Data Produk'!$A$2:$F$40,4,FALSE)</f>
        <v>Pcs</v>
      </c>
      <c r="J594" s="27">
        <f>VLOOKUP(B594,'Data Produk'!$A$2:$F$40,5,FALSE)</f>
        <v>34550</v>
      </c>
      <c r="K594" s="27">
        <f>VLOOKUP(B594,'Data Produk'!$A$2:$F$40,6,FALSE)</f>
        <v>36000</v>
      </c>
      <c r="L594" s="27">
        <f t="shared" si="0"/>
        <v>3627750</v>
      </c>
      <c r="M594" s="25">
        <f t="shared" si="39"/>
        <v>3780000</v>
      </c>
      <c r="N594" s="24">
        <f>DAY('Data Transaksi'!$A594)</f>
        <v>16</v>
      </c>
      <c r="O594" s="23" t="str">
        <f>TEXT('Data Transaksi'!$A594,"mmm")</f>
        <v>Aug</v>
      </c>
      <c r="P594" s="24">
        <f>YEAR('Data Transaksi'!$A594)</f>
        <v>2022</v>
      </c>
      <c r="R594" s="28">
        <f>'Data Transaksi'!$C594+50</f>
        <v>155</v>
      </c>
    </row>
    <row r="595" spans="1:18" ht="16.5" customHeight="1" x14ac:dyDescent="0.35">
      <c r="A595" s="29">
        <v>44790</v>
      </c>
      <c r="B595" s="30" t="s">
        <v>12</v>
      </c>
      <c r="C595" s="31">
        <v>102</v>
      </c>
      <c r="D595" s="30" t="s">
        <v>102</v>
      </c>
      <c r="E595" s="32" t="s">
        <v>101</v>
      </c>
      <c r="F595" s="33">
        <v>0</v>
      </c>
      <c r="G595" s="30" t="str">
        <f>VLOOKUP(B595,'Data Produk'!$A$2:$F$40,2,FALSE)</f>
        <v>Oreo Wafer Sandwich</v>
      </c>
      <c r="H595" s="30" t="str">
        <f>VLOOKUP(B595,'Data Produk'!$A$2:$F$40,3,FALSE)</f>
        <v>Makanan</v>
      </c>
      <c r="I595" s="31" t="str">
        <f>VLOOKUP(B595,'Data Produk'!$A$2:$F$40,4,FALSE)</f>
        <v>Pcs</v>
      </c>
      <c r="J595" s="34">
        <f>VLOOKUP(B595,'Data Produk'!$A$2:$F$40,5,FALSE)</f>
        <v>2350</v>
      </c>
      <c r="K595" s="34">
        <f>VLOOKUP(B595,'Data Produk'!$A$2:$F$40,6,FALSE)</f>
        <v>3500</v>
      </c>
      <c r="L595" s="34">
        <f t="shared" si="0"/>
        <v>239700</v>
      </c>
      <c r="M595" s="32">
        <f t="shared" si="39"/>
        <v>357000</v>
      </c>
      <c r="N595" s="31">
        <f>DAY('Data Transaksi'!$A595)</f>
        <v>17</v>
      </c>
      <c r="O595" s="30" t="str">
        <f>TEXT('Data Transaksi'!$A595,"mmm")</f>
        <v>Aug</v>
      </c>
      <c r="P595" s="35">
        <f>YEAR('Data Transaksi'!$A595)</f>
        <v>2022</v>
      </c>
      <c r="R595" s="28">
        <f>'Data Transaksi'!$C595+50</f>
        <v>152</v>
      </c>
    </row>
    <row r="596" spans="1:18" ht="16.5" customHeight="1" x14ac:dyDescent="0.35">
      <c r="A596" s="22">
        <v>44791</v>
      </c>
      <c r="B596" s="23" t="s">
        <v>62</v>
      </c>
      <c r="C596" s="24">
        <v>106</v>
      </c>
      <c r="D596" s="23" t="s">
        <v>102</v>
      </c>
      <c r="E596" s="25" t="s">
        <v>101</v>
      </c>
      <c r="F596" s="26">
        <v>0</v>
      </c>
      <c r="G596" s="23" t="str">
        <f>VLOOKUP(B596,'Data Produk'!$A$2:$F$40,2,FALSE)</f>
        <v>Pepsodent 120 gr</v>
      </c>
      <c r="H596" s="23" t="str">
        <f>VLOOKUP(B596,'Data Produk'!$A$2:$F$40,3,FALSE)</f>
        <v>Perawatan Tubuh</v>
      </c>
      <c r="I596" s="24" t="str">
        <f>VLOOKUP(B596,'Data Produk'!$A$2:$F$40,4,FALSE)</f>
        <v>Pcs</v>
      </c>
      <c r="J596" s="27">
        <f>VLOOKUP(B596,'Data Produk'!$A$2:$F$40,5,FALSE)</f>
        <v>5750</v>
      </c>
      <c r="K596" s="27">
        <f>VLOOKUP(B596,'Data Produk'!$A$2:$F$40,6,FALSE)</f>
        <v>10300</v>
      </c>
      <c r="L596" s="27">
        <f t="shared" si="0"/>
        <v>609500</v>
      </c>
      <c r="M596" s="25">
        <f t="shared" si="39"/>
        <v>1091800</v>
      </c>
      <c r="N596" s="24">
        <f>DAY('Data Transaksi'!$A596)</f>
        <v>18</v>
      </c>
      <c r="O596" s="23" t="str">
        <f>TEXT('Data Transaksi'!$A596,"mmm")</f>
        <v>Aug</v>
      </c>
      <c r="P596" s="24">
        <f>YEAR('Data Transaksi'!$A596)</f>
        <v>2022</v>
      </c>
      <c r="R596" s="28">
        <f>'Data Transaksi'!$C596+50</f>
        <v>156</v>
      </c>
    </row>
    <row r="597" spans="1:18" ht="16.5" customHeight="1" x14ac:dyDescent="0.35">
      <c r="A597" s="29">
        <v>44792</v>
      </c>
      <c r="B597" s="30" t="s">
        <v>62</v>
      </c>
      <c r="C597" s="31">
        <v>103</v>
      </c>
      <c r="D597" s="30" t="s">
        <v>104</v>
      </c>
      <c r="E597" s="32" t="s">
        <v>101</v>
      </c>
      <c r="F597" s="33">
        <v>0</v>
      </c>
      <c r="G597" s="30" t="str">
        <f>VLOOKUP(B597,'Data Produk'!$A$2:$F$40,2,FALSE)</f>
        <v>Pepsodent 120 gr</v>
      </c>
      <c r="H597" s="30" t="str">
        <f>VLOOKUP(B597,'Data Produk'!$A$2:$F$40,3,FALSE)</f>
        <v>Perawatan Tubuh</v>
      </c>
      <c r="I597" s="31" t="str">
        <f>VLOOKUP(B597,'Data Produk'!$A$2:$F$40,4,FALSE)</f>
        <v>Pcs</v>
      </c>
      <c r="J597" s="34">
        <f>VLOOKUP(B597,'Data Produk'!$A$2:$F$40,5,FALSE)</f>
        <v>5750</v>
      </c>
      <c r="K597" s="34">
        <f>VLOOKUP(B597,'Data Produk'!$A$2:$F$40,6,FALSE)</f>
        <v>10300</v>
      </c>
      <c r="L597" s="34">
        <f t="shared" si="0"/>
        <v>592250</v>
      </c>
      <c r="M597" s="32">
        <f t="shared" si="39"/>
        <v>1060900</v>
      </c>
      <c r="N597" s="31">
        <f>DAY('Data Transaksi'!$A597)</f>
        <v>19</v>
      </c>
      <c r="O597" s="30" t="str">
        <f>TEXT('Data Transaksi'!$A597,"mmm")</f>
        <v>Aug</v>
      </c>
      <c r="P597" s="35">
        <f>YEAR('Data Transaksi'!$A597)</f>
        <v>2022</v>
      </c>
      <c r="R597" s="28">
        <f>'Data Transaksi'!$C597+50</f>
        <v>153</v>
      </c>
    </row>
    <row r="598" spans="1:18" ht="16.5" customHeight="1" x14ac:dyDescent="0.35">
      <c r="A598" s="22">
        <v>44793</v>
      </c>
      <c r="B598" s="23" t="s">
        <v>10</v>
      </c>
      <c r="C598" s="24">
        <v>109</v>
      </c>
      <c r="D598" s="23" t="s">
        <v>102</v>
      </c>
      <c r="E598" s="25" t="s">
        <v>101</v>
      </c>
      <c r="F598" s="26">
        <v>0</v>
      </c>
      <c r="G598" s="23" t="str">
        <f>VLOOKUP(B598,'Data Produk'!$A$2:$F$40,2,FALSE)</f>
        <v>Lotte Chocopie</v>
      </c>
      <c r="H598" s="23" t="str">
        <f>VLOOKUP(B598,'Data Produk'!$A$2:$F$40,3,FALSE)</f>
        <v>Makanan</v>
      </c>
      <c r="I598" s="24" t="str">
        <f>VLOOKUP(B598,'Data Produk'!$A$2:$F$40,4,FALSE)</f>
        <v>Pcs</v>
      </c>
      <c r="J598" s="27">
        <f>VLOOKUP(B598,'Data Produk'!$A$2:$F$40,5,FALSE)</f>
        <v>4850</v>
      </c>
      <c r="K598" s="27">
        <f>VLOOKUP(B598,'Data Produk'!$A$2:$F$40,6,FALSE)</f>
        <v>6100</v>
      </c>
      <c r="L598" s="27">
        <f t="shared" si="0"/>
        <v>528650</v>
      </c>
      <c r="M598" s="25">
        <f t="shared" si="39"/>
        <v>664900</v>
      </c>
      <c r="N598" s="24">
        <f>DAY('Data Transaksi'!$A598)</f>
        <v>20</v>
      </c>
      <c r="O598" s="23" t="str">
        <f>TEXT('Data Transaksi'!$A598,"mmm")</f>
        <v>Aug</v>
      </c>
      <c r="P598" s="24">
        <f>YEAR('Data Transaksi'!$A598)</f>
        <v>2022</v>
      </c>
      <c r="R598" s="28">
        <f>'Data Transaksi'!$C598+50</f>
        <v>159</v>
      </c>
    </row>
    <row r="599" spans="1:18" ht="16.5" customHeight="1" x14ac:dyDescent="0.35">
      <c r="A599" s="29">
        <v>44794</v>
      </c>
      <c r="B599" s="30" t="s">
        <v>14</v>
      </c>
      <c r="C599" s="31">
        <v>108</v>
      </c>
      <c r="D599" s="30" t="s">
        <v>102</v>
      </c>
      <c r="E599" s="32" t="s">
        <v>101</v>
      </c>
      <c r="F599" s="33">
        <v>0</v>
      </c>
      <c r="G599" s="30" t="str">
        <f>VLOOKUP(B599,'Data Produk'!$A$2:$F$40,2,FALSE)</f>
        <v>Nyam-nyam</v>
      </c>
      <c r="H599" s="30" t="str">
        <f>VLOOKUP(B599,'Data Produk'!$A$2:$F$40,3,FALSE)</f>
        <v>Makanan</v>
      </c>
      <c r="I599" s="31" t="str">
        <f>VLOOKUP(B599,'Data Produk'!$A$2:$F$40,4,FALSE)</f>
        <v>Pcs</v>
      </c>
      <c r="J599" s="34">
        <f>VLOOKUP(B599,'Data Produk'!$A$2:$F$40,5,FALSE)</f>
        <v>3550</v>
      </c>
      <c r="K599" s="34">
        <f>VLOOKUP(B599,'Data Produk'!$A$2:$F$40,6,FALSE)</f>
        <v>4800</v>
      </c>
      <c r="L599" s="34">
        <f t="shared" si="0"/>
        <v>383400</v>
      </c>
      <c r="M599" s="32">
        <f t="shared" si="39"/>
        <v>518400</v>
      </c>
      <c r="N599" s="31">
        <f>DAY('Data Transaksi'!$A599)</f>
        <v>21</v>
      </c>
      <c r="O599" s="30" t="str">
        <f>TEXT('Data Transaksi'!$A599,"mmm")</f>
        <v>Aug</v>
      </c>
      <c r="P599" s="35">
        <f>YEAR('Data Transaksi'!$A599)</f>
        <v>2022</v>
      </c>
      <c r="R599" s="28">
        <f>'Data Transaksi'!$C599+50</f>
        <v>158</v>
      </c>
    </row>
    <row r="600" spans="1:18" ht="16.5" customHeight="1" x14ac:dyDescent="0.35">
      <c r="A600" s="22">
        <v>44795</v>
      </c>
      <c r="B600" s="23" t="s">
        <v>6</v>
      </c>
      <c r="C600" s="24">
        <v>107</v>
      </c>
      <c r="D600" s="23" t="s">
        <v>104</v>
      </c>
      <c r="E600" s="25" t="s">
        <v>101</v>
      </c>
      <c r="F600" s="26">
        <v>0</v>
      </c>
      <c r="G600" s="23" t="str">
        <f>VLOOKUP(B600,'Data Produk'!$A$2:$F$40,2,FALSE)</f>
        <v>Pocky</v>
      </c>
      <c r="H600" s="23" t="str">
        <f>VLOOKUP(B600,'Data Produk'!$A$2:$F$40,3,FALSE)</f>
        <v>Makanan</v>
      </c>
      <c r="I600" s="24" t="str">
        <f>VLOOKUP(B600,'Data Produk'!$A$2:$F$40,4,FALSE)</f>
        <v>Pcs</v>
      </c>
      <c r="J600" s="27">
        <f>VLOOKUP(B600,'Data Produk'!$A$2:$F$40,5,FALSE)</f>
        <v>7250</v>
      </c>
      <c r="K600" s="27">
        <f>VLOOKUP(B600,'Data Produk'!$A$2:$F$40,6,FALSE)</f>
        <v>8200</v>
      </c>
      <c r="L600" s="27">
        <f t="shared" si="0"/>
        <v>775750</v>
      </c>
      <c r="M600" s="25">
        <f t="shared" si="39"/>
        <v>877400</v>
      </c>
      <c r="N600" s="24">
        <f>DAY('Data Transaksi'!$A600)</f>
        <v>22</v>
      </c>
      <c r="O600" s="23" t="str">
        <f>TEXT('Data Transaksi'!$A600,"mmm")</f>
        <v>Aug</v>
      </c>
      <c r="P600" s="24">
        <f>YEAR('Data Transaksi'!$A600)</f>
        <v>2022</v>
      </c>
      <c r="R600" s="28">
        <f>'Data Transaksi'!$C600+50</f>
        <v>157</v>
      </c>
    </row>
    <row r="601" spans="1:18" ht="16.5" customHeight="1" x14ac:dyDescent="0.35">
      <c r="A601" s="29">
        <v>44796</v>
      </c>
      <c r="B601" s="30" t="s">
        <v>37</v>
      </c>
      <c r="C601" s="31">
        <v>102</v>
      </c>
      <c r="D601" s="30" t="s">
        <v>102</v>
      </c>
      <c r="E601" s="32" t="s">
        <v>101</v>
      </c>
      <c r="F601" s="33">
        <v>0</v>
      </c>
      <c r="G601" s="30" t="str">
        <f>VLOOKUP(B601,'Data Produk'!$A$2:$F$40,2,FALSE)</f>
        <v>Yoyic Bluebery</v>
      </c>
      <c r="H601" s="30" t="str">
        <f>VLOOKUP(B601,'Data Produk'!$A$2:$F$40,3,FALSE)</f>
        <v>Minuman</v>
      </c>
      <c r="I601" s="31" t="str">
        <f>VLOOKUP(B601,'Data Produk'!$A$2:$F$40,4,FALSE)</f>
        <v>Pcs</v>
      </c>
      <c r="J601" s="34">
        <f>VLOOKUP(B601,'Data Produk'!$A$2:$F$40,5,FALSE)</f>
        <v>4775</v>
      </c>
      <c r="K601" s="34">
        <f>VLOOKUP(B601,'Data Produk'!$A$2:$F$40,6,FALSE)</f>
        <v>7700</v>
      </c>
      <c r="L601" s="34">
        <f t="shared" si="0"/>
        <v>487050</v>
      </c>
      <c r="M601" s="32">
        <f t="shared" si="39"/>
        <v>785400</v>
      </c>
      <c r="N601" s="31">
        <f>DAY('Data Transaksi'!$A601)</f>
        <v>23</v>
      </c>
      <c r="O601" s="30" t="str">
        <f>TEXT('Data Transaksi'!$A601,"mmm")</f>
        <v>Aug</v>
      </c>
      <c r="P601" s="35">
        <f>YEAR('Data Transaksi'!$A601)</f>
        <v>2022</v>
      </c>
      <c r="R601" s="28">
        <f>'Data Transaksi'!$C601+50</f>
        <v>152</v>
      </c>
    </row>
    <row r="602" spans="1:18" ht="16.5" customHeight="1" x14ac:dyDescent="0.35">
      <c r="A602" s="22">
        <v>44797</v>
      </c>
      <c r="B602" s="23" t="s">
        <v>47</v>
      </c>
      <c r="C602" s="24">
        <v>105</v>
      </c>
      <c r="D602" s="23" t="s">
        <v>102</v>
      </c>
      <c r="E602" s="25" t="s">
        <v>101</v>
      </c>
      <c r="F602" s="26">
        <v>0</v>
      </c>
      <c r="G602" s="23" t="str">
        <f>VLOOKUP(B602,'Data Produk'!$A$2:$F$40,2,FALSE)</f>
        <v>Golda Coffee</v>
      </c>
      <c r="H602" s="23" t="str">
        <f>VLOOKUP(B602,'Data Produk'!$A$2:$F$40,3,FALSE)</f>
        <v>Minuman</v>
      </c>
      <c r="I602" s="24" t="str">
        <f>VLOOKUP(B602,'Data Produk'!$A$2:$F$40,4,FALSE)</f>
        <v>Pcs</v>
      </c>
      <c r="J602" s="27">
        <f>VLOOKUP(B602,'Data Produk'!$A$2:$F$40,5,FALSE)</f>
        <v>11950</v>
      </c>
      <c r="K602" s="27">
        <f>VLOOKUP(B602,'Data Produk'!$A$2:$F$40,6,FALSE)</f>
        <v>16200</v>
      </c>
      <c r="L602" s="27">
        <f t="shared" si="0"/>
        <v>1254750</v>
      </c>
      <c r="M602" s="25">
        <f t="shared" si="39"/>
        <v>1701000</v>
      </c>
      <c r="N602" s="24">
        <f>DAY('Data Transaksi'!$A602)</f>
        <v>24</v>
      </c>
      <c r="O602" s="23" t="str">
        <f>TEXT('Data Transaksi'!$A602,"mmm")</f>
        <v>Aug</v>
      </c>
      <c r="P602" s="24">
        <f>YEAR('Data Transaksi'!$A602)</f>
        <v>2022</v>
      </c>
      <c r="R602" s="28">
        <f>'Data Transaksi'!$C602+50</f>
        <v>155</v>
      </c>
    </row>
    <row r="603" spans="1:18" ht="16.5" customHeight="1" x14ac:dyDescent="0.35">
      <c r="A603" s="29">
        <v>44798</v>
      </c>
      <c r="B603" s="30" t="s">
        <v>62</v>
      </c>
      <c r="C603" s="31">
        <v>103</v>
      </c>
      <c r="D603" s="30" t="s">
        <v>100</v>
      </c>
      <c r="E603" s="32" t="s">
        <v>101</v>
      </c>
      <c r="F603" s="33">
        <v>0</v>
      </c>
      <c r="G603" s="30" t="str">
        <f>VLOOKUP(B603,'Data Produk'!$A$2:$F$40,2,FALSE)</f>
        <v>Pepsodent 120 gr</v>
      </c>
      <c r="H603" s="30" t="str">
        <f>VLOOKUP(B603,'Data Produk'!$A$2:$F$40,3,FALSE)</f>
        <v>Perawatan Tubuh</v>
      </c>
      <c r="I603" s="31" t="str">
        <f>VLOOKUP(B603,'Data Produk'!$A$2:$F$40,4,FALSE)</f>
        <v>Pcs</v>
      </c>
      <c r="J603" s="34">
        <f>VLOOKUP(B603,'Data Produk'!$A$2:$F$40,5,FALSE)</f>
        <v>5750</v>
      </c>
      <c r="K603" s="34">
        <f>VLOOKUP(B603,'Data Produk'!$A$2:$F$40,6,FALSE)</f>
        <v>10300</v>
      </c>
      <c r="L603" s="34">
        <f t="shared" si="0"/>
        <v>592250</v>
      </c>
      <c r="M603" s="32">
        <f t="shared" ref="M603:M610" si="40">K603*C603*(1-F603)</f>
        <v>1060900</v>
      </c>
      <c r="N603" s="31">
        <f>DAY('Data Transaksi'!$A603)</f>
        <v>25</v>
      </c>
      <c r="O603" s="30" t="str">
        <f>TEXT('Data Transaksi'!$A603,"mmm")</f>
        <v>Aug</v>
      </c>
      <c r="P603" s="35">
        <f>YEAR('Data Transaksi'!$A603)</f>
        <v>2022</v>
      </c>
      <c r="R603" s="28">
        <f>'Data Transaksi'!$C603+50</f>
        <v>153</v>
      </c>
    </row>
    <row r="604" spans="1:18" ht="16.5" customHeight="1" x14ac:dyDescent="0.35">
      <c r="A604" s="22">
        <v>44799</v>
      </c>
      <c r="B604" s="23" t="s">
        <v>62</v>
      </c>
      <c r="C604" s="24">
        <v>107</v>
      </c>
      <c r="D604" s="23" t="s">
        <v>100</v>
      </c>
      <c r="E604" s="25" t="s">
        <v>101</v>
      </c>
      <c r="F604" s="26">
        <v>0</v>
      </c>
      <c r="G604" s="23" t="str">
        <f>VLOOKUP(B604,'Data Produk'!$A$2:$F$40,2,FALSE)</f>
        <v>Pepsodent 120 gr</v>
      </c>
      <c r="H604" s="23" t="str">
        <f>VLOOKUP(B604,'Data Produk'!$A$2:$F$40,3,FALSE)</f>
        <v>Perawatan Tubuh</v>
      </c>
      <c r="I604" s="24" t="str">
        <f>VLOOKUP(B604,'Data Produk'!$A$2:$F$40,4,FALSE)</f>
        <v>Pcs</v>
      </c>
      <c r="J604" s="27">
        <f>VLOOKUP(B604,'Data Produk'!$A$2:$F$40,5,FALSE)</f>
        <v>5750</v>
      </c>
      <c r="K604" s="27">
        <f>VLOOKUP(B604,'Data Produk'!$A$2:$F$40,6,FALSE)</f>
        <v>10300</v>
      </c>
      <c r="L604" s="27">
        <f t="shared" si="0"/>
        <v>615250</v>
      </c>
      <c r="M604" s="25">
        <f t="shared" si="40"/>
        <v>1102100</v>
      </c>
      <c r="N604" s="24">
        <f>DAY('Data Transaksi'!$A604)</f>
        <v>26</v>
      </c>
      <c r="O604" s="23" t="str">
        <f>TEXT('Data Transaksi'!$A604,"mmm")</f>
        <v>Aug</v>
      </c>
      <c r="P604" s="24">
        <f>YEAR('Data Transaksi'!$A604)</f>
        <v>2022</v>
      </c>
      <c r="R604" s="28">
        <f>'Data Transaksi'!$C604+50</f>
        <v>157</v>
      </c>
    </row>
    <row r="605" spans="1:18" ht="16.5" customHeight="1" x14ac:dyDescent="0.35">
      <c r="A605" s="29">
        <v>44800</v>
      </c>
      <c r="B605" s="30" t="s">
        <v>62</v>
      </c>
      <c r="C605" s="31">
        <v>105</v>
      </c>
      <c r="D605" s="30" t="s">
        <v>100</v>
      </c>
      <c r="E605" s="32" t="s">
        <v>101</v>
      </c>
      <c r="F605" s="33">
        <v>0</v>
      </c>
      <c r="G605" s="30" t="str">
        <f>VLOOKUP(B605,'Data Produk'!$A$2:$F$40,2,FALSE)</f>
        <v>Pepsodent 120 gr</v>
      </c>
      <c r="H605" s="30" t="str">
        <f>VLOOKUP(B605,'Data Produk'!$A$2:$F$40,3,FALSE)</f>
        <v>Perawatan Tubuh</v>
      </c>
      <c r="I605" s="31" t="str">
        <f>VLOOKUP(B605,'Data Produk'!$A$2:$F$40,4,FALSE)</f>
        <v>Pcs</v>
      </c>
      <c r="J605" s="34">
        <f>VLOOKUP(B605,'Data Produk'!$A$2:$F$40,5,FALSE)</f>
        <v>5750</v>
      </c>
      <c r="K605" s="34">
        <f>VLOOKUP(B605,'Data Produk'!$A$2:$F$40,6,FALSE)</f>
        <v>10300</v>
      </c>
      <c r="L605" s="34">
        <f t="shared" si="0"/>
        <v>603750</v>
      </c>
      <c r="M605" s="32">
        <f t="shared" si="40"/>
        <v>1081500</v>
      </c>
      <c r="N605" s="31">
        <f>DAY('Data Transaksi'!$A605)</f>
        <v>27</v>
      </c>
      <c r="O605" s="30" t="str">
        <f>TEXT('Data Transaksi'!$A605,"mmm")</f>
        <v>Aug</v>
      </c>
      <c r="P605" s="35">
        <f>YEAR('Data Transaksi'!$A605)</f>
        <v>2022</v>
      </c>
      <c r="R605" s="28">
        <f>'Data Transaksi'!$C605+50</f>
        <v>155</v>
      </c>
    </row>
    <row r="606" spans="1:18" ht="16.5" customHeight="1" x14ac:dyDescent="0.35">
      <c r="A606" s="22">
        <v>44801</v>
      </c>
      <c r="B606" s="23" t="s">
        <v>62</v>
      </c>
      <c r="C606" s="24">
        <v>102</v>
      </c>
      <c r="D606" s="23" t="s">
        <v>100</v>
      </c>
      <c r="E606" s="25" t="s">
        <v>101</v>
      </c>
      <c r="F606" s="26">
        <v>0</v>
      </c>
      <c r="G606" s="23" t="str">
        <f>VLOOKUP(B606,'Data Produk'!$A$2:$F$40,2,FALSE)</f>
        <v>Pepsodent 120 gr</v>
      </c>
      <c r="H606" s="23" t="str">
        <f>VLOOKUP(B606,'Data Produk'!$A$2:$F$40,3,FALSE)</f>
        <v>Perawatan Tubuh</v>
      </c>
      <c r="I606" s="24" t="str">
        <f>VLOOKUP(B606,'Data Produk'!$A$2:$F$40,4,FALSE)</f>
        <v>Pcs</v>
      </c>
      <c r="J606" s="27">
        <f>VLOOKUP(B606,'Data Produk'!$A$2:$F$40,5,FALSE)</f>
        <v>5750</v>
      </c>
      <c r="K606" s="27">
        <f>VLOOKUP(B606,'Data Produk'!$A$2:$F$40,6,FALSE)</f>
        <v>10300</v>
      </c>
      <c r="L606" s="27">
        <f t="shared" si="0"/>
        <v>586500</v>
      </c>
      <c r="M606" s="25">
        <f t="shared" si="40"/>
        <v>1050600</v>
      </c>
      <c r="N606" s="24">
        <f>DAY('Data Transaksi'!$A606)</f>
        <v>28</v>
      </c>
      <c r="O606" s="23" t="str">
        <f>TEXT('Data Transaksi'!$A606,"mmm")</f>
        <v>Aug</v>
      </c>
      <c r="P606" s="24">
        <f>YEAR('Data Transaksi'!$A606)</f>
        <v>2022</v>
      </c>
      <c r="R606" s="28">
        <f>'Data Transaksi'!$C606+50</f>
        <v>152</v>
      </c>
    </row>
    <row r="607" spans="1:18" ht="16.5" customHeight="1" x14ac:dyDescent="0.35">
      <c r="A607" s="29">
        <v>44802</v>
      </c>
      <c r="B607" s="30" t="s">
        <v>62</v>
      </c>
      <c r="C607" s="31">
        <v>112</v>
      </c>
      <c r="D607" s="30" t="s">
        <v>100</v>
      </c>
      <c r="E607" s="32" t="s">
        <v>101</v>
      </c>
      <c r="F607" s="33">
        <v>0</v>
      </c>
      <c r="G607" s="30" t="str">
        <f>VLOOKUP(B607,'Data Produk'!$A$2:$F$40,2,FALSE)</f>
        <v>Pepsodent 120 gr</v>
      </c>
      <c r="H607" s="30" t="str">
        <f>VLOOKUP(B607,'Data Produk'!$A$2:$F$40,3,FALSE)</f>
        <v>Perawatan Tubuh</v>
      </c>
      <c r="I607" s="31" t="str">
        <f>VLOOKUP(B607,'Data Produk'!$A$2:$F$40,4,FALSE)</f>
        <v>Pcs</v>
      </c>
      <c r="J607" s="34">
        <f>VLOOKUP(B607,'Data Produk'!$A$2:$F$40,5,FALSE)</f>
        <v>5750</v>
      </c>
      <c r="K607" s="34">
        <f>VLOOKUP(B607,'Data Produk'!$A$2:$F$40,6,FALSE)</f>
        <v>10300</v>
      </c>
      <c r="L607" s="34">
        <f t="shared" si="0"/>
        <v>644000</v>
      </c>
      <c r="M607" s="32">
        <f t="shared" si="40"/>
        <v>1153600</v>
      </c>
      <c r="N607" s="31">
        <f>DAY('Data Transaksi'!$A607)</f>
        <v>29</v>
      </c>
      <c r="O607" s="30" t="str">
        <f>TEXT('Data Transaksi'!$A607,"mmm")</f>
        <v>Aug</v>
      </c>
      <c r="P607" s="35">
        <f>YEAR('Data Transaksi'!$A607)</f>
        <v>2022</v>
      </c>
      <c r="R607" s="28">
        <f>'Data Transaksi'!$C607+50</f>
        <v>162</v>
      </c>
    </row>
    <row r="608" spans="1:18" ht="16.5" customHeight="1" x14ac:dyDescent="0.35">
      <c r="A608" s="22">
        <v>44803</v>
      </c>
      <c r="B608" s="23" t="s">
        <v>62</v>
      </c>
      <c r="C608" s="24">
        <v>110</v>
      </c>
      <c r="D608" s="23" t="s">
        <v>100</v>
      </c>
      <c r="E608" s="25" t="s">
        <v>101</v>
      </c>
      <c r="F608" s="26">
        <v>0</v>
      </c>
      <c r="G608" s="23" t="str">
        <f>VLOOKUP(B608,'Data Produk'!$A$2:$F$40,2,FALSE)</f>
        <v>Pepsodent 120 gr</v>
      </c>
      <c r="H608" s="23" t="str">
        <f>VLOOKUP(B608,'Data Produk'!$A$2:$F$40,3,FALSE)</f>
        <v>Perawatan Tubuh</v>
      </c>
      <c r="I608" s="24" t="str">
        <f>VLOOKUP(B608,'Data Produk'!$A$2:$F$40,4,FALSE)</f>
        <v>Pcs</v>
      </c>
      <c r="J608" s="27">
        <f>VLOOKUP(B608,'Data Produk'!$A$2:$F$40,5,FALSE)</f>
        <v>5750</v>
      </c>
      <c r="K608" s="27">
        <f>VLOOKUP(B608,'Data Produk'!$A$2:$F$40,6,FALSE)</f>
        <v>10300</v>
      </c>
      <c r="L608" s="27">
        <f t="shared" si="0"/>
        <v>632500</v>
      </c>
      <c r="M608" s="25">
        <f t="shared" si="40"/>
        <v>1133000</v>
      </c>
      <c r="N608" s="24">
        <f>DAY('Data Transaksi'!$A608)</f>
        <v>30</v>
      </c>
      <c r="O608" s="23" t="str">
        <f>TEXT('Data Transaksi'!$A608,"mmm")</f>
        <v>Aug</v>
      </c>
      <c r="P608" s="24">
        <f>YEAR('Data Transaksi'!$A608)</f>
        <v>2022</v>
      </c>
      <c r="R608" s="28">
        <f>'Data Transaksi'!$C608+50</f>
        <v>160</v>
      </c>
    </row>
    <row r="609" spans="1:18" ht="16.5" customHeight="1" x14ac:dyDescent="0.35">
      <c r="A609" s="29">
        <v>44804</v>
      </c>
      <c r="B609" s="30" t="s">
        <v>62</v>
      </c>
      <c r="C609" s="31">
        <v>105</v>
      </c>
      <c r="D609" s="30" t="s">
        <v>100</v>
      </c>
      <c r="E609" s="32" t="s">
        <v>101</v>
      </c>
      <c r="F609" s="33">
        <v>0</v>
      </c>
      <c r="G609" s="30" t="str">
        <f>VLOOKUP(B609,'Data Produk'!$A$2:$F$40,2,FALSE)</f>
        <v>Pepsodent 120 gr</v>
      </c>
      <c r="H609" s="30" t="str">
        <f>VLOOKUP(B609,'Data Produk'!$A$2:$F$40,3,FALSE)</f>
        <v>Perawatan Tubuh</v>
      </c>
      <c r="I609" s="31" t="str">
        <f>VLOOKUP(B609,'Data Produk'!$A$2:$F$40,4,FALSE)</f>
        <v>Pcs</v>
      </c>
      <c r="J609" s="34">
        <f>VLOOKUP(B609,'Data Produk'!$A$2:$F$40,5,FALSE)</f>
        <v>5750</v>
      </c>
      <c r="K609" s="34">
        <f>VLOOKUP(B609,'Data Produk'!$A$2:$F$40,6,FALSE)</f>
        <v>10300</v>
      </c>
      <c r="L609" s="34">
        <f t="shared" si="0"/>
        <v>603750</v>
      </c>
      <c r="M609" s="32">
        <f t="shared" si="40"/>
        <v>1081500</v>
      </c>
      <c r="N609" s="31">
        <f>DAY('Data Transaksi'!$A609)</f>
        <v>31</v>
      </c>
      <c r="O609" s="30" t="str">
        <f>TEXT('Data Transaksi'!$A609,"mmm")</f>
        <v>Aug</v>
      </c>
      <c r="P609" s="35">
        <f>YEAR('Data Transaksi'!$A609)</f>
        <v>2022</v>
      </c>
      <c r="R609" s="28">
        <f>'Data Transaksi'!$C609+50</f>
        <v>155</v>
      </c>
    </row>
    <row r="610" spans="1:18" ht="16.5" customHeight="1" x14ac:dyDescent="0.35">
      <c r="A610" s="22">
        <v>44805</v>
      </c>
      <c r="B610" s="23" t="s">
        <v>66</v>
      </c>
      <c r="C610" s="24">
        <v>105</v>
      </c>
      <c r="D610" s="23" t="s">
        <v>100</v>
      </c>
      <c r="E610" s="25" t="s">
        <v>101</v>
      </c>
      <c r="F610" s="26">
        <v>0</v>
      </c>
      <c r="G610" s="23" t="str">
        <f>VLOOKUP(B610,'Data Produk'!$A$2:$F$40,2,FALSE)</f>
        <v>Pond's Bright Beauty</v>
      </c>
      <c r="H610" s="23" t="str">
        <f>VLOOKUP(B610,'Data Produk'!$A$2:$F$40,3,FALSE)</f>
        <v>Perawatan Tubuh</v>
      </c>
      <c r="I610" s="24" t="str">
        <f>VLOOKUP(B610,'Data Produk'!$A$2:$F$40,4,FALSE)</f>
        <v>Pcs</v>
      </c>
      <c r="J610" s="27">
        <f>VLOOKUP(B610,'Data Produk'!$A$2:$F$40,5,FALSE)</f>
        <v>17750</v>
      </c>
      <c r="K610" s="27">
        <f>VLOOKUP(B610,'Data Produk'!$A$2:$F$40,6,FALSE)</f>
        <v>21000</v>
      </c>
      <c r="L610" s="27">
        <f t="shared" si="0"/>
        <v>1863750</v>
      </c>
      <c r="M610" s="25">
        <f t="shared" si="40"/>
        <v>2205000</v>
      </c>
      <c r="N610" s="24">
        <f>DAY('Data Transaksi'!$A610)</f>
        <v>1</v>
      </c>
      <c r="O610" s="23" t="str">
        <f>TEXT('Data Transaksi'!$A610,"mmm")</f>
        <v>Sep</v>
      </c>
      <c r="P610" s="24">
        <f>YEAR('Data Transaksi'!$A610)</f>
        <v>2022</v>
      </c>
      <c r="R610" s="28">
        <f>'Data Transaksi'!$C610+50</f>
        <v>155</v>
      </c>
    </row>
    <row r="611" spans="1:18" ht="16.5" customHeight="1" x14ac:dyDescent="0.35">
      <c r="A611" s="29">
        <v>44806</v>
      </c>
      <c r="B611" s="30" t="s">
        <v>10</v>
      </c>
      <c r="C611" s="31">
        <v>104</v>
      </c>
      <c r="D611" s="30" t="s">
        <v>104</v>
      </c>
      <c r="E611" s="32" t="s">
        <v>103</v>
      </c>
      <c r="F611" s="33">
        <v>0</v>
      </c>
      <c r="G611" s="30" t="str">
        <f>VLOOKUP(B611,'Data Produk'!$A$2:$F$40,2,FALSE)</f>
        <v>Lotte Chocopie</v>
      </c>
      <c r="H611" s="30" t="str">
        <f>VLOOKUP(B611,'Data Produk'!$A$2:$F$40,3,FALSE)</f>
        <v>Makanan</v>
      </c>
      <c r="I611" s="31" t="str">
        <f>VLOOKUP(B611,'Data Produk'!$A$2:$F$40,4,FALSE)</f>
        <v>Pcs</v>
      </c>
      <c r="J611" s="34">
        <f>VLOOKUP(B611,'Data Produk'!$A$2:$F$40,5,FALSE)</f>
        <v>4850</v>
      </c>
      <c r="K611" s="34">
        <f>VLOOKUP(B611,'Data Produk'!$A$2:$F$40,6,FALSE)</f>
        <v>6100</v>
      </c>
      <c r="L611" s="34">
        <f t="shared" si="0"/>
        <v>504400</v>
      </c>
      <c r="M611" s="32">
        <f t="shared" ref="M611:M633" si="41">K611*C611</f>
        <v>634400</v>
      </c>
      <c r="N611" s="31">
        <f>DAY('Data Transaksi'!$A611)</f>
        <v>2</v>
      </c>
      <c r="O611" s="30" t="str">
        <f>TEXT('Data Transaksi'!$A611,"mmm")</f>
        <v>Sep</v>
      </c>
      <c r="P611" s="35">
        <f>YEAR('Data Transaksi'!$A611)</f>
        <v>2022</v>
      </c>
      <c r="R611" s="28">
        <f>'Data Transaksi'!$C611+50</f>
        <v>154</v>
      </c>
    </row>
    <row r="612" spans="1:18" ht="16.5" customHeight="1" x14ac:dyDescent="0.35">
      <c r="A612" s="22">
        <v>44807</v>
      </c>
      <c r="B612" s="23" t="s">
        <v>14</v>
      </c>
      <c r="C612" s="24">
        <v>107</v>
      </c>
      <c r="D612" s="23" t="s">
        <v>104</v>
      </c>
      <c r="E612" s="25" t="s">
        <v>101</v>
      </c>
      <c r="F612" s="26">
        <v>0</v>
      </c>
      <c r="G612" s="23" t="str">
        <f>VLOOKUP(B612,'Data Produk'!$A$2:$F$40,2,FALSE)</f>
        <v>Nyam-nyam</v>
      </c>
      <c r="H612" s="23" t="str">
        <f>VLOOKUP(B612,'Data Produk'!$A$2:$F$40,3,FALSE)</f>
        <v>Makanan</v>
      </c>
      <c r="I612" s="24" t="str">
        <f>VLOOKUP(B612,'Data Produk'!$A$2:$F$40,4,FALSE)</f>
        <v>Pcs</v>
      </c>
      <c r="J612" s="27">
        <f>VLOOKUP(B612,'Data Produk'!$A$2:$F$40,5,FALSE)</f>
        <v>3550</v>
      </c>
      <c r="K612" s="27">
        <f>VLOOKUP(B612,'Data Produk'!$A$2:$F$40,6,FALSE)</f>
        <v>4800</v>
      </c>
      <c r="L612" s="27">
        <f t="shared" si="0"/>
        <v>379850</v>
      </c>
      <c r="M612" s="25">
        <f t="shared" si="41"/>
        <v>513600</v>
      </c>
      <c r="N612" s="24">
        <f>DAY('Data Transaksi'!$A612)</f>
        <v>3</v>
      </c>
      <c r="O612" s="23" t="str">
        <f>TEXT('Data Transaksi'!$A612,"mmm")</f>
        <v>Sep</v>
      </c>
      <c r="P612" s="24">
        <f>YEAR('Data Transaksi'!$A612)</f>
        <v>2022</v>
      </c>
      <c r="R612" s="28">
        <f>'Data Transaksi'!$C612+50</f>
        <v>157</v>
      </c>
    </row>
    <row r="613" spans="1:18" ht="16.5" customHeight="1" x14ac:dyDescent="0.35">
      <c r="A613" s="29">
        <v>44808</v>
      </c>
      <c r="B613" s="30" t="s">
        <v>81</v>
      </c>
      <c r="C613" s="31">
        <v>108</v>
      </c>
      <c r="D613" s="30" t="s">
        <v>104</v>
      </c>
      <c r="E613" s="32" t="s">
        <v>101</v>
      </c>
      <c r="F613" s="33">
        <v>0</v>
      </c>
      <c r="G613" s="30" t="str">
        <f>VLOOKUP(B613,'Data Produk'!$A$2:$F$40,2,FALSE)</f>
        <v>Pulpen Gel</v>
      </c>
      <c r="H613" s="30" t="str">
        <f>VLOOKUP(B613,'Data Produk'!$A$2:$F$40,3,FALSE)</f>
        <v>Alat Tulis</v>
      </c>
      <c r="I613" s="31" t="str">
        <f>VLOOKUP(B613,'Data Produk'!$A$2:$F$40,4,FALSE)</f>
        <v>Pcs</v>
      </c>
      <c r="J613" s="34">
        <f>VLOOKUP(B613,'Data Produk'!$A$2:$F$40,5,FALSE)</f>
        <v>7500</v>
      </c>
      <c r="K613" s="34">
        <f>VLOOKUP(B613,'Data Produk'!$A$2:$F$40,6,FALSE)</f>
        <v>8000</v>
      </c>
      <c r="L613" s="34">
        <f t="shared" si="0"/>
        <v>810000</v>
      </c>
      <c r="M613" s="32">
        <f t="shared" si="41"/>
        <v>864000</v>
      </c>
      <c r="N613" s="31">
        <f>DAY('Data Transaksi'!$A613)</f>
        <v>4</v>
      </c>
      <c r="O613" s="30" t="str">
        <f>TEXT('Data Transaksi'!$A613,"mmm")</f>
        <v>Sep</v>
      </c>
      <c r="P613" s="35">
        <f>YEAR('Data Transaksi'!$A613)</f>
        <v>2022</v>
      </c>
      <c r="R613" s="28">
        <f>'Data Transaksi'!$C613+50</f>
        <v>158</v>
      </c>
    </row>
    <row r="614" spans="1:18" ht="16.5" customHeight="1" x14ac:dyDescent="0.35">
      <c r="A614" s="22">
        <v>44809</v>
      </c>
      <c r="B614" s="23" t="s">
        <v>83</v>
      </c>
      <c r="C614" s="24">
        <v>110</v>
      </c>
      <c r="D614" s="23" t="s">
        <v>100</v>
      </c>
      <c r="E614" s="25" t="s">
        <v>101</v>
      </c>
      <c r="F614" s="26">
        <v>0</v>
      </c>
      <c r="G614" s="23" t="str">
        <f>VLOOKUP(B614,'Data Produk'!$A$2:$F$40,2,FALSE)</f>
        <v>Tipe X Joyko</v>
      </c>
      <c r="H614" s="23" t="str">
        <f>VLOOKUP(B614,'Data Produk'!$A$2:$F$40,3,FALSE)</f>
        <v>Alat Tulis</v>
      </c>
      <c r="I614" s="24" t="str">
        <f>VLOOKUP(B614,'Data Produk'!$A$2:$F$40,4,FALSE)</f>
        <v>Pcs</v>
      </c>
      <c r="J614" s="27">
        <f>VLOOKUP(B614,'Data Produk'!$A$2:$F$40,5,FALSE)</f>
        <v>1500</v>
      </c>
      <c r="K614" s="27">
        <f>VLOOKUP(B614,'Data Produk'!$A$2:$F$40,6,FALSE)</f>
        <v>2500</v>
      </c>
      <c r="L614" s="27">
        <f t="shared" si="0"/>
        <v>165000</v>
      </c>
      <c r="M614" s="25">
        <f t="shared" si="41"/>
        <v>275000</v>
      </c>
      <c r="N614" s="24">
        <f>DAY('Data Transaksi'!$A614)</f>
        <v>5</v>
      </c>
      <c r="O614" s="23" t="str">
        <f>TEXT('Data Transaksi'!$A614,"mmm")</f>
        <v>Sep</v>
      </c>
      <c r="P614" s="24">
        <f>YEAR('Data Transaksi'!$A614)</f>
        <v>2022</v>
      </c>
      <c r="R614" s="28">
        <f>'Data Transaksi'!$C614+50</f>
        <v>160</v>
      </c>
    </row>
    <row r="615" spans="1:18" ht="16.5" customHeight="1" x14ac:dyDescent="0.35">
      <c r="A615" s="29">
        <v>44810</v>
      </c>
      <c r="B615" s="30" t="s">
        <v>47</v>
      </c>
      <c r="C615" s="31">
        <v>105</v>
      </c>
      <c r="D615" s="30" t="s">
        <v>100</v>
      </c>
      <c r="E615" s="32" t="s">
        <v>103</v>
      </c>
      <c r="F615" s="33">
        <v>0</v>
      </c>
      <c r="G615" s="30" t="str">
        <f>VLOOKUP(B615,'Data Produk'!$A$2:$F$40,2,FALSE)</f>
        <v>Golda Coffee</v>
      </c>
      <c r="H615" s="30" t="str">
        <f>VLOOKUP(B615,'Data Produk'!$A$2:$F$40,3,FALSE)</f>
        <v>Minuman</v>
      </c>
      <c r="I615" s="31" t="str">
        <f>VLOOKUP(B615,'Data Produk'!$A$2:$F$40,4,FALSE)</f>
        <v>Pcs</v>
      </c>
      <c r="J615" s="34">
        <f>VLOOKUP(B615,'Data Produk'!$A$2:$F$40,5,FALSE)</f>
        <v>11950</v>
      </c>
      <c r="K615" s="34">
        <f>VLOOKUP(B615,'Data Produk'!$A$2:$F$40,6,FALSE)</f>
        <v>16200</v>
      </c>
      <c r="L615" s="34">
        <f t="shared" si="0"/>
        <v>1254750</v>
      </c>
      <c r="M615" s="32">
        <f t="shared" si="41"/>
        <v>1701000</v>
      </c>
      <c r="N615" s="31">
        <f>DAY('Data Transaksi'!$A615)</f>
        <v>6</v>
      </c>
      <c r="O615" s="30" t="str">
        <f>TEXT('Data Transaksi'!$A615,"mmm")</f>
        <v>Sep</v>
      </c>
      <c r="P615" s="35">
        <f>YEAR('Data Transaksi'!$A615)</f>
        <v>2022</v>
      </c>
      <c r="R615" s="28">
        <f>'Data Transaksi'!$C615+50</f>
        <v>155</v>
      </c>
    </row>
    <row r="616" spans="1:18" ht="16.5" customHeight="1" x14ac:dyDescent="0.35">
      <c r="A616" s="22">
        <v>44811</v>
      </c>
      <c r="B616" s="23" t="s">
        <v>58</v>
      </c>
      <c r="C616" s="24">
        <v>110</v>
      </c>
      <c r="D616" s="23" t="s">
        <v>100</v>
      </c>
      <c r="E616" s="25" t="s">
        <v>101</v>
      </c>
      <c r="F616" s="26">
        <v>0</v>
      </c>
      <c r="G616" s="23" t="str">
        <f>VLOOKUP(B616,'Data Produk'!$A$2:$F$40,2,FALSE)</f>
        <v>Lifebuoy Cair 900 Ml</v>
      </c>
      <c r="H616" s="23" t="str">
        <f>VLOOKUP(B616,'Data Produk'!$A$2:$F$40,3,FALSE)</f>
        <v>Perawatan Tubuh</v>
      </c>
      <c r="I616" s="24" t="str">
        <f>VLOOKUP(B616,'Data Produk'!$A$2:$F$40,4,FALSE)</f>
        <v>Pcs</v>
      </c>
      <c r="J616" s="27">
        <f>VLOOKUP(B616,'Data Produk'!$A$2:$F$40,5,FALSE)</f>
        <v>34550</v>
      </c>
      <c r="K616" s="27">
        <f>VLOOKUP(B616,'Data Produk'!$A$2:$F$40,6,FALSE)</f>
        <v>36000</v>
      </c>
      <c r="L616" s="27">
        <f t="shared" si="0"/>
        <v>3800500</v>
      </c>
      <c r="M616" s="25">
        <f t="shared" si="41"/>
        <v>3960000</v>
      </c>
      <c r="N616" s="24">
        <f>DAY('Data Transaksi'!$A616)</f>
        <v>7</v>
      </c>
      <c r="O616" s="23" t="str">
        <f>TEXT('Data Transaksi'!$A616,"mmm")</f>
        <v>Sep</v>
      </c>
      <c r="P616" s="24">
        <f>YEAR('Data Transaksi'!$A616)</f>
        <v>2022</v>
      </c>
      <c r="R616" s="28">
        <f>'Data Transaksi'!$C616+50</f>
        <v>160</v>
      </c>
    </row>
    <row r="617" spans="1:18" ht="16.5" customHeight="1" x14ac:dyDescent="0.35">
      <c r="A617" s="29">
        <v>44812</v>
      </c>
      <c r="B617" s="30" t="s">
        <v>12</v>
      </c>
      <c r="C617" s="31">
        <v>105</v>
      </c>
      <c r="D617" s="30" t="s">
        <v>100</v>
      </c>
      <c r="E617" s="32" t="s">
        <v>103</v>
      </c>
      <c r="F617" s="33">
        <v>0</v>
      </c>
      <c r="G617" s="30" t="str">
        <f>VLOOKUP(B617,'Data Produk'!$A$2:$F$40,2,FALSE)</f>
        <v>Oreo Wafer Sandwich</v>
      </c>
      <c r="H617" s="30" t="str">
        <f>VLOOKUP(B617,'Data Produk'!$A$2:$F$40,3,FALSE)</f>
        <v>Makanan</v>
      </c>
      <c r="I617" s="31" t="str">
        <f>VLOOKUP(B617,'Data Produk'!$A$2:$F$40,4,FALSE)</f>
        <v>Pcs</v>
      </c>
      <c r="J617" s="34">
        <f>VLOOKUP(B617,'Data Produk'!$A$2:$F$40,5,FALSE)</f>
        <v>2350</v>
      </c>
      <c r="K617" s="34">
        <f>VLOOKUP(B617,'Data Produk'!$A$2:$F$40,6,FALSE)</f>
        <v>3500</v>
      </c>
      <c r="L617" s="34">
        <f t="shared" si="0"/>
        <v>246750</v>
      </c>
      <c r="M617" s="32">
        <f t="shared" si="41"/>
        <v>367500</v>
      </c>
      <c r="N617" s="31">
        <f>DAY('Data Transaksi'!$A617)</f>
        <v>8</v>
      </c>
      <c r="O617" s="30" t="str">
        <f>TEXT('Data Transaksi'!$A617,"mmm")</f>
        <v>Sep</v>
      </c>
      <c r="P617" s="35">
        <f>YEAR('Data Transaksi'!$A617)</f>
        <v>2022</v>
      </c>
      <c r="R617" s="28">
        <f>'Data Transaksi'!$C617+50</f>
        <v>155</v>
      </c>
    </row>
    <row r="618" spans="1:18" ht="16.5" customHeight="1" x14ac:dyDescent="0.35">
      <c r="A618" s="22">
        <v>44813</v>
      </c>
      <c r="B618" s="23" t="s">
        <v>66</v>
      </c>
      <c r="C618" s="24">
        <v>104</v>
      </c>
      <c r="D618" s="23" t="s">
        <v>102</v>
      </c>
      <c r="E618" s="25" t="s">
        <v>101</v>
      </c>
      <c r="F618" s="26">
        <v>0</v>
      </c>
      <c r="G618" s="23" t="str">
        <f>VLOOKUP(B618,'Data Produk'!$A$2:$F$40,2,FALSE)</f>
        <v>Pond's Bright Beauty</v>
      </c>
      <c r="H618" s="23" t="str">
        <f>VLOOKUP(B618,'Data Produk'!$A$2:$F$40,3,FALSE)</f>
        <v>Perawatan Tubuh</v>
      </c>
      <c r="I618" s="24" t="str">
        <f>VLOOKUP(B618,'Data Produk'!$A$2:$F$40,4,FALSE)</f>
        <v>Pcs</v>
      </c>
      <c r="J618" s="27">
        <f>VLOOKUP(B618,'Data Produk'!$A$2:$F$40,5,FALSE)</f>
        <v>17750</v>
      </c>
      <c r="K618" s="27">
        <f>VLOOKUP(B618,'Data Produk'!$A$2:$F$40,6,FALSE)</f>
        <v>21000</v>
      </c>
      <c r="L618" s="27">
        <f t="shared" si="0"/>
        <v>1846000</v>
      </c>
      <c r="M618" s="25">
        <f t="shared" si="41"/>
        <v>2184000</v>
      </c>
      <c r="N618" s="24">
        <f>DAY('Data Transaksi'!$A618)</f>
        <v>9</v>
      </c>
      <c r="O618" s="23" t="str">
        <f>TEXT('Data Transaksi'!$A618,"mmm")</f>
        <v>Sep</v>
      </c>
      <c r="P618" s="24">
        <f>YEAR('Data Transaksi'!$A618)</f>
        <v>2022</v>
      </c>
      <c r="R618" s="28">
        <f>'Data Transaksi'!$C618+50</f>
        <v>154</v>
      </c>
    </row>
    <row r="619" spans="1:18" ht="16.5" customHeight="1" x14ac:dyDescent="0.35">
      <c r="A619" s="29">
        <v>44814</v>
      </c>
      <c r="B619" s="30" t="s">
        <v>66</v>
      </c>
      <c r="C619" s="31">
        <v>103</v>
      </c>
      <c r="D619" s="30" t="s">
        <v>104</v>
      </c>
      <c r="E619" s="32" t="s">
        <v>101</v>
      </c>
      <c r="F619" s="33">
        <v>0</v>
      </c>
      <c r="G619" s="30" t="str">
        <f>VLOOKUP(B619,'Data Produk'!$A$2:$F$40,2,FALSE)</f>
        <v>Pond's Bright Beauty</v>
      </c>
      <c r="H619" s="30" t="str">
        <f>VLOOKUP(B619,'Data Produk'!$A$2:$F$40,3,FALSE)</f>
        <v>Perawatan Tubuh</v>
      </c>
      <c r="I619" s="31" t="str">
        <f>VLOOKUP(B619,'Data Produk'!$A$2:$F$40,4,FALSE)</f>
        <v>Pcs</v>
      </c>
      <c r="J619" s="34">
        <f>VLOOKUP(B619,'Data Produk'!$A$2:$F$40,5,FALSE)</f>
        <v>17750</v>
      </c>
      <c r="K619" s="34">
        <f>VLOOKUP(B619,'Data Produk'!$A$2:$F$40,6,FALSE)</f>
        <v>21000</v>
      </c>
      <c r="L619" s="34">
        <f t="shared" si="0"/>
        <v>1828250</v>
      </c>
      <c r="M619" s="32">
        <f t="shared" si="41"/>
        <v>2163000</v>
      </c>
      <c r="N619" s="31">
        <f>DAY('Data Transaksi'!$A619)</f>
        <v>10</v>
      </c>
      <c r="O619" s="30" t="str">
        <f>TEXT('Data Transaksi'!$A619,"mmm")</f>
        <v>Sep</v>
      </c>
      <c r="P619" s="35">
        <f>YEAR('Data Transaksi'!$A619)</f>
        <v>2022</v>
      </c>
      <c r="R619" s="28">
        <f>'Data Transaksi'!$C619+50</f>
        <v>153</v>
      </c>
    </row>
    <row r="620" spans="1:18" ht="16.5" customHeight="1" x14ac:dyDescent="0.35">
      <c r="A620" s="22">
        <v>44815</v>
      </c>
      <c r="B620" s="23" t="s">
        <v>10</v>
      </c>
      <c r="C620" s="24">
        <v>102</v>
      </c>
      <c r="D620" s="23" t="s">
        <v>102</v>
      </c>
      <c r="E620" s="25" t="s">
        <v>101</v>
      </c>
      <c r="F620" s="26">
        <v>0</v>
      </c>
      <c r="G620" s="23" t="str">
        <f>VLOOKUP(B620,'Data Produk'!$A$2:$F$40,2,FALSE)</f>
        <v>Lotte Chocopie</v>
      </c>
      <c r="H620" s="23" t="str">
        <f>VLOOKUP(B620,'Data Produk'!$A$2:$F$40,3,FALSE)</f>
        <v>Makanan</v>
      </c>
      <c r="I620" s="24" t="str">
        <f>VLOOKUP(B620,'Data Produk'!$A$2:$F$40,4,FALSE)</f>
        <v>Pcs</v>
      </c>
      <c r="J620" s="27">
        <f>VLOOKUP(B620,'Data Produk'!$A$2:$F$40,5,FALSE)</f>
        <v>4850</v>
      </c>
      <c r="K620" s="27">
        <f>VLOOKUP(B620,'Data Produk'!$A$2:$F$40,6,FALSE)</f>
        <v>6100</v>
      </c>
      <c r="L620" s="27">
        <f t="shared" si="0"/>
        <v>494700</v>
      </c>
      <c r="M620" s="25">
        <f t="shared" si="41"/>
        <v>622200</v>
      </c>
      <c r="N620" s="24">
        <f>DAY('Data Transaksi'!$A620)</f>
        <v>11</v>
      </c>
      <c r="O620" s="23" t="str">
        <f>TEXT('Data Transaksi'!$A620,"mmm")</f>
        <v>Sep</v>
      </c>
      <c r="P620" s="24">
        <f>YEAR('Data Transaksi'!$A620)</f>
        <v>2022</v>
      </c>
      <c r="R620" s="28">
        <f>'Data Transaksi'!$C620+50</f>
        <v>152</v>
      </c>
    </row>
    <row r="621" spans="1:18" ht="16.5" customHeight="1" x14ac:dyDescent="0.35">
      <c r="A621" s="29">
        <v>44816</v>
      </c>
      <c r="B621" s="30" t="s">
        <v>14</v>
      </c>
      <c r="C621" s="31">
        <v>105</v>
      </c>
      <c r="D621" s="30" t="s">
        <v>102</v>
      </c>
      <c r="E621" s="32" t="s">
        <v>101</v>
      </c>
      <c r="F621" s="33">
        <v>0</v>
      </c>
      <c r="G621" s="30" t="str">
        <f>VLOOKUP(B621,'Data Produk'!$A$2:$F$40,2,FALSE)</f>
        <v>Nyam-nyam</v>
      </c>
      <c r="H621" s="30" t="str">
        <f>VLOOKUP(B621,'Data Produk'!$A$2:$F$40,3,FALSE)</f>
        <v>Makanan</v>
      </c>
      <c r="I621" s="31" t="str">
        <f>VLOOKUP(B621,'Data Produk'!$A$2:$F$40,4,FALSE)</f>
        <v>Pcs</v>
      </c>
      <c r="J621" s="34">
        <f>VLOOKUP(B621,'Data Produk'!$A$2:$F$40,5,FALSE)</f>
        <v>3550</v>
      </c>
      <c r="K621" s="34">
        <f>VLOOKUP(B621,'Data Produk'!$A$2:$F$40,6,FALSE)</f>
        <v>4800</v>
      </c>
      <c r="L621" s="34">
        <f t="shared" si="0"/>
        <v>372750</v>
      </c>
      <c r="M621" s="32">
        <f t="shared" si="41"/>
        <v>504000</v>
      </c>
      <c r="N621" s="31">
        <f>DAY('Data Transaksi'!$A621)</f>
        <v>12</v>
      </c>
      <c r="O621" s="30" t="str">
        <f>TEXT('Data Transaksi'!$A621,"mmm")</f>
        <v>Sep</v>
      </c>
      <c r="P621" s="35">
        <f>YEAR('Data Transaksi'!$A621)</f>
        <v>2022</v>
      </c>
      <c r="R621" s="28">
        <f>'Data Transaksi'!$C621+50</f>
        <v>155</v>
      </c>
    </row>
    <row r="622" spans="1:18" ht="16.5" customHeight="1" x14ac:dyDescent="0.35">
      <c r="A622" s="22">
        <v>44817</v>
      </c>
      <c r="B622" s="23" t="s">
        <v>6</v>
      </c>
      <c r="C622" s="24">
        <v>106</v>
      </c>
      <c r="D622" s="23" t="s">
        <v>104</v>
      </c>
      <c r="E622" s="25" t="s">
        <v>101</v>
      </c>
      <c r="F622" s="26">
        <v>0</v>
      </c>
      <c r="G622" s="23" t="str">
        <f>VLOOKUP(B622,'Data Produk'!$A$2:$F$40,2,FALSE)</f>
        <v>Pocky</v>
      </c>
      <c r="H622" s="23" t="str">
        <f>VLOOKUP(B622,'Data Produk'!$A$2:$F$40,3,FALSE)</f>
        <v>Makanan</v>
      </c>
      <c r="I622" s="24" t="str">
        <f>VLOOKUP(B622,'Data Produk'!$A$2:$F$40,4,FALSE)</f>
        <v>Pcs</v>
      </c>
      <c r="J622" s="27">
        <f>VLOOKUP(B622,'Data Produk'!$A$2:$F$40,5,FALSE)</f>
        <v>7250</v>
      </c>
      <c r="K622" s="27">
        <f>VLOOKUP(B622,'Data Produk'!$A$2:$F$40,6,FALSE)</f>
        <v>8200</v>
      </c>
      <c r="L622" s="27">
        <f t="shared" si="0"/>
        <v>768500</v>
      </c>
      <c r="M622" s="25">
        <f t="shared" si="41"/>
        <v>869200</v>
      </c>
      <c r="N622" s="24">
        <f>DAY('Data Transaksi'!$A622)</f>
        <v>13</v>
      </c>
      <c r="O622" s="23" t="str">
        <f>TEXT('Data Transaksi'!$A622,"mmm")</f>
        <v>Sep</v>
      </c>
      <c r="P622" s="24">
        <f>YEAR('Data Transaksi'!$A622)</f>
        <v>2022</v>
      </c>
      <c r="R622" s="28">
        <f>'Data Transaksi'!$C622+50</f>
        <v>156</v>
      </c>
    </row>
    <row r="623" spans="1:18" ht="16.5" customHeight="1" x14ac:dyDescent="0.35">
      <c r="A623" s="29">
        <v>44818</v>
      </c>
      <c r="B623" s="30" t="s">
        <v>37</v>
      </c>
      <c r="C623" s="31">
        <v>108</v>
      </c>
      <c r="D623" s="30" t="s">
        <v>102</v>
      </c>
      <c r="E623" s="32" t="s">
        <v>101</v>
      </c>
      <c r="F623" s="33">
        <v>0</v>
      </c>
      <c r="G623" s="30" t="str">
        <f>VLOOKUP(B623,'Data Produk'!$A$2:$F$40,2,FALSE)</f>
        <v>Yoyic Bluebery</v>
      </c>
      <c r="H623" s="30" t="str">
        <f>VLOOKUP(B623,'Data Produk'!$A$2:$F$40,3,FALSE)</f>
        <v>Minuman</v>
      </c>
      <c r="I623" s="31" t="str">
        <f>VLOOKUP(B623,'Data Produk'!$A$2:$F$40,4,FALSE)</f>
        <v>Pcs</v>
      </c>
      <c r="J623" s="34">
        <f>VLOOKUP(B623,'Data Produk'!$A$2:$F$40,5,FALSE)</f>
        <v>4775</v>
      </c>
      <c r="K623" s="34">
        <f>VLOOKUP(B623,'Data Produk'!$A$2:$F$40,6,FALSE)</f>
        <v>7700</v>
      </c>
      <c r="L623" s="34">
        <f t="shared" si="0"/>
        <v>515700</v>
      </c>
      <c r="M623" s="32">
        <f t="shared" si="41"/>
        <v>831600</v>
      </c>
      <c r="N623" s="31">
        <f>DAY('Data Transaksi'!$A623)</f>
        <v>14</v>
      </c>
      <c r="O623" s="30" t="str">
        <f>TEXT('Data Transaksi'!$A623,"mmm")</f>
        <v>Sep</v>
      </c>
      <c r="P623" s="35">
        <f>YEAR('Data Transaksi'!$A623)</f>
        <v>2022</v>
      </c>
      <c r="R623" s="28">
        <f>'Data Transaksi'!$C623+50</f>
        <v>158</v>
      </c>
    </row>
    <row r="624" spans="1:18" ht="16.5" customHeight="1" x14ac:dyDescent="0.35">
      <c r="A624" s="22">
        <v>44819</v>
      </c>
      <c r="B624" s="23" t="s">
        <v>47</v>
      </c>
      <c r="C624" s="24">
        <v>104</v>
      </c>
      <c r="D624" s="23" t="s">
        <v>102</v>
      </c>
      <c r="E624" s="25" t="s">
        <v>101</v>
      </c>
      <c r="F624" s="26">
        <v>0</v>
      </c>
      <c r="G624" s="23" t="str">
        <f>VLOOKUP(B624,'Data Produk'!$A$2:$F$40,2,FALSE)</f>
        <v>Golda Coffee</v>
      </c>
      <c r="H624" s="23" t="str">
        <f>VLOOKUP(B624,'Data Produk'!$A$2:$F$40,3,FALSE)</f>
        <v>Minuman</v>
      </c>
      <c r="I624" s="24" t="str">
        <f>VLOOKUP(B624,'Data Produk'!$A$2:$F$40,4,FALSE)</f>
        <v>Pcs</v>
      </c>
      <c r="J624" s="27">
        <f>VLOOKUP(B624,'Data Produk'!$A$2:$F$40,5,FALSE)</f>
        <v>11950</v>
      </c>
      <c r="K624" s="27">
        <f>VLOOKUP(B624,'Data Produk'!$A$2:$F$40,6,FALSE)</f>
        <v>16200</v>
      </c>
      <c r="L624" s="27">
        <f t="shared" si="0"/>
        <v>1242800</v>
      </c>
      <c r="M624" s="25">
        <f t="shared" si="41"/>
        <v>1684800</v>
      </c>
      <c r="N624" s="24">
        <f>DAY('Data Transaksi'!$A624)</f>
        <v>15</v>
      </c>
      <c r="O624" s="23" t="str">
        <f>TEXT('Data Transaksi'!$A624,"mmm")</f>
        <v>Sep</v>
      </c>
      <c r="P624" s="24">
        <f>YEAR('Data Transaksi'!$A624)</f>
        <v>2022</v>
      </c>
      <c r="R624" s="28">
        <f>'Data Transaksi'!$C624+50</f>
        <v>154</v>
      </c>
    </row>
    <row r="625" spans="1:18" ht="16.5" customHeight="1" x14ac:dyDescent="0.35">
      <c r="A625" s="29">
        <v>44820</v>
      </c>
      <c r="B625" s="30" t="s">
        <v>58</v>
      </c>
      <c r="C625" s="31">
        <v>105</v>
      </c>
      <c r="D625" s="30" t="s">
        <v>104</v>
      </c>
      <c r="E625" s="32" t="s">
        <v>101</v>
      </c>
      <c r="F625" s="33">
        <v>0</v>
      </c>
      <c r="G625" s="30" t="str">
        <f>VLOOKUP(B625,'Data Produk'!$A$2:$F$40,2,FALSE)</f>
        <v>Lifebuoy Cair 900 Ml</v>
      </c>
      <c r="H625" s="30" t="str">
        <f>VLOOKUP(B625,'Data Produk'!$A$2:$F$40,3,FALSE)</f>
        <v>Perawatan Tubuh</v>
      </c>
      <c r="I625" s="31" t="str">
        <f>VLOOKUP(B625,'Data Produk'!$A$2:$F$40,4,FALSE)</f>
        <v>Pcs</v>
      </c>
      <c r="J625" s="34">
        <f>VLOOKUP(B625,'Data Produk'!$A$2:$F$40,5,FALSE)</f>
        <v>34550</v>
      </c>
      <c r="K625" s="34">
        <f>VLOOKUP(B625,'Data Produk'!$A$2:$F$40,6,FALSE)</f>
        <v>36000</v>
      </c>
      <c r="L625" s="34">
        <f t="shared" si="0"/>
        <v>3627750</v>
      </c>
      <c r="M625" s="32">
        <f t="shared" si="41"/>
        <v>3780000</v>
      </c>
      <c r="N625" s="31">
        <f>DAY('Data Transaksi'!$A625)</f>
        <v>16</v>
      </c>
      <c r="O625" s="30" t="str">
        <f>TEXT('Data Transaksi'!$A625,"mmm")</f>
        <v>Sep</v>
      </c>
      <c r="P625" s="35">
        <f>YEAR('Data Transaksi'!$A625)</f>
        <v>2022</v>
      </c>
      <c r="R625" s="28">
        <f>'Data Transaksi'!$C625+50</f>
        <v>155</v>
      </c>
    </row>
    <row r="626" spans="1:18" ht="16.5" customHeight="1" x14ac:dyDescent="0.35">
      <c r="A626" s="22">
        <v>44821</v>
      </c>
      <c r="B626" s="23" t="s">
        <v>12</v>
      </c>
      <c r="C626" s="24">
        <v>102</v>
      </c>
      <c r="D626" s="23" t="s">
        <v>102</v>
      </c>
      <c r="E626" s="25" t="s">
        <v>101</v>
      </c>
      <c r="F626" s="26">
        <v>0</v>
      </c>
      <c r="G626" s="23" t="str">
        <f>VLOOKUP(B626,'Data Produk'!$A$2:$F$40,2,FALSE)</f>
        <v>Oreo Wafer Sandwich</v>
      </c>
      <c r="H626" s="23" t="str">
        <f>VLOOKUP(B626,'Data Produk'!$A$2:$F$40,3,FALSE)</f>
        <v>Makanan</v>
      </c>
      <c r="I626" s="24" t="str">
        <f>VLOOKUP(B626,'Data Produk'!$A$2:$F$40,4,FALSE)</f>
        <v>Pcs</v>
      </c>
      <c r="J626" s="27">
        <f>VLOOKUP(B626,'Data Produk'!$A$2:$F$40,5,FALSE)</f>
        <v>2350</v>
      </c>
      <c r="K626" s="27">
        <f>VLOOKUP(B626,'Data Produk'!$A$2:$F$40,6,FALSE)</f>
        <v>3500</v>
      </c>
      <c r="L626" s="27">
        <f t="shared" si="0"/>
        <v>239700</v>
      </c>
      <c r="M626" s="25">
        <f t="shared" si="41"/>
        <v>357000</v>
      </c>
      <c r="N626" s="24">
        <f>DAY('Data Transaksi'!$A626)</f>
        <v>17</v>
      </c>
      <c r="O626" s="23" t="str">
        <f>TEXT('Data Transaksi'!$A626,"mmm")</f>
        <v>Sep</v>
      </c>
      <c r="P626" s="24">
        <f>YEAR('Data Transaksi'!$A626)</f>
        <v>2022</v>
      </c>
      <c r="R626" s="28">
        <f>'Data Transaksi'!$C626+50</f>
        <v>152</v>
      </c>
    </row>
    <row r="627" spans="1:18" ht="16.5" customHeight="1" x14ac:dyDescent="0.35">
      <c r="A627" s="29">
        <v>44822</v>
      </c>
      <c r="B627" s="30" t="s">
        <v>66</v>
      </c>
      <c r="C627" s="31">
        <v>106</v>
      </c>
      <c r="D627" s="30" t="s">
        <v>102</v>
      </c>
      <c r="E627" s="32" t="s">
        <v>101</v>
      </c>
      <c r="F627" s="33">
        <v>0</v>
      </c>
      <c r="G627" s="30" t="str">
        <f>VLOOKUP(B627,'Data Produk'!$A$2:$F$40,2,FALSE)</f>
        <v>Pond's Bright Beauty</v>
      </c>
      <c r="H627" s="30" t="str">
        <f>VLOOKUP(B627,'Data Produk'!$A$2:$F$40,3,FALSE)</f>
        <v>Perawatan Tubuh</v>
      </c>
      <c r="I627" s="31" t="str">
        <f>VLOOKUP(B627,'Data Produk'!$A$2:$F$40,4,FALSE)</f>
        <v>Pcs</v>
      </c>
      <c r="J627" s="34">
        <f>VLOOKUP(B627,'Data Produk'!$A$2:$F$40,5,FALSE)</f>
        <v>17750</v>
      </c>
      <c r="K627" s="34">
        <f>VLOOKUP(B627,'Data Produk'!$A$2:$F$40,6,FALSE)</f>
        <v>21000</v>
      </c>
      <c r="L627" s="34">
        <f t="shared" si="0"/>
        <v>1881500</v>
      </c>
      <c r="M627" s="32">
        <f t="shared" si="41"/>
        <v>2226000</v>
      </c>
      <c r="N627" s="31">
        <f>DAY('Data Transaksi'!$A627)</f>
        <v>18</v>
      </c>
      <c r="O627" s="30" t="str">
        <f>TEXT('Data Transaksi'!$A627,"mmm")</f>
        <v>Sep</v>
      </c>
      <c r="P627" s="35">
        <f>YEAR('Data Transaksi'!$A627)</f>
        <v>2022</v>
      </c>
      <c r="R627" s="28">
        <f>'Data Transaksi'!$C627+50</f>
        <v>156</v>
      </c>
    </row>
    <row r="628" spans="1:18" ht="16.5" customHeight="1" x14ac:dyDescent="0.35">
      <c r="A628" s="22">
        <v>44823</v>
      </c>
      <c r="B628" s="23" t="s">
        <v>66</v>
      </c>
      <c r="C628" s="24">
        <v>103</v>
      </c>
      <c r="D628" s="23" t="s">
        <v>104</v>
      </c>
      <c r="E628" s="25" t="s">
        <v>101</v>
      </c>
      <c r="F628" s="26">
        <v>0</v>
      </c>
      <c r="G628" s="23" t="str">
        <f>VLOOKUP(B628,'Data Produk'!$A$2:$F$40,2,FALSE)</f>
        <v>Pond's Bright Beauty</v>
      </c>
      <c r="H628" s="23" t="str">
        <f>VLOOKUP(B628,'Data Produk'!$A$2:$F$40,3,FALSE)</f>
        <v>Perawatan Tubuh</v>
      </c>
      <c r="I628" s="24" t="str">
        <f>VLOOKUP(B628,'Data Produk'!$A$2:$F$40,4,FALSE)</f>
        <v>Pcs</v>
      </c>
      <c r="J628" s="27">
        <f>VLOOKUP(B628,'Data Produk'!$A$2:$F$40,5,FALSE)</f>
        <v>17750</v>
      </c>
      <c r="K628" s="27">
        <f>VLOOKUP(B628,'Data Produk'!$A$2:$F$40,6,FALSE)</f>
        <v>21000</v>
      </c>
      <c r="L628" s="27">
        <f t="shared" si="0"/>
        <v>1828250</v>
      </c>
      <c r="M628" s="25">
        <f t="shared" si="41"/>
        <v>2163000</v>
      </c>
      <c r="N628" s="24">
        <f>DAY('Data Transaksi'!$A628)</f>
        <v>19</v>
      </c>
      <c r="O628" s="23" t="str">
        <f>TEXT('Data Transaksi'!$A628,"mmm")</f>
        <v>Sep</v>
      </c>
      <c r="P628" s="24">
        <f>YEAR('Data Transaksi'!$A628)</f>
        <v>2022</v>
      </c>
      <c r="R628" s="28">
        <f>'Data Transaksi'!$C628+50</f>
        <v>153</v>
      </c>
    </row>
    <row r="629" spans="1:18" ht="16.5" customHeight="1" x14ac:dyDescent="0.35">
      <c r="A629" s="29">
        <v>44824</v>
      </c>
      <c r="B629" s="30" t="s">
        <v>10</v>
      </c>
      <c r="C629" s="31">
        <v>109</v>
      </c>
      <c r="D629" s="30" t="s">
        <v>102</v>
      </c>
      <c r="E629" s="32" t="s">
        <v>101</v>
      </c>
      <c r="F629" s="33">
        <v>0</v>
      </c>
      <c r="G629" s="30" t="str">
        <f>VLOOKUP(B629,'Data Produk'!$A$2:$F$40,2,FALSE)</f>
        <v>Lotte Chocopie</v>
      </c>
      <c r="H629" s="30" t="str">
        <f>VLOOKUP(B629,'Data Produk'!$A$2:$F$40,3,FALSE)</f>
        <v>Makanan</v>
      </c>
      <c r="I629" s="31" t="str">
        <f>VLOOKUP(B629,'Data Produk'!$A$2:$F$40,4,FALSE)</f>
        <v>Pcs</v>
      </c>
      <c r="J629" s="34">
        <f>VLOOKUP(B629,'Data Produk'!$A$2:$F$40,5,FALSE)</f>
        <v>4850</v>
      </c>
      <c r="K629" s="34">
        <f>VLOOKUP(B629,'Data Produk'!$A$2:$F$40,6,FALSE)</f>
        <v>6100</v>
      </c>
      <c r="L629" s="34">
        <f t="shared" si="0"/>
        <v>528650</v>
      </c>
      <c r="M629" s="32">
        <f t="shared" si="41"/>
        <v>664900</v>
      </c>
      <c r="N629" s="31">
        <f>DAY('Data Transaksi'!$A629)</f>
        <v>20</v>
      </c>
      <c r="O629" s="30" t="str">
        <f>TEXT('Data Transaksi'!$A629,"mmm")</f>
        <v>Sep</v>
      </c>
      <c r="P629" s="35">
        <f>YEAR('Data Transaksi'!$A629)</f>
        <v>2022</v>
      </c>
      <c r="R629" s="28">
        <f>'Data Transaksi'!$C629+50</f>
        <v>159</v>
      </c>
    </row>
    <row r="630" spans="1:18" ht="16.5" customHeight="1" x14ac:dyDescent="0.35">
      <c r="A630" s="22">
        <v>44825</v>
      </c>
      <c r="B630" s="23" t="s">
        <v>14</v>
      </c>
      <c r="C630" s="24">
        <v>108</v>
      </c>
      <c r="D630" s="23" t="s">
        <v>102</v>
      </c>
      <c r="E630" s="25" t="s">
        <v>101</v>
      </c>
      <c r="F630" s="26">
        <v>0</v>
      </c>
      <c r="G630" s="23" t="str">
        <f>VLOOKUP(B630,'Data Produk'!$A$2:$F$40,2,FALSE)</f>
        <v>Nyam-nyam</v>
      </c>
      <c r="H630" s="23" t="str">
        <f>VLOOKUP(B630,'Data Produk'!$A$2:$F$40,3,FALSE)</f>
        <v>Makanan</v>
      </c>
      <c r="I630" s="24" t="str">
        <f>VLOOKUP(B630,'Data Produk'!$A$2:$F$40,4,FALSE)</f>
        <v>Pcs</v>
      </c>
      <c r="J630" s="27">
        <f>VLOOKUP(B630,'Data Produk'!$A$2:$F$40,5,FALSE)</f>
        <v>3550</v>
      </c>
      <c r="K630" s="27">
        <f>VLOOKUP(B630,'Data Produk'!$A$2:$F$40,6,FALSE)</f>
        <v>4800</v>
      </c>
      <c r="L630" s="27">
        <f t="shared" si="0"/>
        <v>383400</v>
      </c>
      <c r="M630" s="25">
        <f t="shared" si="41"/>
        <v>518400</v>
      </c>
      <c r="N630" s="24">
        <f>DAY('Data Transaksi'!$A630)</f>
        <v>21</v>
      </c>
      <c r="O630" s="23" t="str">
        <f>TEXT('Data Transaksi'!$A630,"mmm")</f>
        <v>Sep</v>
      </c>
      <c r="P630" s="24">
        <f>YEAR('Data Transaksi'!$A630)</f>
        <v>2022</v>
      </c>
      <c r="R630" s="28">
        <f>'Data Transaksi'!$C630+50</f>
        <v>158</v>
      </c>
    </row>
    <row r="631" spans="1:18" ht="16.5" customHeight="1" x14ac:dyDescent="0.35">
      <c r="A631" s="29">
        <v>44826</v>
      </c>
      <c r="B631" s="30" t="s">
        <v>6</v>
      </c>
      <c r="C631" s="31">
        <v>107</v>
      </c>
      <c r="D631" s="30" t="s">
        <v>104</v>
      </c>
      <c r="E631" s="32" t="s">
        <v>101</v>
      </c>
      <c r="F631" s="33">
        <v>0</v>
      </c>
      <c r="G631" s="30" t="str">
        <f>VLOOKUP(B631,'Data Produk'!$A$2:$F$40,2,FALSE)</f>
        <v>Pocky</v>
      </c>
      <c r="H631" s="30" t="str">
        <f>VLOOKUP(B631,'Data Produk'!$A$2:$F$40,3,FALSE)</f>
        <v>Makanan</v>
      </c>
      <c r="I631" s="31" t="str">
        <f>VLOOKUP(B631,'Data Produk'!$A$2:$F$40,4,FALSE)</f>
        <v>Pcs</v>
      </c>
      <c r="J631" s="34">
        <f>VLOOKUP(B631,'Data Produk'!$A$2:$F$40,5,FALSE)</f>
        <v>7250</v>
      </c>
      <c r="K631" s="34">
        <f>VLOOKUP(B631,'Data Produk'!$A$2:$F$40,6,FALSE)</f>
        <v>8200</v>
      </c>
      <c r="L631" s="34">
        <f t="shared" si="0"/>
        <v>775750</v>
      </c>
      <c r="M631" s="32">
        <f t="shared" si="41"/>
        <v>877400</v>
      </c>
      <c r="N631" s="31">
        <f>DAY('Data Transaksi'!$A631)</f>
        <v>22</v>
      </c>
      <c r="O631" s="30" t="str">
        <f>TEXT('Data Transaksi'!$A631,"mmm")</f>
        <v>Sep</v>
      </c>
      <c r="P631" s="35">
        <f>YEAR('Data Transaksi'!$A631)</f>
        <v>2022</v>
      </c>
      <c r="R631" s="28">
        <f>'Data Transaksi'!$C631+50</f>
        <v>157</v>
      </c>
    </row>
    <row r="632" spans="1:18" ht="16.5" customHeight="1" x14ac:dyDescent="0.35">
      <c r="A632" s="22">
        <v>44827</v>
      </c>
      <c r="B632" s="23" t="s">
        <v>37</v>
      </c>
      <c r="C632" s="24">
        <v>104</v>
      </c>
      <c r="D632" s="23" t="s">
        <v>102</v>
      </c>
      <c r="E632" s="25" t="s">
        <v>101</v>
      </c>
      <c r="F632" s="26">
        <v>0</v>
      </c>
      <c r="G632" s="23" t="str">
        <f>VLOOKUP(B632,'Data Produk'!$A$2:$F$40,2,FALSE)</f>
        <v>Yoyic Bluebery</v>
      </c>
      <c r="H632" s="23" t="str">
        <f>VLOOKUP(B632,'Data Produk'!$A$2:$F$40,3,FALSE)</f>
        <v>Minuman</v>
      </c>
      <c r="I632" s="24" t="str">
        <f>VLOOKUP(B632,'Data Produk'!$A$2:$F$40,4,FALSE)</f>
        <v>Pcs</v>
      </c>
      <c r="J632" s="27">
        <f>VLOOKUP(B632,'Data Produk'!$A$2:$F$40,5,FALSE)</f>
        <v>4775</v>
      </c>
      <c r="K632" s="27">
        <f>VLOOKUP(B632,'Data Produk'!$A$2:$F$40,6,FALSE)</f>
        <v>7700</v>
      </c>
      <c r="L632" s="27">
        <f t="shared" si="0"/>
        <v>496600</v>
      </c>
      <c r="M632" s="25">
        <f t="shared" si="41"/>
        <v>800800</v>
      </c>
      <c r="N632" s="24">
        <f>DAY('Data Transaksi'!$A632)</f>
        <v>23</v>
      </c>
      <c r="O632" s="23" t="str">
        <f>TEXT('Data Transaksi'!$A632,"mmm")</f>
        <v>Sep</v>
      </c>
      <c r="P632" s="24">
        <f>YEAR('Data Transaksi'!$A632)</f>
        <v>2022</v>
      </c>
      <c r="R632" s="28">
        <f>'Data Transaksi'!$C632+50</f>
        <v>154</v>
      </c>
    </row>
    <row r="633" spans="1:18" ht="16.5" customHeight="1" x14ac:dyDescent="0.35">
      <c r="A633" s="29">
        <v>44828</v>
      </c>
      <c r="B633" s="30" t="s">
        <v>47</v>
      </c>
      <c r="C633" s="31">
        <v>103</v>
      </c>
      <c r="D633" s="30" t="s">
        <v>102</v>
      </c>
      <c r="E633" s="32" t="s">
        <v>101</v>
      </c>
      <c r="F633" s="33">
        <v>0</v>
      </c>
      <c r="G633" s="30" t="str">
        <f>VLOOKUP(B633,'Data Produk'!$A$2:$F$40,2,FALSE)</f>
        <v>Golda Coffee</v>
      </c>
      <c r="H633" s="30" t="str">
        <f>VLOOKUP(B633,'Data Produk'!$A$2:$F$40,3,FALSE)</f>
        <v>Minuman</v>
      </c>
      <c r="I633" s="31" t="str">
        <f>VLOOKUP(B633,'Data Produk'!$A$2:$F$40,4,FALSE)</f>
        <v>Pcs</v>
      </c>
      <c r="J633" s="34">
        <f>VLOOKUP(B633,'Data Produk'!$A$2:$F$40,5,FALSE)</f>
        <v>11950</v>
      </c>
      <c r="K633" s="34">
        <f>VLOOKUP(B633,'Data Produk'!$A$2:$F$40,6,FALSE)</f>
        <v>16200</v>
      </c>
      <c r="L633" s="34">
        <f t="shared" si="0"/>
        <v>1230850</v>
      </c>
      <c r="M633" s="32">
        <f t="shared" si="41"/>
        <v>1668600</v>
      </c>
      <c r="N633" s="31">
        <f>DAY('Data Transaksi'!$A633)</f>
        <v>24</v>
      </c>
      <c r="O633" s="30" t="str">
        <f>TEXT('Data Transaksi'!$A633,"mmm")</f>
        <v>Sep</v>
      </c>
      <c r="P633" s="35">
        <f>YEAR('Data Transaksi'!$A633)</f>
        <v>2022</v>
      </c>
      <c r="R633" s="28">
        <f>'Data Transaksi'!$C633+50</f>
        <v>153</v>
      </c>
    </row>
    <row r="634" spans="1:18" ht="16.5" customHeight="1" x14ac:dyDescent="0.35">
      <c r="A634" s="22">
        <v>44829</v>
      </c>
      <c r="B634" s="23" t="s">
        <v>66</v>
      </c>
      <c r="C634" s="24">
        <v>112</v>
      </c>
      <c r="D634" s="23" t="s">
        <v>100</v>
      </c>
      <c r="E634" s="25" t="s">
        <v>101</v>
      </c>
      <c r="F634" s="26">
        <v>0</v>
      </c>
      <c r="G634" s="23" t="str">
        <f>VLOOKUP(B634,'Data Produk'!$A$2:$F$40,2,FALSE)</f>
        <v>Pond's Bright Beauty</v>
      </c>
      <c r="H634" s="23" t="str">
        <f>VLOOKUP(B634,'Data Produk'!$A$2:$F$40,3,FALSE)</f>
        <v>Perawatan Tubuh</v>
      </c>
      <c r="I634" s="24" t="str">
        <f>VLOOKUP(B634,'Data Produk'!$A$2:$F$40,4,FALSE)</f>
        <v>Pcs</v>
      </c>
      <c r="J634" s="27">
        <f>VLOOKUP(B634,'Data Produk'!$A$2:$F$40,5,FALSE)</f>
        <v>17750</v>
      </c>
      <c r="K634" s="27">
        <f>VLOOKUP(B634,'Data Produk'!$A$2:$F$40,6,FALSE)</f>
        <v>21000</v>
      </c>
      <c r="L634" s="27">
        <f t="shared" si="0"/>
        <v>1988000</v>
      </c>
      <c r="M634" s="25">
        <f t="shared" ref="M634:M640" si="42">K634*C634*(1-F634)</f>
        <v>2352000</v>
      </c>
      <c r="N634" s="24">
        <f>DAY('Data Transaksi'!$A634)</f>
        <v>25</v>
      </c>
      <c r="O634" s="23" t="str">
        <f>TEXT('Data Transaksi'!$A634,"mmm")</f>
        <v>Sep</v>
      </c>
      <c r="P634" s="24">
        <f>YEAR('Data Transaksi'!$A634)</f>
        <v>2022</v>
      </c>
      <c r="R634" s="28">
        <f>'Data Transaksi'!$C634+50</f>
        <v>162</v>
      </c>
    </row>
    <row r="635" spans="1:18" ht="16.5" customHeight="1" x14ac:dyDescent="0.35">
      <c r="A635" s="29">
        <v>44830</v>
      </c>
      <c r="B635" s="30" t="s">
        <v>66</v>
      </c>
      <c r="C635" s="31">
        <v>110</v>
      </c>
      <c r="D635" s="30" t="s">
        <v>100</v>
      </c>
      <c r="E635" s="32" t="s">
        <v>101</v>
      </c>
      <c r="F635" s="33">
        <v>0</v>
      </c>
      <c r="G635" s="30" t="str">
        <f>VLOOKUP(B635,'Data Produk'!$A$2:$F$40,2,FALSE)</f>
        <v>Pond's Bright Beauty</v>
      </c>
      <c r="H635" s="30" t="str">
        <f>VLOOKUP(B635,'Data Produk'!$A$2:$F$40,3,FALSE)</f>
        <v>Perawatan Tubuh</v>
      </c>
      <c r="I635" s="31" t="str">
        <f>VLOOKUP(B635,'Data Produk'!$A$2:$F$40,4,FALSE)</f>
        <v>Pcs</v>
      </c>
      <c r="J635" s="34">
        <f>VLOOKUP(B635,'Data Produk'!$A$2:$F$40,5,FALSE)</f>
        <v>17750</v>
      </c>
      <c r="K635" s="34">
        <f>VLOOKUP(B635,'Data Produk'!$A$2:$F$40,6,FALSE)</f>
        <v>21000</v>
      </c>
      <c r="L635" s="34">
        <f t="shared" si="0"/>
        <v>1952500</v>
      </c>
      <c r="M635" s="32">
        <f t="shared" si="42"/>
        <v>2310000</v>
      </c>
      <c r="N635" s="31">
        <f>DAY('Data Transaksi'!$A635)</f>
        <v>26</v>
      </c>
      <c r="O635" s="30" t="str">
        <f>TEXT('Data Transaksi'!$A635,"mmm")</f>
        <v>Sep</v>
      </c>
      <c r="P635" s="35">
        <f>YEAR('Data Transaksi'!$A635)</f>
        <v>2022</v>
      </c>
      <c r="R635" s="28">
        <f>'Data Transaksi'!$C635+50</f>
        <v>160</v>
      </c>
    </row>
    <row r="636" spans="1:18" ht="16.5" customHeight="1" x14ac:dyDescent="0.35">
      <c r="A636" s="22">
        <v>44831</v>
      </c>
      <c r="B636" s="23" t="s">
        <v>66</v>
      </c>
      <c r="C636" s="24">
        <v>108</v>
      </c>
      <c r="D636" s="23" t="s">
        <v>100</v>
      </c>
      <c r="E636" s="25" t="s">
        <v>101</v>
      </c>
      <c r="F636" s="26">
        <v>0</v>
      </c>
      <c r="G636" s="23" t="str">
        <f>VLOOKUP(B636,'Data Produk'!$A$2:$F$40,2,FALSE)</f>
        <v>Pond's Bright Beauty</v>
      </c>
      <c r="H636" s="23" t="str">
        <f>VLOOKUP(B636,'Data Produk'!$A$2:$F$40,3,FALSE)</f>
        <v>Perawatan Tubuh</v>
      </c>
      <c r="I636" s="24" t="str">
        <f>VLOOKUP(B636,'Data Produk'!$A$2:$F$40,4,FALSE)</f>
        <v>Pcs</v>
      </c>
      <c r="J636" s="27">
        <f>VLOOKUP(B636,'Data Produk'!$A$2:$F$40,5,FALSE)</f>
        <v>17750</v>
      </c>
      <c r="K636" s="27">
        <f>VLOOKUP(B636,'Data Produk'!$A$2:$F$40,6,FALSE)</f>
        <v>21000</v>
      </c>
      <c r="L636" s="27">
        <f t="shared" si="0"/>
        <v>1917000</v>
      </c>
      <c r="M636" s="25">
        <f t="shared" si="42"/>
        <v>2268000</v>
      </c>
      <c r="N636" s="24">
        <f>DAY('Data Transaksi'!$A636)</f>
        <v>27</v>
      </c>
      <c r="O636" s="23" t="str">
        <f>TEXT('Data Transaksi'!$A636,"mmm")</f>
        <v>Sep</v>
      </c>
      <c r="P636" s="24">
        <f>YEAR('Data Transaksi'!$A636)</f>
        <v>2022</v>
      </c>
      <c r="R636" s="28">
        <f>'Data Transaksi'!$C636+50</f>
        <v>158</v>
      </c>
    </row>
    <row r="637" spans="1:18" ht="16.5" customHeight="1" x14ac:dyDescent="0.35">
      <c r="A637" s="29">
        <v>44832</v>
      </c>
      <c r="B637" s="30" t="s">
        <v>66</v>
      </c>
      <c r="C637" s="31">
        <v>107</v>
      </c>
      <c r="D637" s="30" t="s">
        <v>100</v>
      </c>
      <c r="E637" s="32" t="s">
        <v>101</v>
      </c>
      <c r="F637" s="33">
        <v>0</v>
      </c>
      <c r="G637" s="30" t="str">
        <f>VLOOKUP(B637,'Data Produk'!$A$2:$F$40,2,FALSE)</f>
        <v>Pond's Bright Beauty</v>
      </c>
      <c r="H637" s="30" t="str">
        <f>VLOOKUP(B637,'Data Produk'!$A$2:$F$40,3,FALSE)</f>
        <v>Perawatan Tubuh</v>
      </c>
      <c r="I637" s="31" t="str">
        <f>VLOOKUP(B637,'Data Produk'!$A$2:$F$40,4,FALSE)</f>
        <v>Pcs</v>
      </c>
      <c r="J637" s="34">
        <f>VLOOKUP(B637,'Data Produk'!$A$2:$F$40,5,FALSE)</f>
        <v>17750</v>
      </c>
      <c r="K637" s="34">
        <f>VLOOKUP(B637,'Data Produk'!$A$2:$F$40,6,FALSE)</f>
        <v>21000</v>
      </c>
      <c r="L637" s="34">
        <f t="shared" si="0"/>
        <v>1899250</v>
      </c>
      <c r="M637" s="32">
        <f t="shared" si="42"/>
        <v>2247000</v>
      </c>
      <c r="N637" s="31">
        <f>DAY('Data Transaksi'!$A637)</f>
        <v>28</v>
      </c>
      <c r="O637" s="30" t="str">
        <f>TEXT('Data Transaksi'!$A637,"mmm")</f>
        <v>Sep</v>
      </c>
      <c r="P637" s="35">
        <f>YEAR('Data Transaksi'!$A637)</f>
        <v>2022</v>
      </c>
      <c r="R637" s="28">
        <f>'Data Transaksi'!$C637+50</f>
        <v>157</v>
      </c>
    </row>
    <row r="638" spans="1:18" ht="16.5" customHeight="1" x14ac:dyDescent="0.35">
      <c r="A638" s="22">
        <v>44833</v>
      </c>
      <c r="B638" s="23" t="s">
        <v>66</v>
      </c>
      <c r="C638" s="24">
        <v>120</v>
      </c>
      <c r="D638" s="23" t="s">
        <v>100</v>
      </c>
      <c r="E638" s="25" t="s">
        <v>101</v>
      </c>
      <c r="F638" s="26">
        <v>0</v>
      </c>
      <c r="G638" s="23" t="str">
        <f>VLOOKUP(B638,'Data Produk'!$A$2:$F$40,2,FALSE)</f>
        <v>Pond's Bright Beauty</v>
      </c>
      <c r="H638" s="23" t="str">
        <f>VLOOKUP(B638,'Data Produk'!$A$2:$F$40,3,FALSE)</f>
        <v>Perawatan Tubuh</v>
      </c>
      <c r="I638" s="24" t="str">
        <f>VLOOKUP(B638,'Data Produk'!$A$2:$F$40,4,FALSE)</f>
        <v>Pcs</v>
      </c>
      <c r="J638" s="27">
        <f>VLOOKUP(B638,'Data Produk'!$A$2:$F$40,5,FALSE)</f>
        <v>17750</v>
      </c>
      <c r="K638" s="27">
        <f>VLOOKUP(B638,'Data Produk'!$A$2:$F$40,6,FALSE)</f>
        <v>21000</v>
      </c>
      <c r="L638" s="27">
        <f t="shared" si="0"/>
        <v>2130000</v>
      </c>
      <c r="M638" s="25">
        <f t="shared" si="42"/>
        <v>2520000</v>
      </c>
      <c r="N638" s="24">
        <f>DAY('Data Transaksi'!$A638)</f>
        <v>29</v>
      </c>
      <c r="O638" s="23" t="str">
        <f>TEXT('Data Transaksi'!$A638,"mmm")</f>
        <v>Sep</v>
      </c>
      <c r="P638" s="24">
        <f>YEAR('Data Transaksi'!$A638)</f>
        <v>2022</v>
      </c>
      <c r="R638" s="28">
        <f>'Data Transaksi'!$C638+50</f>
        <v>170</v>
      </c>
    </row>
    <row r="639" spans="1:18" ht="16.5" customHeight="1" x14ac:dyDescent="0.35">
      <c r="A639" s="29">
        <v>44834</v>
      </c>
      <c r="B639" s="30" t="s">
        <v>66</v>
      </c>
      <c r="C639" s="31">
        <v>105</v>
      </c>
      <c r="D639" s="30" t="s">
        <v>100</v>
      </c>
      <c r="E639" s="32" t="s">
        <v>101</v>
      </c>
      <c r="F639" s="33">
        <v>0</v>
      </c>
      <c r="G639" s="30" t="str">
        <f>VLOOKUP(B639,'Data Produk'!$A$2:$F$40,2,FALSE)</f>
        <v>Pond's Bright Beauty</v>
      </c>
      <c r="H639" s="30" t="str">
        <f>VLOOKUP(B639,'Data Produk'!$A$2:$F$40,3,FALSE)</f>
        <v>Perawatan Tubuh</v>
      </c>
      <c r="I639" s="31" t="str">
        <f>VLOOKUP(B639,'Data Produk'!$A$2:$F$40,4,FALSE)</f>
        <v>Pcs</v>
      </c>
      <c r="J639" s="34">
        <f>VLOOKUP(B639,'Data Produk'!$A$2:$F$40,5,FALSE)</f>
        <v>17750</v>
      </c>
      <c r="K639" s="34">
        <f>VLOOKUP(B639,'Data Produk'!$A$2:$F$40,6,FALSE)</f>
        <v>21000</v>
      </c>
      <c r="L639" s="34">
        <f t="shared" si="0"/>
        <v>1863750</v>
      </c>
      <c r="M639" s="32">
        <f t="shared" si="42"/>
        <v>2205000</v>
      </c>
      <c r="N639" s="31">
        <f>DAY('Data Transaksi'!$A639)</f>
        <v>30</v>
      </c>
      <c r="O639" s="30" t="str">
        <f>TEXT('Data Transaksi'!$A639,"mmm")</f>
        <v>Sep</v>
      </c>
      <c r="P639" s="35">
        <f>YEAR('Data Transaksi'!$A639)</f>
        <v>2022</v>
      </c>
      <c r="R639" s="28">
        <f>'Data Transaksi'!$C639+50</f>
        <v>155</v>
      </c>
    </row>
    <row r="640" spans="1:18" ht="16.5" customHeight="1" x14ac:dyDescent="0.35">
      <c r="A640" s="22">
        <v>44835</v>
      </c>
      <c r="B640" s="23" t="s">
        <v>68</v>
      </c>
      <c r="C640" s="24">
        <v>105</v>
      </c>
      <c r="D640" s="23" t="s">
        <v>100</v>
      </c>
      <c r="E640" s="25" t="s">
        <v>101</v>
      </c>
      <c r="F640" s="26">
        <v>0</v>
      </c>
      <c r="G640" s="23" t="str">
        <f>VLOOKUP(B640,'Data Produk'!$A$2:$F$40,2,FALSE)</f>
        <v>Pond's Men Facial</v>
      </c>
      <c r="H640" s="23" t="str">
        <f>VLOOKUP(B640,'Data Produk'!$A$2:$F$40,3,FALSE)</f>
        <v>Perawatan Tubuh</v>
      </c>
      <c r="I640" s="24" t="str">
        <f>VLOOKUP(B640,'Data Produk'!$A$2:$F$40,4,FALSE)</f>
        <v>Pcs</v>
      </c>
      <c r="J640" s="27">
        <f>VLOOKUP(B640,'Data Produk'!$A$2:$F$40,5,FALSE)</f>
        <v>15000</v>
      </c>
      <c r="K640" s="27">
        <f>VLOOKUP(B640,'Data Produk'!$A$2:$F$40,6,FALSE)</f>
        <v>18550</v>
      </c>
      <c r="L640" s="27">
        <f t="shared" si="0"/>
        <v>1575000</v>
      </c>
      <c r="M640" s="25">
        <f t="shared" si="42"/>
        <v>1947750</v>
      </c>
      <c r="N640" s="24">
        <f>DAY('Data Transaksi'!$A640)</f>
        <v>1</v>
      </c>
      <c r="O640" s="23" t="str">
        <f>TEXT('Data Transaksi'!$A640,"mmm")</f>
        <v>Oct</v>
      </c>
      <c r="P640" s="24">
        <f>YEAR('Data Transaksi'!$A640)</f>
        <v>2022</v>
      </c>
      <c r="R640" s="28">
        <f>'Data Transaksi'!$C640+50</f>
        <v>155</v>
      </c>
    </row>
    <row r="641" spans="1:18" ht="16.5" customHeight="1" x14ac:dyDescent="0.35">
      <c r="A641" s="29">
        <v>44836</v>
      </c>
      <c r="B641" s="30" t="s">
        <v>10</v>
      </c>
      <c r="C641" s="31">
        <v>104</v>
      </c>
      <c r="D641" s="30" t="s">
        <v>104</v>
      </c>
      <c r="E641" s="32" t="s">
        <v>103</v>
      </c>
      <c r="F641" s="33">
        <v>0</v>
      </c>
      <c r="G641" s="30" t="str">
        <f>VLOOKUP(B641,'Data Produk'!$A$2:$F$40,2,FALSE)</f>
        <v>Lotte Chocopie</v>
      </c>
      <c r="H641" s="30" t="str">
        <f>VLOOKUP(B641,'Data Produk'!$A$2:$F$40,3,FALSE)</f>
        <v>Makanan</v>
      </c>
      <c r="I641" s="31" t="str">
        <f>VLOOKUP(B641,'Data Produk'!$A$2:$F$40,4,FALSE)</f>
        <v>Pcs</v>
      </c>
      <c r="J641" s="34">
        <f>VLOOKUP(B641,'Data Produk'!$A$2:$F$40,5,FALSE)</f>
        <v>4850</v>
      </c>
      <c r="K641" s="34">
        <f>VLOOKUP(B641,'Data Produk'!$A$2:$F$40,6,FALSE)</f>
        <v>6100</v>
      </c>
      <c r="L641" s="34">
        <f t="shared" si="0"/>
        <v>504400</v>
      </c>
      <c r="M641" s="32">
        <f t="shared" ref="M641:M663" si="43">K641*C641</f>
        <v>634400</v>
      </c>
      <c r="N641" s="31">
        <f>DAY('Data Transaksi'!$A641)</f>
        <v>2</v>
      </c>
      <c r="O641" s="30" t="str">
        <f>TEXT('Data Transaksi'!$A641,"mmm")</f>
        <v>Oct</v>
      </c>
      <c r="P641" s="35">
        <f>YEAR('Data Transaksi'!$A641)</f>
        <v>2022</v>
      </c>
      <c r="R641" s="28">
        <f>'Data Transaksi'!$C641+50</f>
        <v>154</v>
      </c>
    </row>
    <row r="642" spans="1:18" ht="16.5" customHeight="1" x14ac:dyDescent="0.35">
      <c r="A642" s="22">
        <v>44837</v>
      </c>
      <c r="B642" s="23" t="s">
        <v>14</v>
      </c>
      <c r="C642" s="24">
        <v>107</v>
      </c>
      <c r="D642" s="23" t="s">
        <v>104</v>
      </c>
      <c r="E642" s="25" t="s">
        <v>101</v>
      </c>
      <c r="F642" s="26">
        <v>0</v>
      </c>
      <c r="G642" s="23" t="str">
        <f>VLOOKUP(B642,'Data Produk'!$A$2:$F$40,2,FALSE)</f>
        <v>Nyam-nyam</v>
      </c>
      <c r="H642" s="23" t="str">
        <f>VLOOKUP(B642,'Data Produk'!$A$2:$F$40,3,FALSE)</f>
        <v>Makanan</v>
      </c>
      <c r="I642" s="24" t="str">
        <f>VLOOKUP(B642,'Data Produk'!$A$2:$F$40,4,FALSE)</f>
        <v>Pcs</v>
      </c>
      <c r="J642" s="27">
        <f>VLOOKUP(B642,'Data Produk'!$A$2:$F$40,5,FALSE)</f>
        <v>3550</v>
      </c>
      <c r="K642" s="27">
        <f>VLOOKUP(B642,'Data Produk'!$A$2:$F$40,6,FALSE)</f>
        <v>4800</v>
      </c>
      <c r="L642" s="27">
        <f t="shared" si="0"/>
        <v>379850</v>
      </c>
      <c r="M642" s="25">
        <f t="shared" si="43"/>
        <v>513600</v>
      </c>
      <c r="N642" s="24">
        <f>DAY('Data Transaksi'!$A642)</f>
        <v>3</v>
      </c>
      <c r="O642" s="23" t="str">
        <f>TEXT('Data Transaksi'!$A642,"mmm")</f>
        <v>Oct</v>
      </c>
      <c r="P642" s="24">
        <f>YEAR('Data Transaksi'!$A642)</f>
        <v>2022</v>
      </c>
      <c r="R642" s="28">
        <f>'Data Transaksi'!$C642+50</f>
        <v>157</v>
      </c>
    </row>
    <row r="643" spans="1:18" ht="16.5" customHeight="1" x14ac:dyDescent="0.35">
      <c r="A643" s="29">
        <v>44838</v>
      </c>
      <c r="B643" s="30" t="s">
        <v>6</v>
      </c>
      <c r="C643" s="31">
        <v>108</v>
      </c>
      <c r="D643" s="30" t="s">
        <v>104</v>
      </c>
      <c r="E643" s="32" t="s">
        <v>101</v>
      </c>
      <c r="F643" s="33">
        <v>0</v>
      </c>
      <c r="G643" s="30" t="str">
        <f>VLOOKUP(B643,'Data Produk'!$A$2:$F$40,2,FALSE)</f>
        <v>Pocky</v>
      </c>
      <c r="H643" s="30" t="str">
        <f>VLOOKUP(B643,'Data Produk'!$A$2:$F$40,3,FALSE)</f>
        <v>Makanan</v>
      </c>
      <c r="I643" s="31" t="str">
        <f>VLOOKUP(B643,'Data Produk'!$A$2:$F$40,4,FALSE)</f>
        <v>Pcs</v>
      </c>
      <c r="J643" s="34">
        <f>VLOOKUP(B643,'Data Produk'!$A$2:$F$40,5,FALSE)</f>
        <v>7250</v>
      </c>
      <c r="K643" s="34">
        <f>VLOOKUP(B643,'Data Produk'!$A$2:$F$40,6,FALSE)</f>
        <v>8200</v>
      </c>
      <c r="L643" s="34">
        <f t="shared" si="0"/>
        <v>783000</v>
      </c>
      <c r="M643" s="32">
        <f t="shared" si="43"/>
        <v>885600</v>
      </c>
      <c r="N643" s="31">
        <f>DAY('Data Transaksi'!$A643)</f>
        <v>4</v>
      </c>
      <c r="O643" s="30" t="str">
        <f>TEXT('Data Transaksi'!$A643,"mmm")</f>
        <v>Oct</v>
      </c>
      <c r="P643" s="35">
        <f>YEAR('Data Transaksi'!$A643)</f>
        <v>2022</v>
      </c>
      <c r="R643" s="28">
        <f>'Data Transaksi'!$C643+50</f>
        <v>158</v>
      </c>
    </row>
    <row r="644" spans="1:18" ht="16.5" customHeight="1" x14ac:dyDescent="0.35">
      <c r="A644" s="22">
        <v>44839</v>
      </c>
      <c r="B644" s="23" t="s">
        <v>37</v>
      </c>
      <c r="C644" s="24">
        <v>102</v>
      </c>
      <c r="D644" s="23" t="s">
        <v>100</v>
      </c>
      <c r="E644" s="25" t="s">
        <v>101</v>
      </c>
      <c r="F644" s="26">
        <v>0</v>
      </c>
      <c r="G644" s="23" t="str">
        <f>VLOOKUP(B644,'Data Produk'!$A$2:$F$40,2,FALSE)</f>
        <v>Yoyic Bluebery</v>
      </c>
      <c r="H644" s="23" t="str">
        <f>VLOOKUP(B644,'Data Produk'!$A$2:$F$40,3,FALSE)</f>
        <v>Minuman</v>
      </c>
      <c r="I644" s="24" t="str">
        <f>VLOOKUP(B644,'Data Produk'!$A$2:$F$40,4,FALSE)</f>
        <v>Pcs</v>
      </c>
      <c r="J644" s="27">
        <f>VLOOKUP(B644,'Data Produk'!$A$2:$F$40,5,FALSE)</f>
        <v>4775</v>
      </c>
      <c r="K644" s="27">
        <f>VLOOKUP(B644,'Data Produk'!$A$2:$F$40,6,FALSE)</f>
        <v>7700</v>
      </c>
      <c r="L644" s="27">
        <f t="shared" si="0"/>
        <v>487050</v>
      </c>
      <c r="M644" s="25">
        <f t="shared" si="43"/>
        <v>785400</v>
      </c>
      <c r="N644" s="24">
        <f>DAY('Data Transaksi'!$A644)</f>
        <v>5</v>
      </c>
      <c r="O644" s="23" t="str">
        <f>TEXT('Data Transaksi'!$A644,"mmm")</f>
        <v>Oct</v>
      </c>
      <c r="P644" s="24">
        <f>YEAR('Data Transaksi'!$A644)</f>
        <v>2022</v>
      </c>
      <c r="R644" s="28">
        <f>'Data Transaksi'!$C644+50</f>
        <v>152</v>
      </c>
    </row>
    <row r="645" spans="1:18" ht="16.5" customHeight="1" x14ac:dyDescent="0.35">
      <c r="A645" s="29">
        <v>44840</v>
      </c>
      <c r="B645" s="30" t="s">
        <v>47</v>
      </c>
      <c r="C645" s="31">
        <v>105</v>
      </c>
      <c r="D645" s="30" t="s">
        <v>100</v>
      </c>
      <c r="E645" s="32" t="s">
        <v>103</v>
      </c>
      <c r="F645" s="33">
        <v>0</v>
      </c>
      <c r="G645" s="30" t="str">
        <f>VLOOKUP(B645,'Data Produk'!$A$2:$F$40,2,FALSE)</f>
        <v>Golda Coffee</v>
      </c>
      <c r="H645" s="30" t="str">
        <f>VLOOKUP(B645,'Data Produk'!$A$2:$F$40,3,FALSE)</f>
        <v>Minuman</v>
      </c>
      <c r="I645" s="31" t="str">
        <f>VLOOKUP(B645,'Data Produk'!$A$2:$F$40,4,FALSE)</f>
        <v>Pcs</v>
      </c>
      <c r="J645" s="34">
        <f>VLOOKUP(B645,'Data Produk'!$A$2:$F$40,5,FALSE)</f>
        <v>11950</v>
      </c>
      <c r="K645" s="34">
        <f>VLOOKUP(B645,'Data Produk'!$A$2:$F$40,6,FALSE)</f>
        <v>16200</v>
      </c>
      <c r="L645" s="34">
        <f t="shared" si="0"/>
        <v>1254750</v>
      </c>
      <c r="M645" s="32">
        <f t="shared" si="43"/>
        <v>1701000</v>
      </c>
      <c r="N645" s="31">
        <f>DAY('Data Transaksi'!$A645)</f>
        <v>6</v>
      </c>
      <c r="O645" s="30" t="str">
        <f>TEXT('Data Transaksi'!$A645,"mmm")</f>
        <v>Oct</v>
      </c>
      <c r="P645" s="35">
        <f>YEAR('Data Transaksi'!$A645)</f>
        <v>2022</v>
      </c>
      <c r="R645" s="28">
        <f>'Data Transaksi'!$C645+50</f>
        <v>155</v>
      </c>
    </row>
    <row r="646" spans="1:18" ht="16.5" customHeight="1" x14ac:dyDescent="0.35">
      <c r="A646" s="22">
        <v>44841</v>
      </c>
      <c r="B646" s="23" t="s">
        <v>58</v>
      </c>
      <c r="C646" s="24">
        <v>109</v>
      </c>
      <c r="D646" s="23" t="s">
        <v>100</v>
      </c>
      <c r="E646" s="25" t="s">
        <v>101</v>
      </c>
      <c r="F646" s="26">
        <v>0</v>
      </c>
      <c r="G646" s="23" t="str">
        <f>VLOOKUP(B646,'Data Produk'!$A$2:$F$40,2,FALSE)</f>
        <v>Lifebuoy Cair 900 Ml</v>
      </c>
      <c r="H646" s="23" t="str">
        <f>VLOOKUP(B646,'Data Produk'!$A$2:$F$40,3,FALSE)</f>
        <v>Perawatan Tubuh</v>
      </c>
      <c r="I646" s="24" t="str">
        <f>VLOOKUP(B646,'Data Produk'!$A$2:$F$40,4,FALSE)</f>
        <v>Pcs</v>
      </c>
      <c r="J646" s="27">
        <f>VLOOKUP(B646,'Data Produk'!$A$2:$F$40,5,FALSE)</f>
        <v>34550</v>
      </c>
      <c r="K646" s="27">
        <f>VLOOKUP(B646,'Data Produk'!$A$2:$F$40,6,FALSE)</f>
        <v>36000</v>
      </c>
      <c r="L646" s="27">
        <f t="shared" si="0"/>
        <v>3765950</v>
      </c>
      <c r="M646" s="25">
        <f t="shared" si="43"/>
        <v>3924000</v>
      </c>
      <c r="N646" s="24">
        <f>DAY('Data Transaksi'!$A646)</f>
        <v>7</v>
      </c>
      <c r="O646" s="23" t="str">
        <f>TEXT('Data Transaksi'!$A646,"mmm")</f>
        <v>Oct</v>
      </c>
      <c r="P646" s="24">
        <f>YEAR('Data Transaksi'!$A646)</f>
        <v>2022</v>
      </c>
      <c r="R646" s="28">
        <f>'Data Transaksi'!$C646+50</f>
        <v>159</v>
      </c>
    </row>
    <row r="647" spans="1:18" ht="16.5" customHeight="1" x14ac:dyDescent="0.35">
      <c r="A647" s="29">
        <v>44842</v>
      </c>
      <c r="B647" s="30" t="s">
        <v>12</v>
      </c>
      <c r="C647" s="31">
        <v>102</v>
      </c>
      <c r="D647" s="30" t="s">
        <v>100</v>
      </c>
      <c r="E647" s="32" t="s">
        <v>103</v>
      </c>
      <c r="F647" s="33">
        <v>0</v>
      </c>
      <c r="G647" s="30" t="str">
        <f>VLOOKUP(B647,'Data Produk'!$A$2:$F$40,2,FALSE)</f>
        <v>Oreo Wafer Sandwich</v>
      </c>
      <c r="H647" s="30" t="str">
        <f>VLOOKUP(B647,'Data Produk'!$A$2:$F$40,3,FALSE)</f>
        <v>Makanan</v>
      </c>
      <c r="I647" s="31" t="str">
        <f>VLOOKUP(B647,'Data Produk'!$A$2:$F$40,4,FALSE)</f>
        <v>Pcs</v>
      </c>
      <c r="J647" s="34">
        <f>VLOOKUP(B647,'Data Produk'!$A$2:$F$40,5,FALSE)</f>
        <v>2350</v>
      </c>
      <c r="K647" s="34">
        <f>VLOOKUP(B647,'Data Produk'!$A$2:$F$40,6,FALSE)</f>
        <v>3500</v>
      </c>
      <c r="L647" s="34">
        <f t="shared" si="0"/>
        <v>239700</v>
      </c>
      <c r="M647" s="32">
        <f t="shared" si="43"/>
        <v>357000</v>
      </c>
      <c r="N647" s="31">
        <f>DAY('Data Transaksi'!$A647)</f>
        <v>8</v>
      </c>
      <c r="O647" s="30" t="str">
        <f>TEXT('Data Transaksi'!$A647,"mmm")</f>
        <v>Oct</v>
      </c>
      <c r="P647" s="35">
        <f>YEAR('Data Transaksi'!$A647)</f>
        <v>2022</v>
      </c>
      <c r="R647" s="28">
        <f>'Data Transaksi'!$C647+50</f>
        <v>152</v>
      </c>
    </row>
    <row r="648" spans="1:18" ht="16.5" customHeight="1" x14ac:dyDescent="0.35">
      <c r="A648" s="22">
        <v>44843</v>
      </c>
      <c r="B648" s="23" t="s">
        <v>68</v>
      </c>
      <c r="C648" s="24">
        <v>104</v>
      </c>
      <c r="D648" s="23" t="s">
        <v>102</v>
      </c>
      <c r="E648" s="25" t="s">
        <v>101</v>
      </c>
      <c r="F648" s="26">
        <v>0</v>
      </c>
      <c r="G648" s="23" t="str">
        <f>VLOOKUP(B648,'Data Produk'!$A$2:$F$40,2,FALSE)</f>
        <v>Pond's Men Facial</v>
      </c>
      <c r="H648" s="23" t="str">
        <f>VLOOKUP(B648,'Data Produk'!$A$2:$F$40,3,FALSE)</f>
        <v>Perawatan Tubuh</v>
      </c>
      <c r="I648" s="24" t="str">
        <f>VLOOKUP(B648,'Data Produk'!$A$2:$F$40,4,FALSE)</f>
        <v>Pcs</v>
      </c>
      <c r="J648" s="27">
        <f>VLOOKUP(B648,'Data Produk'!$A$2:$F$40,5,FALSE)</f>
        <v>15000</v>
      </c>
      <c r="K648" s="27">
        <f>VLOOKUP(B648,'Data Produk'!$A$2:$F$40,6,FALSE)</f>
        <v>18550</v>
      </c>
      <c r="L648" s="27">
        <f t="shared" si="0"/>
        <v>1560000</v>
      </c>
      <c r="M648" s="25">
        <f t="shared" si="43"/>
        <v>1929200</v>
      </c>
      <c r="N648" s="24">
        <f>DAY('Data Transaksi'!$A648)</f>
        <v>9</v>
      </c>
      <c r="O648" s="23" t="str">
        <f>TEXT('Data Transaksi'!$A648,"mmm")</f>
        <v>Oct</v>
      </c>
      <c r="P648" s="24">
        <f>YEAR('Data Transaksi'!$A648)</f>
        <v>2022</v>
      </c>
      <c r="R648" s="28">
        <f>'Data Transaksi'!$C648+50</f>
        <v>154</v>
      </c>
    </row>
    <row r="649" spans="1:18" ht="16.5" customHeight="1" x14ac:dyDescent="0.35">
      <c r="A649" s="29">
        <v>44844</v>
      </c>
      <c r="B649" s="30" t="s">
        <v>83</v>
      </c>
      <c r="C649" s="31">
        <v>103</v>
      </c>
      <c r="D649" s="30" t="s">
        <v>104</v>
      </c>
      <c r="E649" s="32" t="s">
        <v>101</v>
      </c>
      <c r="F649" s="33">
        <v>0</v>
      </c>
      <c r="G649" s="30" t="str">
        <f>VLOOKUP(B649,'Data Produk'!$A$2:$F$40,2,FALSE)</f>
        <v>Tipe X Joyko</v>
      </c>
      <c r="H649" s="30" t="str">
        <f>VLOOKUP(B649,'Data Produk'!$A$2:$F$40,3,FALSE)</f>
        <v>Alat Tulis</v>
      </c>
      <c r="I649" s="31" t="str">
        <f>VLOOKUP(B649,'Data Produk'!$A$2:$F$40,4,FALSE)</f>
        <v>Pcs</v>
      </c>
      <c r="J649" s="34">
        <f>VLOOKUP(B649,'Data Produk'!$A$2:$F$40,5,FALSE)</f>
        <v>1500</v>
      </c>
      <c r="K649" s="34">
        <f>VLOOKUP(B649,'Data Produk'!$A$2:$F$40,6,FALSE)</f>
        <v>2500</v>
      </c>
      <c r="L649" s="34">
        <f t="shared" si="0"/>
        <v>154500</v>
      </c>
      <c r="M649" s="32">
        <f t="shared" si="43"/>
        <v>257500</v>
      </c>
      <c r="N649" s="31">
        <f>DAY('Data Transaksi'!$A649)</f>
        <v>10</v>
      </c>
      <c r="O649" s="30" t="str">
        <f>TEXT('Data Transaksi'!$A649,"mmm")</f>
        <v>Oct</v>
      </c>
      <c r="P649" s="35">
        <f>YEAR('Data Transaksi'!$A649)</f>
        <v>2022</v>
      </c>
      <c r="R649" s="28">
        <f>'Data Transaksi'!$C649+50</f>
        <v>153</v>
      </c>
    </row>
    <row r="650" spans="1:18" ht="16.5" customHeight="1" x14ac:dyDescent="0.35">
      <c r="A650" s="22">
        <v>44845</v>
      </c>
      <c r="B650" s="23" t="s">
        <v>85</v>
      </c>
      <c r="C650" s="24">
        <v>102</v>
      </c>
      <c r="D650" s="23" t="s">
        <v>102</v>
      </c>
      <c r="E650" s="25" t="s">
        <v>101</v>
      </c>
      <c r="F650" s="26">
        <v>0</v>
      </c>
      <c r="G650" s="23" t="str">
        <f>VLOOKUP(B650,'Data Produk'!$A$2:$F$40,2,FALSE)</f>
        <v>Penggaris Butterfly</v>
      </c>
      <c r="H650" s="23" t="str">
        <f>VLOOKUP(B650,'Data Produk'!$A$2:$F$40,3,FALSE)</f>
        <v>Alat Tulis</v>
      </c>
      <c r="I650" s="24" t="str">
        <f>VLOOKUP(B650,'Data Produk'!$A$2:$F$40,4,FALSE)</f>
        <v>Pcs</v>
      </c>
      <c r="J650" s="27">
        <f>VLOOKUP(B650,'Data Produk'!$A$2:$F$40,5,FALSE)</f>
        <v>1750</v>
      </c>
      <c r="K650" s="27">
        <f>VLOOKUP(B650,'Data Produk'!$A$2:$F$40,6,FALSE)</f>
        <v>2750</v>
      </c>
      <c r="L650" s="27">
        <f t="shared" si="0"/>
        <v>178500</v>
      </c>
      <c r="M650" s="25">
        <f t="shared" si="43"/>
        <v>280500</v>
      </c>
      <c r="N650" s="24">
        <f>DAY('Data Transaksi'!$A650)</f>
        <v>11</v>
      </c>
      <c r="O650" s="23" t="str">
        <f>TEXT('Data Transaksi'!$A650,"mmm")</f>
        <v>Oct</v>
      </c>
      <c r="P650" s="24">
        <f>YEAR('Data Transaksi'!$A650)</f>
        <v>2022</v>
      </c>
      <c r="R650" s="28">
        <f>'Data Transaksi'!$C650+50</f>
        <v>152</v>
      </c>
    </row>
    <row r="651" spans="1:18" ht="16.5" customHeight="1" x14ac:dyDescent="0.35">
      <c r="A651" s="29">
        <v>44846</v>
      </c>
      <c r="B651" s="30" t="s">
        <v>87</v>
      </c>
      <c r="C651" s="31">
        <v>105</v>
      </c>
      <c r="D651" s="30" t="s">
        <v>102</v>
      </c>
      <c r="E651" s="32" t="s">
        <v>101</v>
      </c>
      <c r="F651" s="33">
        <v>0</v>
      </c>
      <c r="G651" s="30" t="str">
        <f>VLOOKUP(B651,'Data Produk'!$A$2:$F$40,2,FALSE)</f>
        <v>Penggaris Flexibble</v>
      </c>
      <c r="H651" s="30" t="str">
        <f>VLOOKUP(B651,'Data Produk'!$A$2:$F$40,3,FALSE)</f>
        <v>Alat Tulis</v>
      </c>
      <c r="I651" s="31" t="str">
        <f>VLOOKUP(B651,'Data Produk'!$A$2:$F$40,4,FALSE)</f>
        <v>Pcs</v>
      </c>
      <c r="J651" s="34">
        <f>VLOOKUP(B651,'Data Produk'!$A$2:$F$40,5,FALSE)</f>
        <v>13750</v>
      </c>
      <c r="K651" s="34">
        <f>VLOOKUP(B651,'Data Produk'!$A$2:$F$40,6,FALSE)</f>
        <v>17500</v>
      </c>
      <c r="L651" s="34">
        <f t="shared" si="0"/>
        <v>1443750</v>
      </c>
      <c r="M651" s="32">
        <f t="shared" si="43"/>
        <v>1837500</v>
      </c>
      <c r="N651" s="31">
        <f>DAY('Data Transaksi'!$A651)</f>
        <v>12</v>
      </c>
      <c r="O651" s="30" t="str">
        <f>TEXT('Data Transaksi'!$A651,"mmm")</f>
        <v>Oct</v>
      </c>
      <c r="P651" s="35">
        <f>YEAR('Data Transaksi'!$A651)</f>
        <v>2022</v>
      </c>
      <c r="R651" s="28">
        <f>'Data Transaksi'!$C651+50</f>
        <v>155</v>
      </c>
    </row>
    <row r="652" spans="1:18" ht="16.5" customHeight="1" x14ac:dyDescent="0.35">
      <c r="A652" s="22">
        <v>44847</v>
      </c>
      <c r="B652" s="23" t="s">
        <v>6</v>
      </c>
      <c r="C652" s="24">
        <v>106</v>
      </c>
      <c r="D652" s="23" t="s">
        <v>104</v>
      </c>
      <c r="E652" s="25" t="s">
        <v>101</v>
      </c>
      <c r="F652" s="26">
        <v>0</v>
      </c>
      <c r="G652" s="23" t="str">
        <f>VLOOKUP(B652,'Data Produk'!$A$2:$F$40,2,FALSE)</f>
        <v>Pocky</v>
      </c>
      <c r="H652" s="23" t="str">
        <f>VLOOKUP(B652,'Data Produk'!$A$2:$F$40,3,FALSE)</f>
        <v>Makanan</v>
      </c>
      <c r="I652" s="24" t="str">
        <f>VLOOKUP(B652,'Data Produk'!$A$2:$F$40,4,FALSE)</f>
        <v>Pcs</v>
      </c>
      <c r="J652" s="27">
        <f>VLOOKUP(B652,'Data Produk'!$A$2:$F$40,5,FALSE)</f>
        <v>7250</v>
      </c>
      <c r="K652" s="27">
        <f>VLOOKUP(B652,'Data Produk'!$A$2:$F$40,6,FALSE)</f>
        <v>8200</v>
      </c>
      <c r="L652" s="27">
        <f t="shared" si="0"/>
        <v>768500</v>
      </c>
      <c r="M652" s="25">
        <f t="shared" si="43"/>
        <v>869200</v>
      </c>
      <c r="N652" s="24">
        <f>DAY('Data Transaksi'!$A652)</f>
        <v>13</v>
      </c>
      <c r="O652" s="23" t="str">
        <f>TEXT('Data Transaksi'!$A652,"mmm")</f>
        <v>Oct</v>
      </c>
      <c r="P652" s="24">
        <f>YEAR('Data Transaksi'!$A652)</f>
        <v>2022</v>
      </c>
      <c r="R652" s="28">
        <f>'Data Transaksi'!$C652+50</f>
        <v>156</v>
      </c>
    </row>
    <row r="653" spans="1:18" ht="16.5" customHeight="1" x14ac:dyDescent="0.35">
      <c r="A653" s="29">
        <v>44848</v>
      </c>
      <c r="B653" s="30" t="s">
        <v>37</v>
      </c>
      <c r="C653" s="31">
        <v>108</v>
      </c>
      <c r="D653" s="30" t="s">
        <v>102</v>
      </c>
      <c r="E653" s="32" t="s">
        <v>101</v>
      </c>
      <c r="F653" s="33">
        <v>0</v>
      </c>
      <c r="G653" s="30" t="str">
        <f>VLOOKUP(B653,'Data Produk'!$A$2:$F$40,2,FALSE)</f>
        <v>Yoyic Bluebery</v>
      </c>
      <c r="H653" s="30" t="str">
        <f>VLOOKUP(B653,'Data Produk'!$A$2:$F$40,3,FALSE)</f>
        <v>Minuman</v>
      </c>
      <c r="I653" s="31" t="str">
        <f>VLOOKUP(B653,'Data Produk'!$A$2:$F$40,4,FALSE)</f>
        <v>Pcs</v>
      </c>
      <c r="J653" s="34">
        <f>VLOOKUP(B653,'Data Produk'!$A$2:$F$40,5,FALSE)</f>
        <v>4775</v>
      </c>
      <c r="K653" s="34">
        <f>VLOOKUP(B653,'Data Produk'!$A$2:$F$40,6,FALSE)</f>
        <v>7700</v>
      </c>
      <c r="L653" s="34">
        <f t="shared" si="0"/>
        <v>515700</v>
      </c>
      <c r="M653" s="32">
        <f t="shared" si="43"/>
        <v>831600</v>
      </c>
      <c r="N653" s="31">
        <f>DAY('Data Transaksi'!$A653)</f>
        <v>14</v>
      </c>
      <c r="O653" s="30" t="str">
        <f>TEXT('Data Transaksi'!$A653,"mmm")</f>
        <v>Oct</v>
      </c>
      <c r="P653" s="35">
        <f>YEAR('Data Transaksi'!$A653)</f>
        <v>2022</v>
      </c>
      <c r="R653" s="28">
        <f>'Data Transaksi'!$C653+50</f>
        <v>158</v>
      </c>
    </row>
    <row r="654" spans="1:18" ht="16.5" customHeight="1" x14ac:dyDescent="0.35">
      <c r="A654" s="22">
        <v>44849</v>
      </c>
      <c r="B654" s="23" t="s">
        <v>47</v>
      </c>
      <c r="C654" s="24">
        <v>104</v>
      </c>
      <c r="D654" s="23" t="s">
        <v>102</v>
      </c>
      <c r="E654" s="25" t="s">
        <v>101</v>
      </c>
      <c r="F654" s="26">
        <v>0</v>
      </c>
      <c r="G654" s="23" t="str">
        <f>VLOOKUP(B654,'Data Produk'!$A$2:$F$40,2,FALSE)</f>
        <v>Golda Coffee</v>
      </c>
      <c r="H654" s="23" t="str">
        <f>VLOOKUP(B654,'Data Produk'!$A$2:$F$40,3,FALSE)</f>
        <v>Minuman</v>
      </c>
      <c r="I654" s="24" t="str">
        <f>VLOOKUP(B654,'Data Produk'!$A$2:$F$40,4,FALSE)</f>
        <v>Pcs</v>
      </c>
      <c r="J654" s="27">
        <f>VLOOKUP(B654,'Data Produk'!$A$2:$F$40,5,FALSE)</f>
        <v>11950</v>
      </c>
      <c r="K654" s="27">
        <f>VLOOKUP(B654,'Data Produk'!$A$2:$F$40,6,FALSE)</f>
        <v>16200</v>
      </c>
      <c r="L654" s="27">
        <f t="shared" si="0"/>
        <v>1242800</v>
      </c>
      <c r="M654" s="25">
        <f t="shared" si="43"/>
        <v>1684800</v>
      </c>
      <c r="N654" s="24">
        <f>DAY('Data Transaksi'!$A654)</f>
        <v>15</v>
      </c>
      <c r="O654" s="23" t="str">
        <f>TEXT('Data Transaksi'!$A654,"mmm")</f>
        <v>Oct</v>
      </c>
      <c r="P654" s="24">
        <f>YEAR('Data Transaksi'!$A654)</f>
        <v>2022</v>
      </c>
      <c r="R654" s="28">
        <f>'Data Transaksi'!$C654+50</f>
        <v>154</v>
      </c>
    </row>
    <row r="655" spans="1:18" ht="16.5" customHeight="1" x14ac:dyDescent="0.35">
      <c r="A655" s="29">
        <v>44850</v>
      </c>
      <c r="B655" s="30" t="s">
        <v>58</v>
      </c>
      <c r="C655" s="31">
        <v>105</v>
      </c>
      <c r="D655" s="30" t="s">
        <v>104</v>
      </c>
      <c r="E655" s="32" t="s">
        <v>101</v>
      </c>
      <c r="F655" s="33">
        <v>0</v>
      </c>
      <c r="G655" s="30" t="str">
        <f>VLOOKUP(B655,'Data Produk'!$A$2:$F$40,2,FALSE)</f>
        <v>Lifebuoy Cair 900 Ml</v>
      </c>
      <c r="H655" s="30" t="str">
        <f>VLOOKUP(B655,'Data Produk'!$A$2:$F$40,3,FALSE)</f>
        <v>Perawatan Tubuh</v>
      </c>
      <c r="I655" s="31" t="str">
        <f>VLOOKUP(B655,'Data Produk'!$A$2:$F$40,4,FALSE)</f>
        <v>Pcs</v>
      </c>
      <c r="J655" s="34">
        <f>VLOOKUP(B655,'Data Produk'!$A$2:$F$40,5,FALSE)</f>
        <v>34550</v>
      </c>
      <c r="K655" s="34">
        <f>VLOOKUP(B655,'Data Produk'!$A$2:$F$40,6,FALSE)</f>
        <v>36000</v>
      </c>
      <c r="L655" s="34">
        <f t="shared" si="0"/>
        <v>3627750</v>
      </c>
      <c r="M655" s="32">
        <f t="shared" si="43"/>
        <v>3780000</v>
      </c>
      <c r="N655" s="31">
        <f>DAY('Data Transaksi'!$A655)</f>
        <v>16</v>
      </c>
      <c r="O655" s="30" t="str">
        <f>TEXT('Data Transaksi'!$A655,"mmm")</f>
        <v>Oct</v>
      </c>
      <c r="P655" s="35">
        <f>YEAR('Data Transaksi'!$A655)</f>
        <v>2022</v>
      </c>
      <c r="R655" s="28">
        <f>'Data Transaksi'!$C655+50</f>
        <v>155</v>
      </c>
    </row>
    <row r="656" spans="1:18" ht="16.5" customHeight="1" x14ac:dyDescent="0.35">
      <c r="A656" s="22">
        <v>44851</v>
      </c>
      <c r="B656" s="23" t="s">
        <v>12</v>
      </c>
      <c r="C656" s="24">
        <v>102</v>
      </c>
      <c r="D656" s="23" t="s">
        <v>102</v>
      </c>
      <c r="E656" s="25" t="s">
        <v>101</v>
      </c>
      <c r="F656" s="26">
        <v>0</v>
      </c>
      <c r="G656" s="23" t="str">
        <f>VLOOKUP(B656,'Data Produk'!$A$2:$F$40,2,FALSE)</f>
        <v>Oreo Wafer Sandwich</v>
      </c>
      <c r="H656" s="23" t="str">
        <f>VLOOKUP(B656,'Data Produk'!$A$2:$F$40,3,FALSE)</f>
        <v>Makanan</v>
      </c>
      <c r="I656" s="24" t="str">
        <f>VLOOKUP(B656,'Data Produk'!$A$2:$F$40,4,FALSE)</f>
        <v>Pcs</v>
      </c>
      <c r="J656" s="27">
        <f>VLOOKUP(B656,'Data Produk'!$A$2:$F$40,5,FALSE)</f>
        <v>2350</v>
      </c>
      <c r="K656" s="27">
        <f>VLOOKUP(B656,'Data Produk'!$A$2:$F$40,6,FALSE)</f>
        <v>3500</v>
      </c>
      <c r="L656" s="27">
        <f t="shared" si="0"/>
        <v>239700</v>
      </c>
      <c r="M656" s="25">
        <f t="shared" si="43"/>
        <v>357000</v>
      </c>
      <c r="N656" s="24">
        <f>DAY('Data Transaksi'!$A656)</f>
        <v>17</v>
      </c>
      <c r="O656" s="23" t="str">
        <f>TEXT('Data Transaksi'!$A656,"mmm")</f>
        <v>Oct</v>
      </c>
      <c r="P656" s="24">
        <f>YEAR('Data Transaksi'!$A656)</f>
        <v>2022</v>
      </c>
      <c r="R656" s="28">
        <f>'Data Transaksi'!$C656+50</f>
        <v>152</v>
      </c>
    </row>
    <row r="657" spans="1:18" ht="16.5" customHeight="1" x14ac:dyDescent="0.35">
      <c r="A657" s="29">
        <v>44852</v>
      </c>
      <c r="B657" s="30" t="s">
        <v>68</v>
      </c>
      <c r="C657" s="31">
        <v>106</v>
      </c>
      <c r="D657" s="30" t="s">
        <v>102</v>
      </c>
      <c r="E657" s="32" t="s">
        <v>101</v>
      </c>
      <c r="F657" s="33">
        <v>0</v>
      </c>
      <c r="G657" s="30" t="str">
        <f>VLOOKUP(B657,'Data Produk'!$A$2:$F$40,2,FALSE)</f>
        <v>Pond's Men Facial</v>
      </c>
      <c r="H657" s="30" t="str">
        <f>VLOOKUP(B657,'Data Produk'!$A$2:$F$40,3,FALSE)</f>
        <v>Perawatan Tubuh</v>
      </c>
      <c r="I657" s="31" t="str">
        <f>VLOOKUP(B657,'Data Produk'!$A$2:$F$40,4,FALSE)</f>
        <v>Pcs</v>
      </c>
      <c r="J657" s="34">
        <f>VLOOKUP(B657,'Data Produk'!$A$2:$F$40,5,FALSE)</f>
        <v>15000</v>
      </c>
      <c r="K657" s="34">
        <f>VLOOKUP(B657,'Data Produk'!$A$2:$F$40,6,FALSE)</f>
        <v>18550</v>
      </c>
      <c r="L657" s="34">
        <f t="shared" si="0"/>
        <v>1590000</v>
      </c>
      <c r="M657" s="32">
        <f t="shared" si="43"/>
        <v>1966300</v>
      </c>
      <c r="N657" s="31">
        <f>DAY('Data Transaksi'!$A657)</f>
        <v>18</v>
      </c>
      <c r="O657" s="30" t="str">
        <f>TEXT('Data Transaksi'!$A657,"mmm")</f>
        <v>Oct</v>
      </c>
      <c r="P657" s="35">
        <f>YEAR('Data Transaksi'!$A657)</f>
        <v>2022</v>
      </c>
      <c r="R657" s="28">
        <f>'Data Transaksi'!$C657+50</f>
        <v>156</v>
      </c>
    </row>
    <row r="658" spans="1:18" ht="16.5" customHeight="1" x14ac:dyDescent="0.35">
      <c r="A658" s="22">
        <v>44853</v>
      </c>
      <c r="B658" s="23" t="s">
        <v>68</v>
      </c>
      <c r="C658" s="24">
        <v>103</v>
      </c>
      <c r="D658" s="23" t="s">
        <v>104</v>
      </c>
      <c r="E658" s="25" t="s">
        <v>101</v>
      </c>
      <c r="F658" s="26">
        <v>0</v>
      </c>
      <c r="G658" s="23" t="str">
        <f>VLOOKUP(B658,'Data Produk'!$A$2:$F$40,2,FALSE)</f>
        <v>Pond's Men Facial</v>
      </c>
      <c r="H658" s="23" t="str">
        <f>VLOOKUP(B658,'Data Produk'!$A$2:$F$40,3,FALSE)</f>
        <v>Perawatan Tubuh</v>
      </c>
      <c r="I658" s="24" t="str">
        <f>VLOOKUP(B658,'Data Produk'!$A$2:$F$40,4,FALSE)</f>
        <v>Pcs</v>
      </c>
      <c r="J658" s="27">
        <f>VLOOKUP(B658,'Data Produk'!$A$2:$F$40,5,FALSE)</f>
        <v>15000</v>
      </c>
      <c r="K658" s="27">
        <f>VLOOKUP(B658,'Data Produk'!$A$2:$F$40,6,FALSE)</f>
        <v>18550</v>
      </c>
      <c r="L658" s="27">
        <f t="shared" si="0"/>
        <v>1545000</v>
      </c>
      <c r="M658" s="25">
        <f t="shared" si="43"/>
        <v>1910650</v>
      </c>
      <c r="N658" s="24">
        <f>DAY('Data Transaksi'!$A658)</f>
        <v>19</v>
      </c>
      <c r="O658" s="23" t="str">
        <f>TEXT('Data Transaksi'!$A658,"mmm")</f>
        <v>Oct</v>
      </c>
      <c r="P658" s="24">
        <f>YEAR('Data Transaksi'!$A658)</f>
        <v>2022</v>
      </c>
      <c r="R658" s="28">
        <f>'Data Transaksi'!$C658+50</f>
        <v>153</v>
      </c>
    </row>
    <row r="659" spans="1:18" ht="16.5" customHeight="1" x14ac:dyDescent="0.35">
      <c r="A659" s="29">
        <v>44854</v>
      </c>
      <c r="B659" s="30" t="s">
        <v>10</v>
      </c>
      <c r="C659" s="31">
        <v>109</v>
      </c>
      <c r="D659" s="30" t="s">
        <v>102</v>
      </c>
      <c r="E659" s="32" t="s">
        <v>101</v>
      </c>
      <c r="F659" s="33">
        <v>0</v>
      </c>
      <c r="G659" s="30" t="str">
        <f>VLOOKUP(B659,'Data Produk'!$A$2:$F$40,2,FALSE)</f>
        <v>Lotte Chocopie</v>
      </c>
      <c r="H659" s="30" t="str">
        <f>VLOOKUP(B659,'Data Produk'!$A$2:$F$40,3,FALSE)</f>
        <v>Makanan</v>
      </c>
      <c r="I659" s="31" t="str">
        <f>VLOOKUP(B659,'Data Produk'!$A$2:$F$40,4,FALSE)</f>
        <v>Pcs</v>
      </c>
      <c r="J659" s="34">
        <f>VLOOKUP(B659,'Data Produk'!$A$2:$F$40,5,FALSE)</f>
        <v>4850</v>
      </c>
      <c r="K659" s="34">
        <f>VLOOKUP(B659,'Data Produk'!$A$2:$F$40,6,FALSE)</f>
        <v>6100</v>
      </c>
      <c r="L659" s="34">
        <f t="shared" si="0"/>
        <v>528650</v>
      </c>
      <c r="M659" s="32">
        <f t="shared" si="43"/>
        <v>664900</v>
      </c>
      <c r="N659" s="31">
        <f>DAY('Data Transaksi'!$A659)</f>
        <v>20</v>
      </c>
      <c r="O659" s="30" t="str">
        <f>TEXT('Data Transaksi'!$A659,"mmm")</f>
        <v>Oct</v>
      </c>
      <c r="P659" s="35">
        <f>YEAR('Data Transaksi'!$A659)</f>
        <v>2022</v>
      </c>
      <c r="R659" s="28">
        <f>'Data Transaksi'!$C659+50</f>
        <v>159</v>
      </c>
    </row>
    <row r="660" spans="1:18" ht="16.5" customHeight="1" x14ac:dyDescent="0.35">
      <c r="A660" s="22">
        <v>44855</v>
      </c>
      <c r="B660" s="23" t="s">
        <v>14</v>
      </c>
      <c r="C660" s="24">
        <v>108</v>
      </c>
      <c r="D660" s="23" t="s">
        <v>102</v>
      </c>
      <c r="E660" s="25" t="s">
        <v>101</v>
      </c>
      <c r="F660" s="26">
        <v>0</v>
      </c>
      <c r="G660" s="23" t="str">
        <f>VLOOKUP(B660,'Data Produk'!$A$2:$F$40,2,FALSE)</f>
        <v>Nyam-nyam</v>
      </c>
      <c r="H660" s="23" t="str">
        <f>VLOOKUP(B660,'Data Produk'!$A$2:$F$40,3,FALSE)</f>
        <v>Makanan</v>
      </c>
      <c r="I660" s="24" t="str">
        <f>VLOOKUP(B660,'Data Produk'!$A$2:$F$40,4,FALSE)</f>
        <v>Pcs</v>
      </c>
      <c r="J660" s="27">
        <f>VLOOKUP(B660,'Data Produk'!$A$2:$F$40,5,FALSE)</f>
        <v>3550</v>
      </c>
      <c r="K660" s="27">
        <f>VLOOKUP(B660,'Data Produk'!$A$2:$F$40,6,FALSE)</f>
        <v>4800</v>
      </c>
      <c r="L660" s="27">
        <f t="shared" si="0"/>
        <v>383400</v>
      </c>
      <c r="M660" s="25">
        <f t="shared" si="43"/>
        <v>518400</v>
      </c>
      <c r="N660" s="24">
        <f>DAY('Data Transaksi'!$A660)</f>
        <v>21</v>
      </c>
      <c r="O660" s="23" t="str">
        <f>TEXT('Data Transaksi'!$A660,"mmm")</f>
        <v>Oct</v>
      </c>
      <c r="P660" s="24">
        <f>YEAR('Data Transaksi'!$A660)</f>
        <v>2022</v>
      </c>
      <c r="R660" s="28">
        <f>'Data Transaksi'!$C660+50</f>
        <v>158</v>
      </c>
    </row>
    <row r="661" spans="1:18" ht="16.5" customHeight="1" x14ac:dyDescent="0.35">
      <c r="A661" s="29">
        <v>44856</v>
      </c>
      <c r="B661" s="30" t="s">
        <v>6</v>
      </c>
      <c r="C661" s="31">
        <v>107</v>
      </c>
      <c r="D661" s="30" t="s">
        <v>104</v>
      </c>
      <c r="E661" s="32" t="s">
        <v>101</v>
      </c>
      <c r="F661" s="33">
        <v>0</v>
      </c>
      <c r="G661" s="30" t="str">
        <f>VLOOKUP(B661,'Data Produk'!$A$2:$F$40,2,FALSE)</f>
        <v>Pocky</v>
      </c>
      <c r="H661" s="30" t="str">
        <f>VLOOKUP(B661,'Data Produk'!$A$2:$F$40,3,FALSE)</f>
        <v>Makanan</v>
      </c>
      <c r="I661" s="31" t="str">
        <f>VLOOKUP(B661,'Data Produk'!$A$2:$F$40,4,FALSE)</f>
        <v>Pcs</v>
      </c>
      <c r="J661" s="34">
        <f>VLOOKUP(B661,'Data Produk'!$A$2:$F$40,5,FALSE)</f>
        <v>7250</v>
      </c>
      <c r="K661" s="34">
        <f>VLOOKUP(B661,'Data Produk'!$A$2:$F$40,6,FALSE)</f>
        <v>8200</v>
      </c>
      <c r="L661" s="34">
        <f t="shared" si="0"/>
        <v>775750</v>
      </c>
      <c r="M661" s="32">
        <f t="shared" si="43"/>
        <v>877400</v>
      </c>
      <c r="N661" s="31">
        <f>DAY('Data Transaksi'!$A661)</f>
        <v>22</v>
      </c>
      <c r="O661" s="30" t="str">
        <f>TEXT('Data Transaksi'!$A661,"mmm")</f>
        <v>Oct</v>
      </c>
      <c r="P661" s="35">
        <f>YEAR('Data Transaksi'!$A661)</f>
        <v>2022</v>
      </c>
      <c r="R661" s="28">
        <f>'Data Transaksi'!$C661+50</f>
        <v>157</v>
      </c>
    </row>
    <row r="662" spans="1:18" ht="16.5" customHeight="1" x14ac:dyDescent="0.35">
      <c r="A662" s="22">
        <v>44857</v>
      </c>
      <c r="B662" s="23" t="s">
        <v>37</v>
      </c>
      <c r="C662" s="24">
        <v>105</v>
      </c>
      <c r="D662" s="23" t="s">
        <v>102</v>
      </c>
      <c r="E662" s="25" t="s">
        <v>101</v>
      </c>
      <c r="F662" s="26">
        <v>0</v>
      </c>
      <c r="G662" s="23" t="str">
        <f>VLOOKUP(B662,'Data Produk'!$A$2:$F$40,2,FALSE)</f>
        <v>Yoyic Bluebery</v>
      </c>
      <c r="H662" s="23" t="str">
        <f>VLOOKUP(B662,'Data Produk'!$A$2:$F$40,3,FALSE)</f>
        <v>Minuman</v>
      </c>
      <c r="I662" s="24" t="str">
        <f>VLOOKUP(B662,'Data Produk'!$A$2:$F$40,4,FALSE)</f>
        <v>Pcs</v>
      </c>
      <c r="J662" s="27">
        <f>VLOOKUP(B662,'Data Produk'!$A$2:$F$40,5,FALSE)</f>
        <v>4775</v>
      </c>
      <c r="K662" s="27">
        <f>VLOOKUP(B662,'Data Produk'!$A$2:$F$40,6,FALSE)</f>
        <v>7700</v>
      </c>
      <c r="L662" s="27">
        <f t="shared" si="0"/>
        <v>501375</v>
      </c>
      <c r="M662" s="25">
        <f t="shared" si="43"/>
        <v>808500</v>
      </c>
      <c r="N662" s="24">
        <f>DAY('Data Transaksi'!$A662)</f>
        <v>23</v>
      </c>
      <c r="O662" s="23" t="str">
        <f>TEXT('Data Transaksi'!$A662,"mmm")</f>
        <v>Oct</v>
      </c>
      <c r="P662" s="24">
        <f>YEAR('Data Transaksi'!$A662)</f>
        <v>2022</v>
      </c>
      <c r="R662" s="28">
        <f>'Data Transaksi'!$C662+50</f>
        <v>155</v>
      </c>
    </row>
    <row r="663" spans="1:18" ht="16.5" customHeight="1" x14ac:dyDescent="0.35">
      <c r="A663" s="29">
        <v>44858</v>
      </c>
      <c r="B663" s="30" t="s">
        <v>47</v>
      </c>
      <c r="C663" s="31">
        <v>107</v>
      </c>
      <c r="D663" s="30" t="s">
        <v>102</v>
      </c>
      <c r="E663" s="32" t="s">
        <v>101</v>
      </c>
      <c r="F663" s="33">
        <v>0</v>
      </c>
      <c r="G663" s="30" t="str">
        <f>VLOOKUP(B663,'Data Produk'!$A$2:$F$40,2,FALSE)</f>
        <v>Golda Coffee</v>
      </c>
      <c r="H663" s="30" t="str">
        <f>VLOOKUP(B663,'Data Produk'!$A$2:$F$40,3,FALSE)</f>
        <v>Minuman</v>
      </c>
      <c r="I663" s="31" t="str">
        <f>VLOOKUP(B663,'Data Produk'!$A$2:$F$40,4,FALSE)</f>
        <v>Pcs</v>
      </c>
      <c r="J663" s="34">
        <f>VLOOKUP(B663,'Data Produk'!$A$2:$F$40,5,FALSE)</f>
        <v>11950</v>
      </c>
      <c r="K663" s="34">
        <f>VLOOKUP(B663,'Data Produk'!$A$2:$F$40,6,FALSE)</f>
        <v>16200</v>
      </c>
      <c r="L663" s="34">
        <f t="shared" si="0"/>
        <v>1278650</v>
      </c>
      <c r="M663" s="32">
        <f t="shared" si="43"/>
        <v>1733400</v>
      </c>
      <c r="N663" s="31">
        <f>DAY('Data Transaksi'!$A663)</f>
        <v>24</v>
      </c>
      <c r="O663" s="30" t="str">
        <f>TEXT('Data Transaksi'!$A663,"mmm")</f>
        <v>Oct</v>
      </c>
      <c r="P663" s="35">
        <f>YEAR('Data Transaksi'!$A663)</f>
        <v>2022</v>
      </c>
      <c r="R663" s="28">
        <f>'Data Transaksi'!$C663+50</f>
        <v>157</v>
      </c>
    </row>
    <row r="664" spans="1:18" ht="16.5" customHeight="1" x14ac:dyDescent="0.35">
      <c r="A664" s="22">
        <v>44859</v>
      </c>
      <c r="B664" s="23" t="s">
        <v>68</v>
      </c>
      <c r="C664" s="24">
        <v>103</v>
      </c>
      <c r="D664" s="23" t="s">
        <v>100</v>
      </c>
      <c r="E664" s="25" t="s">
        <v>101</v>
      </c>
      <c r="F664" s="26">
        <v>0</v>
      </c>
      <c r="G664" s="23" t="str">
        <f>VLOOKUP(B664,'Data Produk'!$A$2:$F$40,2,FALSE)</f>
        <v>Pond's Men Facial</v>
      </c>
      <c r="H664" s="23" t="str">
        <f>VLOOKUP(B664,'Data Produk'!$A$2:$F$40,3,FALSE)</f>
        <v>Perawatan Tubuh</v>
      </c>
      <c r="I664" s="24" t="str">
        <f>VLOOKUP(B664,'Data Produk'!$A$2:$F$40,4,FALSE)</f>
        <v>Pcs</v>
      </c>
      <c r="J664" s="27">
        <f>VLOOKUP(B664,'Data Produk'!$A$2:$F$40,5,FALSE)</f>
        <v>15000</v>
      </c>
      <c r="K664" s="27">
        <f>VLOOKUP(B664,'Data Produk'!$A$2:$F$40,6,FALSE)</f>
        <v>18550</v>
      </c>
      <c r="L664" s="27">
        <f t="shared" si="0"/>
        <v>1545000</v>
      </c>
      <c r="M664" s="25">
        <f t="shared" ref="M664:M671" si="44">K664*C664*(1-F664)</f>
        <v>1910650</v>
      </c>
      <c r="N664" s="24">
        <f>DAY('Data Transaksi'!$A664)</f>
        <v>25</v>
      </c>
      <c r="O664" s="23" t="str">
        <f>TEXT('Data Transaksi'!$A664,"mmm")</f>
        <v>Oct</v>
      </c>
      <c r="P664" s="24">
        <f>YEAR('Data Transaksi'!$A664)</f>
        <v>2022</v>
      </c>
      <c r="R664" s="28">
        <f>'Data Transaksi'!$C664+50</f>
        <v>153</v>
      </c>
    </row>
    <row r="665" spans="1:18" ht="16.5" customHeight="1" x14ac:dyDescent="0.35">
      <c r="A665" s="29">
        <v>44860</v>
      </c>
      <c r="B665" s="30" t="s">
        <v>68</v>
      </c>
      <c r="C665" s="31">
        <v>110</v>
      </c>
      <c r="D665" s="30" t="s">
        <v>100</v>
      </c>
      <c r="E665" s="32" t="s">
        <v>101</v>
      </c>
      <c r="F665" s="33">
        <v>0</v>
      </c>
      <c r="G665" s="30" t="str">
        <f>VLOOKUP(B665,'Data Produk'!$A$2:$F$40,2,FALSE)</f>
        <v>Pond's Men Facial</v>
      </c>
      <c r="H665" s="30" t="str">
        <f>VLOOKUP(B665,'Data Produk'!$A$2:$F$40,3,FALSE)</f>
        <v>Perawatan Tubuh</v>
      </c>
      <c r="I665" s="31" t="str">
        <f>VLOOKUP(B665,'Data Produk'!$A$2:$F$40,4,FALSE)</f>
        <v>Pcs</v>
      </c>
      <c r="J665" s="34">
        <f>VLOOKUP(B665,'Data Produk'!$A$2:$F$40,5,FALSE)</f>
        <v>15000</v>
      </c>
      <c r="K665" s="34">
        <f>VLOOKUP(B665,'Data Produk'!$A$2:$F$40,6,FALSE)</f>
        <v>18550</v>
      </c>
      <c r="L665" s="34">
        <f t="shared" si="0"/>
        <v>1650000</v>
      </c>
      <c r="M665" s="32">
        <f t="shared" si="44"/>
        <v>2040500</v>
      </c>
      <c r="N665" s="31">
        <f>DAY('Data Transaksi'!$A665)</f>
        <v>26</v>
      </c>
      <c r="O665" s="30" t="str">
        <f>TEXT('Data Transaksi'!$A665,"mmm")</f>
        <v>Oct</v>
      </c>
      <c r="P665" s="35">
        <f>YEAR('Data Transaksi'!$A665)</f>
        <v>2022</v>
      </c>
      <c r="R665" s="28">
        <f>'Data Transaksi'!$C665+50</f>
        <v>160</v>
      </c>
    </row>
    <row r="666" spans="1:18" ht="16.5" customHeight="1" x14ac:dyDescent="0.35">
      <c r="A666" s="22">
        <v>44861</v>
      </c>
      <c r="B666" s="23" t="s">
        <v>68</v>
      </c>
      <c r="C666" s="24">
        <v>105</v>
      </c>
      <c r="D666" s="23" t="s">
        <v>100</v>
      </c>
      <c r="E666" s="25" t="s">
        <v>101</v>
      </c>
      <c r="F666" s="26">
        <v>0</v>
      </c>
      <c r="G666" s="23" t="str">
        <f>VLOOKUP(B666,'Data Produk'!$A$2:$F$40,2,FALSE)</f>
        <v>Pond's Men Facial</v>
      </c>
      <c r="H666" s="23" t="str">
        <f>VLOOKUP(B666,'Data Produk'!$A$2:$F$40,3,FALSE)</f>
        <v>Perawatan Tubuh</v>
      </c>
      <c r="I666" s="24" t="str">
        <f>VLOOKUP(B666,'Data Produk'!$A$2:$F$40,4,FALSE)</f>
        <v>Pcs</v>
      </c>
      <c r="J666" s="27">
        <f>VLOOKUP(B666,'Data Produk'!$A$2:$F$40,5,FALSE)</f>
        <v>15000</v>
      </c>
      <c r="K666" s="27">
        <f>VLOOKUP(B666,'Data Produk'!$A$2:$F$40,6,FALSE)</f>
        <v>18550</v>
      </c>
      <c r="L666" s="27">
        <f t="shared" si="0"/>
        <v>1575000</v>
      </c>
      <c r="M666" s="25">
        <f t="shared" si="44"/>
        <v>1947750</v>
      </c>
      <c r="N666" s="24">
        <f>DAY('Data Transaksi'!$A666)</f>
        <v>27</v>
      </c>
      <c r="O666" s="23" t="str">
        <f>TEXT('Data Transaksi'!$A666,"mmm")</f>
        <v>Oct</v>
      </c>
      <c r="P666" s="24">
        <f>YEAR('Data Transaksi'!$A666)</f>
        <v>2022</v>
      </c>
      <c r="R666" s="28">
        <f>'Data Transaksi'!$C666+50</f>
        <v>155</v>
      </c>
    </row>
    <row r="667" spans="1:18" ht="16.5" customHeight="1" x14ac:dyDescent="0.35">
      <c r="A667" s="29">
        <v>44862</v>
      </c>
      <c r="B667" s="30" t="s">
        <v>68</v>
      </c>
      <c r="C667" s="31">
        <v>102</v>
      </c>
      <c r="D667" s="30" t="s">
        <v>100</v>
      </c>
      <c r="E667" s="32" t="s">
        <v>101</v>
      </c>
      <c r="F667" s="33">
        <v>0</v>
      </c>
      <c r="G667" s="30" t="str">
        <f>VLOOKUP(B667,'Data Produk'!$A$2:$F$40,2,FALSE)</f>
        <v>Pond's Men Facial</v>
      </c>
      <c r="H667" s="30" t="str">
        <f>VLOOKUP(B667,'Data Produk'!$A$2:$F$40,3,FALSE)</f>
        <v>Perawatan Tubuh</v>
      </c>
      <c r="I667" s="31" t="str">
        <f>VLOOKUP(B667,'Data Produk'!$A$2:$F$40,4,FALSE)</f>
        <v>Pcs</v>
      </c>
      <c r="J667" s="34">
        <f>VLOOKUP(B667,'Data Produk'!$A$2:$F$40,5,FALSE)</f>
        <v>15000</v>
      </c>
      <c r="K667" s="34">
        <f>VLOOKUP(B667,'Data Produk'!$A$2:$F$40,6,FALSE)</f>
        <v>18550</v>
      </c>
      <c r="L667" s="34">
        <f t="shared" si="0"/>
        <v>1530000</v>
      </c>
      <c r="M667" s="32">
        <f t="shared" si="44"/>
        <v>1892100</v>
      </c>
      <c r="N667" s="31">
        <f>DAY('Data Transaksi'!$A667)</f>
        <v>28</v>
      </c>
      <c r="O667" s="30" t="str">
        <f>TEXT('Data Transaksi'!$A667,"mmm")</f>
        <v>Oct</v>
      </c>
      <c r="P667" s="35">
        <f>YEAR('Data Transaksi'!$A667)</f>
        <v>2022</v>
      </c>
      <c r="R667" s="28">
        <f>'Data Transaksi'!$C667+50</f>
        <v>152</v>
      </c>
    </row>
    <row r="668" spans="1:18" ht="16.5" customHeight="1" x14ac:dyDescent="0.35">
      <c r="A668" s="22">
        <v>44863</v>
      </c>
      <c r="B668" s="23" t="s">
        <v>68</v>
      </c>
      <c r="C668" s="24">
        <v>107</v>
      </c>
      <c r="D668" s="23" t="s">
        <v>100</v>
      </c>
      <c r="E668" s="25" t="s">
        <v>101</v>
      </c>
      <c r="F668" s="26">
        <v>0</v>
      </c>
      <c r="G668" s="23" t="str">
        <f>VLOOKUP(B668,'Data Produk'!$A$2:$F$40,2,FALSE)</f>
        <v>Pond's Men Facial</v>
      </c>
      <c r="H668" s="23" t="str">
        <f>VLOOKUP(B668,'Data Produk'!$A$2:$F$40,3,FALSE)</f>
        <v>Perawatan Tubuh</v>
      </c>
      <c r="I668" s="24" t="str">
        <f>VLOOKUP(B668,'Data Produk'!$A$2:$F$40,4,FALSE)</f>
        <v>Pcs</v>
      </c>
      <c r="J668" s="27">
        <f>VLOOKUP(B668,'Data Produk'!$A$2:$F$40,5,FALSE)</f>
        <v>15000</v>
      </c>
      <c r="K668" s="27">
        <f>VLOOKUP(B668,'Data Produk'!$A$2:$F$40,6,FALSE)</f>
        <v>18550</v>
      </c>
      <c r="L668" s="27">
        <f t="shared" si="0"/>
        <v>1605000</v>
      </c>
      <c r="M668" s="25">
        <f t="shared" si="44"/>
        <v>1984850</v>
      </c>
      <c r="N668" s="24">
        <f>DAY('Data Transaksi'!$A668)</f>
        <v>29</v>
      </c>
      <c r="O668" s="23" t="str">
        <f>TEXT('Data Transaksi'!$A668,"mmm")</f>
        <v>Oct</v>
      </c>
      <c r="P668" s="24">
        <f>YEAR('Data Transaksi'!$A668)</f>
        <v>2022</v>
      </c>
      <c r="R668" s="28">
        <f>'Data Transaksi'!$C668+50</f>
        <v>157</v>
      </c>
    </row>
    <row r="669" spans="1:18" ht="16.5" customHeight="1" x14ac:dyDescent="0.35">
      <c r="A669" s="29">
        <v>44864</v>
      </c>
      <c r="B669" s="30" t="s">
        <v>68</v>
      </c>
      <c r="C669" s="31">
        <v>104</v>
      </c>
      <c r="D669" s="30" t="s">
        <v>100</v>
      </c>
      <c r="E669" s="32" t="s">
        <v>101</v>
      </c>
      <c r="F669" s="33">
        <v>0</v>
      </c>
      <c r="G669" s="30" t="str">
        <f>VLOOKUP(B669,'Data Produk'!$A$2:$F$40,2,FALSE)</f>
        <v>Pond's Men Facial</v>
      </c>
      <c r="H669" s="30" t="str">
        <f>VLOOKUP(B669,'Data Produk'!$A$2:$F$40,3,FALSE)</f>
        <v>Perawatan Tubuh</v>
      </c>
      <c r="I669" s="31" t="str">
        <f>VLOOKUP(B669,'Data Produk'!$A$2:$F$40,4,FALSE)</f>
        <v>Pcs</v>
      </c>
      <c r="J669" s="34">
        <f>VLOOKUP(B669,'Data Produk'!$A$2:$F$40,5,FALSE)</f>
        <v>15000</v>
      </c>
      <c r="K669" s="34">
        <f>VLOOKUP(B669,'Data Produk'!$A$2:$F$40,6,FALSE)</f>
        <v>18550</v>
      </c>
      <c r="L669" s="34">
        <f t="shared" si="0"/>
        <v>1560000</v>
      </c>
      <c r="M669" s="32">
        <f t="shared" si="44"/>
        <v>1929200</v>
      </c>
      <c r="N669" s="31">
        <f>DAY('Data Transaksi'!$A669)</f>
        <v>30</v>
      </c>
      <c r="O669" s="30" t="str">
        <f>TEXT('Data Transaksi'!$A669,"mmm")</f>
        <v>Oct</v>
      </c>
      <c r="P669" s="35">
        <f>YEAR('Data Transaksi'!$A669)</f>
        <v>2022</v>
      </c>
      <c r="R669" s="28">
        <f>'Data Transaksi'!$C669+50</f>
        <v>154</v>
      </c>
    </row>
    <row r="670" spans="1:18" ht="16.5" customHeight="1" x14ac:dyDescent="0.35">
      <c r="A670" s="22">
        <v>44865</v>
      </c>
      <c r="B670" s="23" t="s">
        <v>68</v>
      </c>
      <c r="C670" s="24">
        <v>102</v>
      </c>
      <c r="D670" s="23" t="s">
        <v>100</v>
      </c>
      <c r="E670" s="25" t="s">
        <v>101</v>
      </c>
      <c r="F670" s="26">
        <v>0</v>
      </c>
      <c r="G670" s="23" t="str">
        <f>VLOOKUP(B670,'Data Produk'!$A$2:$F$40,2,FALSE)</f>
        <v>Pond's Men Facial</v>
      </c>
      <c r="H670" s="23" t="str">
        <f>VLOOKUP(B670,'Data Produk'!$A$2:$F$40,3,FALSE)</f>
        <v>Perawatan Tubuh</v>
      </c>
      <c r="I670" s="24" t="str">
        <f>VLOOKUP(B670,'Data Produk'!$A$2:$F$40,4,FALSE)</f>
        <v>Pcs</v>
      </c>
      <c r="J670" s="27">
        <f>VLOOKUP(B670,'Data Produk'!$A$2:$F$40,5,FALSE)</f>
        <v>15000</v>
      </c>
      <c r="K670" s="27">
        <f>VLOOKUP(B670,'Data Produk'!$A$2:$F$40,6,FALSE)</f>
        <v>18550</v>
      </c>
      <c r="L670" s="27">
        <f t="shared" si="0"/>
        <v>1530000</v>
      </c>
      <c r="M670" s="25">
        <f t="shared" si="44"/>
        <v>1892100</v>
      </c>
      <c r="N670" s="24">
        <f>DAY('Data Transaksi'!$A670)</f>
        <v>31</v>
      </c>
      <c r="O670" s="23" t="str">
        <f>TEXT('Data Transaksi'!$A670,"mmm")</f>
        <v>Oct</v>
      </c>
      <c r="P670" s="24">
        <f>YEAR('Data Transaksi'!$A670)</f>
        <v>2022</v>
      </c>
      <c r="R670" s="28">
        <f>'Data Transaksi'!$C670+50</f>
        <v>152</v>
      </c>
    </row>
    <row r="671" spans="1:18" ht="16.5" customHeight="1" x14ac:dyDescent="0.35">
      <c r="A671" s="29">
        <v>44866</v>
      </c>
      <c r="B671" s="30" t="s">
        <v>87</v>
      </c>
      <c r="C671" s="31">
        <v>105</v>
      </c>
      <c r="D671" s="30" t="s">
        <v>100</v>
      </c>
      <c r="E671" s="32" t="s">
        <v>101</v>
      </c>
      <c r="F671" s="33">
        <v>0</v>
      </c>
      <c r="G671" s="30" t="str">
        <f>VLOOKUP(B671,'Data Produk'!$A$2:$F$40,2,FALSE)</f>
        <v>Penggaris Flexibble</v>
      </c>
      <c r="H671" s="30" t="str">
        <f>VLOOKUP(B671,'Data Produk'!$A$2:$F$40,3,FALSE)</f>
        <v>Alat Tulis</v>
      </c>
      <c r="I671" s="31" t="str">
        <f>VLOOKUP(B671,'Data Produk'!$A$2:$F$40,4,FALSE)</f>
        <v>Pcs</v>
      </c>
      <c r="J671" s="34">
        <f>VLOOKUP(B671,'Data Produk'!$A$2:$F$40,5,FALSE)</f>
        <v>13750</v>
      </c>
      <c r="K671" s="34">
        <f>VLOOKUP(B671,'Data Produk'!$A$2:$F$40,6,FALSE)</f>
        <v>17500</v>
      </c>
      <c r="L671" s="34">
        <f t="shared" si="0"/>
        <v>1443750</v>
      </c>
      <c r="M671" s="32">
        <f t="shared" si="44"/>
        <v>1837500</v>
      </c>
      <c r="N671" s="31">
        <f>DAY('Data Transaksi'!$A671)</f>
        <v>1</v>
      </c>
      <c r="O671" s="30" t="str">
        <f>TEXT('Data Transaksi'!$A671,"mmm")</f>
        <v>Nov</v>
      </c>
      <c r="P671" s="35">
        <f>YEAR('Data Transaksi'!$A671)</f>
        <v>2022</v>
      </c>
      <c r="R671" s="28">
        <f>'Data Transaksi'!$C671+50</f>
        <v>155</v>
      </c>
    </row>
    <row r="672" spans="1:18" ht="16.5" customHeight="1" x14ac:dyDescent="0.35">
      <c r="A672" s="22">
        <v>44867</v>
      </c>
      <c r="B672" s="23" t="s">
        <v>10</v>
      </c>
      <c r="C672" s="24">
        <v>104</v>
      </c>
      <c r="D672" s="23" t="s">
        <v>104</v>
      </c>
      <c r="E672" s="25" t="s">
        <v>103</v>
      </c>
      <c r="F672" s="26">
        <v>0</v>
      </c>
      <c r="G672" s="23" t="str">
        <f>VLOOKUP(B672,'Data Produk'!$A$2:$F$40,2,FALSE)</f>
        <v>Lotte Chocopie</v>
      </c>
      <c r="H672" s="23" t="str">
        <f>VLOOKUP(B672,'Data Produk'!$A$2:$F$40,3,FALSE)</f>
        <v>Makanan</v>
      </c>
      <c r="I672" s="24" t="str">
        <f>VLOOKUP(B672,'Data Produk'!$A$2:$F$40,4,FALSE)</f>
        <v>Pcs</v>
      </c>
      <c r="J672" s="27">
        <f>VLOOKUP(B672,'Data Produk'!$A$2:$F$40,5,FALSE)</f>
        <v>4850</v>
      </c>
      <c r="K672" s="27">
        <f>VLOOKUP(B672,'Data Produk'!$A$2:$F$40,6,FALSE)</f>
        <v>6100</v>
      </c>
      <c r="L672" s="27">
        <f t="shared" si="0"/>
        <v>504400</v>
      </c>
      <c r="M672" s="25">
        <f t="shared" ref="M672:M694" si="45">K672*C672</f>
        <v>634400</v>
      </c>
      <c r="N672" s="24">
        <f>DAY('Data Transaksi'!$A672)</f>
        <v>2</v>
      </c>
      <c r="O672" s="23" t="str">
        <f>TEXT('Data Transaksi'!$A672,"mmm")</f>
        <v>Nov</v>
      </c>
      <c r="P672" s="24">
        <f>YEAR('Data Transaksi'!$A672)</f>
        <v>2022</v>
      </c>
      <c r="R672" s="28">
        <f>'Data Transaksi'!$C672+50</f>
        <v>154</v>
      </c>
    </row>
    <row r="673" spans="1:18" ht="16.5" customHeight="1" x14ac:dyDescent="0.35">
      <c r="A673" s="29">
        <v>44868</v>
      </c>
      <c r="B673" s="30" t="s">
        <v>14</v>
      </c>
      <c r="C673" s="31">
        <v>107</v>
      </c>
      <c r="D673" s="30" t="s">
        <v>104</v>
      </c>
      <c r="E673" s="32" t="s">
        <v>101</v>
      </c>
      <c r="F673" s="33">
        <v>0</v>
      </c>
      <c r="G673" s="30" t="str">
        <f>VLOOKUP(B673,'Data Produk'!$A$2:$F$40,2,FALSE)</f>
        <v>Nyam-nyam</v>
      </c>
      <c r="H673" s="30" t="str">
        <f>VLOOKUP(B673,'Data Produk'!$A$2:$F$40,3,FALSE)</f>
        <v>Makanan</v>
      </c>
      <c r="I673" s="31" t="str">
        <f>VLOOKUP(B673,'Data Produk'!$A$2:$F$40,4,FALSE)</f>
        <v>Pcs</v>
      </c>
      <c r="J673" s="34">
        <f>VLOOKUP(B673,'Data Produk'!$A$2:$F$40,5,FALSE)</f>
        <v>3550</v>
      </c>
      <c r="K673" s="34">
        <f>VLOOKUP(B673,'Data Produk'!$A$2:$F$40,6,FALSE)</f>
        <v>4800</v>
      </c>
      <c r="L673" s="34">
        <f t="shared" si="0"/>
        <v>379850</v>
      </c>
      <c r="M673" s="32">
        <f t="shared" si="45"/>
        <v>513600</v>
      </c>
      <c r="N673" s="31">
        <f>DAY('Data Transaksi'!$A673)</f>
        <v>3</v>
      </c>
      <c r="O673" s="30" t="str">
        <f>TEXT('Data Transaksi'!$A673,"mmm")</f>
        <v>Nov</v>
      </c>
      <c r="P673" s="35">
        <f>YEAR('Data Transaksi'!$A673)</f>
        <v>2022</v>
      </c>
      <c r="R673" s="28">
        <f>'Data Transaksi'!$C673+50</f>
        <v>157</v>
      </c>
    </row>
    <row r="674" spans="1:18" ht="16.5" customHeight="1" x14ac:dyDescent="0.35">
      <c r="A674" s="22">
        <v>44869</v>
      </c>
      <c r="B674" s="23" t="s">
        <v>6</v>
      </c>
      <c r="C674" s="24">
        <v>108</v>
      </c>
      <c r="D674" s="23" t="s">
        <v>104</v>
      </c>
      <c r="E674" s="25" t="s">
        <v>101</v>
      </c>
      <c r="F674" s="26">
        <v>0</v>
      </c>
      <c r="G674" s="23" t="str">
        <f>VLOOKUP(B674,'Data Produk'!$A$2:$F$40,2,FALSE)</f>
        <v>Pocky</v>
      </c>
      <c r="H674" s="23" t="str">
        <f>VLOOKUP(B674,'Data Produk'!$A$2:$F$40,3,FALSE)</f>
        <v>Makanan</v>
      </c>
      <c r="I674" s="24" t="str">
        <f>VLOOKUP(B674,'Data Produk'!$A$2:$F$40,4,FALSE)</f>
        <v>Pcs</v>
      </c>
      <c r="J674" s="27">
        <f>VLOOKUP(B674,'Data Produk'!$A$2:$F$40,5,FALSE)</f>
        <v>7250</v>
      </c>
      <c r="K674" s="27">
        <f>VLOOKUP(B674,'Data Produk'!$A$2:$F$40,6,FALSE)</f>
        <v>8200</v>
      </c>
      <c r="L674" s="27">
        <f t="shared" si="0"/>
        <v>783000</v>
      </c>
      <c r="M674" s="25">
        <f t="shared" si="45"/>
        <v>885600</v>
      </c>
      <c r="N674" s="24">
        <f>DAY('Data Transaksi'!$A674)</f>
        <v>4</v>
      </c>
      <c r="O674" s="23" t="str">
        <f>TEXT('Data Transaksi'!$A674,"mmm")</f>
        <v>Nov</v>
      </c>
      <c r="P674" s="24">
        <f>YEAR('Data Transaksi'!$A674)</f>
        <v>2022</v>
      </c>
      <c r="R674" s="28">
        <f>'Data Transaksi'!$C674+50</f>
        <v>158</v>
      </c>
    </row>
    <row r="675" spans="1:18" ht="16.5" customHeight="1" x14ac:dyDescent="0.35">
      <c r="A675" s="29">
        <v>44870</v>
      </c>
      <c r="B675" s="30" t="s">
        <v>37</v>
      </c>
      <c r="C675" s="31">
        <v>105</v>
      </c>
      <c r="D675" s="30" t="s">
        <v>100</v>
      </c>
      <c r="E675" s="32" t="s">
        <v>101</v>
      </c>
      <c r="F675" s="33">
        <v>0</v>
      </c>
      <c r="G675" s="30" t="str">
        <f>VLOOKUP(B675,'Data Produk'!$A$2:$F$40,2,FALSE)</f>
        <v>Yoyic Bluebery</v>
      </c>
      <c r="H675" s="30" t="str">
        <f>VLOOKUP(B675,'Data Produk'!$A$2:$F$40,3,FALSE)</f>
        <v>Minuman</v>
      </c>
      <c r="I675" s="31" t="str">
        <f>VLOOKUP(B675,'Data Produk'!$A$2:$F$40,4,FALSE)</f>
        <v>Pcs</v>
      </c>
      <c r="J675" s="34">
        <f>VLOOKUP(B675,'Data Produk'!$A$2:$F$40,5,FALSE)</f>
        <v>4775</v>
      </c>
      <c r="K675" s="34">
        <f>VLOOKUP(B675,'Data Produk'!$A$2:$F$40,6,FALSE)</f>
        <v>7700</v>
      </c>
      <c r="L675" s="34">
        <f t="shared" si="0"/>
        <v>501375</v>
      </c>
      <c r="M675" s="32">
        <f t="shared" si="45"/>
        <v>808500</v>
      </c>
      <c r="N675" s="31">
        <f>DAY('Data Transaksi'!$A675)</f>
        <v>5</v>
      </c>
      <c r="O675" s="30" t="str">
        <f>TEXT('Data Transaksi'!$A675,"mmm")</f>
        <v>Nov</v>
      </c>
      <c r="P675" s="35">
        <f>YEAR('Data Transaksi'!$A675)</f>
        <v>2022</v>
      </c>
      <c r="R675" s="28">
        <f>'Data Transaksi'!$C675+50</f>
        <v>155</v>
      </c>
    </row>
    <row r="676" spans="1:18" ht="16.5" customHeight="1" x14ac:dyDescent="0.35">
      <c r="A676" s="22">
        <v>44871</v>
      </c>
      <c r="B676" s="23" t="s">
        <v>47</v>
      </c>
      <c r="C676" s="24">
        <v>103</v>
      </c>
      <c r="D676" s="23" t="s">
        <v>100</v>
      </c>
      <c r="E676" s="25" t="s">
        <v>103</v>
      </c>
      <c r="F676" s="26">
        <v>0</v>
      </c>
      <c r="G676" s="23" t="str">
        <f>VLOOKUP(B676,'Data Produk'!$A$2:$F$40,2,FALSE)</f>
        <v>Golda Coffee</v>
      </c>
      <c r="H676" s="23" t="str">
        <f>VLOOKUP(B676,'Data Produk'!$A$2:$F$40,3,FALSE)</f>
        <v>Minuman</v>
      </c>
      <c r="I676" s="24" t="str">
        <f>VLOOKUP(B676,'Data Produk'!$A$2:$F$40,4,FALSE)</f>
        <v>Pcs</v>
      </c>
      <c r="J676" s="27">
        <f>VLOOKUP(B676,'Data Produk'!$A$2:$F$40,5,FALSE)</f>
        <v>11950</v>
      </c>
      <c r="K676" s="27">
        <f>VLOOKUP(B676,'Data Produk'!$A$2:$F$40,6,FALSE)</f>
        <v>16200</v>
      </c>
      <c r="L676" s="27">
        <f t="shared" si="0"/>
        <v>1230850</v>
      </c>
      <c r="M676" s="25">
        <f t="shared" si="45"/>
        <v>1668600</v>
      </c>
      <c r="N676" s="24">
        <f>DAY('Data Transaksi'!$A676)</f>
        <v>6</v>
      </c>
      <c r="O676" s="23" t="str">
        <f>TEXT('Data Transaksi'!$A676,"mmm")</f>
        <v>Nov</v>
      </c>
      <c r="P676" s="24">
        <f>YEAR('Data Transaksi'!$A676)</f>
        <v>2022</v>
      </c>
      <c r="R676" s="28">
        <f>'Data Transaksi'!$C676+50</f>
        <v>153</v>
      </c>
    </row>
    <row r="677" spans="1:18" ht="16.5" customHeight="1" x14ac:dyDescent="0.35">
      <c r="A677" s="29">
        <v>44872</v>
      </c>
      <c r="B677" s="30" t="s">
        <v>58</v>
      </c>
      <c r="C677" s="31">
        <v>102</v>
      </c>
      <c r="D677" s="30" t="s">
        <v>100</v>
      </c>
      <c r="E677" s="32" t="s">
        <v>101</v>
      </c>
      <c r="F677" s="33">
        <v>0</v>
      </c>
      <c r="G677" s="30" t="str">
        <f>VLOOKUP(B677,'Data Produk'!$A$2:$F$40,2,FALSE)</f>
        <v>Lifebuoy Cair 900 Ml</v>
      </c>
      <c r="H677" s="30" t="str">
        <f>VLOOKUP(B677,'Data Produk'!$A$2:$F$40,3,FALSE)</f>
        <v>Perawatan Tubuh</v>
      </c>
      <c r="I677" s="31" t="str">
        <f>VLOOKUP(B677,'Data Produk'!$A$2:$F$40,4,FALSE)</f>
        <v>Pcs</v>
      </c>
      <c r="J677" s="34">
        <f>VLOOKUP(B677,'Data Produk'!$A$2:$F$40,5,FALSE)</f>
        <v>34550</v>
      </c>
      <c r="K677" s="34">
        <f>VLOOKUP(B677,'Data Produk'!$A$2:$F$40,6,FALSE)</f>
        <v>36000</v>
      </c>
      <c r="L677" s="34">
        <f t="shared" si="0"/>
        <v>3524100</v>
      </c>
      <c r="M677" s="32">
        <f t="shared" si="45"/>
        <v>3672000</v>
      </c>
      <c r="N677" s="31">
        <f>DAY('Data Transaksi'!$A677)</f>
        <v>7</v>
      </c>
      <c r="O677" s="30" t="str">
        <f>TEXT('Data Transaksi'!$A677,"mmm")</f>
        <v>Nov</v>
      </c>
      <c r="P677" s="35">
        <f>YEAR('Data Transaksi'!$A677)</f>
        <v>2022</v>
      </c>
      <c r="R677" s="28">
        <f>'Data Transaksi'!$C677+50</f>
        <v>152</v>
      </c>
    </row>
    <row r="678" spans="1:18" ht="16.5" customHeight="1" x14ac:dyDescent="0.35">
      <c r="A678" s="22">
        <v>44873</v>
      </c>
      <c r="B678" s="23" t="s">
        <v>12</v>
      </c>
      <c r="C678" s="24">
        <v>105</v>
      </c>
      <c r="D678" s="23" t="s">
        <v>100</v>
      </c>
      <c r="E678" s="25" t="s">
        <v>103</v>
      </c>
      <c r="F678" s="26">
        <v>0</v>
      </c>
      <c r="G678" s="23" t="str">
        <f>VLOOKUP(B678,'Data Produk'!$A$2:$F$40,2,FALSE)</f>
        <v>Oreo Wafer Sandwich</v>
      </c>
      <c r="H678" s="23" t="str">
        <f>VLOOKUP(B678,'Data Produk'!$A$2:$F$40,3,FALSE)</f>
        <v>Makanan</v>
      </c>
      <c r="I678" s="24" t="str">
        <f>VLOOKUP(B678,'Data Produk'!$A$2:$F$40,4,FALSE)</f>
        <v>Pcs</v>
      </c>
      <c r="J678" s="27">
        <f>VLOOKUP(B678,'Data Produk'!$A$2:$F$40,5,FALSE)</f>
        <v>2350</v>
      </c>
      <c r="K678" s="27">
        <f>VLOOKUP(B678,'Data Produk'!$A$2:$F$40,6,FALSE)</f>
        <v>3500</v>
      </c>
      <c r="L678" s="27">
        <f t="shared" si="0"/>
        <v>246750</v>
      </c>
      <c r="M678" s="25">
        <f t="shared" si="45"/>
        <v>367500</v>
      </c>
      <c r="N678" s="24">
        <f>DAY('Data Transaksi'!$A678)</f>
        <v>8</v>
      </c>
      <c r="O678" s="23" t="str">
        <f>TEXT('Data Transaksi'!$A678,"mmm")</f>
        <v>Nov</v>
      </c>
      <c r="P678" s="24">
        <f>YEAR('Data Transaksi'!$A678)</f>
        <v>2022</v>
      </c>
      <c r="R678" s="28">
        <f>'Data Transaksi'!$C678+50</f>
        <v>155</v>
      </c>
    </row>
    <row r="679" spans="1:18" ht="16.5" customHeight="1" x14ac:dyDescent="0.35">
      <c r="A679" s="29">
        <v>44874</v>
      </c>
      <c r="B679" s="30" t="s">
        <v>87</v>
      </c>
      <c r="C679" s="31">
        <v>104</v>
      </c>
      <c r="D679" s="30" t="s">
        <v>102</v>
      </c>
      <c r="E679" s="32" t="s">
        <v>101</v>
      </c>
      <c r="F679" s="33">
        <v>0</v>
      </c>
      <c r="G679" s="30" t="str">
        <f>VLOOKUP(B679,'Data Produk'!$A$2:$F$40,2,FALSE)</f>
        <v>Penggaris Flexibble</v>
      </c>
      <c r="H679" s="30" t="str">
        <f>VLOOKUP(B679,'Data Produk'!$A$2:$F$40,3,FALSE)</f>
        <v>Alat Tulis</v>
      </c>
      <c r="I679" s="31" t="str">
        <f>VLOOKUP(B679,'Data Produk'!$A$2:$F$40,4,FALSE)</f>
        <v>Pcs</v>
      </c>
      <c r="J679" s="34">
        <f>VLOOKUP(B679,'Data Produk'!$A$2:$F$40,5,FALSE)</f>
        <v>13750</v>
      </c>
      <c r="K679" s="34">
        <f>VLOOKUP(B679,'Data Produk'!$A$2:$F$40,6,FALSE)</f>
        <v>17500</v>
      </c>
      <c r="L679" s="34">
        <f t="shared" si="0"/>
        <v>1430000</v>
      </c>
      <c r="M679" s="32">
        <f t="shared" si="45"/>
        <v>1820000</v>
      </c>
      <c r="N679" s="31">
        <f>DAY('Data Transaksi'!$A679)</f>
        <v>9</v>
      </c>
      <c r="O679" s="30" t="str">
        <f>TEXT('Data Transaksi'!$A679,"mmm")</f>
        <v>Nov</v>
      </c>
      <c r="P679" s="35">
        <f>YEAR('Data Transaksi'!$A679)</f>
        <v>2022</v>
      </c>
      <c r="R679" s="28">
        <f>'Data Transaksi'!$C679+50</f>
        <v>154</v>
      </c>
    </row>
    <row r="680" spans="1:18" ht="16.5" customHeight="1" x14ac:dyDescent="0.35">
      <c r="A680" s="22">
        <v>44875</v>
      </c>
      <c r="B680" s="23" t="s">
        <v>87</v>
      </c>
      <c r="C680" s="24">
        <v>103</v>
      </c>
      <c r="D680" s="23" t="s">
        <v>104</v>
      </c>
      <c r="E680" s="25" t="s">
        <v>101</v>
      </c>
      <c r="F680" s="26">
        <v>0</v>
      </c>
      <c r="G680" s="23" t="str">
        <f>VLOOKUP(B680,'Data Produk'!$A$2:$F$40,2,FALSE)</f>
        <v>Penggaris Flexibble</v>
      </c>
      <c r="H680" s="23" t="str">
        <f>VLOOKUP(B680,'Data Produk'!$A$2:$F$40,3,FALSE)</f>
        <v>Alat Tulis</v>
      </c>
      <c r="I680" s="24" t="str">
        <f>VLOOKUP(B680,'Data Produk'!$A$2:$F$40,4,FALSE)</f>
        <v>Pcs</v>
      </c>
      <c r="J680" s="27">
        <f>VLOOKUP(B680,'Data Produk'!$A$2:$F$40,5,FALSE)</f>
        <v>13750</v>
      </c>
      <c r="K680" s="27">
        <f>VLOOKUP(B680,'Data Produk'!$A$2:$F$40,6,FALSE)</f>
        <v>17500</v>
      </c>
      <c r="L680" s="27">
        <f t="shared" si="0"/>
        <v>1416250</v>
      </c>
      <c r="M680" s="25">
        <f t="shared" si="45"/>
        <v>1802500</v>
      </c>
      <c r="N680" s="24">
        <f>DAY('Data Transaksi'!$A680)</f>
        <v>10</v>
      </c>
      <c r="O680" s="23" t="str">
        <f>TEXT('Data Transaksi'!$A680,"mmm")</f>
        <v>Nov</v>
      </c>
      <c r="P680" s="24">
        <f>YEAR('Data Transaksi'!$A680)</f>
        <v>2022</v>
      </c>
      <c r="R680" s="28">
        <f>'Data Transaksi'!$C680+50</f>
        <v>153</v>
      </c>
    </row>
    <row r="681" spans="1:18" ht="16.5" customHeight="1" x14ac:dyDescent="0.35">
      <c r="A681" s="29">
        <v>44876</v>
      </c>
      <c r="B681" s="30" t="s">
        <v>10</v>
      </c>
      <c r="C681" s="31">
        <v>102</v>
      </c>
      <c r="D681" s="30" t="s">
        <v>102</v>
      </c>
      <c r="E681" s="32" t="s">
        <v>101</v>
      </c>
      <c r="F681" s="33">
        <v>0</v>
      </c>
      <c r="G681" s="30" t="str">
        <f>VLOOKUP(B681,'Data Produk'!$A$2:$F$40,2,FALSE)</f>
        <v>Lotte Chocopie</v>
      </c>
      <c r="H681" s="30" t="str">
        <f>VLOOKUP(B681,'Data Produk'!$A$2:$F$40,3,FALSE)</f>
        <v>Makanan</v>
      </c>
      <c r="I681" s="31" t="str">
        <f>VLOOKUP(B681,'Data Produk'!$A$2:$F$40,4,FALSE)</f>
        <v>Pcs</v>
      </c>
      <c r="J681" s="34">
        <f>VLOOKUP(B681,'Data Produk'!$A$2:$F$40,5,FALSE)</f>
        <v>4850</v>
      </c>
      <c r="K681" s="34">
        <f>VLOOKUP(B681,'Data Produk'!$A$2:$F$40,6,FALSE)</f>
        <v>6100</v>
      </c>
      <c r="L681" s="34">
        <f t="shared" si="0"/>
        <v>494700</v>
      </c>
      <c r="M681" s="32">
        <f t="shared" si="45"/>
        <v>622200</v>
      </c>
      <c r="N681" s="31">
        <f>DAY('Data Transaksi'!$A681)</f>
        <v>11</v>
      </c>
      <c r="O681" s="30" t="str">
        <f>TEXT('Data Transaksi'!$A681,"mmm")</f>
        <v>Nov</v>
      </c>
      <c r="P681" s="35">
        <f>YEAR('Data Transaksi'!$A681)</f>
        <v>2022</v>
      </c>
      <c r="R681" s="28">
        <f>'Data Transaksi'!$C681+50</f>
        <v>152</v>
      </c>
    </row>
    <row r="682" spans="1:18" ht="16.5" customHeight="1" x14ac:dyDescent="0.35">
      <c r="A682" s="22">
        <v>44877</v>
      </c>
      <c r="B682" s="23" t="s">
        <v>14</v>
      </c>
      <c r="C682" s="24">
        <v>105</v>
      </c>
      <c r="D682" s="23" t="s">
        <v>102</v>
      </c>
      <c r="E682" s="25" t="s">
        <v>101</v>
      </c>
      <c r="F682" s="26">
        <v>0</v>
      </c>
      <c r="G682" s="23" t="str">
        <f>VLOOKUP(B682,'Data Produk'!$A$2:$F$40,2,FALSE)</f>
        <v>Nyam-nyam</v>
      </c>
      <c r="H682" s="23" t="str">
        <f>VLOOKUP(B682,'Data Produk'!$A$2:$F$40,3,FALSE)</f>
        <v>Makanan</v>
      </c>
      <c r="I682" s="24" t="str">
        <f>VLOOKUP(B682,'Data Produk'!$A$2:$F$40,4,FALSE)</f>
        <v>Pcs</v>
      </c>
      <c r="J682" s="27">
        <f>VLOOKUP(B682,'Data Produk'!$A$2:$F$40,5,FALSE)</f>
        <v>3550</v>
      </c>
      <c r="K682" s="27">
        <f>VLOOKUP(B682,'Data Produk'!$A$2:$F$40,6,FALSE)</f>
        <v>4800</v>
      </c>
      <c r="L682" s="27">
        <f t="shared" si="0"/>
        <v>372750</v>
      </c>
      <c r="M682" s="25">
        <f t="shared" si="45"/>
        <v>504000</v>
      </c>
      <c r="N682" s="24">
        <f>DAY('Data Transaksi'!$A682)</f>
        <v>12</v>
      </c>
      <c r="O682" s="23" t="str">
        <f>TEXT('Data Transaksi'!$A682,"mmm")</f>
        <v>Nov</v>
      </c>
      <c r="P682" s="24">
        <f>YEAR('Data Transaksi'!$A682)</f>
        <v>2022</v>
      </c>
      <c r="R682" s="28">
        <f>'Data Transaksi'!$C682+50</f>
        <v>155</v>
      </c>
    </row>
    <row r="683" spans="1:18" ht="16.5" customHeight="1" x14ac:dyDescent="0.35">
      <c r="A683" s="29">
        <v>44878</v>
      </c>
      <c r="B683" s="30" t="s">
        <v>6</v>
      </c>
      <c r="C683" s="31">
        <v>106</v>
      </c>
      <c r="D683" s="30" t="s">
        <v>104</v>
      </c>
      <c r="E683" s="32" t="s">
        <v>101</v>
      </c>
      <c r="F683" s="33">
        <v>0</v>
      </c>
      <c r="G683" s="30" t="str">
        <f>VLOOKUP(B683,'Data Produk'!$A$2:$F$40,2,FALSE)</f>
        <v>Pocky</v>
      </c>
      <c r="H683" s="30" t="str">
        <f>VLOOKUP(B683,'Data Produk'!$A$2:$F$40,3,FALSE)</f>
        <v>Makanan</v>
      </c>
      <c r="I683" s="31" t="str">
        <f>VLOOKUP(B683,'Data Produk'!$A$2:$F$40,4,FALSE)</f>
        <v>Pcs</v>
      </c>
      <c r="J683" s="34">
        <f>VLOOKUP(B683,'Data Produk'!$A$2:$F$40,5,FALSE)</f>
        <v>7250</v>
      </c>
      <c r="K683" s="34">
        <f>VLOOKUP(B683,'Data Produk'!$A$2:$F$40,6,FALSE)</f>
        <v>8200</v>
      </c>
      <c r="L683" s="34">
        <f t="shared" si="0"/>
        <v>768500</v>
      </c>
      <c r="M683" s="32">
        <f t="shared" si="45"/>
        <v>869200</v>
      </c>
      <c r="N683" s="31">
        <f>DAY('Data Transaksi'!$A683)</f>
        <v>13</v>
      </c>
      <c r="O683" s="30" t="str">
        <f>TEXT('Data Transaksi'!$A683,"mmm")</f>
        <v>Nov</v>
      </c>
      <c r="P683" s="35">
        <f>YEAR('Data Transaksi'!$A683)</f>
        <v>2022</v>
      </c>
      <c r="R683" s="28">
        <f>'Data Transaksi'!$C683+50</f>
        <v>156</v>
      </c>
    </row>
    <row r="684" spans="1:18" ht="16.5" customHeight="1" x14ac:dyDescent="0.35">
      <c r="A684" s="22">
        <v>44879</v>
      </c>
      <c r="B684" s="23" t="s">
        <v>37</v>
      </c>
      <c r="C684" s="24">
        <v>108</v>
      </c>
      <c r="D684" s="23" t="s">
        <v>102</v>
      </c>
      <c r="E684" s="25" t="s">
        <v>101</v>
      </c>
      <c r="F684" s="26">
        <v>0</v>
      </c>
      <c r="G684" s="23" t="str">
        <f>VLOOKUP(B684,'Data Produk'!$A$2:$F$40,2,FALSE)</f>
        <v>Yoyic Bluebery</v>
      </c>
      <c r="H684" s="23" t="str">
        <f>VLOOKUP(B684,'Data Produk'!$A$2:$F$40,3,FALSE)</f>
        <v>Minuman</v>
      </c>
      <c r="I684" s="24" t="str">
        <f>VLOOKUP(B684,'Data Produk'!$A$2:$F$40,4,FALSE)</f>
        <v>Pcs</v>
      </c>
      <c r="J684" s="27">
        <f>VLOOKUP(B684,'Data Produk'!$A$2:$F$40,5,FALSE)</f>
        <v>4775</v>
      </c>
      <c r="K684" s="27">
        <f>VLOOKUP(B684,'Data Produk'!$A$2:$F$40,6,FALSE)</f>
        <v>7700</v>
      </c>
      <c r="L684" s="27">
        <f t="shared" si="0"/>
        <v>515700</v>
      </c>
      <c r="M684" s="25">
        <f t="shared" si="45"/>
        <v>831600</v>
      </c>
      <c r="N684" s="24">
        <f>DAY('Data Transaksi'!$A684)</f>
        <v>14</v>
      </c>
      <c r="O684" s="23" t="str">
        <f>TEXT('Data Transaksi'!$A684,"mmm")</f>
        <v>Nov</v>
      </c>
      <c r="P684" s="24">
        <f>YEAR('Data Transaksi'!$A684)</f>
        <v>2022</v>
      </c>
      <c r="R684" s="28">
        <f>'Data Transaksi'!$C684+50</f>
        <v>158</v>
      </c>
    </row>
    <row r="685" spans="1:18" ht="16.5" customHeight="1" x14ac:dyDescent="0.35">
      <c r="A685" s="29">
        <v>44880</v>
      </c>
      <c r="B685" s="30" t="s">
        <v>47</v>
      </c>
      <c r="C685" s="31">
        <v>104</v>
      </c>
      <c r="D685" s="30" t="s">
        <v>102</v>
      </c>
      <c r="E685" s="32" t="s">
        <v>101</v>
      </c>
      <c r="F685" s="33">
        <v>0</v>
      </c>
      <c r="G685" s="30" t="str">
        <f>VLOOKUP(B685,'Data Produk'!$A$2:$F$40,2,FALSE)</f>
        <v>Golda Coffee</v>
      </c>
      <c r="H685" s="30" t="str">
        <f>VLOOKUP(B685,'Data Produk'!$A$2:$F$40,3,FALSE)</f>
        <v>Minuman</v>
      </c>
      <c r="I685" s="31" t="str">
        <f>VLOOKUP(B685,'Data Produk'!$A$2:$F$40,4,FALSE)</f>
        <v>Pcs</v>
      </c>
      <c r="J685" s="34">
        <f>VLOOKUP(B685,'Data Produk'!$A$2:$F$40,5,FALSE)</f>
        <v>11950</v>
      </c>
      <c r="K685" s="34">
        <f>VLOOKUP(B685,'Data Produk'!$A$2:$F$40,6,FALSE)</f>
        <v>16200</v>
      </c>
      <c r="L685" s="34">
        <f t="shared" si="0"/>
        <v>1242800</v>
      </c>
      <c r="M685" s="32">
        <f t="shared" si="45"/>
        <v>1684800</v>
      </c>
      <c r="N685" s="31">
        <f>DAY('Data Transaksi'!$A685)</f>
        <v>15</v>
      </c>
      <c r="O685" s="30" t="str">
        <f>TEXT('Data Transaksi'!$A685,"mmm")</f>
        <v>Nov</v>
      </c>
      <c r="P685" s="35">
        <f>YEAR('Data Transaksi'!$A685)</f>
        <v>2022</v>
      </c>
      <c r="R685" s="28">
        <f>'Data Transaksi'!$C685+50</f>
        <v>154</v>
      </c>
    </row>
    <row r="686" spans="1:18" ht="16.5" customHeight="1" x14ac:dyDescent="0.35">
      <c r="A686" s="22">
        <v>44881</v>
      </c>
      <c r="B686" s="23" t="s">
        <v>58</v>
      </c>
      <c r="C686" s="24">
        <v>105</v>
      </c>
      <c r="D686" s="23" t="s">
        <v>104</v>
      </c>
      <c r="E686" s="25" t="s">
        <v>101</v>
      </c>
      <c r="F686" s="26">
        <v>0</v>
      </c>
      <c r="G686" s="23" t="str">
        <f>VLOOKUP(B686,'Data Produk'!$A$2:$F$40,2,FALSE)</f>
        <v>Lifebuoy Cair 900 Ml</v>
      </c>
      <c r="H686" s="23" t="str">
        <f>VLOOKUP(B686,'Data Produk'!$A$2:$F$40,3,FALSE)</f>
        <v>Perawatan Tubuh</v>
      </c>
      <c r="I686" s="24" t="str">
        <f>VLOOKUP(B686,'Data Produk'!$A$2:$F$40,4,FALSE)</f>
        <v>Pcs</v>
      </c>
      <c r="J686" s="27">
        <f>VLOOKUP(B686,'Data Produk'!$A$2:$F$40,5,FALSE)</f>
        <v>34550</v>
      </c>
      <c r="K686" s="27">
        <f>VLOOKUP(B686,'Data Produk'!$A$2:$F$40,6,FALSE)</f>
        <v>36000</v>
      </c>
      <c r="L686" s="27">
        <f t="shared" si="0"/>
        <v>3627750</v>
      </c>
      <c r="M686" s="25">
        <f t="shared" si="45"/>
        <v>3780000</v>
      </c>
      <c r="N686" s="24">
        <f>DAY('Data Transaksi'!$A686)</f>
        <v>16</v>
      </c>
      <c r="O686" s="23" t="str">
        <f>TEXT('Data Transaksi'!$A686,"mmm")</f>
        <v>Nov</v>
      </c>
      <c r="P686" s="24">
        <f>YEAR('Data Transaksi'!$A686)</f>
        <v>2022</v>
      </c>
      <c r="R686" s="28">
        <f>'Data Transaksi'!$C686+50</f>
        <v>155</v>
      </c>
    </row>
    <row r="687" spans="1:18" ht="16.5" customHeight="1" x14ac:dyDescent="0.35">
      <c r="A687" s="29">
        <v>44882</v>
      </c>
      <c r="B687" s="30" t="s">
        <v>12</v>
      </c>
      <c r="C687" s="31">
        <v>102</v>
      </c>
      <c r="D687" s="30" t="s">
        <v>102</v>
      </c>
      <c r="E687" s="32" t="s">
        <v>101</v>
      </c>
      <c r="F687" s="33">
        <v>0</v>
      </c>
      <c r="G687" s="30" t="str">
        <f>VLOOKUP(B687,'Data Produk'!$A$2:$F$40,2,FALSE)</f>
        <v>Oreo Wafer Sandwich</v>
      </c>
      <c r="H687" s="30" t="str">
        <f>VLOOKUP(B687,'Data Produk'!$A$2:$F$40,3,FALSE)</f>
        <v>Makanan</v>
      </c>
      <c r="I687" s="31" t="str">
        <f>VLOOKUP(B687,'Data Produk'!$A$2:$F$40,4,FALSE)</f>
        <v>Pcs</v>
      </c>
      <c r="J687" s="34">
        <f>VLOOKUP(B687,'Data Produk'!$A$2:$F$40,5,FALSE)</f>
        <v>2350</v>
      </c>
      <c r="K687" s="34">
        <f>VLOOKUP(B687,'Data Produk'!$A$2:$F$40,6,FALSE)</f>
        <v>3500</v>
      </c>
      <c r="L687" s="34">
        <f t="shared" si="0"/>
        <v>239700</v>
      </c>
      <c r="M687" s="32">
        <f t="shared" si="45"/>
        <v>357000</v>
      </c>
      <c r="N687" s="31">
        <f>DAY('Data Transaksi'!$A687)</f>
        <v>17</v>
      </c>
      <c r="O687" s="30" t="str">
        <f>TEXT('Data Transaksi'!$A687,"mmm")</f>
        <v>Nov</v>
      </c>
      <c r="P687" s="35">
        <f>YEAR('Data Transaksi'!$A687)</f>
        <v>2022</v>
      </c>
      <c r="R687" s="28">
        <f>'Data Transaksi'!$C687+50</f>
        <v>152</v>
      </c>
    </row>
    <row r="688" spans="1:18" ht="16.5" customHeight="1" x14ac:dyDescent="0.35">
      <c r="A688" s="22">
        <v>44883</v>
      </c>
      <c r="B688" s="23" t="s">
        <v>85</v>
      </c>
      <c r="C688" s="24">
        <v>106</v>
      </c>
      <c r="D688" s="23" t="s">
        <v>102</v>
      </c>
      <c r="E688" s="25" t="s">
        <v>101</v>
      </c>
      <c r="F688" s="26">
        <v>0</v>
      </c>
      <c r="G688" s="23" t="str">
        <f>VLOOKUP(B688,'Data Produk'!$A$2:$F$40,2,FALSE)</f>
        <v>Penggaris Butterfly</v>
      </c>
      <c r="H688" s="23" t="str">
        <f>VLOOKUP(B688,'Data Produk'!$A$2:$F$40,3,FALSE)</f>
        <v>Alat Tulis</v>
      </c>
      <c r="I688" s="24" t="str">
        <f>VLOOKUP(B688,'Data Produk'!$A$2:$F$40,4,FALSE)</f>
        <v>Pcs</v>
      </c>
      <c r="J688" s="27">
        <f>VLOOKUP(B688,'Data Produk'!$A$2:$F$40,5,FALSE)</f>
        <v>1750</v>
      </c>
      <c r="K688" s="27">
        <f>VLOOKUP(B688,'Data Produk'!$A$2:$F$40,6,FALSE)</f>
        <v>2750</v>
      </c>
      <c r="L688" s="27">
        <f t="shared" si="0"/>
        <v>185500</v>
      </c>
      <c r="M688" s="25">
        <f t="shared" si="45"/>
        <v>291500</v>
      </c>
      <c r="N688" s="24">
        <f>DAY('Data Transaksi'!$A688)</f>
        <v>18</v>
      </c>
      <c r="O688" s="23" t="str">
        <f>TEXT('Data Transaksi'!$A688,"mmm")</f>
        <v>Nov</v>
      </c>
      <c r="P688" s="24">
        <f>YEAR('Data Transaksi'!$A688)</f>
        <v>2022</v>
      </c>
      <c r="R688" s="28">
        <f>'Data Transaksi'!$C688+50</f>
        <v>156</v>
      </c>
    </row>
    <row r="689" spans="1:18" ht="16.5" customHeight="1" x14ac:dyDescent="0.35">
      <c r="A689" s="29">
        <v>44884</v>
      </c>
      <c r="B689" s="30" t="s">
        <v>87</v>
      </c>
      <c r="C689" s="31">
        <v>103</v>
      </c>
      <c r="D689" s="30" t="s">
        <v>104</v>
      </c>
      <c r="E689" s="32" t="s">
        <v>101</v>
      </c>
      <c r="F689" s="33">
        <v>0</v>
      </c>
      <c r="G689" s="30" t="str">
        <f>VLOOKUP(B689,'Data Produk'!$A$2:$F$40,2,FALSE)</f>
        <v>Penggaris Flexibble</v>
      </c>
      <c r="H689" s="30" t="str">
        <f>VLOOKUP(B689,'Data Produk'!$A$2:$F$40,3,FALSE)</f>
        <v>Alat Tulis</v>
      </c>
      <c r="I689" s="31" t="str">
        <f>VLOOKUP(B689,'Data Produk'!$A$2:$F$40,4,FALSE)</f>
        <v>Pcs</v>
      </c>
      <c r="J689" s="34">
        <f>VLOOKUP(B689,'Data Produk'!$A$2:$F$40,5,FALSE)</f>
        <v>13750</v>
      </c>
      <c r="K689" s="34">
        <f>VLOOKUP(B689,'Data Produk'!$A$2:$F$40,6,FALSE)</f>
        <v>17500</v>
      </c>
      <c r="L689" s="34">
        <f t="shared" si="0"/>
        <v>1416250</v>
      </c>
      <c r="M689" s="32">
        <f t="shared" si="45"/>
        <v>1802500</v>
      </c>
      <c r="N689" s="31">
        <f>DAY('Data Transaksi'!$A689)</f>
        <v>19</v>
      </c>
      <c r="O689" s="30" t="str">
        <f>TEXT('Data Transaksi'!$A689,"mmm")</f>
        <v>Nov</v>
      </c>
      <c r="P689" s="35">
        <f>YEAR('Data Transaksi'!$A689)</f>
        <v>2022</v>
      </c>
      <c r="R689" s="28">
        <f>'Data Transaksi'!$C689+50</f>
        <v>153</v>
      </c>
    </row>
    <row r="690" spans="1:18" ht="16.5" customHeight="1" x14ac:dyDescent="0.35">
      <c r="A690" s="22">
        <v>44885</v>
      </c>
      <c r="B690" s="23" t="s">
        <v>10</v>
      </c>
      <c r="C690" s="24">
        <v>109</v>
      </c>
      <c r="D690" s="23" t="s">
        <v>102</v>
      </c>
      <c r="E690" s="25" t="s">
        <v>101</v>
      </c>
      <c r="F690" s="26">
        <v>0</v>
      </c>
      <c r="G690" s="23" t="str">
        <f>VLOOKUP(B690,'Data Produk'!$A$2:$F$40,2,FALSE)</f>
        <v>Lotte Chocopie</v>
      </c>
      <c r="H690" s="23" t="str">
        <f>VLOOKUP(B690,'Data Produk'!$A$2:$F$40,3,FALSE)</f>
        <v>Makanan</v>
      </c>
      <c r="I690" s="24" t="str">
        <f>VLOOKUP(B690,'Data Produk'!$A$2:$F$40,4,FALSE)</f>
        <v>Pcs</v>
      </c>
      <c r="J690" s="27">
        <f>VLOOKUP(B690,'Data Produk'!$A$2:$F$40,5,FALSE)</f>
        <v>4850</v>
      </c>
      <c r="K690" s="27">
        <f>VLOOKUP(B690,'Data Produk'!$A$2:$F$40,6,FALSE)</f>
        <v>6100</v>
      </c>
      <c r="L690" s="27">
        <f t="shared" si="0"/>
        <v>528650</v>
      </c>
      <c r="M690" s="25">
        <f t="shared" si="45"/>
        <v>664900</v>
      </c>
      <c r="N690" s="24">
        <f>DAY('Data Transaksi'!$A690)</f>
        <v>20</v>
      </c>
      <c r="O690" s="23" t="str">
        <f>TEXT('Data Transaksi'!$A690,"mmm")</f>
        <v>Nov</v>
      </c>
      <c r="P690" s="24">
        <f>YEAR('Data Transaksi'!$A690)</f>
        <v>2022</v>
      </c>
      <c r="R690" s="28">
        <f>'Data Transaksi'!$C690+50</f>
        <v>159</v>
      </c>
    </row>
    <row r="691" spans="1:18" ht="16.5" customHeight="1" x14ac:dyDescent="0.35">
      <c r="A691" s="29">
        <v>44886</v>
      </c>
      <c r="B691" s="30" t="s">
        <v>14</v>
      </c>
      <c r="C691" s="31">
        <v>108</v>
      </c>
      <c r="D691" s="30" t="s">
        <v>102</v>
      </c>
      <c r="E691" s="32" t="s">
        <v>101</v>
      </c>
      <c r="F691" s="33">
        <v>0</v>
      </c>
      <c r="G691" s="30" t="str">
        <f>VLOOKUP(B691,'Data Produk'!$A$2:$F$40,2,FALSE)</f>
        <v>Nyam-nyam</v>
      </c>
      <c r="H691" s="30" t="str">
        <f>VLOOKUP(B691,'Data Produk'!$A$2:$F$40,3,FALSE)</f>
        <v>Makanan</v>
      </c>
      <c r="I691" s="31" t="str">
        <f>VLOOKUP(B691,'Data Produk'!$A$2:$F$40,4,FALSE)</f>
        <v>Pcs</v>
      </c>
      <c r="J691" s="34">
        <f>VLOOKUP(B691,'Data Produk'!$A$2:$F$40,5,FALSE)</f>
        <v>3550</v>
      </c>
      <c r="K691" s="34">
        <f>VLOOKUP(B691,'Data Produk'!$A$2:$F$40,6,FALSE)</f>
        <v>4800</v>
      </c>
      <c r="L691" s="34">
        <f t="shared" si="0"/>
        <v>383400</v>
      </c>
      <c r="M691" s="32">
        <f t="shared" si="45"/>
        <v>518400</v>
      </c>
      <c r="N691" s="31">
        <f>DAY('Data Transaksi'!$A691)</f>
        <v>21</v>
      </c>
      <c r="O691" s="30" t="str">
        <f>TEXT('Data Transaksi'!$A691,"mmm")</f>
        <v>Nov</v>
      </c>
      <c r="P691" s="35">
        <f>YEAR('Data Transaksi'!$A691)</f>
        <v>2022</v>
      </c>
      <c r="R691" s="28">
        <f>'Data Transaksi'!$C691+50</f>
        <v>158</v>
      </c>
    </row>
    <row r="692" spans="1:18" ht="16.5" customHeight="1" x14ac:dyDescent="0.35">
      <c r="A692" s="22">
        <v>44887</v>
      </c>
      <c r="B692" s="23" t="s">
        <v>6</v>
      </c>
      <c r="C692" s="24">
        <v>107</v>
      </c>
      <c r="D692" s="23" t="s">
        <v>104</v>
      </c>
      <c r="E692" s="25" t="s">
        <v>101</v>
      </c>
      <c r="F692" s="26">
        <v>0</v>
      </c>
      <c r="G692" s="23" t="str">
        <f>VLOOKUP(B692,'Data Produk'!$A$2:$F$40,2,FALSE)</f>
        <v>Pocky</v>
      </c>
      <c r="H692" s="23" t="str">
        <f>VLOOKUP(B692,'Data Produk'!$A$2:$F$40,3,FALSE)</f>
        <v>Makanan</v>
      </c>
      <c r="I692" s="24" t="str">
        <f>VLOOKUP(B692,'Data Produk'!$A$2:$F$40,4,FALSE)</f>
        <v>Pcs</v>
      </c>
      <c r="J692" s="27">
        <f>VLOOKUP(B692,'Data Produk'!$A$2:$F$40,5,FALSE)</f>
        <v>7250</v>
      </c>
      <c r="K692" s="27">
        <f>VLOOKUP(B692,'Data Produk'!$A$2:$F$40,6,FALSE)</f>
        <v>8200</v>
      </c>
      <c r="L692" s="27">
        <f t="shared" si="0"/>
        <v>775750</v>
      </c>
      <c r="M692" s="25">
        <f t="shared" si="45"/>
        <v>877400</v>
      </c>
      <c r="N692" s="24">
        <f>DAY('Data Transaksi'!$A692)</f>
        <v>22</v>
      </c>
      <c r="O692" s="23" t="str">
        <f>TEXT('Data Transaksi'!$A692,"mmm")</f>
        <v>Nov</v>
      </c>
      <c r="P692" s="24">
        <f>YEAR('Data Transaksi'!$A692)</f>
        <v>2022</v>
      </c>
      <c r="R692" s="28">
        <f>'Data Transaksi'!$C692+50</f>
        <v>157</v>
      </c>
    </row>
    <row r="693" spans="1:18" ht="16.5" customHeight="1" x14ac:dyDescent="0.35">
      <c r="A693" s="29">
        <v>44888</v>
      </c>
      <c r="B693" s="30" t="s">
        <v>37</v>
      </c>
      <c r="C693" s="31">
        <v>105</v>
      </c>
      <c r="D693" s="30" t="s">
        <v>102</v>
      </c>
      <c r="E693" s="32" t="s">
        <v>101</v>
      </c>
      <c r="F693" s="33">
        <v>0</v>
      </c>
      <c r="G693" s="30" t="str">
        <f>VLOOKUP(B693,'Data Produk'!$A$2:$F$40,2,FALSE)</f>
        <v>Yoyic Bluebery</v>
      </c>
      <c r="H693" s="30" t="str">
        <f>VLOOKUP(B693,'Data Produk'!$A$2:$F$40,3,FALSE)</f>
        <v>Minuman</v>
      </c>
      <c r="I693" s="31" t="str">
        <f>VLOOKUP(B693,'Data Produk'!$A$2:$F$40,4,FALSE)</f>
        <v>Pcs</v>
      </c>
      <c r="J693" s="34">
        <f>VLOOKUP(B693,'Data Produk'!$A$2:$F$40,5,FALSE)</f>
        <v>4775</v>
      </c>
      <c r="K693" s="34">
        <f>VLOOKUP(B693,'Data Produk'!$A$2:$F$40,6,FALSE)</f>
        <v>7700</v>
      </c>
      <c r="L693" s="34">
        <f t="shared" si="0"/>
        <v>501375</v>
      </c>
      <c r="M693" s="32">
        <f t="shared" si="45"/>
        <v>808500</v>
      </c>
      <c r="N693" s="31">
        <f>DAY('Data Transaksi'!$A693)</f>
        <v>23</v>
      </c>
      <c r="O693" s="30" t="str">
        <f>TEXT('Data Transaksi'!$A693,"mmm")</f>
        <v>Nov</v>
      </c>
      <c r="P693" s="35">
        <f>YEAR('Data Transaksi'!$A693)</f>
        <v>2022</v>
      </c>
      <c r="R693" s="28">
        <f>'Data Transaksi'!$C693+50</f>
        <v>155</v>
      </c>
    </row>
    <row r="694" spans="1:18" ht="16.5" customHeight="1" x14ac:dyDescent="0.35">
      <c r="A694" s="22">
        <v>44889</v>
      </c>
      <c r="B694" s="23" t="s">
        <v>47</v>
      </c>
      <c r="C694" s="24">
        <v>105</v>
      </c>
      <c r="D694" s="23" t="s">
        <v>102</v>
      </c>
      <c r="E694" s="25" t="s">
        <v>101</v>
      </c>
      <c r="F694" s="26">
        <v>0</v>
      </c>
      <c r="G694" s="23" t="str">
        <f>VLOOKUP(B694,'Data Produk'!$A$2:$F$40,2,FALSE)</f>
        <v>Golda Coffee</v>
      </c>
      <c r="H694" s="23" t="str">
        <f>VLOOKUP(B694,'Data Produk'!$A$2:$F$40,3,FALSE)</f>
        <v>Minuman</v>
      </c>
      <c r="I694" s="24" t="str">
        <f>VLOOKUP(B694,'Data Produk'!$A$2:$F$40,4,FALSE)</f>
        <v>Pcs</v>
      </c>
      <c r="J694" s="27">
        <f>VLOOKUP(B694,'Data Produk'!$A$2:$F$40,5,FALSE)</f>
        <v>11950</v>
      </c>
      <c r="K694" s="27">
        <f>VLOOKUP(B694,'Data Produk'!$A$2:$F$40,6,FALSE)</f>
        <v>16200</v>
      </c>
      <c r="L694" s="27">
        <f t="shared" si="0"/>
        <v>1254750</v>
      </c>
      <c r="M694" s="25">
        <f t="shared" si="45"/>
        <v>1701000</v>
      </c>
      <c r="N694" s="24">
        <f>DAY('Data Transaksi'!$A694)</f>
        <v>24</v>
      </c>
      <c r="O694" s="23" t="str">
        <f>TEXT('Data Transaksi'!$A694,"mmm")</f>
        <v>Nov</v>
      </c>
      <c r="P694" s="24">
        <f>YEAR('Data Transaksi'!$A694)</f>
        <v>2022</v>
      </c>
      <c r="R694" s="28">
        <f>'Data Transaksi'!$C694+50</f>
        <v>155</v>
      </c>
    </row>
    <row r="695" spans="1:18" ht="16.5" customHeight="1" x14ac:dyDescent="0.35">
      <c r="A695" s="29">
        <v>44890</v>
      </c>
      <c r="B695" s="30" t="s">
        <v>87</v>
      </c>
      <c r="C695" s="31">
        <v>107</v>
      </c>
      <c r="D695" s="30" t="s">
        <v>100</v>
      </c>
      <c r="E695" s="32" t="s">
        <v>101</v>
      </c>
      <c r="F695" s="33">
        <v>0</v>
      </c>
      <c r="G695" s="30" t="str">
        <f>VLOOKUP(B695,'Data Produk'!$A$2:$F$40,2,FALSE)</f>
        <v>Penggaris Flexibble</v>
      </c>
      <c r="H695" s="30" t="str">
        <f>VLOOKUP(B695,'Data Produk'!$A$2:$F$40,3,FALSE)</f>
        <v>Alat Tulis</v>
      </c>
      <c r="I695" s="31" t="str">
        <f>VLOOKUP(B695,'Data Produk'!$A$2:$F$40,4,FALSE)</f>
        <v>Pcs</v>
      </c>
      <c r="J695" s="34">
        <f>VLOOKUP(B695,'Data Produk'!$A$2:$F$40,5,FALSE)</f>
        <v>13750</v>
      </c>
      <c r="K695" s="34">
        <f>VLOOKUP(B695,'Data Produk'!$A$2:$F$40,6,FALSE)</f>
        <v>17500</v>
      </c>
      <c r="L695" s="34">
        <f t="shared" si="0"/>
        <v>1471250</v>
      </c>
      <c r="M695" s="32">
        <f t="shared" ref="M695:M701" si="46">K695*C695*(1-F695)</f>
        <v>1872500</v>
      </c>
      <c r="N695" s="31">
        <f>DAY('Data Transaksi'!$A695)</f>
        <v>25</v>
      </c>
      <c r="O695" s="30" t="str">
        <f>TEXT('Data Transaksi'!$A695,"mmm")</f>
        <v>Nov</v>
      </c>
      <c r="P695" s="35">
        <f>YEAR('Data Transaksi'!$A695)</f>
        <v>2022</v>
      </c>
      <c r="R695" s="28">
        <f>'Data Transaksi'!$C695+50</f>
        <v>157</v>
      </c>
    </row>
    <row r="696" spans="1:18" ht="16.5" customHeight="1" x14ac:dyDescent="0.35">
      <c r="A696" s="22">
        <v>44891</v>
      </c>
      <c r="B696" s="23" t="s">
        <v>87</v>
      </c>
      <c r="C696" s="24">
        <v>110</v>
      </c>
      <c r="D696" s="23" t="s">
        <v>100</v>
      </c>
      <c r="E696" s="25" t="s">
        <v>101</v>
      </c>
      <c r="F696" s="26">
        <v>0</v>
      </c>
      <c r="G696" s="23" t="str">
        <f>VLOOKUP(B696,'Data Produk'!$A$2:$F$40,2,FALSE)</f>
        <v>Penggaris Flexibble</v>
      </c>
      <c r="H696" s="23" t="str">
        <f>VLOOKUP(B696,'Data Produk'!$A$2:$F$40,3,FALSE)</f>
        <v>Alat Tulis</v>
      </c>
      <c r="I696" s="24" t="str">
        <f>VLOOKUP(B696,'Data Produk'!$A$2:$F$40,4,FALSE)</f>
        <v>Pcs</v>
      </c>
      <c r="J696" s="27">
        <f>VLOOKUP(B696,'Data Produk'!$A$2:$F$40,5,FALSE)</f>
        <v>13750</v>
      </c>
      <c r="K696" s="27">
        <f>VLOOKUP(B696,'Data Produk'!$A$2:$F$40,6,FALSE)</f>
        <v>17500</v>
      </c>
      <c r="L696" s="27">
        <f t="shared" si="0"/>
        <v>1512500</v>
      </c>
      <c r="M696" s="25">
        <f t="shared" si="46"/>
        <v>1925000</v>
      </c>
      <c r="N696" s="24">
        <f>DAY('Data Transaksi'!$A696)</f>
        <v>26</v>
      </c>
      <c r="O696" s="23" t="str">
        <f>TEXT('Data Transaksi'!$A696,"mmm")</f>
        <v>Nov</v>
      </c>
      <c r="P696" s="24">
        <f>YEAR('Data Transaksi'!$A696)</f>
        <v>2022</v>
      </c>
      <c r="R696" s="28">
        <f>'Data Transaksi'!$C696+50</f>
        <v>160</v>
      </c>
    </row>
    <row r="697" spans="1:18" ht="16.5" customHeight="1" x14ac:dyDescent="0.35">
      <c r="A697" s="29">
        <v>44892</v>
      </c>
      <c r="B697" s="30" t="s">
        <v>87</v>
      </c>
      <c r="C697" s="31">
        <v>111</v>
      </c>
      <c r="D697" s="30" t="s">
        <v>100</v>
      </c>
      <c r="E697" s="32" t="s">
        <v>101</v>
      </c>
      <c r="F697" s="33">
        <v>0</v>
      </c>
      <c r="G697" s="30" t="str">
        <f>VLOOKUP(B697,'Data Produk'!$A$2:$F$40,2,FALSE)</f>
        <v>Penggaris Flexibble</v>
      </c>
      <c r="H697" s="30" t="str">
        <f>VLOOKUP(B697,'Data Produk'!$A$2:$F$40,3,FALSE)</f>
        <v>Alat Tulis</v>
      </c>
      <c r="I697" s="31" t="str">
        <f>VLOOKUP(B697,'Data Produk'!$A$2:$F$40,4,FALSE)</f>
        <v>Pcs</v>
      </c>
      <c r="J697" s="34">
        <f>VLOOKUP(B697,'Data Produk'!$A$2:$F$40,5,FALSE)</f>
        <v>13750</v>
      </c>
      <c r="K697" s="34">
        <f>VLOOKUP(B697,'Data Produk'!$A$2:$F$40,6,FALSE)</f>
        <v>17500</v>
      </c>
      <c r="L697" s="34">
        <f t="shared" si="0"/>
        <v>1526250</v>
      </c>
      <c r="M697" s="32">
        <f t="shared" si="46"/>
        <v>1942500</v>
      </c>
      <c r="N697" s="31">
        <f>DAY('Data Transaksi'!$A697)</f>
        <v>27</v>
      </c>
      <c r="O697" s="30" t="str">
        <f>TEXT('Data Transaksi'!$A697,"mmm")</f>
        <v>Nov</v>
      </c>
      <c r="P697" s="35">
        <f>YEAR('Data Transaksi'!$A697)</f>
        <v>2022</v>
      </c>
      <c r="R697" s="28">
        <f>'Data Transaksi'!$C697+50</f>
        <v>161</v>
      </c>
    </row>
    <row r="698" spans="1:18" ht="16.5" customHeight="1" x14ac:dyDescent="0.35">
      <c r="A698" s="22">
        <v>44893</v>
      </c>
      <c r="B698" s="23" t="s">
        <v>87</v>
      </c>
      <c r="C698" s="24">
        <v>105</v>
      </c>
      <c r="D698" s="23" t="s">
        <v>100</v>
      </c>
      <c r="E698" s="25" t="s">
        <v>101</v>
      </c>
      <c r="F698" s="26">
        <v>0</v>
      </c>
      <c r="G698" s="23" t="str">
        <f>VLOOKUP(B698,'Data Produk'!$A$2:$F$40,2,FALSE)</f>
        <v>Penggaris Flexibble</v>
      </c>
      <c r="H698" s="23" t="str">
        <f>VLOOKUP(B698,'Data Produk'!$A$2:$F$40,3,FALSE)</f>
        <v>Alat Tulis</v>
      </c>
      <c r="I698" s="24" t="str">
        <f>VLOOKUP(B698,'Data Produk'!$A$2:$F$40,4,FALSE)</f>
        <v>Pcs</v>
      </c>
      <c r="J698" s="27">
        <f>VLOOKUP(B698,'Data Produk'!$A$2:$F$40,5,FALSE)</f>
        <v>13750</v>
      </c>
      <c r="K698" s="27">
        <f>VLOOKUP(B698,'Data Produk'!$A$2:$F$40,6,FALSE)</f>
        <v>17500</v>
      </c>
      <c r="L698" s="27">
        <f t="shared" si="0"/>
        <v>1443750</v>
      </c>
      <c r="M698" s="25">
        <f t="shared" si="46"/>
        <v>1837500</v>
      </c>
      <c r="N698" s="24">
        <f>DAY('Data Transaksi'!$A698)</f>
        <v>28</v>
      </c>
      <c r="O698" s="23" t="str">
        <f>TEXT('Data Transaksi'!$A698,"mmm")</f>
        <v>Nov</v>
      </c>
      <c r="P698" s="24">
        <f>YEAR('Data Transaksi'!$A698)</f>
        <v>2022</v>
      </c>
      <c r="R698" s="28">
        <f>'Data Transaksi'!$C698+50</f>
        <v>155</v>
      </c>
    </row>
    <row r="699" spans="1:18" ht="16.5" customHeight="1" x14ac:dyDescent="0.35">
      <c r="A699" s="29">
        <v>44894</v>
      </c>
      <c r="B699" s="30" t="s">
        <v>87</v>
      </c>
      <c r="C699" s="31">
        <v>107</v>
      </c>
      <c r="D699" s="30" t="s">
        <v>100</v>
      </c>
      <c r="E699" s="32" t="s">
        <v>101</v>
      </c>
      <c r="F699" s="33">
        <v>0</v>
      </c>
      <c r="G699" s="30" t="str">
        <f>VLOOKUP(B699,'Data Produk'!$A$2:$F$40,2,FALSE)</f>
        <v>Penggaris Flexibble</v>
      </c>
      <c r="H699" s="30" t="str">
        <f>VLOOKUP(B699,'Data Produk'!$A$2:$F$40,3,FALSE)</f>
        <v>Alat Tulis</v>
      </c>
      <c r="I699" s="31" t="str">
        <f>VLOOKUP(B699,'Data Produk'!$A$2:$F$40,4,FALSE)</f>
        <v>Pcs</v>
      </c>
      <c r="J699" s="34">
        <f>VLOOKUP(B699,'Data Produk'!$A$2:$F$40,5,FALSE)</f>
        <v>13750</v>
      </c>
      <c r="K699" s="34">
        <f>VLOOKUP(B699,'Data Produk'!$A$2:$F$40,6,FALSE)</f>
        <v>17500</v>
      </c>
      <c r="L699" s="34">
        <f t="shared" si="0"/>
        <v>1471250</v>
      </c>
      <c r="M699" s="32">
        <f t="shared" si="46"/>
        <v>1872500</v>
      </c>
      <c r="N699" s="31">
        <f>DAY('Data Transaksi'!$A699)</f>
        <v>29</v>
      </c>
      <c r="O699" s="30" t="str">
        <f>TEXT('Data Transaksi'!$A699,"mmm")</f>
        <v>Nov</v>
      </c>
      <c r="P699" s="35">
        <f>YEAR('Data Transaksi'!$A699)</f>
        <v>2022</v>
      </c>
      <c r="R699" s="28">
        <f>'Data Transaksi'!$C699+50</f>
        <v>157</v>
      </c>
    </row>
    <row r="700" spans="1:18" ht="16.5" customHeight="1" x14ac:dyDescent="0.35">
      <c r="A700" s="22">
        <v>44895</v>
      </c>
      <c r="B700" s="23" t="s">
        <v>87</v>
      </c>
      <c r="C700" s="24">
        <v>105</v>
      </c>
      <c r="D700" s="23" t="s">
        <v>100</v>
      </c>
      <c r="E700" s="25" t="s">
        <v>101</v>
      </c>
      <c r="F700" s="26">
        <v>0</v>
      </c>
      <c r="G700" s="23" t="str">
        <f>VLOOKUP(B700,'Data Produk'!$A$2:$F$40,2,FALSE)</f>
        <v>Penggaris Flexibble</v>
      </c>
      <c r="H700" s="23" t="str">
        <f>VLOOKUP(B700,'Data Produk'!$A$2:$F$40,3,FALSE)</f>
        <v>Alat Tulis</v>
      </c>
      <c r="I700" s="24" t="str">
        <f>VLOOKUP(B700,'Data Produk'!$A$2:$F$40,4,FALSE)</f>
        <v>Pcs</v>
      </c>
      <c r="J700" s="27">
        <f>VLOOKUP(B700,'Data Produk'!$A$2:$F$40,5,FALSE)</f>
        <v>13750</v>
      </c>
      <c r="K700" s="27">
        <f>VLOOKUP(B700,'Data Produk'!$A$2:$F$40,6,FALSE)</f>
        <v>17500</v>
      </c>
      <c r="L700" s="27">
        <f t="shared" si="0"/>
        <v>1443750</v>
      </c>
      <c r="M700" s="25">
        <f t="shared" si="46"/>
        <v>1837500</v>
      </c>
      <c r="N700" s="24">
        <f>DAY('Data Transaksi'!$A700)</f>
        <v>30</v>
      </c>
      <c r="O700" s="23" t="str">
        <f>TEXT('Data Transaksi'!$A700,"mmm")</f>
        <v>Nov</v>
      </c>
      <c r="P700" s="24">
        <f>YEAR('Data Transaksi'!$A700)</f>
        <v>2022</v>
      </c>
      <c r="R700" s="28">
        <f>'Data Transaksi'!$C700+50</f>
        <v>155</v>
      </c>
    </row>
    <row r="701" spans="1:18" ht="16.5" customHeight="1" x14ac:dyDescent="0.35">
      <c r="A701" s="29">
        <v>44896</v>
      </c>
      <c r="B701" s="30" t="s">
        <v>83</v>
      </c>
      <c r="C701" s="31">
        <v>106</v>
      </c>
      <c r="D701" s="30" t="s">
        <v>100</v>
      </c>
      <c r="E701" s="32" t="s">
        <v>101</v>
      </c>
      <c r="F701" s="33">
        <v>0</v>
      </c>
      <c r="G701" s="30" t="str">
        <f>VLOOKUP(B701,'Data Produk'!$A$2:$F$40,2,FALSE)</f>
        <v>Tipe X Joyko</v>
      </c>
      <c r="H701" s="30" t="str">
        <f>VLOOKUP(B701,'Data Produk'!$A$2:$F$40,3,FALSE)</f>
        <v>Alat Tulis</v>
      </c>
      <c r="I701" s="31" t="str">
        <f>VLOOKUP(B701,'Data Produk'!$A$2:$F$40,4,FALSE)</f>
        <v>Pcs</v>
      </c>
      <c r="J701" s="34">
        <f>VLOOKUP(B701,'Data Produk'!$A$2:$F$40,5,FALSE)</f>
        <v>1500</v>
      </c>
      <c r="K701" s="34">
        <f>VLOOKUP(B701,'Data Produk'!$A$2:$F$40,6,FALSE)</f>
        <v>2500</v>
      </c>
      <c r="L701" s="34">
        <f t="shared" si="0"/>
        <v>159000</v>
      </c>
      <c r="M701" s="32">
        <f t="shared" si="46"/>
        <v>265000</v>
      </c>
      <c r="N701" s="31">
        <f>DAY('Data Transaksi'!$A701)</f>
        <v>1</v>
      </c>
      <c r="O701" s="30" t="str">
        <f>TEXT('Data Transaksi'!$A701,"mmm")</f>
        <v>Dec</v>
      </c>
      <c r="P701" s="35">
        <f>YEAR('Data Transaksi'!$A701)</f>
        <v>2022</v>
      </c>
      <c r="R701" s="28">
        <f>'Data Transaksi'!$C701+50</f>
        <v>156</v>
      </c>
    </row>
    <row r="702" spans="1:18" ht="16.5" customHeight="1" x14ac:dyDescent="0.35">
      <c r="A702" s="22">
        <v>44897</v>
      </c>
      <c r="B702" s="23" t="s">
        <v>10</v>
      </c>
      <c r="C702" s="24">
        <v>104</v>
      </c>
      <c r="D702" s="23" t="s">
        <v>104</v>
      </c>
      <c r="E702" s="25" t="s">
        <v>103</v>
      </c>
      <c r="F702" s="26">
        <v>0</v>
      </c>
      <c r="G702" s="23" t="str">
        <f>VLOOKUP(B702,'Data Produk'!$A$2:$F$40,2,FALSE)</f>
        <v>Lotte Chocopie</v>
      </c>
      <c r="H702" s="23" t="str">
        <f>VLOOKUP(B702,'Data Produk'!$A$2:$F$40,3,FALSE)</f>
        <v>Makanan</v>
      </c>
      <c r="I702" s="24" t="str">
        <f>VLOOKUP(B702,'Data Produk'!$A$2:$F$40,4,FALSE)</f>
        <v>Pcs</v>
      </c>
      <c r="J702" s="27">
        <f>VLOOKUP(B702,'Data Produk'!$A$2:$F$40,5,FALSE)</f>
        <v>4850</v>
      </c>
      <c r="K702" s="27">
        <f>VLOOKUP(B702,'Data Produk'!$A$2:$F$40,6,FALSE)</f>
        <v>6100</v>
      </c>
      <c r="L702" s="27">
        <f t="shared" si="0"/>
        <v>504400</v>
      </c>
      <c r="M702" s="25">
        <f t="shared" ref="M702:M724" si="47">K702*C702</f>
        <v>634400</v>
      </c>
      <c r="N702" s="24">
        <f>DAY('Data Transaksi'!$A702)</f>
        <v>2</v>
      </c>
      <c r="O702" s="23" t="str">
        <f>TEXT('Data Transaksi'!$A702,"mmm")</f>
        <v>Dec</v>
      </c>
      <c r="P702" s="24">
        <f>YEAR('Data Transaksi'!$A702)</f>
        <v>2022</v>
      </c>
      <c r="R702" s="28">
        <f>'Data Transaksi'!$C702+50</f>
        <v>154</v>
      </c>
    </row>
    <row r="703" spans="1:18" ht="16.5" customHeight="1" x14ac:dyDescent="0.35">
      <c r="A703" s="29">
        <v>44898</v>
      </c>
      <c r="B703" s="30" t="s">
        <v>14</v>
      </c>
      <c r="C703" s="31">
        <v>107</v>
      </c>
      <c r="D703" s="30" t="s">
        <v>104</v>
      </c>
      <c r="E703" s="32" t="s">
        <v>101</v>
      </c>
      <c r="F703" s="33">
        <v>0</v>
      </c>
      <c r="G703" s="30" t="str">
        <f>VLOOKUP(B703,'Data Produk'!$A$2:$F$40,2,FALSE)</f>
        <v>Nyam-nyam</v>
      </c>
      <c r="H703" s="30" t="str">
        <f>VLOOKUP(B703,'Data Produk'!$A$2:$F$40,3,FALSE)</f>
        <v>Makanan</v>
      </c>
      <c r="I703" s="31" t="str">
        <f>VLOOKUP(B703,'Data Produk'!$A$2:$F$40,4,FALSE)</f>
        <v>Pcs</v>
      </c>
      <c r="J703" s="34">
        <f>VLOOKUP(B703,'Data Produk'!$A$2:$F$40,5,FALSE)</f>
        <v>3550</v>
      </c>
      <c r="K703" s="34">
        <f>VLOOKUP(B703,'Data Produk'!$A$2:$F$40,6,FALSE)</f>
        <v>4800</v>
      </c>
      <c r="L703" s="34">
        <f t="shared" si="0"/>
        <v>379850</v>
      </c>
      <c r="M703" s="32">
        <f t="shared" si="47"/>
        <v>513600</v>
      </c>
      <c r="N703" s="31">
        <f>DAY('Data Transaksi'!$A703)</f>
        <v>3</v>
      </c>
      <c r="O703" s="30" t="str">
        <f>TEXT('Data Transaksi'!$A703,"mmm")</f>
        <v>Dec</v>
      </c>
      <c r="P703" s="35">
        <f>YEAR('Data Transaksi'!$A703)</f>
        <v>2022</v>
      </c>
      <c r="R703" s="28">
        <f>'Data Transaksi'!$C703+50</f>
        <v>157</v>
      </c>
    </row>
    <row r="704" spans="1:18" ht="16.5" customHeight="1" x14ac:dyDescent="0.35">
      <c r="A704" s="22">
        <v>44899</v>
      </c>
      <c r="B704" s="23" t="s">
        <v>6</v>
      </c>
      <c r="C704" s="24">
        <v>108</v>
      </c>
      <c r="D704" s="23" t="s">
        <v>104</v>
      </c>
      <c r="E704" s="25" t="s">
        <v>101</v>
      </c>
      <c r="F704" s="26">
        <v>0</v>
      </c>
      <c r="G704" s="23" t="str">
        <f>VLOOKUP(B704,'Data Produk'!$A$2:$F$40,2,FALSE)</f>
        <v>Pocky</v>
      </c>
      <c r="H704" s="23" t="str">
        <f>VLOOKUP(B704,'Data Produk'!$A$2:$F$40,3,FALSE)</f>
        <v>Makanan</v>
      </c>
      <c r="I704" s="24" t="str">
        <f>VLOOKUP(B704,'Data Produk'!$A$2:$F$40,4,FALSE)</f>
        <v>Pcs</v>
      </c>
      <c r="J704" s="27">
        <f>VLOOKUP(B704,'Data Produk'!$A$2:$F$40,5,FALSE)</f>
        <v>7250</v>
      </c>
      <c r="K704" s="27">
        <f>VLOOKUP(B704,'Data Produk'!$A$2:$F$40,6,FALSE)</f>
        <v>8200</v>
      </c>
      <c r="L704" s="27">
        <f t="shared" si="0"/>
        <v>783000</v>
      </c>
      <c r="M704" s="25">
        <f t="shared" si="47"/>
        <v>885600</v>
      </c>
      <c r="N704" s="24">
        <f>DAY('Data Transaksi'!$A704)</f>
        <v>4</v>
      </c>
      <c r="O704" s="23" t="str">
        <f>TEXT('Data Transaksi'!$A704,"mmm")</f>
        <v>Dec</v>
      </c>
      <c r="P704" s="24">
        <f>YEAR('Data Transaksi'!$A704)</f>
        <v>2022</v>
      </c>
      <c r="R704" s="28">
        <f>'Data Transaksi'!$C704+50</f>
        <v>158</v>
      </c>
    </row>
    <row r="705" spans="1:18" ht="16.5" customHeight="1" x14ac:dyDescent="0.35">
      <c r="A705" s="29">
        <v>44900</v>
      </c>
      <c r="B705" s="30" t="s">
        <v>81</v>
      </c>
      <c r="C705" s="31">
        <v>110</v>
      </c>
      <c r="D705" s="30" t="s">
        <v>100</v>
      </c>
      <c r="E705" s="32" t="s">
        <v>101</v>
      </c>
      <c r="F705" s="33">
        <v>0</v>
      </c>
      <c r="G705" s="30" t="str">
        <f>VLOOKUP(B705,'Data Produk'!$A$2:$F$40,2,FALSE)</f>
        <v>Pulpen Gel</v>
      </c>
      <c r="H705" s="30" t="str">
        <f>VLOOKUP(B705,'Data Produk'!$A$2:$F$40,3,FALSE)</f>
        <v>Alat Tulis</v>
      </c>
      <c r="I705" s="31" t="str">
        <f>VLOOKUP(B705,'Data Produk'!$A$2:$F$40,4,FALSE)</f>
        <v>Pcs</v>
      </c>
      <c r="J705" s="34">
        <f>VLOOKUP(B705,'Data Produk'!$A$2:$F$40,5,FALSE)</f>
        <v>7500</v>
      </c>
      <c r="K705" s="34">
        <f>VLOOKUP(B705,'Data Produk'!$A$2:$F$40,6,FALSE)</f>
        <v>8000</v>
      </c>
      <c r="L705" s="34">
        <f t="shared" si="0"/>
        <v>825000</v>
      </c>
      <c r="M705" s="32">
        <f t="shared" si="47"/>
        <v>880000</v>
      </c>
      <c r="N705" s="31">
        <f>DAY('Data Transaksi'!$A705)</f>
        <v>5</v>
      </c>
      <c r="O705" s="30" t="str">
        <f>TEXT('Data Transaksi'!$A705,"mmm")</f>
        <v>Dec</v>
      </c>
      <c r="P705" s="35">
        <f>YEAR('Data Transaksi'!$A705)</f>
        <v>2022</v>
      </c>
      <c r="R705" s="28">
        <f>'Data Transaksi'!$C705+50</f>
        <v>160</v>
      </c>
    </row>
    <row r="706" spans="1:18" ht="16.5" customHeight="1" x14ac:dyDescent="0.35">
      <c r="A706" s="22">
        <v>44901</v>
      </c>
      <c r="B706" s="23" t="s">
        <v>83</v>
      </c>
      <c r="C706" s="24">
        <v>115</v>
      </c>
      <c r="D706" s="23" t="s">
        <v>100</v>
      </c>
      <c r="E706" s="25" t="s">
        <v>103</v>
      </c>
      <c r="F706" s="26">
        <v>0</v>
      </c>
      <c r="G706" s="23" t="str">
        <f>VLOOKUP(B706,'Data Produk'!$A$2:$F$40,2,FALSE)</f>
        <v>Tipe X Joyko</v>
      </c>
      <c r="H706" s="23" t="str">
        <f>VLOOKUP(B706,'Data Produk'!$A$2:$F$40,3,FALSE)</f>
        <v>Alat Tulis</v>
      </c>
      <c r="I706" s="24" t="str">
        <f>VLOOKUP(B706,'Data Produk'!$A$2:$F$40,4,FALSE)</f>
        <v>Pcs</v>
      </c>
      <c r="J706" s="27">
        <f>VLOOKUP(B706,'Data Produk'!$A$2:$F$40,5,FALSE)</f>
        <v>1500</v>
      </c>
      <c r="K706" s="27">
        <f>VLOOKUP(B706,'Data Produk'!$A$2:$F$40,6,FALSE)</f>
        <v>2500</v>
      </c>
      <c r="L706" s="27">
        <f t="shared" si="0"/>
        <v>172500</v>
      </c>
      <c r="M706" s="25">
        <f t="shared" si="47"/>
        <v>287500</v>
      </c>
      <c r="N706" s="24">
        <f>DAY('Data Transaksi'!$A706)</f>
        <v>6</v>
      </c>
      <c r="O706" s="23" t="str">
        <f>TEXT('Data Transaksi'!$A706,"mmm")</f>
        <v>Dec</v>
      </c>
      <c r="P706" s="24">
        <f>YEAR('Data Transaksi'!$A706)</f>
        <v>2022</v>
      </c>
      <c r="R706" s="28">
        <f>'Data Transaksi'!$C706+50</f>
        <v>165</v>
      </c>
    </row>
    <row r="707" spans="1:18" ht="16.5" customHeight="1" x14ac:dyDescent="0.35">
      <c r="A707" s="29">
        <v>44902</v>
      </c>
      <c r="B707" s="30" t="s">
        <v>58</v>
      </c>
      <c r="C707" s="31">
        <v>105</v>
      </c>
      <c r="D707" s="30" t="s">
        <v>100</v>
      </c>
      <c r="E707" s="32" t="s">
        <v>101</v>
      </c>
      <c r="F707" s="33">
        <v>0</v>
      </c>
      <c r="G707" s="30" t="str">
        <f>VLOOKUP(B707,'Data Produk'!$A$2:$F$40,2,FALSE)</f>
        <v>Lifebuoy Cair 900 Ml</v>
      </c>
      <c r="H707" s="30" t="str">
        <f>VLOOKUP(B707,'Data Produk'!$A$2:$F$40,3,FALSE)</f>
        <v>Perawatan Tubuh</v>
      </c>
      <c r="I707" s="31" t="str">
        <f>VLOOKUP(B707,'Data Produk'!$A$2:$F$40,4,FALSE)</f>
        <v>Pcs</v>
      </c>
      <c r="J707" s="34">
        <f>VLOOKUP(B707,'Data Produk'!$A$2:$F$40,5,FALSE)</f>
        <v>34550</v>
      </c>
      <c r="K707" s="34">
        <f>VLOOKUP(B707,'Data Produk'!$A$2:$F$40,6,FALSE)</f>
        <v>36000</v>
      </c>
      <c r="L707" s="34">
        <f t="shared" si="0"/>
        <v>3627750</v>
      </c>
      <c r="M707" s="32">
        <f t="shared" si="47"/>
        <v>3780000</v>
      </c>
      <c r="N707" s="31">
        <f>DAY('Data Transaksi'!$A707)</f>
        <v>7</v>
      </c>
      <c r="O707" s="30" t="str">
        <f>TEXT('Data Transaksi'!$A707,"mmm")</f>
        <v>Dec</v>
      </c>
      <c r="P707" s="35">
        <f>YEAR('Data Transaksi'!$A707)</f>
        <v>2022</v>
      </c>
      <c r="R707" s="28">
        <f>'Data Transaksi'!$C707+50</f>
        <v>155</v>
      </c>
    </row>
    <row r="708" spans="1:18" ht="16.5" customHeight="1" x14ac:dyDescent="0.35">
      <c r="A708" s="22">
        <v>44903</v>
      </c>
      <c r="B708" s="23" t="s">
        <v>12</v>
      </c>
      <c r="C708" s="24">
        <v>107</v>
      </c>
      <c r="D708" s="23" t="s">
        <v>100</v>
      </c>
      <c r="E708" s="25" t="s">
        <v>103</v>
      </c>
      <c r="F708" s="26">
        <v>0</v>
      </c>
      <c r="G708" s="23" t="str">
        <f>VLOOKUP(B708,'Data Produk'!$A$2:$F$40,2,FALSE)</f>
        <v>Oreo Wafer Sandwich</v>
      </c>
      <c r="H708" s="23" t="str">
        <f>VLOOKUP(B708,'Data Produk'!$A$2:$F$40,3,FALSE)</f>
        <v>Makanan</v>
      </c>
      <c r="I708" s="24" t="str">
        <f>VLOOKUP(B708,'Data Produk'!$A$2:$F$40,4,FALSE)</f>
        <v>Pcs</v>
      </c>
      <c r="J708" s="27">
        <f>VLOOKUP(B708,'Data Produk'!$A$2:$F$40,5,FALSE)</f>
        <v>2350</v>
      </c>
      <c r="K708" s="27">
        <f>VLOOKUP(B708,'Data Produk'!$A$2:$F$40,6,FALSE)</f>
        <v>3500</v>
      </c>
      <c r="L708" s="27">
        <f t="shared" si="0"/>
        <v>251450</v>
      </c>
      <c r="M708" s="25">
        <f t="shared" si="47"/>
        <v>374500</v>
      </c>
      <c r="N708" s="24">
        <f>DAY('Data Transaksi'!$A708)</f>
        <v>8</v>
      </c>
      <c r="O708" s="23" t="str">
        <f>TEXT('Data Transaksi'!$A708,"mmm")</f>
        <v>Dec</v>
      </c>
      <c r="P708" s="24">
        <f>YEAR('Data Transaksi'!$A708)</f>
        <v>2022</v>
      </c>
      <c r="R708" s="28">
        <f>'Data Transaksi'!$C708+50</f>
        <v>157</v>
      </c>
    </row>
    <row r="709" spans="1:18" ht="16.5" customHeight="1" x14ac:dyDescent="0.35">
      <c r="A709" s="29">
        <v>44904</v>
      </c>
      <c r="B709" s="30" t="s">
        <v>83</v>
      </c>
      <c r="C709" s="31">
        <v>104</v>
      </c>
      <c r="D709" s="30" t="s">
        <v>102</v>
      </c>
      <c r="E709" s="32" t="s">
        <v>101</v>
      </c>
      <c r="F709" s="33">
        <v>0</v>
      </c>
      <c r="G709" s="30" t="str">
        <f>VLOOKUP(B709,'Data Produk'!$A$2:$F$40,2,FALSE)</f>
        <v>Tipe X Joyko</v>
      </c>
      <c r="H709" s="30" t="str">
        <f>VLOOKUP(B709,'Data Produk'!$A$2:$F$40,3,FALSE)</f>
        <v>Alat Tulis</v>
      </c>
      <c r="I709" s="31" t="str">
        <f>VLOOKUP(B709,'Data Produk'!$A$2:$F$40,4,FALSE)</f>
        <v>Pcs</v>
      </c>
      <c r="J709" s="34">
        <f>VLOOKUP(B709,'Data Produk'!$A$2:$F$40,5,FALSE)</f>
        <v>1500</v>
      </c>
      <c r="K709" s="34">
        <f>VLOOKUP(B709,'Data Produk'!$A$2:$F$40,6,FALSE)</f>
        <v>2500</v>
      </c>
      <c r="L709" s="34">
        <f t="shared" si="0"/>
        <v>156000</v>
      </c>
      <c r="M709" s="32">
        <f t="shared" si="47"/>
        <v>260000</v>
      </c>
      <c r="N709" s="31">
        <f>DAY('Data Transaksi'!$A709)</f>
        <v>9</v>
      </c>
      <c r="O709" s="30" t="str">
        <f>TEXT('Data Transaksi'!$A709,"mmm")</f>
        <v>Dec</v>
      </c>
      <c r="P709" s="35">
        <f>YEAR('Data Transaksi'!$A709)</f>
        <v>2022</v>
      </c>
      <c r="R709" s="28">
        <f>'Data Transaksi'!$C709+50</f>
        <v>154</v>
      </c>
    </row>
    <row r="710" spans="1:18" ht="16.5" customHeight="1" x14ac:dyDescent="0.35">
      <c r="A710" s="22">
        <v>44905</v>
      </c>
      <c r="B710" s="23" t="s">
        <v>83</v>
      </c>
      <c r="C710" s="24">
        <v>105</v>
      </c>
      <c r="D710" s="23" t="s">
        <v>104</v>
      </c>
      <c r="E710" s="25" t="s">
        <v>101</v>
      </c>
      <c r="F710" s="26">
        <v>0</v>
      </c>
      <c r="G710" s="23" t="str">
        <f>VLOOKUP(B710,'Data Produk'!$A$2:$F$40,2,FALSE)</f>
        <v>Tipe X Joyko</v>
      </c>
      <c r="H710" s="23" t="str">
        <f>VLOOKUP(B710,'Data Produk'!$A$2:$F$40,3,FALSE)</f>
        <v>Alat Tulis</v>
      </c>
      <c r="I710" s="24" t="str">
        <f>VLOOKUP(B710,'Data Produk'!$A$2:$F$40,4,FALSE)</f>
        <v>Pcs</v>
      </c>
      <c r="J710" s="27">
        <f>VLOOKUP(B710,'Data Produk'!$A$2:$F$40,5,FALSE)</f>
        <v>1500</v>
      </c>
      <c r="K710" s="27">
        <f>VLOOKUP(B710,'Data Produk'!$A$2:$F$40,6,FALSE)</f>
        <v>2500</v>
      </c>
      <c r="L710" s="27">
        <f t="shared" si="0"/>
        <v>157500</v>
      </c>
      <c r="M710" s="25">
        <f t="shared" si="47"/>
        <v>262500</v>
      </c>
      <c r="N710" s="24">
        <f>DAY('Data Transaksi'!$A710)</f>
        <v>10</v>
      </c>
      <c r="O710" s="23" t="str">
        <f>TEXT('Data Transaksi'!$A710,"mmm")</f>
        <v>Dec</v>
      </c>
      <c r="P710" s="24">
        <f>YEAR('Data Transaksi'!$A710)</f>
        <v>2022</v>
      </c>
      <c r="R710" s="28">
        <f>'Data Transaksi'!$C710+50</f>
        <v>155</v>
      </c>
    </row>
    <row r="711" spans="1:18" ht="16.5" customHeight="1" x14ac:dyDescent="0.35">
      <c r="A711" s="29">
        <v>44906</v>
      </c>
      <c r="B711" s="30" t="s">
        <v>10</v>
      </c>
      <c r="C711" s="31">
        <v>107</v>
      </c>
      <c r="D711" s="30" t="s">
        <v>102</v>
      </c>
      <c r="E711" s="32" t="s">
        <v>101</v>
      </c>
      <c r="F711" s="33">
        <v>0</v>
      </c>
      <c r="G711" s="30" t="str">
        <f>VLOOKUP(B711,'Data Produk'!$A$2:$F$40,2,FALSE)</f>
        <v>Lotte Chocopie</v>
      </c>
      <c r="H711" s="30" t="str">
        <f>VLOOKUP(B711,'Data Produk'!$A$2:$F$40,3,FALSE)</f>
        <v>Makanan</v>
      </c>
      <c r="I711" s="31" t="str">
        <f>VLOOKUP(B711,'Data Produk'!$A$2:$F$40,4,FALSE)</f>
        <v>Pcs</v>
      </c>
      <c r="J711" s="34">
        <f>VLOOKUP(B711,'Data Produk'!$A$2:$F$40,5,FALSE)</f>
        <v>4850</v>
      </c>
      <c r="K711" s="34">
        <f>VLOOKUP(B711,'Data Produk'!$A$2:$F$40,6,FALSE)</f>
        <v>6100</v>
      </c>
      <c r="L711" s="34">
        <f t="shared" si="0"/>
        <v>518950</v>
      </c>
      <c r="M711" s="32">
        <f t="shared" si="47"/>
        <v>652700</v>
      </c>
      <c r="N711" s="31">
        <f>DAY('Data Transaksi'!$A711)</f>
        <v>11</v>
      </c>
      <c r="O711" s="30" t="str">
        <f>TEXT('Data Transaksi'!$A711,"mmm")</f>
        <v>Dec</v>
      </c>
      <c r="P711" s="35">
        <f>YEAR('Data Transaksi'!$A711)</f>
        <v>2022</v>
      </c>
      <c r="R711" s="28">
        <f>'Data Transaksi'!$C711+50</f>
        <v>157</v>
      </c>
    </row>
    <row r="712" spans="1:18" ht="16.5" customHeight="1" x14ac:dyDescent="0.35">
      <c r="A712" s="22">
        <v>44907</v>
      </c>
      <c r="B712" s="23" t="s">
        <v>14</v>
      </c>
      <c r="C712" s="24">
        <v>105</v>
      </c>
      <c r="D712" s="23" t="s">
        <v>102</v>
      </c>
      <c r="E712" s="25" t="s">
        <v>101</v>
      </c>
      <c r="F712" s="26">
        <v>0</v>
      </c>
      <c r="G712" s="23" t="str">
        <f>VLOOKUP(B712,'Data Produk'!$A$2:$F$40,2,FALSE)</f>
        <v>Nyam-nyam</v>
      </c>
      <c r="H712" s="23" t="str">
        <f>VLOOKUP(B712,'Data Produk'!$A$2:$F$40,3,FALSE)</f>
        <v>Makanan</v>
      </c>
      <c r="I712" s="24" t="str">
        <f>VLOOKUP(B712,'Data Produk'!$A$2:$F$40,4,FALSE)</f>
        <v>Pcs</v>
      </c>
      <c r="J712" s="27">
        <f>VLOOKUP(B712,'Data Produk'!$A$2:$F$40,5,FALSE)</f>
        <v>3550</v>
      </c>
      <c r="K712" s="27">
        <f>VLOOKUP(B712,'Data Produk'!$A$2:$F$40,6,FALSE)</f>
        <v>4800</v>
      </c>
      <c r="L712" s="27">
        <f t="shared" si="0"/>
        <v>372750</v>
      </c>
      <c r="M712" s="25">
        <f t="shared" si="47"/>
        <v>504000</v>
      </c>
      <c r="N712" s="24">
        <f>DAY('Data Transaksi'!$A712)</f>
        <v>12</v>
      </c>
      <c r="O712" s="23" t="str">
        <f>TEXT('Data Transaksi'!$A712,"mmm")</f>
        <v>Dec</v>
      </c>
      <c r="P712" s="24">
        <f>YEAR('Data Transaksi'!$A712)</f>
        <v>2022</v>
      </c>
      <c r="R712" s="28">
        <f>'Data Transaksi'!$C712+50</f>
        <v>155</v>
      </c>
    </row>
    <row r="713" spans="1:18" ht="16.5" customHeight="1" x14ac:dyDescent="0.35">
      <c r="A713" s="29">
        <v>44908</v>
      </c>
      <c r="B713" s="30" t="s">
        <v>6</v>
      </c>
      <c r="C713" s="31">
        <v>106</v>
      </c>
      <c r="D713" s="30" t="s">
        <v>104</v>
      </c>
      <c r="E713" s="32" t="s">
        <v>101</v>
      </c>
      <c r="F713" s="33">
        <v>0</v>
      </c>
      <c r="G713" s="30" t="str">
        <f>VLOOKUP(B713,'Data Produk'!$A$2:$F$40,2,FALSE)</f>
        <v>Pocky</v>
      </c>
      <c r="H713" s="30" t="str">
        <f>VLOOKUP(B713,'Data Produk'!$A$2:$F$40,3,FALSE)</f>
        <v>Makanan</v>
      </c>
      <c r="I713" s="31" t="str">
        <f>VLOOKUP(B713,'Data Produk'!$A$2:$F$40,4,FALSE)</f>
        <v>Pcs</v>
      </c>
      <c r="J713" s="34">
        <f>VLOOKUP(B713,'Data Produk'!$A$2:$F$40,5,FALSE)</f>
        <v>7250</v>
      </c>
      <c r="K713" s="34">
        <f>VLOOKUP(B713,'Data Produk'!$A$2:$F$40,6,FALSE)</f>
        <v>8200</v>
      </c>
      <c r="L713" s="34">
        <f t="shared" si="0"/>
        <v>768500</v>
      </c>
      <c r="M713" s="32">
        <f t="shared" si="47"/>
        <v>869200</v>
      </c>
      <c r="N713" s="31">
        <f>DAY('Data Transaksi'!$A713)</f>
        <v>13</v>
      </c>
      <c r="O713" s="30" t="str">
        <f>TEXT('Data Transaksi'!$A713,"mmm")</f>
        <v>Dec</v>
      </c>
      <c r="P713" s="35">
        <f>YEAR('Data Transaksi'!$A713)</f>
        <v>2022</v>
      </c>
      <c r="R713" s="28">
        <f>'Data Transaksi'!$C713+50</f>
        <v>156</v>
      </c>
    </row>
    <row r="714" spans="1:18" ht="16.5" customHeight="1" x14ac:dyDescent="0.35">
      <c r="A714" s="22">
        <v>44909</v>
      </c>
      <c r="B714" s="23" t="s">
        <v>37</v>
      </c>
      <c r="C714" s="24">
        <v>108</v>
      </c>
      <c r="D714" s="23" t="s">
        <v>102</v>
      </c>
      <c r="E714" s="25" t="s">
        <v>101</v>
      </c>
      <c r="F714" s="26">
        <v>0</v>
      </c>
      <c r="G714" s="23" t="str">
        <f>VLOOKUP(B714,'Data Produk'!$A$2:$F$40,2,FALSE)</f>
        <v>Yoyic Bluebery</v>
      </c>
      <c r="H714" s="23" t="str">
        <f>VLOOKUP(B714,'Data Produk'!$A$2:$F$40,3,FALSE)</f>
        <v>Minuman</v>
      </c>
      <c r="I714" s="24" t="str">
        <f>VLOOKUP(B714,'Data Produk'!$A$2:$F$40,4,FALSE)</f>
        <v>Pcs</v>
      </c>
      <c r="J714" s="27">
        <f>VLOOKUP(B714,'Data Produk'!$A$2:$F$40,5,FALSE)</f>
        <v>4775</v>
      </c>
      <c r="K714" s="27">
        <f>VLOOKUP(B714,'Data Produk'!$A$2:$F$40,6,FALSE)</f>
        <v>7700</v>
      </c>
      <c r="L714" s="27">
        <f t="shared" si="0"/>
        <v>515700</v>
      </c>
      <c r="M714" s="25">
        <f t="shared" si="47"/>
        <v>831600</v>
      </c>
      <c r="N714" s="24">
        <f>DAY('Data Transaksi'!$A714)</f>
        <v>14</v>
      </c>
      <c r="O714" s="23" t="str">
        <f>TEXT('Data Transaksi'!$A714,"mmm")</f>
        <v>Dec</v>
      </c>
      <c r="P714" s="24">
        <f>YEAR('Data Transaksi'!$A714)</f>
        <v>2022</v>
      </c>
      <c r="R714" s="28">
        <f>'Data Transaksi'!$C714+50</f>
        <v>158</v>
      </c>
    </row>
    <row r="715" spans="1:18" ht="16.5" customHeight="1" x14ac:dyDescent="0.35">
      <c r="A715" s="29">
        <v>44910</v>
      </c>
      <c r="B715" s="30" t="s">
        <v>47</v>
      </c>
      <c r="C715" s="31">
        <v>104</v>
      </c>
      <c r="D715" s="30" t="s">
        <v>102</v>
      </c>
      <c r="E715" s="32" t="s">
        <v>101</v>
      </c>
      <c r="F715" s="33">
        <v>0</v>
      </c>
      <c r="G715" s="30" t="str">
        <f>VLOOKUP(B715,'Data Produk'!$A$2:$F$40,2,FALSE)</f>
        <v>Golda Coffee</v>
      </c>
      <c r="H715" s="30" t="str">
        <f>VLOOKUP(B715,'Data Produk'!$A$2:$F$40,3,FALSE)</f>
        <v>Minuman</v>
      </c>
      <c r="I715" s="31" t="str">
        <f>VLOOKUP(B715,'Data Produk'!$A$2:$F$40,4,FALSE)</f>
        <v>Pcs</v>
      </c>
      <c r="J715" s="34">
        <f>VLOOKUP(B715,'Data Produk'!$A$2:$F$40,5,FALSE)</f>
        <v>11950</v>
      </c>
      <c r="K715" s="34">
        <f>VLOOKUP(B715,'Data Produk'!$A$2:$F$40,6,FALSE)</f>
        <v>16200</v>
      </c>
      <c r="L715" s="34">
        <f t="shared" si="0"/>
        <v>1242800</v>
      </c>
      <c r="M715" s="32">
        <f t="shared" si="47"/>
        <v>1684800</v>
      </c>
      <c r="N715" s="31">
        <f>DAY('Data Transaksi'!$A715)</f>
        <v>15</v>
      </c>
      <c r="O715" s="30" t="str">
        <f>TEXT('Data Transaksi'!$A715,"mmm")</f>
        <v>Dec</v>
      </c>
      <c r="P715" s="35">
        <f>YEAR('Data Transaksi'!$A715)</f>
        <v>2022</v>
      </c>
      <c r="R715" s="28">
        <f>'Data Transaksi'!$C715+50</f>
        <v>154</v>
      </c>
    </row>
    <row r="716" spans="1:18" ht="16.5" customHeight="1" x14ac:dyDescent="0.35">
      <c r="A716" s="22">
        <v>44911</v>
      </c>
      <c r="B716" s="23" t="s">
        <v>58</v>
      </c>
      <c r="C716" s="24">
        <v>105</v>
      </c>
      <c r="D716" s="23" t="s">
        <v>104</v>
      </c>
      <c r="E716" s="25" t="s">
        <v>101</v>
      </c>
      <c r="F716" s="26">
        <v>0</v>
      </c>
      <c r="G716" s="23" t="str">
        <f>VLOOKUP(B716,'Data Produk'!$A$2:$F$40,2,FALSE)</f>
        <v>Lifebuoy Cair 900 Ml</v>
      </c>
      <c r="H716" s="23" t="str">
        <f>VLOOKUP(B716,'Data Produk'!$A$2:$F$40,3,FALSE)</f>
        <v>Perawatan Tubuh</v>
      </c>
      <c r="I716" s="24" t="str">
        <f>VLOOKUP(B716,'Data Produk'!$A$2:$F$40,4,FALSE)</f>
        <v>Pcs</v>
      </c>
      <c r="J716" s="27">
        <f>VLOOKUP(B716,'Data Produk'!$A$2:$F$40,5,FALSE)</f>
        <v>34550</v>
      </c>
      <c r="K716" s="27">
        <f>VLOOKUP(B716,'Data Produk'!$A$2:$F$40,6,FALSE)</f>
        <v>36000</v>
      </c>
      <c r="L716" s="27">
        <f t="shared" si="0"/>
        <v>3627750</v>
      </c>
      <c r="M716" s="25">
        <f t="shared" si="47"/>
        <v>3780000</v>
      </c>
      <c r="N716" s="24">
        <f>DAY('Data Transaksi'!$A716)</f>
        <v>16</v>
      </c>
      <c r="O716" s="23" t="str">
        <f>TEXT('Data Transaksi'!$A716,"mmm")</f>
        <v>Dec</v>
      </c>
      <c r="P716" s="24">
        <f>YEAR('Data Transaksi'!$A716)</f>
        <v>2022</v>
      </c>
      <c r="R716" s="28">
        <f>'Data Transaksi'!$C716+50</f>
        <v>155</v>
      </c>
    </row>
    <row r="717" spans="1:18" ht="16.5" customHeight="1" x14ac:dyDescent="0.35">
      <c r="A717" s="29">
        <v>44912</v>
      </c>
      <c r="B717" s="30" t="s">
        <v>12</v>
      </c>
      <c r="C717" s="31">
        <v>102</v>
      </c>
      <c r="D717" s="30" t="s">
        <v>102</v>
      </c>
      <c r="E717" s="32" t="s">
        <v>101</v>
      </c>
      <c r="F717" s="33">
        <v>0</v>
      </c>
      <c r="G717" s="30" t="str">
        <f>VLOOKUP(B717,'Data Produk'!$A$2:$F$40,2,FALSE)</f>
        <v>Oreo Wafer Sandwich</v>
      </c>
      <c r="H717" s="30" t="str">
        <f>VLOOKUP(B717,'Data Produk'!$A$2:$F$40,3,FALSE)</f>
        <v>Makanan</v>
      </c>
      <c r="I717" s="31" t="str">
        <f>VLOOKUP(B717,'Data Produk'!$A$2:$F$40,4,FALSE)</f>
        <v>Pcs</v>
      </c>
      <c r="J717" s="34">
        <f>VLOOKUP(B717,'Data Produk'!$A$2:$F$40,5,FALSE)</f>
        <v>2350</v>
      </c>
      <c r="K717" s="34">
        <f>VLOOKUP(B717,'Data Produk'!$A$2:$F$40,6,FALSE)</f>
        <v>3500</v>
      </c>
      <c r="L717" s="34">
        <f t="shared" si="0"/>
        <v>239700</v>
      </c>
      <c r="M717" s="32">
        <f t="shared" si="47"/>
        <v>357000</v>
      </c>
      <c r="N717" s="31">
        <f>DAY('Data Transaksi'!$A717)</f>
        <v>17</v>
      </c>
      <c r="O717" s="30" t="str">
        <f>TEXT('Data Transaksi'!$A717,"mmm")</f>
        <v>Dec</v>
      </c>
      <c r="P717" s="35">
        <f>YEAR('Data Transaksi'!$A717)</f>
        <v>2022</v>
      </c>
      <c r="R717" s="28">
        <f>'Data Transaksi'!$C717+50</f>
        <v>152</v>
      </c>
    </row>
    <row r="718" spans="1:18" ht="16.5" customHeight="1" x14ac:dyDescent="0.35">
      <c r="A718" s="22">
        <v>44913</v>
      </c>
      <c r="B718" s="23" t="s">
        <v>83</v>
      </c>
      <c r="C718" s="24">
        <v>106</v>
      </c>
      <c r="D718" s="23" t="s">
        <v>102</v>
      </c>
      <c r="E718" s="25" t="s">
        <v>101</v>
      </c>
      <c r="F718" s="26">
        <v>0</v>
      </c>
      <c r="G718" s="23" t="str">
        <f>VLOOKUP(B718,'Data Produk'!$A$2:$F$40,2,FALSE)</f>
        <v>Tipe X Joyko</v>
      </c>
      <c r="H718" s="23" t="str">
        <f>VLOOKUP(B718,'Data Produk'!$A$2:$F$40,3,FALSE)</f>
        <v>Alat Tulis</v>
      </c>
      <c r="I718" s="24" t="str">
        <f>VLOOKUP(B718,'Data Produk'!$A$2:$F$40,4,FALSE)</f>
        <v>Pcs</v>
      </c>
      <c r="J718" s="27">
        <f>VLOOKUP(B718,'Data Produk'!$A$2:$F$40,5,FALSE)</f>
        <v>1500</v>
      </c>
      <c r="K718" s="27">
        <f>VLOOKUP(B718,'Data Produk'!$A$2:$F$40,6,FALSE)</f>
        <v>2500</v>
      </c>
      <c r="L718" s="27">
        <f t="shared" si="0"/>
        <v>159000</v>
      </c>
      <c r="M718" s="25">
        <f t="shared" si="47"/>
        <v>265000</v>
      </c>
      <c r="N718" s="24">
        <f>DAY('Data Transaksi'!$A718)</f>
        <v>18</v>
      </c>
      <c r="O718" s="23" t="str">
        <f>TEXT('Data Transaksi'!$A718,"mmm")</f>
        <v>Dec</v>
      </c>
      <c r="P718" s="24">
        <f>YEAR('Data Transaksi'!$A718)</f>
        <v>2022</v>
      </c>
      <c r="R718" s="28">
        <f>'Data Transaksi'!$C718+50</f>
        <v>156</v>
      </c>
    </row>
    <row r="719" spans="1:18" ht="16.5" customHeight="1" x14ac:dyDescent="0.35">
      <c r="A719" s="29">
        <v>44914</v>
      </c>
      <c r="B719" s="30" t="s">
        <v>37</v>
      </c>
      <c r="C719" s="31">
        <v>103</v>
      </c>
      <c r="D719" s="30" t="s">
        <v>104</v>
      </c>
      <c r="E719" s="32" t="s">
        <v>101</v>
      </c>
      <c r="F719" s="33">
        <v>0</v>
      </c>
      <c r="G719" s="30" t="str">
        <f>VLOOKUP(B719,'Data Produk'!$A$2:$F$40,2,FALSE)</f>
        <v>Yoyic Bluebery</v>
      </c>
      <c r="H719" s="30" t="str">
        <f>VLOOKUP(B719,'Data Produk'!$A$2:$F$40,3,FALSE)</f>
        <v>Minuman</v>
      </c>
      <c r="I719" s="31" t="str">
        <f>VLOOKUP(B719,'Data Produk'!$A$2:$F$40,4,FALSE)</f>
        <v>Pcs</v>
      </c>
      <c r="J719" s="34">
        <f>VLOOKUP(B719,'Data Produk'!$A$2:$F$40,5,FALSE)</f>
        <v>4775</v>
      </c>
      <c r="K719" s="34">
        <f>VLOOKUP(B719,'Data Produk'!$A$2:$F$40,6,FALSE)</f>
        <v>7700</v>
      </c>
      <c r="L719" s="34">
        <f t="shared" si="0"/>
        <v>491825</v>
      </c>
      <c r="M719" s="32">
        <f t="shared" si="47"/>
        <v>793100</v>
      </c>
      <c r="N719" s="31">
        <f>DAY('Data Transaksi'!$A719)</f>
        <v>19</v>
      </c>
      <c r="O719" s="30" t="str">
        <f>TEXT('Data Transaksi'!$A719,"mmm")</f>
        <v>Dec</v>
      </c>
      <c r="P719" s="35">
        <f>YEAR('Data Transaksi'!$A719)</f>
        <v>2022</v>
      </c>
      <c r="R719" s="28">
        <f>'Data Transaksi'!$C719+50</f>
        <v>153</v>
      </c>
    </row>
    <row r="720" spans="1:18" ht="16.5" customHeight="1" x14ac:dyDescent="0.35">
      <c r="A720" s="22">
        <v>44915</v>
      </c>
      <c r="B720" s="23" t="s">
        <v>39</v>
      </c>
      <c r="C720" s="24">
        <v>109</v>
      </c>
      <c r="D720" s="23" t="s">
        <v>102</v>
      </c>
      <c r="E720" s="25" t="s">
        <v>101</v>
      </c>
      <c r="F720" s="26">
        <v>0</v>
      </c>
      <c r="G720" s="23" t="str">
        <f>VLOOKUP(B720,'Data Produk'!$A$2:$F$40,2,FALSE)</f>
        <v>Teh Pucuk</v>
      </c>
      <c r="H720" s="23" t="str">
        <f>VLOOKUP(B720,'Data Produk'!$A$2:$F$40,3,FALSE)</f>
        <v>Minuman</v>
      </c>
      <c r="I720" s="24" t="str">
        <f>VLOOKUP(B720,'Data Produk'!$A$2:$F$40,4,FALSE)</f>
        <v>Pcs</v>
      </c>
      <c r="J720" s="27">
        <f>VLOOKUP(B720,'Data Produk'!$A$2:$F$40,5,FALSE)</f>
        <v>11500</v>
      </c>
      <c r="K720" s="27">
        <f>VLOOKUP(B720,'Data Produk'!$A$2:$F$40,6,FALSE)</f>
        <v>12550</v>
      </c>
      <c r="L720" s="27">
        <f t="shared" si="0"/>
        <v>1253500</v>
      </c>
      <c r="M720" s="25">
        <f t="shared" si="47"/>
        <v>1367950</v>
      </c>
      <c r="N720" s="24">
        <f>DAY('Data Transaksi'!$A720)</f>
        <v>20</v>
      </c>
      <c r="O720" s="23" t="str">
        <f>TEXT('Data Transaksi'!$A720,"mmm")</f>
        <v>Dec</v>
      </c>
      <c r="P720" s="24">
        <f>YEAR('Data Transaksi'!$A720)</f>
        <v>2022</v>
      </c>
      <c r="R720" s="28">
        <f>'Data Transaksi'!$C720+50</f>
        <v>159</v>
      </c>
    </row>
    <row r="721" spans="1:18" ht="16.5" customHeight="1" x14ac:dyDescent="0.35">
      <c r="A721" s="29">
        <v>44916</v>
      </c>
      <c r="B721" s="30" t="s">
        <v>41</v>
      </c>
      <c r="C721" s="31">
        <v>108</v>
      </c>
      <c r="D721" s="30" t="s">
        <v>102</v>
      </c>
      <c r="E721" s="32" t="s">
        <v>101</v>
      </c>
      <c r="F721" s="33">
        <v>0</v>
      </c>
      <c r="G721" s="30" t="str">
        <f>VLOOKUP(B721,'Data Produk'!$A$2:$F$40,2,FALSE)</f>
        <v>Fruit Tea Poch</v>
      </c>
      <c r="H721" s="30" t="str">
        <f>VLOOKUP(B721,'Data Produk'!$A$2:$F$40,3,FALSE)</f>
        <v>Minuman</v>
      </c>
      <c r="I721" s="31" t="str">
        <f>VLOOKUP(B721,'Data Produk'!$A$2:$F$40,4,FALSE)</f>
        <v>Pcs</v>
      </c>
      <c r="J721" s="34">
        <f>VLOOKUP(B721,'Data Produk'!$A$2:$F$40,5,FALSE)</f>
        <v>2250</v>
      </c>
      <c r="K721" s="34">
        <f>VLOOKUP(B721,'Data Produk'!$A$2:$F$40,6,FALSE)</f>
        <v>4700</v>
      </c>
      <c r="L721" s="34">
        <f t="shared" si="0"/>
        <v>243000</v>
      </c>
      <c r="M721" s="32">
        <f t="shared" si="47"/>
        <v>507600</v>
      </c>
      <c r="N721" s="31">
        <f>DAY('Data Transaksi'!$A721)</f>
        <v>21</v>
      </c>
      <c r="O721" s="30" t="str">
        <f>TEXT('Data Transaksi'!$A721,"mmm")</f>
        <v>Dec</v>
      </c>
      <c r="P721" s="35">
        <f>YEAR('Data Transaksi'!$A721)</f>
        <v>2022</v>
      </c>
      <c r="R721" s="28">
        <f>'Data Transaksi'!$C721+50</f>
        <v>158</v>
      </c>
    </row>
    <row r="722" spans="1:18" ht="16.5" customHeight="1" x14ac:dyDescent="0.35">
      <c r="A722" s="22">
        <v>44917</v>
      </c>
      <c r="B722" s="23" t="s">
        <v>53</v>
      </c>
      <c r="C722" s="24">
        <v>107</v>
      </c>
      <c r="D722" s="23" t="s">
        <v>104</v>
      </c>
      <c r="E722" s="25" t="s">
        <v>101</v>
      </c>
      <c r="F722" s="26">
        <v>0</v>
      </c>
      <c r="G722" s="23" t="str">
        <f>VLOOKUP(B722,'Data Produk'!$A$2:$F$40,2,FALSE)</f>
        <v>Zen Sabun</v>
      </c>
      <c r="H722" s="23" t="str">
        <f>VLOOKUP(B722,'Data Produk'!$A$2:$F$40,3,FALSE)</f>
        <v>Perawatan Tubuh</v>
      </c>
      <c r="I722" s="24" t="str">
        <f>VLOOKUP(B722,'Data Produk'!$A$2:$F$40,4,FALSE)</f>
        <v>Pcs</v>
      </c>
      <c r="J722" s="27">
        <f>VLOOKUP(B722,'Data Produk'!$A$2:$F$40,5,FALSE)</f>
        <v>18500</v>
      </c>
      <c r="K722" s="27">
        <f>VLOOKUP(B722,'Data Produk'!$A$2:$F$40,6,FALSE)</f>
        <v>20000</v>
      </c>
      <c r="L722" s="27">
        <f t="shared" si="0"/>
        <v>1979500</v>
      </c>
      <c r="M722" s="25">
        <f t="shared" si="47"/>
        <v>2140000</v>
      </c>
      <c r="N722" s="24">
        <f>DAY('Data Transaksi'!$A722)</f>
        <v>22</v>
      </c>
      <c r="O722" s="23" t="str">
        <f>TEXT('Data Transaksi'!$A722,"mmm")</f>
        <v>Dec</v>
      </c>
      <c r="P722" s="24">
        <f>YEAR('Data Transaksi'!$A722)</f>
        <v>2022</v>
      </c>
      <c r="R722" s="28">
        <f>'Data Transaksi'!$C722+50</f>
        <v>157</v>
      </c>
    </row>
    <row r="723" spans="1:18" ht="16.5" customHeight="1" x14ac:dyDescent="0.35">
      <c r="A723" s="29">
        <v>44918</v>
      </c>
      <c r="B723" s="30" t="s">
        <v>56</v>
      </c>
      <c r="C723" s="31">
        <v>103</v>
      </c>
      <c r="D723" s="30" t="s">
        <v>102</v>
      </c>
      <c r="E723" s="32" t="s">
        <v>101</v>
      </c>
      <c r="F723" s="33">
        <v>0</v>
      </c>
      <c r="G723" s="30" t="str">
        <f>VLOOKUP(B723,'Data Produk'!$A$2:$F$40,2,FALSE)</f>
        <v>Detol</v>
      </c>
      <c r="H723" s="30" t="str">
        <f>VLOOKUP(B723,'Data Produk'!$A$2:$F$40,3,FALSE)</f>
        <v>Perawatan Tubuh</v>
      </c>
      <c r="I723" s="31" t="str">
        <f>VLOOKUP(B723,'Data Produk'!$A$2:$F$40,4,FALSE)</f>
        <v>Pcs</v>
      </c>
      <c r="J723" s="34">
        <f>VLOOKUP(B723,'Data Produk'!$A$2:$F$40,5,FALSE)</f>
        <v>5750</v>
      </c>
      <c r="K723" s="34">
        <f>VLOOKUP(B723,'Data Produk'!$A$2:$F$40,6,FALSE)</f>
        <v>7500</v>
      </c>
      <c r="L723" s="34">
        <f t="shared" si="0"/>
        <v>592250</v>
      </c>
      <c r="M723" s="32">
        <f t="shared" si="47"/>
        <v>772500</v>
      </c>
      <c r="N723" s="31">
        <f>DAY('Data Transaksi'!$A723)</f>
        <v>23</v>
      </c>
      <c r="O723" s="30" t="str">
        <f>TEXT('Data Transaksi'!$A723,"mmm")</f>
        <v>Dec</v>
      </c>
      <c r="P723" s="35">
        <f>YEAR('Data Transaksi'!$A723)</f>
        <v>2022</v>
      </c>
      <c r="R723" s="28">
        <f>'Data Transaksi'!$C723+50</f>
        <v>153</v>
      </c>
    </row>
    <row r="724" spans="1:18" ht="16.5" customHeight="1" x14ac:dyDescent="0.35">
      <c r="A724" s="22">
        <v>44919</v>
      </c>
      <c r="B724" s="23" t="s">
        <v>58</v>
      </c>
      <c r="C724" s="24">
        <v>106</v>
      </c>
      <c r="D724" s="23" t="s">
        <v>102</v>
      </c>
      <c r="E724" s="25" t="s">
        <v>101</v>
      </c>
      <c r="F724" s="26">
        <v>0</v>
      </c>
      <c r="G724" s="23" t="str">
        <f>VLOOKUP(B724,'Data Produk'!$A$2:$F$40,2,FALSE)</f>
        <v>Lifebuoy Cair 900 Ml</v>
      </c>
      <c r="H724" s="23" t="str">
        <f>VLOOKUP(B724,'Data Produk'!$A$2:$F$40,3,FALSE)</f>
        <v>Perawatan Tubuh</v>
      </c>
      <c r="I724" s="24" t="str">
        <f>VLOOKUP(B724,'Data Produk'!$A$2:$F$40,4,FALSE)</f>
        <v>Pcs</v>
      </c>
      <c r="J724" s="27">
        <f>VLOOKUP(B724,'Data Produk'!$A$2:$F$40,5,FALSE)</f>
        <v>34550</v>
      </c>
      <c r="K724" s="27">
        <f>VLOOKUP(B724,'Data Produk'!$A$2:$F$40,6,FALSE)</f>
        <v>36000</v>
      </c>
      <c r="L724" s="27">
        <f t="shared" si="0"/>
        <v>3662300</v>
      </c>
      <c r="M724" s="25">
        <f t="shared" si="47"/>
        <v>3816000</v>
      </c>
      <c r="N724" s="24">
        <f>DAY('Data Transaksi'!$A724)</f>
        <v>24</v>
      </c>
      <c r="O724" s="23" t="str">
        <f>TEXT('Data Transaksi'!$A724,"mmm")</f>
        <v>Dec</v>
      </c>
      <c r="P724" s="24">
        <f>YEAR('Data Transaksi'!$A724)</f>
        <v>2022</v>
      </c>
      <c r="R724" s="28">
        <f>'Data Transaksi'!$C724+50</f>
        <v>156</v>
      </c>
    </row>
    <row r="725" spans="1:18" ht="16.5" customHeight="1" x14ac:dyDescent="0.35">
      <c r="A725" s="29">
        <v>44920</v>
      </c>
      <c r="B725" s="30" t="s">
        <v>70</v>
      </c>
      <c r="C725" s="31">
        <v>109</v>
      </c>
      <c r="D725" s="30" t="s">
        <v>100</v>
      </c>
      <c r="E725" s="32" t="s">
        <v>101</v>
      </c>
      <c r="F725" s="33">
        <v>0</v>
      </c>
      <c r="G725" s="30" t="str">
        <f>VLOOKUP(B725,'Data Produk'!$A$2:$F$40,2,FALSE)</f>
        <v>Buku Gambar A4</v>
      </c>
      <c r="H725" s="30" t="str">
        <f>VLOOKUP(B725,'Data Produk'!$A$2:$F$40,3,FALSE)</f>
        <v>Alat Tulis</v>
      </c>
      <c r="I725" s="31" t="str">
        <f>VLOOKUP(B725,'Data Produk'!$A$2:$F$40,4,FALSE)</f>
        <v>Pcs</v>
      </c>
      <c r="J725" s="34">
        <f>VLOOKUP(B725,'Data Produk'!$A$2:$F$40,5,FALSE)</f>
        <v>8000</v>
      </c>
      <c r="K725" s="34">
        <f>VLOOKUP(B725,'Data Produk'!$A$2:$F$40,6,FALSE)</f>
        <v>10750</v>
      </c>
      <c r="L725" s="34">
        <f t="shared" si="0"/>
        <v>872000</v>
      </c>
      <c r="M725" s="32">
        <f t="shared" ref="M725:M731" si="48">K725*C725*(1-F725)</f>
        <v>1171750</v>
      </c>
      <c r="N725" s="31">
        <f>DAY('Data Transaksi'!$A725)</f>
        <v>25</v>
      </c>
      <c r="O725" s="30" t="str">
        <f>TEXT('Data Transaksi'!$A725,"mmm")</f>
        <v>Dec</v>
      </c>
      <c r="P725" s="35">
        <f>YEAR('Data Transaksi'!$A725)</f>
        <v>2022</v>
      </c>
      <c r="R725" s="28">
        <f>'Data Transaksi'!$C725+50</f>
        <v>159</v>
      </c>
    </row>
    <row r="726" spans="1:18" ht="16.5" customHeight="1" x14ac:dyDescent="0.35">
      <c r="A726" s="22">
        <v>44921</v>
      </c>
      <c r="B726" s="23" t="s">
        <v>73</v>
      </c>
      <c r="C726" s="24">
        <v>108</v>
      </c>
      <c r="D726" s="23" t="s">
        <v>100</v>
      </c>
      <c r="E726" s="25" t="s">
        <v>101</v>
      </c>
      <c r="F726" s="26">
        <v>0</v>
      </c>
      <c r="G726" s="23" t="str">
        <f>VLOOKUP(B726,'Data Produk'!$A$2:$F$40,2,FALSE)</f>
        <v>Buku Tulis</v>
      </c>
      <c r="H726" s="23" t="str">
        <f>VLOOKUP(B726,'Data Produk'!$A$2:$F$40,3,FALSE)</f>
        <v>Alat Tulis</v>
      </c>
      <c r="I726" s="24" t="str">
        <f>VLOOKUP(B726,'Data Produk'!$A$2:$F$40,4,FALSE)</f>
        <v>Pcs</v>
      </c>
      <c r="J726" s="27">
        <f>VLOOKUP(B726,'Data Produk'!$A$2:$F$40,5,FALSE)</f>
        <v>5000</v>
      </c>
      <c r="K726" s="27">
        <f>VLOOKUP(B726,'Data Produk'!$A$2:$F$40,6,FALSE)</f>
        <v>7750</v>
      </c>
      <c r="L726" s="27">
        <f t="shared" si="0"/>
        <v>540000</v>
      </c>
      <c r="M726" s="25">
        <f t="shared" si="48"/>
        <v>837000</v>
      </c>
      <c r="N726" s="24">
        <f>DAY('Data Transaksi'!$A726)</f>
        <v>26</v>
      </c>
      <c r="O726" s="23" t="str">
        <f>TEXT('Data Transaksi'!$A726,"mmm")</f>
        <v>Dec</v>
      </c>
      <c r="P726" s="24">
        <f>YEAR('Data Transaksi'!$A726)</f>
        <v>2022</v>
      </c>
      <c r="R726" s="28">
        <f>'Data Transaksi'!$C726+50</f>
        <v>158</v>
      </c>
    </row>
    <row r="727" spans="1:18" ht="16.5" customHeight="1" x14ac:dyDescent="0.35">
      <c r="A727" s="29">
        <v>44922</v>
      </c>
      <c r="B727" s="30" t="s">
        <v>75</v>
      </c>
      <c r="C727" s="31">
        <v>104</v>
      </c>
      <c r="D727" s="30" t="s">
        <v>100</v>
      </c>
      <c r="E727" s="32" t="s">
        <v>101</v>
      </c>
      <c r="F727" s="33">
        <v>0</v>
      </c>
      <c r="G727" s="30" t="str">
        <f>VLOOKUP(B727,'Data Produk'!$A$2:$F$40,2,FALSE)</f>
        <v>Pencil Warna 12</v>
      </c>
      <c r="H727" s="30" t="str">
        <f>VLOOKUP(B727,'Data Produk'!$A$2:$F$40,3,FALSE)</f>
        <v>Alat Tulis</v>
      </c>
      <c r="I727" s="31" t="str">
        <f>VLOOKUP(B727,'Data Produk'!$A$2:$F$40,4,FALSE)</f>
        <v>Pcs</v>
      </c>
      <c r="J727" s="34">
        <f>VLOOKUP(B727,'Data Produk'!$A$2:$F$40,5,FALSE)</f>
        <v>25000</v>
      </c>
      <c r="K727" s="34">
        <f>VLOOKUP(B727,'Data Produk'!$A$2:$F$40,6,FALSE)</f>
        <v>27500</v>
      </c>
      <c r="L727" s="34">
        <f t="shared" si="0"/>
        <v>2600000</v>
      </c>
      <c r="M727" s="32">
        <f t="shared" si="48"/>
        <v>2860000</v>
      </c>
      <c r="N727" s="31">
        <f>DAY('Data Transaksi'!$A727)</f>
        <v>27</v>
      </c>
      <c r="O727" s="30" t="str">
        <f>TEXT('Data Transaksi'!$A727,"mmm")</f>
        <v>Dec</v>
      </c>
      <c r="P727" s="35">
        <f>YEAR('Data Transaksi'!$A727)</f>
        <v>2022</v>
      </c>
      <c r="R727" s="28">
        <f>'Data Transaksi'!$C727+50</f>
        <v>154</v>
      </c>
    </row>
    <row r="728" spans="1:18" ht="16.5" customHeight="1" x14ac:dyDescent="0.35">
      <c r="A728" s="22">
        <v>44923</v>
      </c>
      <c r="B728" s="23" t="s">
        <v>83</v>
      </c>
      <c r="C728" s="24">
        <v>109</v>
      </c>
      <c r="D728" s="23" t="s">
        <v>100</v>
      </c>
      <c r="E728" s="25" t="s">
        <v>101</v>
      </c>
      <c r="F728" s="26">
        <v>0</v>
      </c>
      <c r="G728" s="23" t="str">
        <f>VLOOKUP(B728,'Data Produk'!$A$2:$F$40,2,FALSE)</f>
        <v>Tipe X Joyko</v>
      </c>
      <c r="H728" s="23" t="str">
        <f>VLOOKUP(B728,'Data Produk'!$A$2:$F$40,3,FALSE)</f>
        <v>Alat Tulis</v>
      </c>
      <c r="I728" s="24" t="str">
        <f>VLOOKUP(B728,'Data Produk'!$A$2:$F$40,4,FALSE)</f>
        <v>Pcs</v>
      </c>
      <c r="J728" s="27">
        <f>VLOOKUP(B728,'Data Produk'!$A$2:$F$40,5,FALSE)</f>
        <v>1500</v>
      </c>
      <c r="K728" s="27">
        <f>VLOOKUP(B728,'Data Produk'!$A$2:$F$40,6,FALSE)</f>
        <v>2500</v>
      </c>
      <c r="L728" s="27">
        <f t="shared" si="0"/>
        <v>163500</v>
      </c>
      <c r="M728" s="25">
        <f t="shared" si="48"/>
        <v>272500</v>
      </c>
      <c r="N728" s="24">
        <f>DAY('Data Transaksi'!$A728)</f>
        <v>28</v>
      </c>
      <c r="O728" s="23" t="str">
        <f>TEXT('Data Transaksi'!$A728,"mmm")</f>
        <v>Dec</v>
      </c>
      <c r="P728" s="24">
        <f>YEAR('Data Transaksi'!$A728)</f>
        <v>2022</v>
      </c>
      <c r="R728" s="28">
        <f>'Data Transaksi'!$C728+50</f>
        <v>159</v>
      </c>
    </row>
    <row r="729" spans="1:18" ht="16.5" customHeight="1" x14ac:dyDescent="0.35">
      <c r="A729" s="29">
        <v>44924</v>
      </c>
      <c r="B729" s="30" t="s">
        <v>83</v>
      </c>
      <c r="C729" s="31">
        <v>110</v>
      </c>
      <c r="D729" s="30" t="s">
        <v>100</v>
      </c>
      <c r="E729" s="32" t="s">
        <v>101</v>
      </c>
      <c r="F729" s="33">
        <v>0</v>
      </c>
      <c r="G729" s="30" t="str">
        <f>VLOOKUP(B729,'Data Produk'!$A$2:$F$40,2,FALSE)</f>
        <v>Tipe X Joyko</v>
      </c>
      <c r="H729" s="30" t="str">
        <f>VLOOKUP(B729,'Data Produk'!$A$2:$F$40,3,FALSE)</f>
        <v>Alat Tulis</v>
      </c>
      <c r="I729" s="31" t="str">
        <f>VLOOKUP(B729,'Data Produk'!$A$2:$F$40,4,FALSE)</f>
        <v>Pcs</v>
      </c>
      <c r="J729" s="34">
        <f>VLOOKUP(B729,'Data Produk'!$A$2:$F$40,5,FALSE)</f>
        <v>1500</v>
      </c>
      <c r="K729" s="34">
        <f>VLOOKUP(B729,'Data Produk'!$A$2:$F$40,6,FALSE)</f>
        <v>2500</v>
      </c>
      <c r="L729" s="34">
        <f t="shared" si="0"/>
        <v>165000</v>
      </c>
      <c r="M729" s="32">
        <f t="shared" si="48"/>
        <v>275000</v>
      </c>
      <c r="N729" s="31">
        <f>DAY('Data Transaksi'!$A729)</f>
        <v>29</v>
      </c>
      <c r="O729" s="30" t="str">
        <f>TEXT('Data Transaksi'!$A729,"mmm")</f>
        <v>Dec</v>
      </c>
      <c r="P729" s="35">
        <f>YEAR('Data Transaksi'!$A729)</f>
        <v>2022</v>
      </c>
      <c r="R729" s="28">
        <f>'Data Transaksi'!$C729+50</f>
        <v>160</v>
      </c>
    </row>
    <row r="730" spans="1:18" ht="16.5" customHeight="1" x14ac:dyDescent="0.35">
      <c r="A730" s="22">
        <v>44925</v>
      </c>
      <c r="B730" s="23" t="s">
        <v>83</v>
      </c>
      <c r="C730" s="24">
        <v>107</v>
      </c>
      <c r="D730" s="23" t="s">
        <v>100</v>
      </c>
      <c r="E730" s="25" t="s">
        <v>101</v>
      </c>
      <c r="F730" s="26">
        <v>0</v>
      </c>
      <c r="G730" s="23" t="str">
        <f>VLOOKUP(B730,'Data Produk'!$A$2:$F$40,2,FALSE)</f>
        <v>Tipe X Joyko</v>
      </c>
      <c r="H730" s="23" t="str">
        <f>VLOOKUP(B730,'Data Produk'!$A$2:$F$40,3,FALSE)</f>
        <v>Alat Tulis</v>
      </c>
      <c r="I730" s="24" t="str">
        <f>VLOOKUP(B730,'Data Produk'!$A$2:$F$40,4,FALSE)</f>
        <v>Pcs</v>
      </c>
      <c r="J730" s="27">
        <f>VLOOKUP(B730,'Data Produk'!$A$2:$F$40,5,FALSE)</f>
        <v>1500</v>
      </c>
      <c r="K730" s="27">
        <f>VLOOKUP(B730,'Data Produk'!$A$2:$F$40,6,FALSE)</f>
        <v>2500</v>
      </c>
      <c r="L730" s="27">
        <f t="shared" si="0"/>
        <v>160500</v>
      </c>
      <c r="M730" s="25">
        <f t="shared" si="48"/>
        <v>267500</v>
      </c>
      <c r="N730" s="24">
        <f>DAY('Data Transaksi'!$A730)</f>
        <v>30</v>
      </c>
      <c r="O730" s="23" t="str">
        <f>TEXT('Data Transaksi'!$A730,"mmm")</f>
        <v>Dec</v>
      </c>
      <c r="P730" s="24">
        <f>YEAR('Data Transaksi'!$A730)</f>
        <v>2022</v>
      </c>
      <c r="R730" s="28">
        <f>'Data Transaksi'!$C730+50</f>
        <v>157</v>
      </c>
    </row>
    <row r="731" spans="1:18" ht="16.5" customHeight="1" x14ac:dyDescent="0.35">
      <c r="A731" s="36">
        <v>44926</v>
      </c>
      <c r="B731" s="37" t="s">
        <v>79</v>
      </c>
      <c r="C731" s="38">
        <v>105</v>
      </c>
      <c r="D731" s="37" t="s">
        <v>100</v>
      </c>
      <c r="E731" s="39" t="s">
        <v>101</v>
      </c>
      <c r="F731" s="40">
        <v>0</v>
      </c>
      <c r="G731" s="37" t="str">
        <f>VLOOKUP(B731,'Data Produk'!$A$2:$F$40,2,FALSE)</f>
        <v>Buku Gambar A3</v>
      </c>
      <c r="H731" s="37" t="str">
        <f>VLOOKUP(B731,'Data Produk'!$A$2:$F$40,3,FALSE)</f>
        <v>Alat Tulis</v>
      </c>
      <c r="I731" s="38" t="str">
        <f>VLOOKUP(B731,'Data Produk'!$A$2:$F$40,4,FALSE)</f>
        <v>Pcs</v>
      </c>
      <c r="J731" s="41">
        <f>VLOOKUP(B731,'Data Produk'!$A$2:$F$40,5,FALSE)</f>
        <v>10000</v>
      </c>
      <c r="K731" s="41">
        <f>VLOOKUP(B731,'Data Produk'!$A$2:$F$40,6,FALSE)</f>
        <v>13500</v>
      </c>
      <c r="L731" s="41">
        <f t="shared" si="0"/>
        <v>1050000</v>
      </c>
      <c r="M731" s="39">
        <f t="shared" si="48"/>
        <v>1417500</v>
      </c>
      <c r="N731" s="38">
        <f>DAY('Data Transaksi'!$A731)</f>
        <v>31</v>
      </c>
      <c r="O731" s="37" t="str">
        <f>TEXT('Data Transaksi'!$A731,"mmm")</f>
        <v>Dec</v>
      </c>
      <c r="P731" s="42">
        <f>YEAR('Data Transaksi'!$A731)</f>
        <v>2022</v>
      </c>
      <c r="R731" s="28">
        <f>'Data Transaksi'!$C731+50</f>
        <v>155</v>
      </c>
    </row>
    <row r="732" spans="1:18" ht="16.5" customHeight="1" x14ac:dyDescent="0.35"/>
    <row r="733" spans="1:18" ht="16.5" customHeight="1" x14ac:dyDescent="0.35"/>
    <row r="734" spans="1:18" ht="16.5" customHeight="1" x14ac:dyDescent="0.35"/>
    <row r="735" spans="1:18" ht="16.5" customHeight="1" x14ac:dyDescent="0.35"/>
    <row r="736" spans="1:18" ht="16.5" customHeight="1" x14ac:dyDescent="0.35"/>
    <row r="737" ht="16.5" customHeight="1" x14ac:dyDescent="0.35"/>
    <row r="738" ht="16.5" customHeight="1" x14ac:dyDescent="0.35"/>
    <row r="739" ht="16.5" customHeight="1" x14ac:dyDescent="0.35"/>
    <row r="740" ht="16.5" customHeight="1" x14ac:dyDescent="0.35"/>
    <row r="741" ht="16.5" customHeight="1" x14ac:dyDescent="0.35"/>
    <row r="742" ht="16.5" customHeight="1" x14ac:dyDescent="0.35"/>
    <row r="743" ht="16.5" customHeight="1" x14ac:dyDescent="0.35"/>
    <row r="744" ht="16.5" customHeight="1" x14ac:dyDescent="0.35"/>
    <row r="745" ht="16.5" customHeight="1" x14ac:dyDescent="0.35"/>
    <row r="746" ht="16.5" customHeight="1" x14ac:dyDescent="0.35"/>
    <row r="747" ht="16.5" customHeight="1" x14ac:dyDescent="0.35"/>
    <row r="748" ht="16.5" customHeight="1" x14ac:dyDescent="0.35"/>
    <row r="749" ht="16.5" customHeight="1" x14ac:dyDescent="0.35"/>
    <row r="750" ht="16.5" customHeight="1" x14ac:dyDescent="0.35"/>
    <row r="751" ht="16.5" customHeight="1" x14ac:dyDescent="0.35"/>
    <row r="752" ht="16.5" customHeight="1" x14ac:dyDescent="0.35"/>
    <row r="753" ht="16.5" customHeight="1" x14ac:dyDescent="0.35"/>
    <row r="754" ht="16.5" customHeight="1" x14ac:dyDescent="0.35"/>
    <row r="755" ht="16.5" customHeight="1" x14ac:dyDescent="0.35"/>
    <row r="756" ht="16.5" customHeight="1" x14ac:dyDescent="0.35"/>
    <row r="757" ht="16.5" customHeight="1" x14ac:dyDescent="0.35"/>
    <row r="758" ht="16.5" customHeight="1" x14ac:dyDescent="0.35"/>
    <row r="759" ht="16.5" customHeight="1" x14ac:dyDescent="0.35"/>
    <row r="760" ht="16.5" customHeight="1" x14ac:dyDescent="0.35"/>
    <row r="761" ht="16.5" customHeight="1" x14ac:dyDescent="0.35"/>
    <row r="762" ht="16.5" customHeight="1" x14ac:dyDescent="0.35"/>
    <row r="763" ht="16.5" customHeight="1" x14ac:dyDescent="0.35"/>
    <row r="764" ht="16.5" customHeight="1" x14ac:dyDescent="0.35"/>
    <row r="765" ht="16.5" customHeight="1" x14ac:dyDescent="0.35"/>
    <row r="766" ht="16.5" customHeight="1" x14ac:dyDescent="0.35"/>
    <row r="767" ht="16.5" customHeight="1" x14ac:dyDescent="0.35"/>
    <row r="768" ht="16.5" customHeight="1" x14ac:dyDescent="0.35"/>
    <row r="769" ht="16.5" customHeight="1" x14ac:dyDescent="0.35"/>
    <row r="770" ht="16.5" customHeight="1" x14ac:dyDescent="0.35"/>
    <row r="771" ht="16.5" customHeight="1" x14ac:dyDescent="0.35"/>
    <row r="772" ht="16.5" customHeight="1" x14ac:dyDescent="0.35"/>
    <row r="773" ht="16.5" customHeight="1" x14ac:dyDescent="0.35"/>
    <row r="774" ht="16.5" customHeight="1" x14ac:dyDescent="0.35"/>
    <row r="775" ht="16.5" customHeight="1" x14ac:dyDescent="0.35"/>
    <row r="776" ht="16.5" customHeight="1" x14ac:dyDescent="0.35"/>
    <row r="777" ht="16.5" customHeight="1" x14ac:dyDescent="0.35"/>
    <row r="778" ht="16.5" customHeight="1" x14ac:dyDescent="0.35"/>
    <row r="779" ht="16.5" customHeight="1" x14ac:dyDescent="0.35"/>
    <row r="780" ht="16.5" customHeight="1" x14ac:dyDescent="0.35"/>
    <row r="781" ht="16.5" customHeight="1" x14ac:dyDescent="0.35"/>
    <row r="782" ht="16.5" customHeight="1" x14ac:dyDescent="0.35"/>
    <row r="783" ht="16.5" customHeight="1" x14ac:dyDescent="0.35"/>
    <row r="784" ht="16.5" customHeight="1" x14ac:dyDescent="0.35"/>
    <row r="785" ht="16.5" customHeight="1" x14ac:dyDescent="0.35"/>
    <row r="786" ht="16.5" customHeight="1" x14ac:dyDescent="0.35"/>
    <row r="787" ht="16.5" customHeight="1" x14ac:dyDescent="0.35"/>
    <row r="788" ht="16.5" customHeight="1" x14ac:dyDescent="0.35"/>
    <row r="789" ht="16.5" customHeight="1" x14ac:dyDescent="0.35"/>
    <row r="790" ht="16.5" customHeight="1" x14ac:dyDescent="0.35"/>
    <row r="791" ht="16.5" customHeight="1" x14ac:dyDescent="0.35"/>
    <row r="792" ht="16.5" customHeight="1" x14ac:dyDescent="0.35"/>
    <row r="793" ht="16.5" customHeight="1" x14ac:dyDescent="0.35"/>
    <row r="794" ht="16.5" customHeight="1" x14ac:dyDescent="0.35"/>
    <row r="795" ht="16.5" customHeight="1" x14ac:dyDescent="0.35"/>
    <row r="796" ht="16.5" customHeight="1" x14ac:dyDescent="0.35"/>
    <row r="797" ht="16.5" customHeight="1" x14ac:dyDescent="0.35"/>
    <row r="798" ht="16.5" customHeight="1" x14ac:dyDescent="0.35"/>
    <row r="799" ht="16.5" customHeight="1" x14ac:dyDescent="0.35"/>
    <row r="800" ht="16.5" customHeight="1" x14ac:dyDescent="0.35"/>
    <row r="801" ht="16.5" customHeight="1" x14ac:dyDescent="0.35"/>
    <row r="802" ht="16.5" customHeight="1" x14ac:dyDescent="0.35"/>
    <row r="803" ht="16.5" customHeight="1" x14ac:dyDescent="0.35"/>
    <row r="804" ht="16.5" customHeight="1" x14ac:dyDescent="0.35"/>
    <row r="805" ht="16.5" customHeight="1" x14ac:dyDescent="0.35"/>
    <row r="806" ht="16.5" customHeight="1" x14ac:dyDescent="0.35"/>
    <row r="807" ht="16.5" customHeight="1" x14ac:dyDescent="0.35"/>
    <row r="808" ht="16.5" customHeight="1" x14ac:dyDescent="0.35"/>
    <row r="809" ht="16.5" customHeight="1" x14ac:dyDescent="0.35"/>
    <row r="810" ht="16.5" customHeight="1" x14ac:dyDescent="0.35"/>
    <row r="811" ht="16.5" customHeight="1" x14ac:dyDescent="0.35"/>
    <row r="812" ht="16.5" customHeight="1" x14ac:dyDescent="0.35"/>
    <row r="813" ht="16.5" customHeight="1" x14ac:dyDescent="0.35"/>
    <row r="814" ht="16.5" customHeight="1" x14ac:dyDescent="0.35"/>
    <row r="815" ht="16.5" customHeight="1" x14ac:dyDescent="0.35"/>
    <row r="816" ht="16.5" customHeight="1" x14ac:dyDescent="0.35"/>
    <row r="817" ht="16.5" customHeight="1" x14ac:dyDescent="0.35"/>
    <row r="818" ht="16.5" customHeight="1" x14ac:dyDescent="0.35"/>
    <row r="819" ht="16.5" customHeight="1" x14ac:dyDescent="0.35"/>
    <row r="820" ht="16.5" customHeight="1" x14ac:dyDescent="0.35"/>
    <row r="821" ht="16.5" customHeight="1" x14ac:dyDescent="0.35"/>
    <row r="822" ht="16.5" customHeight="1" x14ac:dyDescent="0.35"/>
    <row r="823" ht="16.5" customHeight="1" x14ac:dyDescent="0.35"/>
    <row r="824" ht="16.5" customHeight="1" x14ac:dyDescent="0.35"/>
    <row r="825" ht="16.5" customHeight="1" x14ac:dyDescent="0.35"/>
    <row r="826" ht="16.5" customHeight="1" x14ac:dyDescent="0.35"/>
    <row r="827" ht="16.5" customHeight="1" x14ac:dyDescent="0.35"/>
    <row r="828" ht="16.5" customHeight="1" x14ac:dyDescent="0.35"/>
    <row r="829" ht="16.5" customHeight="1" x14ac:dyDescent="0.35"/>
    <row r="830" ht="16.5" customHeight="1" x14ac:dyDescent="0.35"/>
    <row r="831" ht="16.5" customHeight="1" x14ac:dyDescent="0.35"/>
    <row r="832" ht="16.5" customHeight="1" x14ac:dyDescent="0.35"/>
    <row r="833" ht="16.5" customHeight="1" x14ac:dyDescent="0.35"/>
    <row r="834" ht="16.5" customHeight="1" x14ac:dyDescent="0.35"/>
    <row r="835" ht="16.5" customHeight="1" x14ac:dyDescent="0.35"/>
    <row r="836" ht="16.5" customHeight="1" x14ac:dyDescent="0.35"/>
    <row r="837" ht="16.5" customHeight="1" x14ac:dyDescent="0.35"/>
    <row r="838" ht="16.5" customHeight="1" x14ac:dyDescent="0.35"/>
    <row r="839" ht="16.5" customHeight="1" x14ac:dyDescent="0.35"/>
    <row r="840" ht="16.5" customHeight="1" x14ac:dyDescent="0.35"/>
    <row r="841" ht="16.5" customHeight="1" x14ac:dyDescent="0.35"/>
    <row r="842" ht="16.5" customHeight="1" x14ac:dyDescent="0.35"/>
    <row r="843" ht="16.5" customHeight="1" x14ac:dyDescent="0.35"/>
    <row r="844" ht="16.5" customHeight="1" x14ac:dyDescent="0.35"/>
    <row r="845" ht="16.5" customHeight="1" x14ac:dyDescent="0.35"/>
    <row r="846" ht="16.5" customHeight="1" x14ac:dyDescent="0.35"/>
    <row r="847" ht="16.5" customHeight="1" x14ac:dyDescent="0.35"/>
    <row r="848" ht="16.5" customHeight="1" x14ac:dyDescent="0.35"/>
    <row r="849" ht="16.5" customHeight="1" x14ac:dyDescent="0.35"/>
    <row r="850" ht="16.5" customHeight="1" x14ac:dyDescent="0.35"/>
    <row r="851" ht="16.5" customHeight="1" x14ac:dyDescent="0.35"/>
    <row r="852" ht="16.5" customHeight="1" x14ac:dyDescent="0.35"/>
    <row r="853" ht="16.5" customHeight="1" x14ac:dyDescent="0.35"/>
    <row r="854" ht="16.5" customHeight="1" x14ac:dyDescent="0.35"/>
    <row r="855" ht="16.5" customHeight="1" x14ac:dyDescent="0.35"/>
    <row r="856" ht="16.5" customHeight="1" x14ac:dyDescent="0.35"/>
    <row r="857" ht="16.5" customHeight="1" x14ac:dyDescent="0.35"/>
    <row r="858" ht="16.5" customHeight="1" x14ac:dyDescent="0.35"/>
    <row r="859" ht="16.5" customHeight="1" x14ac:dyDescent="0.35"/>
    <row r="860" ht="16.5" customHeight="1" x14ac:dyDescent="0.35"/>
    <row r="861" ht="16.5" customHeight="1" x14ac:dyDescent="0.35"/>
    <row r="862" ht="16.5" customHeight="1" x14ac:dyDescent="0.35"/>
    <row r="863" ht="16.5" customHeight="1" x14ac:dyDescent="0.35"/>
    <row r="864" ht="16.5" customHeight="1" x14ac:dyDescent="0.35"/>
    <row r="865" ht="16.5" customHeight="1" x14ac:dyDescent="0.35"/>
    <row r="866" ht="16.5" customHeight="1" x14ac:dyDescent="0.35"/>
    <row r="867" ht="16.5" customHeight="1" x14ac:dyDescent="0.35"/>
    <row r="868" ht="16.5" customHeight="1" x14ac:dyDescent="0.35"/>
    <row r="869" ht="16.5" customHeight="1" x14ac:dyDescent="0.35"/>
    <row r="870" ht="16.5" customHeight="1" x14ac:dyDescent="0.35"/>
    <row r="871" ht="16.5" customHeight="1" x14ac:dyDescent="0.35"/>
    <row r="872" ht="16.5" customHeight="1" x14ac:dyDescent="0.35"/>
    <row r="873" ht="16.5" customHeight="1" x14ac:dyDescent="0.35"/>
    <row r="874" ht="16.5" customHeight="1" x14ac:dyDescent="0.35"/>
    <row r="875" ht="16.5" customHeight="1" x14ac:dyDescent="0.35"/>
    <row r="876" ht="16.5" customHeight="1" x14ac:dyDescent="0.35"/>
    <row r="877" ht="16.5" customHeight="1" x14ac:dyDescent="0.35"/>
    <row r="878" ht="16.5" customHeight="1" x14ac:dyDescent="0.35"/>
    <row r="879" ht="16.5" customHeight="1" x14ac:dyDescent="0.35"/>
    <row r="880" ht="16.5" customHeight="1" x14ac:dyDescent="0.35"/>
    <row r="881" ht="16.5" customHeight="1" x14ac:dyDescent="0.35"/>
    <row r="882" ht="16.5" customHeight="1" x14ac:dyDescent="0.35"/>
    <row r="883" ht="16.5" customHeight="1" x14ac:dyDescent="0.35"/>
    <row r="884" ht="16.5" customHeight="1" x14ac:dyDescent="0.35"/>
    <row r="885" ht="16.5" customHeight="1" x14ac:dyDescent="0.35"/>
    <row r="886" ht="16.5" customHeight="1" x14ac:dyDescent="0.35"/>
    <row r="887" ht="16.5" customHeight="1" x14ac:dyDescent="0.35"/>
    <row r="888" ht="16.5" customHeight="1" x14ac:dyDescent="0.35"/>
    <row r="889" ht="16.5" customHeight="1" x14ac:dyDescent="0.35"/>
    <row r="890" ht="16.5" customHeight="1" x14ac:dyDescent="0.35"/>
    <row r="891" ht="16.5" customHeight="1" x14ac:dyDescent="0.35"/>
    <row r="892" ht="16.5" customHeight="1" x14ac:dyDescent="0.35"/>
    <row r="893" ht="16.5" customHeight="1" x14ac:dyDescent="0.35"/>
    <row r="894" ht="16.5" customHeight="1" x14ac:dyDescent="0.35"/>
    <row r="895" ht="16.5" customHeight="1" x14ac:dyDescent="0.35"/>
    <row r="896" ht="16.5" customHeight="1" x14ac:dyDescent="0.35"/>
    <row r="897" ht="16.5" customHeight="1" x14ac:dyDescent="0.35"/>
    <row r="898" ht="16.5" customHeight="1" x14ac:dyDescent="0.35"/>
    <row r="899" ht="16.5" customHeight="1" x14ac:dyDescent="0.35"/>
    <row r="900" ht="16.5" customHeight="1" x14ac:dyDescent="0.35"/>
    <row r="901" ht="16.5" customHeight="1" x14ac:dyDescent="0.35"/>
    <row r="902" ht="16.5" customHeight="1" x14ac:dyDescent="0.35"/>
    <row r="903" ht="16.5" customHeight="1" x14ac:dyDescent="0.35"/>
    <row r="904" ht="16.5" customHeight="1" x14ac:dyDescent="0.35"/>
    <row r="905" ht="16.5" customHeight="1" x14ac:dyDescent="0.35"/>
    <row r="906" ht="16.5" customHeight="1" x14ac:dyDescent="0.35"/>
    <row r="907" ht="16.5" customHeight="1" x14ac:dyDescent="0.35"/>
    <row r="908" ht="16.5" customHeight="1" x14ac:dyDescent="0.35"/>
    <row r="909" ht="16.5" customHeight="1" x14ac:dyDescent="0.35"/>
    <row r="910" ht="16.5" customHeight="1" x14ac:dyDescent="0.35"/>
    <row r="911" ht="16.5" customHeight="1" x14ac:dyDescent="0.35"/>
    <row r="912" ht="16.5" customHeight="1" x14ac:dyDescent="0.35"/>
    <row r="913" ht="16.5" customHeight="1" x14ac:dyDescent="0.35"/>
    <row r="914" ht="16.5" customHeight="1" x14ac:dyDescent="0.35"/>
    <row r="915" ht="16.5" customHeight="1" x14ac:dyDescent="0.35"/>
    <row r="916" ht="16.5" customHeight="1" x14ac:dyDescent="0.35"/>
    <row r="917" ht="16.5" customHeight="1" x14ac:dyDescent="0.35"/>
    <row r="918" ht="16.5" customHeight="1" x14ac:dyDescent="0.35"/>
    <row r="919" ht="16.5" customHeight="1" x14ac:dyDescent="0.35"/>
    <row r="920" ht="16.5" customHeight="1" x14ac:dyDescent="0.35"/>
    <row r="921" ht="16.5" customHeight="1" x14ac:dyDescent="0.35"/>
    <row r="922" ht="16.5" customHeight="1" x14ac:dyDescent="0.35"/>
    <row r="923" ht="16.5" customHeight="1" x14ac:dyDescent="0.35"/>
    <row r="924" ht="16.5" customHeight="1" x14ac:dyDescent="0.35"/>
    <row r="925" ht="16.5" customHeight="1" x14ac:dyDescent="0.35"/>
    <row r="926" ht="16.5" customHeight="1" x14ac:dyDescent="0.35"/>
    <row r="927" ht="16.5" customHeight="1" x14ac:dyDescent="0.35"/>
    <row r="928" ht="16.5" customHeight="1" x14ac:dyDescent="0.35"/>
    <row r="929" ht="16.5" customHeight="1" x14ac:dyDescent="0.35"/>
    <row r="930" ht="16.5" customHeight="1" x14ac:dyDescent="0.35"/>
    <row r="931" ht="16.5" customHeight="1" x14ac:dyDescent="0.35"/>
    <row r="932" ht="16.5" customHeight="1" x14ac:dyDescent="0.35"/>
    <row r="933" ht="16.5" customHeight="1" x14ac:dyDescent="0.35"/>
    <row r="934" ht="16.5" customHeight="1" x14ac:dyDescent="0.35"/>
    <row r="935" ht="16.5" customHeight="1" x14ac:dyDescent="0.35"/>
    <row r="936" ht="16.5" customHeight="1" x14ac:dyDescent="0.35"/>
    <row r="937" ht="16.5" customHeight="1" x14ac:dyDescent="0.35"/>
    <row r="938" ht="16.5" customHeight="1" x14ac:dyDescent="0.35"/>
    <row r="939" ht="16.5" customHeight="1" x14ac:dyDescent="0.35"/>
    <row r="940" ht="16.5" customHeight="1" x14ac:dyDescent="0.35"/>
    <row r="941" ht="16.5" customHeight="1" x14ac:dyDescent="0.35"/>
    <row r="942" ht="16.5" customHeight="1" x14ac:dyDescent="0.35"/>
    <row r="943" ht="16.5" customHeight="1" x14ac:dyDescent="0.35"/>
    <row r="944" ht="16.5" customHeight="1" x14ac:dyDescent="0.35"/>
    <row r="945" ht="16.5" customHeight="1" x14ac:dyDescent="0.35"/>
    <row r="946" ht="16.5" customHeight="1" x14ac:dyDescent="0.35"/>
    <row r="947" ht="16.5" customHeight="1" x14ac:dyDescent="0.35"/>
    <row r="948" ht="16.5" customHeight="1" x14ac:dyDescent="0.35"/>
    <row r="949" ht="16.5" customHeight="1" x14ac:dyDescent="0.35"/>
    <row r="950" ht="16.5" customHeight="1" x14ac:dyDescent="0.35"/>
    <row r="951" ht="16.5" customHeight="1" x14ac:dyDescent="0.35"/>
    <row r="952" ht="16.5" customHeight="1" x14ac:dyDescent="0.35"/>
    <row r="953" ht="16.5" customHeight="1" x14ac:dyDescent="0.35"/>
    <row r="954" ht="16.5" customHeight="1" x14ac:dyDescent="0.35"/>
    <row r="955" ht="16.5" customHeight="1" x14ac:dyDescent="0.35"/>
    <row r="956" ht="16.5" customHeight="1" x14ac:dyDescent="0.35"/>
    <row r="957" ht="16.5" customHeight="1" x14ac:dyDescent="0.35"/>
    <row r="958" ht="16.5" customHeight="1" x14ac:dyDescent="0.35"/>
    <row r="959" ht="16.5" customHeight="1" x14ac:dyDescent="0.35"/>
    <row r="960" ht="16.5" customHeight="1" x14ac:dyDescent="0.35"/>
    <row r="961" ht="16.5" customHeight="1" x14ac:dyDescent="0.35"/>
    <row r="962" ht="16.5" customHeight="1" x14ac:dyDescent="0.35"/>
    <row r="963" ht="16.5" customHeight="1" x14ac:dyDescent="0.35"/>
    <row r="964" ht="16.5" customHeight="1" x14ac:dyDescent="0.35"/>
    <row r="965" ht="16.5" customHeight="1" x14ac:dyDescent="0.35"/>
    <row r="966" ht="16.5" customHeight="1" x14ac:dyDescent="0.35"/>
    <row r="967" ht="16.5" customHeight="1" x14ac:dyDescent="0.35"/>
    <row r="968" ht="16.5" customHeight="1" x14ac:dyDescent="0.35"/>
    <row r="969" ht="16.5" customHeight="1" x14ac:dyDescent="0.35"/>
    <row r="970" ht="16.5" customHeight="1" x14ac:dyDescent="0.35"/>
    <row r="971" ht="16.5" customHeight="1" x14ac:dyDescent="0.35"/>
    <row r="972" ht="16.5" customHeight="1" x14ac:dyDescent="0.35"/>
    <row r="973" ht="16.5" customHeight="1" x14ac:dyDescent="0.35"/>
    <row r="974" ht="16.5" customHeight="1" x14ac:dyDescent="0.35"/>
    <row r="975" ht="16.5" customHeight="1" x14ac:dyDescent="0.35"/>
    <row r="976" ht="16.5" customHeight="1" x14ac:dyDescent="0.35"/>
    <row r="977" ht="16.5" customHeight="1" x14ac:dyDescent="0.35"/>
    <row r="978" ht="16.5" customHeight="1" x14ac:dyDescent="0.35"/>
    <row r="979" ht="16.5" customHeight="1" x14ac:dyDescent="0.35"/>
    <row r="980" ht="16.5" customHeight="1" x14ac:dyDescent="0.35"/>
    <row r="981" ht="16.5" customHeight="1" x14ac:dyDescent="0.35"/>
    <row r="982" ht="16.5" customHeight="1" x14ac:dyDescent="0.35"/>
    <row r="983" ht="16.5" customHeight="1" x14ac:dyDescent="0.35"/>
    <row r="984" ht="16.5" customHeight="1" x14ac:dyDescent="0.35"/>
    <row r="985" ht="16.5" customHeight="1" x14ac:dyDescent="0.35"/>
    <row r="986" ht="16.5" customHeight="1" x14ac:dyDescent="0.35"/>
    <row r="987" ht="16.5" customHeight="1" x14ac:dyDescent="0.35"/>
    <row r="988" ht="16.5" customHeight="1" x14ac:dyDescent="0.35"/>
    <row r="989" ht="16.5" customHeight="1" x14ac:dyDescent="0.35"/>
    <row r="990" ht="16.5" customHeight="1" x14ac:dyDescent="0.35"/>
    <row r="991" ht="16.5" customHeight="1" x14ac:dyDescent="0.35"/>
    <row r="992" ht="16.5" customHeight="1" x14ac:dyDescent="0.35"/>
    <row r="993" ht="16.5" customHeight="1" x14ac:dyDescent="0.35"/>
    <row r="994" ht="16.5" customHeight="1" x14ac:dyDescent="0.35"/>
    <row r="995" ht="16.5" customHeight="1" x14ac:dyDescent="0.35"/>
    <row r="996" ht="16.5" customHeight="1" x14ac:dyDescent="0.35"/>
    <row r="997" ht="16.5" customHeight="1" x14ac:dyDescent="0.35"/>
    <row r="998" ht="16.5" customHeight="1" x14ac:dyDescent="0.35"/>
    <row r="999" ht="16.5" customHeight="1" x14ac:dyDescent="0.35"/>
    <row r="1000" ht="16.5" customHeight="1" x14ac:dyDescent="0.35"/>
  </sheetData>
  <dataValidations count="4">
    <dataValidation type="list" allowBlank="1" showErrorMessage="1" sqref="D2:D731" xr:uid="{00000000-0002-0000-0200-000000000000}">
      <formula1>"Eceran,Grosir,Online"</formula1>
    </dataValidation>
    <dataValidation type="custom" allowBlank="1" showDropDown="1" sqref="A2:A731" xr:uid="{00000000-0002-0000-0200-000001000000}">
      <formula1>OR(NOT(ISERROR(DATEVALUE(A2))), AND(ISNUMBER(A2), LEFT(CELL("format", A2))="D"))</formula1>
    </dataValidation>
    <dataValidation type="list" allowBlank="1" showErrorMessage="1" sqref="E2:E731" xr:uid="{00000000-0002-0000-0200-000002000000}">
      <formula1>"Cash,Kredit"</formula1>
    </dataValidation>
    <dataValidation type="custom" allowBlank="1" showDropDown="1" sqref="F2:F731 J2:M731" xr:uid="{00000000-0002-0000-0200-000003000000}">
      <formula1>AND(ISNUMBER(F2),(NOT(OR(NOT(ISERROR(DATEVALUE(F2))), AND(ISNUMBER(F2), LEFT(CELL("format", F2))="D")))))</formula1>
    </dataValidation>
  </dataValidations>
  <pageMargins left="0.7" right="0.7" top="0.75" bottom="0.75" header="0" footer="0"/>
  <pageSetup paperSize="9" orientation="portrait"/>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V1000"/>
  <sheetViews>
    <sheetView zoomScale="70" zoomScaleNormal="70" workbookViewId="0">
      <selection activeCell="M4" sqref="M4"/>
    </sheetView>
  </sheetViews>
  <sheetFormatPr defaultColWidth="12.6640625" defaultRowHeight="15" customHeight="1" x14ac:dyDescent="0.35"/>
  <cols>
    <col min="1" max="1" width="8.6640625" customWidth="1"/>
    <col min="2" max="2" width="18.83203125" bestFit="1" customWidth="1"/>
    <col min="3" max="4" width="10.9140625" bestFit="1" customWidth="1"/>
    <col min="5" max="5" width="24" bestFit="1" customWidth="1"/>
    <col min="6" max="6" width="24.83203125" bestFit="1" customWidth="1"/>
    <col min="7" max="7" width="10.75" customWidth="1"/>
    <col min="8" max="8" width="13.33203125" bestFit="1" customWidth="1"/>
    <col min="9" max="9" width="24" bestFit="1" customWidth="1"/>
    <col min="10" max="10" width="24.83203125" bestFit="1" customWidth="1"/>
    <col min="11" max="12" width="8.6640625" customWidth="1"/>
    <col min="13" max="13" width="17.4140625" customWidth="1"/>
    <col min="14" max="14" width="15" customWidth="1"/>
    <col min="15" max="15" width="24.83203125" bestFit="1" customWidth="1"/>
    <col min="16" max="19" width="8.6640625" customWidth="1"/>
    <col min="20" max="20" width="13.33203125" bestFit="1" customWidth="1"/>
    <col min="21" max="21" width="24.83203125" bestFit="1" customWidth="1"/>
    <col min="22" max="68" width="8.6640625" customWidth="1"/>
  </cols>
  <sheetData>
    <row r="1" spans="2:15" ht="16.5" customHeight="1" x14ac:dyDescent="0.35"/>
    <row r="2" spans="2:15" ht="16.5" customHeight="1" x14ac:dyDescent="0.35">
      <c r="B2" s="53" t="s">
        <v>105</v>
      </c>
      <c r="C2" s="50"/>
      <c r="D2" s="50"/>
      <c r="E2" s="53" t="s">
        <v>107</v>
      </c>
      <c r="F2" s="50"/>
      <c r="G2" s="50"/>
      <c r="H2" s="53" t="s">
        <v>113</v>
      </c>
    </row>
    <row r="3" spans="2:15" ht="16.5" customHeight="1" x14ac:dyDescent="0.35"/>
    <row r="4" spans="2:15" ht="16.5" customHeight="1" x14ac:dyDescent="0.35"/>
    <row r="5" spans="2:15" ht="16.5" customHeight="1" x14ac:dyDescent="0.35"/>
    <row r="6" spans="2:15" ht="16.5" customHeight="1" x14ac:dyDescent="0.35">
      <c r="M6" t="b">
        <v>1</v>
      </c>
      <c r="N6" t="b">
        <v>1</v>
      </c>
      <c r="O6" t="b">
        <v>1</v>
      </c>
    </row>
    <row r="7" spans="2:15" ht="16.5" customHeight="1" x14ac:dyDescent="0.35">
      <c r="B7" t="s">
        <v>106</v>
      </c>
      <c r="E7" t="s">
        <v>111</v>
      </c>
      <c r="F7" t="s">
        <v>112</v>
      </c>
      <c r="H7" s="47" t="s">
        <v>114</v>
      </c>
      <c r="I7" t="s">
        <v>111</v>
      </c>
      <c r="J7" t="s">
        <v>112</v>
      </c>
      <c r="M7" s="46" t="s">
        <v>127</v>
      </c>
      <c r="N7" s="46" t="s">
        <v>128</v>
      </c>
      <c r="O7" s="46" t="s">
        <v>110</v>
      </c>
    </row>
    <row r="8" spans="2:15" ht="16.5" customHeight="1" x14ac:dyDescent="0.35">
      <c r="B8" s="55">
        <v>64568</v>
      </c>
      <c r="E8" s="44">
        <v>606945125</v>
      </c>
      <c r="F8" s="44">
        <v>750496200</v>
      </c>
      <c r="H8" s="48" t="s">
        <v>115</v>
      </c>
      <c r="I8" s="44">
        <v>56540250</v>
      </c>
      <c r="J8" s="44">
        <v>68894100</v>
      </c>
      <c r="L8" s="48" t="s">
        <v>115</v>
      </c>
      <c r="M8" s="49">
        <f>IF($M$6=TRUE,VLOOKUP(L8,$H$8:$J$19,3,FALSE),"")</f>
        <v>68894100</v>
      </c>
      <c r="N8" s="49">
        <f>IF($N$6=TRUE,VLOOKUP(L8,$H$8:$J$19,3,FALSE)-VLOOKUP(L8,$H$8:$J$19,2,FALSE),"")</f>
        <v>12353850</v>
      </c>
      <c r="O8" s="43">
        <f>IFERROR(IF($O$6=TRUE, N8/VLOOKUP(L8,$H$8:$J$19,2,FALSE),""),"")</f>
        <v>0.21849655776194835</v>
      </c>
    </row>
    <row r="9" spans="2:15" ht="16.5" customHeight="1" x14ac:dyDescent="0.35">
      <c r="H9" s="48" t="s">
        <v>116</v>
      </c>
      <c r="I9" s="44">
        <v>52296400</v>
      </c>
      <c r="J9" s="44">
        <v>63393600</v>
      </c>
      <c r="L9" s="48" t="s">
        <v>116</v>
      </c>
      <c r="M9" s="49">
        <f t="shared" ref="M9:M19" si="0">IF($M$6=TRUE,VLOOKUP(L9,$H$8:$J$19,3,FALSE),"")</f>
        <v>63393600</v>
      </c>
      <c r="N9" s="49">
        <f t="shared" ref="N9:N19" si="1">IF($N$6=TRUE,VLOOKUP(L9,$H$8:$J$19,3,FALSE)-VLOOKUP(L9,$H$8:$J$19,2,FALSE),"")</f>
        <v>11097200</v>
      </c>
      <c r="O9" s="43">
        <f t="shared" ref="O9:O19" si="2">IFERROR(IF($O$6=TRUE, N9/VLOOKUP(L9,$H$8:$J$19,2,FALSE),""),"")</f>
        <v>0.21219816277984718</v>
      </c>
    </row>
    <row r="10" spans="2:15" ht="16.5" customHeight="1" x14ac:dyDescent="0.35">
      <c r="E10" t="s">
        <v>108</v>
      </c>
      <c r="F10" s="44">
        <f>F8</f>
        <v>750496200</v>
      </c>
      <c r="H10" s="48" t="s">
        <v>117</v>
      </c>
      <c r="I10" s="44">
        <v>56821600</v>
      </c>
      <c r="J10" s="44">
        <v>69102600</v>
      </c>
      <c r="L10" s="48" t="s">
        <v>117</v>
      </c>
      <c r="M10" s="49">
        <f t="shared" si="0"/>
        <v>69102600</v>
      </c>
      <c r="N10" s="49">
        <f t="shared" si="1"/>
        <v>12281000</v>
      </c>
      <c r="O10" s="43">
        <f t="shared" si="2"/>
        <v>0.21613259746293664</v>
      </c>
    </row>
    <row r="11" spans="2:15" ht="16.5" customHeight="1" x14ac:dyDescent="0.35">
      <c r="E11" t="s">
        <v>109</v>
      </c>
      <c r="F11" s="45">
        <f>F8-E8</f>
        <v>143551075</v>
      </c>
      <c r="H11" s="48" t="s">
        <v>118</v>
      </c>
      <c r="I11" s="44">
        <v>75033575</v>
      </c>
      <c r="J11" s="44">
        <v>86413400</v>
      </c>
      <c r="L11" s="48" t="s">
        <v>118</v>
      </c>
      <c r="M11" s="49">
        <f t="shared" si="0"/>
        <v>86413400</v>
      </c>
      <c r="N11" s="49">
        <f t="shared" si="1"/>
        <v>11379825</v>
      </c>
      <c r="O11" s="43">
        <f t="shared" si="2"/>
        <v>0.15166310548311207</v>
      </c>
    </row>
    <row r="12" spans="2:15" ht="16.5" customHeight="1" x14ac:dyDescent="0.35">
      <c r="E12" t="s">
        <v>110</v>
      </c>
      <c r="F12" s="43">
        <f>F11/E8</f>
        <v>0.23651409178053781</v>
      </c>
      <c r="H12" s="48" t="s">
        <v>119</v>
      </c>
      <c r="I12" s="44">
        <v>36530025</v>
      </c>
      <c r="J12" s="44">
        <v>47694100</v>
      </c>
      <c r="L12" s="48" t="s">
        <v>119</v>
      </c>
      <c r="M12" s="49">
        <f t="shared" si="0"/>
        <v>47694100</v>
      </c>
      <c r="N12" s="49">
        <f t="shared" si="1"/>
        <v>11164075</v>
      </c>
      <c r="O12" s="43">
        <f t="shared" si="2"/>
        <v>0.3056136698510335</v>
      </c>
    </row>
    <row r="13" spans="2:15" ht="16.5" customHeight="1" x14ac:dyDescent="0.35">
      <c r="H13" s="48" t="s">
        <v>120</v>
      </c>
      <c r="I13" s="44">
        <v>40272175</v>
      </c>
      <c r="J13" s="44">
        <v>52223600</v>
      </c>
      <c r="L13" s="48" t="s">
        <v>120</v>
      </c>
      <c r="M13" s="49">
        <f t="shared" si="0"/>
        <v>52223600</v>
      </c>
      <c r="N13" s="49">
        <f t="shared" si="1"/>
        <v>11951425</v>
      </c>
      <c r="O13" s="43">
        <f t="shared" si="2"/>
        <v>0.29676631570060469</v>
      </c>
    </row>
    <row r="14" spans="2:15" ht="16.5" customHeight="1" x14ac:dyDescent="0.35">
      <c r="H14" s="48" t="s">
        <v>121</v>
      </c>
      <c r="I14" s="44">
        <v>35694425</v>
      </c>
      <c r="J14" s="44">
        <v>48292000</v>
      </c>
      <c r="L14" s="48" t="s">
        <v>121</v>
      </c>
      <c r="M14" s="49">
        <f t="shared" si="0"/>
        <v>48292000</v>
      </c>
      <c r="N14" s="49">
        <f t="shared" si="1"/>
        <v>12597575</v>
      </c>
      <c r="O14" s="43">
        <f t="shared" si="2"/>
        <v>0.35292836346292172</v>
      </c>
    </row>
    <row r="15" spans="2:15" ht="16.5" customHeight="1" x14ac:dyDescent="0.35">
      <c r="H15" s="48" t="s">
        <v>122</v>
      </c>
      <c r="I15" s="44">
        <v>41080800</v>
      </c>
      <c r="J15" s="44">
        <v>56290000</v>
      </c>
      <c r="L15" s="48" t="s">
        <v>122</v>
      </c>
      <c r="M15" s="49">
        <f t="shared" si="0"/>
        <v>56290000</v>
      </c>
      <c r="N15" s="49">
        <f t="shared" si="1"/>
        <v>15209200</v>
      </c>
      <c r="O15" s="43">
        <f t="shared" si="2"/>
        <v>0.37022648049697182</v>
      </c>
    </row>
    <row r="16" spans="2:15" ht="16.5" customHeight="1" x14ac:dyDescent="0.35">
      <c r="H16" s="48" t="s">
        <v>123</v>
      </c>
      <c r="I16" s="44">
        <v>64963050</v>
      </c>
      <c r="J16" s="44">
        <v>77498800</v>
      </c>
      <c r="L16" s="48" t="s">
        <v>123</v>
      </c>
      <c r="M16" s="49">
        <f t="shared" si="0"/>
        <v>77498800</v>
      </c>
      <c r="N16" s="49">
        <f t="shared" si="1"/>
        <v>12535750</v>
      </c>
      <c r="O16" s="43">
        <f t="shared" si="2"/>
        <v>0.19296738684529127</v>
      </c>
    </row>
    <row r="17" spans="2:22" ht="16.5" customHeight="1" x14ac:dyDescent="0.35">
      <c r="H17" s="48" t="s">
        <v>124</v>
      </c>
      <c r="I17" s="44">
        <v>60579075</v>
      </c>
      <c r="J17" s="44">
        <v>74469000</v>
      </c>
      <c r="L17" s="48" t="s">
        <v>124</v>
      </c>
      <c r="M17" s="49">
        <f t="shared" si="0"/>
        <v>74469000</v>
      </c>
      <c r="N17" s="49">
        <f t="shared" si="1"/>
        <v>13889925</v>
      </c>
      <c r="O17" s="43">
        <f t="shared" si="2"/>
        <v>0.22928585489296427</v>
      </c>
    </row>
    <row r="18" spans="2:22" ht="16.5" customHeight="1" x14ac:dyDescent="0.35">
      <c r="H18" s="48" t="s">
        <v>125</v>
      </c>
      <c r="I18" s="44">
        <v>46662800</v>
      </c>
      <c r="J18" s="44">
        <v>58076400</v>
      </c>
      <c r="L18" s="48" t="s">
        <v>125</v>
      </c>
      <c r="M18" s="49">
        <f t="shared" si="0"/>
        <v>58076400</v>
      </c>
      <c r="N18" s="49">
        <f t="shared" si="1"/>
        <v>11413600</v>
      </c>
      <c r="O18" s="43">
        <f t="shared" si="2"/>
        <v>0.24459740949964426</v>
      </c>
    </row>
    <row r="19" spans="2:22" ht="16.5" customHeight="1" x14ac:dyDescent="0.35">
      <c r="H19" s="48" t="s">
        <v>126</v>
      </c>
      <c r="I19" s="44">
        <v>40470950</v>
      </c>
      <c r="J19" s="44">
        <v>48148600</v>
      </c>
      <c r="L19" s="48" t="s">
        <v>126</v>
      </c>
      <c r="M19" s="49">
        <f t="shared" si="0"/>
        <v>48148600</v>
      </c>
      <c r="N19" s="49">
        <f t="shared" si="1"/>
        <v>7677650</v>
      </c>
      <c r="O19" s="43">
        <f t="shared" si="2"/>
        <v>0.18970767921187914</v>
      </c>
    </row>
    <row r="20" spans="2:22" ht="16.5" customHeight="1" x14ac:dyDescent="0.35"/>
    <row r="21" spans="2:22" ht="16.5" customHeight="1" x14ac:dyDescent="0.35">
      <c r="B21" s="53" t="s">
        <v>129</v>
      </c>
      <c r="I21" s="53" t="s">
        <v>133</v>
      </c>
      <c r="N21" s="53" t="s">
        <v>134</v>
      </c>
    </row>
    <row r="22" spans="2:22" ht="16.5" customHeight="1" x14ac:dyDescent="0.35">
      <c r="B22" s="50"/>
      <c r="N22" s="47" t="s">
        <v>114</v>
      </c>
      <c r="O22" t="s">
        <v>112</v>
      </c>
      <c r="T22" s="53" t="s">
        <v>135</v>
      </c>
      <c r="U22" s="54"/>
      <c r="V22" s="54"/>
    </row>
    <row r="23" spans="2:22" ht="16.5" customHeight="1" x14ac:dyDescent="0.35">
      <c r="B23" s="47" t="s">
        <v>114</v>
      </c>
      <c r="C23" t="s">
        <v>130</v>
      </c>
      <c r="I23" s="47" t="s">
        <v>114</v>
      </c>
      <c r="J23" t="s">
        <v>112</v>
      </c>
      <c r="N23" s="48" t="s">
        <v>101</v>
      </c>
      <c r="O23" s="52">
        <v>640941750</v>
      </c>
      <c r="P23" s="43">
        <f>O23/(SUM($O$23:$O$24))</f>
        <v>0.85402397773632965</v>
      </c>
    </row>
    <row r="24" spans="2:22" ht="16.5" customHeight="1" x14ac:dyDescent="0.35">
      <c r="B24" s="48" t="s">
        <v>38</v>
      </c>
      <c r="C24" s="52">
        <v>6492</v>
      </c>
      <c r="E24" t="str">
        <f>B24</f>
        <v>Yoyic Bluebery</v>
      </c>
      <c r="F24" s="51">
        <f>C24</f>
        <v>6492</v>
      </c>
      <c r="I24" s="48" t="s">
        <v>104</v>
      </c>
      <c r="J24" s="52">
        <v>187167200</v>
      </c>
      <c r="N24" s="48" t="s">
        <v>103</v>
      </c>
      <c r="O24" s="52">
        <v>109554450</v>
      </c>
      <c r="P24" s="43">
        <f>O24/(SUM($O$23:$O$24))</f>
        <v>0.14597602226367035</v>
      </c>
      <c r="T24" s="47" t="s">
        <v>114</v>
      </c>
      <c r="U24" t="s">
        <v>112</v>
      </c>
    </row>
    <row r="25" spans="2:22" ht="16.5" customHeight="1" x14ac:dyDescent="0.35">
      <c r="B25" s="48" t="s">
        <v>7</v>
      </c>
      <c r="C25" s="52">
        <v>4926</v>
      </c>
      <c r="I25" s="48" t="s">
        <v>100</v>
      </c>
      <c r="J25" s="52">
        <v>295559800</v>
      </c>
      <c r="T25" s="48">
        <v>2021</v>
      </c>
      <c r="U25" s="52">
        <v>295877100</v>
      </c>
    </row>
    <row r="26" spans="2:22" ht="16.5" customHeight="1" x14ac:dyDescent="0.35">
      <c r="B26" s="48" t="s">
        <v>48</v>
      </c>
      <c r="C26" s="52">
        <v>4691</v>
      </c>
      <c r="I26" s="48" t="s">
        <v>102</v>
      </c>
      <c r="J26" s="52">
        <v>267769200</v>
      </c>
      <c r="T26" s="48">
        <v>2022</v>
      </c>
      <c r="U26" s="52">
        <v>454619100</v>
      </c>
    </row>
    <row r="27" spans="2:22" ht="16.5" customHeight="1" x14ac:dyDescent="0.35">
      <c r="B27" s="48" t="s">
        <v>15</v>
      </c>
      <c r="C27" s="52">
        <v>4543</v>
      </c>
    </row>
    <row r="28" spans="2:22" ht="16.5" customHeight="1" x14ac:dyDescent="0.35">
      <c r="B28" s="48" t="s">
        <v>11</v>
      </c>
      <c r="C28" s="52">
        <v>4329</v>
      </c>
      <c r="I28" t="str">
        <f>I24</f>
        <v>Eceran</v>
      </c>
      <c r="J28" s="52">
        <f>J24</f>
        <v>187167200</v>
      </c>
      <c r="K28" s="43">
        <f>J28/(SUM($J$28:$J$30))</f>
        <v>0.24939126940282977</v>
      </c>
    </row>
    <row r="29" spans="2:22" ht="16.5" customHeight="1" x14ac:dyDescent="0.35">
      <c r="B29" s="48" t="s">
        <v>17</v>
      </c>
      <c r="C29" s="52">
        <v>4049</v>
      </c>
      <c r="I29" t="str">
        <f t="shared" ref="I29:J29" si="3">I25</f>
        <v>Grosir</v>
      </c>
      <c r="J29" s="52">
        <f t="shared" si="3"/>
        <v>295559800</v>
      </c>
      <c r="K29" s="43">
        <f t="shared" ref="K29:K30" si="4">J29/(SUM($J$28:$J$30))</f>
        <v>0.39381918256215021</v>
      </c>
    </row>
    <row r="30" spans="2:22" ht="16.5" customHeight="1" x14ac:dyDescent="0.35">
      <c r="B30" s="48" t="s">
        <v>59</v>
      </c>
      <c r="C30" s="52">
        <v>3831</v>
      </c>
      <c r="I30" t="str">
        <f t="shared" ref="I30:J30" si="5">I26</f>
        <v>Online</v>
      </c>
      <c r="J30" s="52">
        <f t="shared" si="5"/>
        <v>267769200</v>
      </c>
      <c r="K30" s="43">
        <f t="shared" si="4"/>
        <v>0.35678954803502005</v>
      </c>
    </row>
    <row r="31" spans="2:22" ht="16.5" customHeight="1" x14ac:dyDescent="0.35">
      <c r="B31" s="48" t="s">
        <v>13</v>
      </c>
      <c r="C31" s="52">
        <v>3601</v>
      </c>
      <c r="I31" s="46"/>
      <c r="J31" s="52"/>
    </row>
    <row r="32" spans="2:22" ht="16.5" customHeight="1" x14ac:dyDescent="0.35">
      <c r="B32" s="48" t="s">
        <v>84</v>
      </c>
      <c r="C32" s="52">
        <v>2939</v>
      </c>
    </row>
    <row r="33" spans="2:7" ht="16.5" customHeight="1" x14ac:dyDescent="0.35">
      <c r="B33" s="48" t="s">
        <v>63</v>
      </c>
      <c r="C33" s="52">
        <v>2701</v>
      </c>
    </row>
    <row r="34" spans="2:7" ht="16.5" customHeight="1" x14ac:dyDescent="0.35"/>
    <row r="35" spans="2:7" ht="16.5" customHeight="1" x14ac:dyDescent="0.35"/>
    <row r="36" spans="2:7" ht="16.5" customHeight="1" x14ac:dyDescent="0.35"/>
    <row r="37" spans="2:7" ht="16.5" customHeight="1" x14ac:dyDescent="0.35"/>
    <row r="38" spans="2:7" ht="16.5" customHeight="1" x14ac:dyDescent="0.35"/>
    <row r="39" spans="2:7" ht="16.5" customHeight="1" x14ac:dyDescent="0.35"/>
    <row r="40" spans="2:7" ht="16.5" customHeight="1" x14ac:dyDescent="0.35"/>
    <row r="41" spans="2:7" ht="16.5" customHeight="1" x14ac:dyDescent="0.35">
      <c r="B41" s="46" t="s">
        <v>131</v>
      </c>
    </row>
    <row r="42" spans="2:7" ht="16.5" customHeight="1" x14ac:dyDescent="0.35">
      <c r="B42" s="47" t="s">
        <v>114</v>
      </c>
      <c r="C42" t="s">
        <v>112</v>
      </c>
    </row>
    <row r="43" spans="2:7" ht="16.5" customHeight="1" x14ac:dyDescent="0.35">
      <c r="B43" s="48" t="s">
        <v>55</v>
      </c>
      <c r="C43" s="52">
        <v>272557400</v>
      </c>
      <c r="E43" t="str">
        <f>B43</f>
        <v>Perawatan Tubuh</v>
      </c>
      <c r="F43" s="44">
        <f>C43</f>
        <v>272557400</v>
      </c>
      <c r="G43" s="43">
        <f>F43/$F$47</f>
        <v>0.36316959366349888</v>
      </c>
    </row>
    <row r="44" spans="2:7" ht="16.5" customHeight="1" x14ac:dyDescent="0.35">
      <c r="B44" s="48" t="s">
        <v>72</v>
      </c>
      <c r="C44" s="52">
        <v>186783000</v>
      </c>
      <c r="E44" t="str">
        <f t="shared" ref="E44:E46" si="6">B44</f>
        <v>Alat Tulis</v>
      </c>
      <c r="F44" s="44">
        <f t="shared" ref="F44:F46" si="7">C44</f>
        <v>186783000</v>
      </c>
      <c r="G44" s="43">
        <f t="shared" ref="G44:G46" si="8">F44/$F$47</f>
        <v>0.24887934142771143</v>
      </c>
    </row>
    <row r="45" spans="2:7" ht="16.5" customHeight="1" x14ac:dyDescent="0.35">
      <c r="B45" s="48" t="s">
        <v>34</v>
      </c>
      <c r="C45" s="52">
        <v>169295900</v>
      </c>
      <c r="E45" t="str">
        <f t="shared" si="6"/>
        <v>Minuman</v>
      </c>
      <c r="F45" s="44">
        <f t="shared" si="7"/>
        <v>169295900</v>
      </c>
      <c r="G45" s="43">
        <f t="shared" si="8"/>
        <v>0.22557862384912808</v>
      </c>
    </row>
    <row r="46" spans="2:7" ht="16.5" customHeight="1" x14ac:dyDescent="0.35">
      <c r="B46" s="48" t="s">
        <v>8</v>
      </c>
      <c r="C46" s="52">
        <v>121859900</v>
      </c>
      <c r="E46" t="str">
        <f t="shared" si="6"/>
        <v>Makanan</v>
      </c>
      <c r="F46" s="44">
        <f t="shared" si="7"/>
        <v>121859900</v>
      </c>
      <c r="G46" s="43">
        <f t="shared" si="8"/>
        <v>0.16237244105966159</v>
      </c>
    </row>
    <row r="47" spans="2:7" ht="16.5" customHeight="1" x14ac:dyDescent="0.35">
      <c r="B47" s="48"/>
      <c r="C47" s="52"/>
      <c r="E47" s="48" t="s">
        <v>132</v>
      </c>
      <c r="F47" s="44">
        <f>SUM(F43:F46)</f>
        <v>750496200</v>
      </c>
    </row>
    <row r="48" spans="2:7" ht="16.5" customHeight="1" x14ac:dyDescent="0.35"/>
    <row r="49" ht="16.5" customHeight="1" x14ac:dyDescent="0.35"/>
    <row r="50" ht="16.5" customHeight="1" x14ac:dyDescent="0.35"/>
    <row r="51" ht="16.5" customHeight="1" x14ac:dyDescent="0.35"/>
    <row r="52" ht="16.5" customHeight="1" x14ac:dyDescent="0.35"/>
    <row r="53" ht="16.5" customHeight="1" x14ac:dyDescent="0.35"/>
    <row r="54" ht="16.5" customHeight="1" x14ac:dyDescent="0.35"/>
    <row r="55" ht="16.5" customHeight="1" x14ac:dyDescent="0.35"/>
    <row r="56" ht="16.5" customHeight="1" x14ac:dyDescent="0.35"/>
    <row r="57" ht="16.5" customHeight="1" x14ac:dyDescent="0.35"/>
    <row r="58" ht="16.5" customHeight="1" x14ac:dyDescent="0.35"/>
    <row r="59" ht="16.5" customHeight="1" x14ac:dyDescent="0.35"/>
    <row r="60" ht="16.5" customHeight="1" x14ac:dyDescent="0.35"/>
    <row r="61" ht="16.5" customHeight="1" x14ac:dyDescent="0.35"/>
    <row r="62" ht="16.5" customHeight="1" x14ac:dyDescent="0.35"/>
    <row r="63" ht="16.5" customHeight="1" x14ac:dyDescent="0.35"/>
    <row r="64" ht="16.5" customHeight="1" x14ac:dyDescent="0.35"/>
    <row r="65" ht="16.5" customHeight="1" x14ac:dyDescent="0.35"/>
    <row r="66" ht="16.5" customHeight="1" x14ac:dyDescent="0.35"/>
    <row r="67" ht="16.5" customHeight="1" x14ac:dyDescent="0.35"/>
    <row r="68" ht="16.5" customHeight="1" x14ac:dyDescent="0.35"/>
    <row r="69" ht="16.5" customHeight="1" x14ac:dyDescent="0.35"/>
    <row r="70" ht="16.5" customHeight="1" x14ac:dyDescent="0.35"/>
    <row r="71" ht="16.5" customHeight="1" x14ac:dyDescent="0.35"/>
    <row r="72" ht="16.5" customHeight="1" x14ac:dyDescent="0.35"/>
    <row r="73" ht="16.5" customHeight="1" x14ac:dyDescent="0.35"/>
    <row r="74" ht="16.5" customHeight="1" x14ac:dyDescent="0.35"/>
    <row r="75" ht="16.5" customHeight="1" x14ac:dyDescent="0.35"/>
    <row r="76" ht="16.5" customHeight="1" x14ac:dyDescent="0.35"/>
    <row r="77" ht="16.5" customHeight="1" x14ac:dyDescent="0.35"/>
    <row r="78" ht="16.5" customHeight="1" x14ac:dyDescent="0.35"/>
    <row r="79" ht="16.5" customHeight="1" x14ac:dyDescent="0.35"/>
    <row r="80" ht="16.5" customHeight="1" x14ac:dyDescent="0.35"/>
    <row r="81" ht="16.5" customHeight="1" x14ac:dyDescent="0.35"/>
    <row r="82" ht="16.5" customHeight="1" x14ac:dyDescent="0.35"/>
    <row r="83" ht="16.5" customHeight="1" x14ac:dyDescent="0.35"/>
    <row r="84" ht="16.5" customHeight="1" x14ac:dyDescent="0.35"/>
    <row r="85" ht="16.5" customHeight="1" x14ac:dyDescent="0.35"/>
    <row r="86" ht="16.5" customHeight="1" x14ac:dyDescent="0.35"/>
    <row r="87" ht="16.5" customHeight="1" x14ac:dyDescent="0.35"/>
    <row r="88" ht="16.5" customHeight="1" x14ac:dyDescent="0.35"/>
    <row r="89" ht="16.5" customHeight="1" x14ac:dyDescent="0.35"/>
    <row r="90" ht="16.5" customHeight="1" x14ac:dyDescent="0.35"/>
    <row r="91" ht="16.5" customHeight="1" x14ac:dyDescent="0.35"/>
    <row r="92" ht="16.5" customHeight="1" x14ac:dyDescent="0.35"/>
    <row r="93" ht="16.5" customHeight="1" x14ac:dyDescent="0.35"/>
    <row r="94" ht="16.5" customHeight="1" x14ac:dyDescent="0.35"/>
    <row r="95" ht="16.5" customHeight="1" x14ac:dyDescent="0.35"/>
    <row r="96" ht="16.5" customHeight="1" x14ac:dyDescent="0.35"/>
    <row r="97" ht="16.5" customHeight="1" x14ac:dyDescent="0.35"/>
    <row r="98" ht="16.5" customHeight="1" x14ac:dyDescent="0.35"/>
    <row r="99" ht="16.5" customHeight="1" x14ac:dyDescent="0.35"/>
    <row r="100" ht="16.5" customHeight="1" x14ac:dyDescent="0.35"/>
    <row r="101" ht="16.5" customHeight="1" x14ac:dyDescent="0.35"/>
    <row r="102" ht="16.5" customHeight="1" x14ac:dyDescent="0.35"/>
    <row r="103" ht="16.5" customHeight="1" x14ac:dyDescent="0.35"/>
    <row r="104" ht="16.5" customHeight="1" x14ac:dyDescent="0.35"/>
    <row r="105" ht="16.5" customHeight="1" x14ac:dyDescent="0.35"/>
    <row r="106" ht="16.5" customHeight="1" x14ac:dyDescent="0.35"/>
    <row r="107" ht="16.5" customHeight="1" x14ac:dyDescent="0.35"/>
    <row r="108" ht="16.5" customHeight="1" x14ac:dyDescent="0.35"/>
    <row r="109" ht="16.5" customHeight="1" x14ac:dyDescent="0.35"/>
    <row r="110" ht="16.5" customHeight="1" x14ac:dyDescent="0.35"/>
    <row r="111" ht="16.5" customHeight="1" x14ac:dyDescent="0.35"/>
    <row r="112" ht="16.5" customHeight="1" x14ac:dyDescent="0.35"/>
    <row r="113" ht="16.5" customHeight="1" x14ac:dyDescent="0.35"/>
    <row r="114" ht="16.5" customHeight="1" x14ac:dyDescent="0.35"/>
    <row r="115" ht="16.5" customHeight="1" x14ac:dyDescent="0.35"/>
    <row r="116" ht="16.5" customHeight="1" x14ac:dyDescent="0.35"/>
    <row r="117" ht="16.5" customHeight="1" x14ac:dyDescent="0.35"/>
    <row r="118" ht="16.5" customHeight="1" x14ac:dyDescent="0.35"/>
    <row r="119" ht="16.5" customHeight="1" x14ac:dyDescent="0.35"/>
    <row r="120" ht="16.5" customHeight="1" x14ac:dyDescent="0.35"/>
    <row r="121" ht="16.5" customHeight="1" x14ac:dyDescent="0.35"/>
    <row r="122" ht="16.5" customHeight="1" x14ac:dyDescent="0.35"/>
    <row r="123" ht="16.5" customHeight="1" x14ac:dyDescent="0.35"/>
    <row r="124" ht="16.5" customHeight="1" x14ac:dyDescent="0.35"/>
    <row r="125" ht="16.5" customHeight="1" x14ac:dyDescent="0.35"/>
    <row r="126" ht="16.5" customHeight="1" x14ac:dyDescent="0.35"/>
    <row r="127" ht="16.5" customHeight="1" x14ac:dyDescent="0.35"/>
    <row r="128" ht="16.5" customHeight="1" x14ac:dyDescent="0.35"/>
    <row r="129" ht="16.5" customHeight="1" x14ac:dyDescent="0.35"/>
    <row r="130" ht="16.5" customHeight="1" x14ac:dyDescent="0.35"/>
    <row r="131" ht="16.5" customHeight="1" x14ac:dyDescent="0.35"/>
    <row r="132" ht="16.5" customHeight="1" x14ac:dyDescent="0.35"/>
    <row r="133" ht="16.5" customHeight="1" x14ac:dyDescent="0.35"/>
    <row r="134" ht="16.5" customHeight="1" x14ac:dyDescent="0.35"/>
    <row r="135" ht="16.5" customHeight="1" x14ac:dyDescent="0.35"/>
    <row r="136" ht="16.5" customHeight="1" x14ac:dyDescent="0.35"/>
    <row r="137" ht="16.5" customHeight="1" x14ac:dyDescent="0.35"/>
    <row r="138" ht="16.5" customHeight="1" x14ac:dyDescent="0.35"/>
    <row r="139" ht="16.5" customHeight="1" x14ac:dyDescent="0.35"/>
    <row r="140" ht="16.5" customHeight="1" x14ac:dyDescent="0.35"/>
    <row r="141" ht="16.5" customHeight="1" x14ac:dyDescent="0.35"/>
    <row r="142" ht="16.5" customHeight="1" x14ac:dyDescent="0.35"/>
    <row r="143" ht="16.5" customHeight="1" x14ac:dyDescent="0.35"/>
    <row r="144" ht="16.5" customHeight="1" x14ac:dyDescent="0.35"/>
    <row r="145" ht="16.5" customHeight="1" x14ac:dyDescent="0.35"/>
    <row r="146" ht="16.5" customHeight="1" x14ac:dyDescent="0.35"/>
    <row r="147" ht="16.5" customHeight="1" x14ac:dyDescent="0.35"/>
    <row r="148" ht="16.5" customHeight="1" x14ac:dyDescent="0.35"/>
    <row r="149" ht="16.5" customHeight="1" x14ac:dyDescent="0.35"/>
    <row r="150" ht="16.5" customHeight="1" x14ac:dyDescent="0.35"/>
    <row r="151" ht="16.5" customHeight="1" x14ac:dyDescent="0.35"/>
    <row r="152" ht="16.5" customHeight="1" x14ac:dyDescent="0.35"/>
    <row r="153" ht="16.5" customHeight="1" x14ac:dyDescent="0.35"/>
    <row r="154" ht="16.5" customHeight="1" x14ac:dyDescent="0.35"/>
    <row r="155" ht="16.5" customHeight="1" x14ac:dyDescent="0.35"/>
    <row r="156" ht="16.5" customHeight="1" x14ac:dyDescent="0.35"/>
    <row r="157" ht="16.5" customHeight="1" x14ac:dyDescent="0.35"/>
    <row r="158" ht="16.5" customHeight="1" x14ac:dyDescent="0.35"/>
    <row r="159" ht="16.5" customHeight="1" x14ac:dyDescent="0.35"/>
    <row r="160" ht="16.5" customHeight="1" x14ac:dyDescent="0.35"/>
    <row r="161" ht="16.5" customHeight="1" x14ac:dyDescent="0.35"/>
    <row r="162" ht="16.5" customHeight="1" x14ac:dyDescent="0.35"/>
    <row r="163" ht="16.5" customHeight="1" x14ac:dyDescent="0.35"/>
    <row r="164" ht="16.5" customHeight="1" x14ac:dyDescent="0.35"/>
    <row r="165" ht="16.5" customHeight="1" x14ac:dyDescent="0.35"/>
    <row r="166" ht="16.5" customHeight="1" x14ac:dyDescent="0.35"/>
    <row r="167" ht="16.5" customHeight="1" x14ac:dyDescent="0.35"/>
    <row r="168" ht="16.5" customHeight="1" x14ac:dyDescent="0.35"/>
    <row r="169" ht="16.5" customHeight="1" x14ac:dyDescent="0.35"/>
    <row r="170" ht="16.5" customHeight="1" x14ac:dyDescent="0.35"/>
    <row r="171" ht="16.5" customHeight="1" x14ac:dyDescent="0.35"/>
    <row r="172" ht="16.5" customHeight="1" x14ac:dyDescent="0.35"/>
    <row r="173" ht="16.5" customHeight="1" x14ac:dyDescent="0.35"/>
    <row r="174" ht="16.5" customHeight="1" x14ac:dyDescent="0.35"/>
    <row r="175" ht="16.5" customHeight="1" x14ac:dyDescent="0.35"/>
    <row r="176" ht="16.5" customHeight="1" x14ac:dyDescent="0.35"/>
    <row r="177" ht="16.5" customHeight="1" x14ac:dyDescent="0.35"/>
    <row r="178" ht="16.5" customHeight="1" x14ac:dyDescent="0.35"/>
    <row r="179" ht="16.5" customHeight="1" x14ac:dyDescent="0.35"/>
    <row r="180" ht="16.5" customHeight="1" x14ac:dyDescent="0.35"/>
    <row r="181" ht="16.5" customHeight="1" x14ac:dyDescent="0.35"/>
    <row r="182" ht="16.5" customHeight="1" x14ac:dyDescent="0.35"/>
    <row r="183" ht="16.5" customHeight="1" x14ac:dyDescent="0.35"/>
    <row r="184" ht="16.5" customHeight="1" x14ac:dyDescent="0.35"/>
    <row r="185" ht="16.5" customHeight="1" x14ac:dyDescent="0.35"/>
    <row r="186" ht="16.5" customHeight="1" x14ac:dyDescent="0.35"/>
    <row r="187" ht="16.5" customHeight="1" x14ac:dyDescent="0.35"/>
    <row r="188" ht="16.5" customHeight="1" x14ac:dyDescent="0.35"/>
    <row r="189" ht="16.5" customHeight="1" x14ac:dyDescent="0.35"/>
    <row r="190" ht="16.5" customHeight="1" x14ac:dyDescent="0.35"/>
    <row r="191" ht="16.5" customHeight="1" x14ac:dyDescent="0.35"/>
    <row r="192" ht="16.5" customHeight="1" x14ac:dyDescent="0.35"/>
    <row r="193" ht="16.5" customHeight="1" x14ac:dyDescent="0.35"/>
    <row r="194" ht="16.5" customHeight="1" x14ac:dyDescent="0.35"/>
    <row r="195" ht="16.5" customHeight="1" x14ac:dyDescent="0.35"/>
    <row r="196" ht="16.5" customHeight="1" x14ac:dyDescent="0.35"/>
    <row r="197" ht="16.5" customHeight="1" x14ac:dyDescent="0.35"/>
    <row r="198" ht="16.5" customHeight="1" x14ac:dyDescent="0.35"/>
    <row r="199" ht="16.5" customHeight="1" x14ac:dyDescent="0.35"/>
    <row r="200" ht="16.5" customHeight="1" x14ac:dyDescent="0.35"/>
    <row r="201" ht="16.5" customHeight="1" x14ac:dyDescent="0.35"/>
    <row r="202" ht="16.5" customHeight="1" x14ac:dyDescent="0.35"/>
    <row r="203" ht="16.5" customHeight="1" x14ac:dyDescent="0.35"/>
    <row r="204" ht="16.5" customHeight="1" x14ac:dyDescent="0.35"/>
    <row r="205" ht="16.5" customHeight="1" x14ac:dyDescent="0.35"/>
    <row r="206" ht="16.5" customHeight="1" x14ac:dyDescent="0.35"/>
    <row r="207" ht="16.5" customHeight="1" x14ac:dyDescent="0.35"/>
    <row r="208" ht="16.5" customHeight="1" x14ac:dyDescent="0.35"/>
    <row r="209" ht="16.5" customHeight="1" x14ac:dyDescent="0.35"/>
    <row r="210" ht="16.5" customHeight="1" x14ac:dyDescent="0.35"/>
    <row r="211" ht="16.5" customHeight="1" x14ac:dyDescent="0.35"/>
    <row r="212" ht="16.5" customHeight="1" x14ac:dyDescent="0.35"/>
    <row r="213" ht="16.5" customHeight="1" x14ac:dyDescent="0.35"/>
    <row r="214" ht="16.5" customHeight="1" x14ac:dyDescent="0.35"/>
    <row r="215" ht="16.5" customHeight="1" x14ac:dyDescent="0.35"/>
    <row r="216" ht="16.5" customHeight="1" x14ac:dyDescent="0.35"/>
    <row r="217" ht="16.5" customHeight="1" x14ac:dyDescent="0.35"/>
    <row r="218" ht="16.5" customHeight="1" x14ac:dyDescent="0.35"/>
    <row r="219" ht="16.5" customHeight="1" x14ac:dyDescent="0.35"/>
    <row r="220" ht="16.5" customHeight="1" x14ac:dyDescent="0.35"/>
    <row r="221" ht="16.5" customHeight="1" x14ac:dyDescent="0.35"/>
    <row r="222" ht="16.5" customHeight="1" x14ac:dyDescent="0.35"/>
    <row r="223" ht="16.5" customHeight="1" x14ac:dyDescent="0.35"/>
    <row r="224" ht="16.5" customHeight="1" x14ac:dyDescent="0.35"/>
    <row r="225" ht="16.5" customHeight="1" x14ac:dyDescent="0.35"/>
    <row r="226" ht="16.5" customHeight="1" x14ac:dyDescent="0.35"/>
    <row r="227" ht="16.5" customHeight="1" x14ac:dyDescent="0.35"/>
    <row r="228" ht="16.5" customHeight="1" x14ac:dyDescent="0.35"/>
    <row r="229" ht="16.5" customHeight="1" x14ac:dyDescent="0.35"/>
    <row r="230" ht="16.5" customHeight="1" x14ac:dyDescent="0.35"/>
    <row r="231" ht="16.5" customHeight="1" x14ac:dyDescent="0.35"/>
    <row r="232" ht="16.5" customHeight="1" x14ac:dyDescent="0.35"/>
    <row r="233" ht="16.5" customHeight="1" x14ac:dyDescent="0.35"/>
    <row r="234" ht="16.5" customHeight="1" x14ac:dyDescent="0.35"/>
    <row r="235" ht="16.5" customHeight="1" x14ac:dyDescent="0.35"/>
    <row r="236" ht="16.5" customHeight="1" x14ac:dyDescent="0.35"/>
    <row r="237" ht="16.5" customHeight="1" x14ac:dyDescent="0.35"/>
    <row r="238" ht="16.5" customHeight="1" x14ac:dyDescent="0.35"/>
    <row r="239" ht="16.5" customHeight="1" x14ac:dyDescent="0.35"/>
    <row r="240" ht="16.5" customHeight="1" x14ac:dyDescent="0.35"/>
    <row r="241" ht="16.5" customHeight="1" x14ac:dyDescent="0.35"/>
    <row r="242" ht="16.5" customHeight="1" x14ac:dyDescent="0.35"/>
    <row r="243" ht="16.5" customHeight="1" x14ac:dyDescent="0.35"/>
    <row r="244" ht="16.5" customHeight="1" x14ac:dyDescent="0.35"/>
    <row r="245" ht="16.5" customHeight="1" x14ac:dyDescent="0.35"/>
    <row r="246" ht="16.5" customHeight="1" x14ac:dyDescent="0.35"/>
    <row r="247" ht="16.5" customHeight="1" x14ac:dyDescent="0.35"/>
    <row r="248" ht="16.5" customHeight="1" x14ac:dyDescent="0.35"/>
    <row r="249" ht="16.5" customHeight="1" x14ac:dyDescent="0.35"/>
    <row r="250" ht="16.5" customHeight="1" x14ac:dyDescent="0.35"/>
    <row r="251" ht="16.5" customHeight="1" x14ac:dyDescent="0.35"/>
    <row r="252" ht="16.5" customHeight="1" x14ac:dyDescent="0.35"/>
    <row r="253" ht="16.5" customHeight="1" x14ac:dyDescent="0.35"/>
    <row r="254" ht="16.5" customHeight="1" x14ac:dyDescent="0.35"/>
    <row r="255" ht="16.5" customHeight="1" x14ac:dyDescent="0.35"/>
    <row r="256" ht="16.5" customHeight="1" x14ac:dyDescent="0.35"/>
    <row r="257" ht="16.5" customHeight="1" x14ac:dyDescent="0.35"/>
    <row r="258" ht="16.5" customHeight="1" x14ac:dyDescent="0.35"/>
    <row r="259" ht="16.5" customHeight="1" x14ac:dyDescent="0.35"/>
    <row r="260" ht="16.5" customHeight="1" x14ac:dyDescent="0.35"/>
    <row r="261" ht="16.5" customHeight="1" x14ac:dyDescent="0.35"/>
    <row r="262" ht="16.5" customHeight="1" x14ac:dyDescent="0.35"/>
    <row r="263" ht="16.5" customHeight="1" x14ac:dyDescent="0.35"/>
    <row r="264" ht="16.5" customHeight="1" x14ac:dyDescent="0.35"/>
    <row r="265" ht="16.5" customHeight="1" x14ac:dyDescent="0.35"/>
    <row r="266" ht="16.5" customHeight="1" x14ac:dyDescent="0.35"/>
    <row r="267" ht="16.5" customHeight="1" x14ac:dyDescent="0.35"/>
    <row r="268" ht="16.5" customHeight="1" x14ac:dyDescent="0.35"/>
    <row r="269" ht="16.5" customHeight="1" x14ac:dyDescent="0.35"/>
    <row r="270" ht="16.5" customHeight="1" x14ac:dyDescent="0.35"/>
    <row r="271" ht="16.5" customHeight="1" x14ac:dyDescent="0.35"/>
    <row r="272" ht="16.5" customHeight="1" x14ac:dyDescent="0.35"/>
    <row r="273" ht="16.5" customHeight="1" x14ac:dyDescent="0.35"/>
    <row r="274" ht="16.5" customHeight="1" x14ac:dyDescent="0.35"/>
    <row r="275" ht="16.5" customHeight="1" x14ac:dyDescent="0.35"/>
    <row r="276" ht="16.5" customHeight="1" x14ac:dyDescent="0.35"/>
    <row r="277" ht="16.5" customHeight="1" x14ac:dyDescent="0.35"/>
    <row r="278" ht="16.5" customHeight="1" x14ac:dyDescent="0.35"/>
    <row r="279" ht="16.5" customHeight="1" x14ac:dyDescent="0.35"/>
    <row r="280" ht="16.5" customHeight="1" x14ac:dyDescent="0.35"/>
    <row r="281" ht="16.5" customHeight="1" x14ac:dyDescent="0.35"/>
    <row r="282" ht="16.5" customHeight="1" x14ac:dyDescent="0.35"/>
    <row r="283" ht="16.5" customHeight="1" x14ac:dyDescent="0.35"/>
    <row r="284" ht="16.5" customHeight="1" x14ac:dyDescent="0.35"/>
    <row r="285" ht="16.5" customHeight="1" x14ac:dyDescent="0.35"/>
    <row r="286" ht="16.5" customHeight="1" x14ac:dyDescent="0.35"/>
    <row r="287" ht="16.5" customHeight="1" x14ac:dyDescent="0.35"/>
    <row r="288" ht="16.5" customHeight="1" x14ac:dyDescent="0.35"/>
    <row r="289" ht="16.5" customHeight="1" x14ac:dyDescent="0.35"/>
    <row r="290" ht="16.5" customHeight="1" x14ac:dyDescent="0.35"/>
    <row r="291" ht="16.5" customHeight="1" x14ac:dyDescent="0.35"/>
    <row r="292" ht="16.5" customHeight="1" x14ac:dyDescent="0.35"/>
    <row r="293" ht="16.5" customHeight="1" x14ac:dyDescent="0.35"/>
    <row r="294" ht="16.5" customHeight="1" x14ac:dyDescent="0.35"/>
    <row r="295" ht="16.5" customHeight="1" x14ac:dyDescent="0.35"/>
    <row r="296" ht="16.5" customHeight="1" x14ac:dyDescent="0.35"/>
    <row r="297" ht="16.5" customHeight="1" x14ac:dyDescent="0.35"/>
    <row r="298" ht="16.5" customHeight="1" x14ac:dyDescent="0.35"/>
    <row r="299" ht="16.5" customHeight="1" x14ac:dyDescent="0.35"/>
    <row r="300" ht="16.5" customHeight="1" x14ac:dyDescent="0.35"/>
    <row r="301" ht="16.5" customHeight="1" x14ac:dyDescent="0.35"/>
    <row r="302" ht="16.5" customHeight="1" x14ac:dyDescent="0.35"/>
    <row r="303" ht="16.5" customHeight="1" x14ac:dyDescent="0.35"/>
    <row r="304" ht="16.5" customHeight="1" x14ac:dyDescent="0.35"/>
    <row r="305" ht="16.5" customHeight="1" x14ac:dyDescent="0.35"/>
    <row r="306" ht="16.5" customHeight="1" x14ac:dyDescent="0.35"/>
    <row r="307" ht="16.5" customHeight="1" x14ac:dyDescent="0.35"/>
    <row r="308" ht="16.5" customHeight="1" x14ac:dyDescent="0.35"/>
    <row r="309" ht="16.5" customHeight="1" x14ac:dyDescent="0.35"/>
    <row r="310" ht="16.5" customHeight="1" x14ac:dyDescent="0.35"/>
    <row r="311" ht="16.5" customHeight="1" x14ac:dyDescent="0.35"/>
    <row r="312" ht="16.5" customHeight="1" x14ac:dyDescent="0.35"/>
    <row r="313" ht="16.5" customHeight="1" x14ac:dyDescent="0.35"/>
    <row r="314" ht="16.5" customHeight="1" x14ac:dyDescent="0.35"/>
    <row r="315" ht="16.5" customHeight="1" x14ac:dyDescent="0.35"/>
    <row r="316" ht="16.5" customHeight="1" x14ac:dyDescent="0.35"/>
    <row r="317" ht="16.5" customHeight="1" x14ac:dyDescent="0.35"/>
    <row r="318" ht="16.5" customHeight="1" x14ac:dyDescent="0.35"/>
    <row r="319" ht="16.5" customHeight="1" x14ac:dyDescent="0.35"/>
    <row r="320" ht="16.5" customHeight="1" x14ac:dyDescent="0.35"/>
    <row r="321" ht="16.5" customHeight="1" x14ac:dyDescent="0.35"/>
    <row r="322" ht="16.5" customHeight="1" x14ac:dyDescent="0.35"/>
    <row r="323" ht="16.5" customHeight="1" x14ac:dyDescent="0.35"/>
    <row r="324" ht="16.5" customHeight="1" x14ac:dyDescent="0.35"/>
    <row r="325" ht="16.5" customHeight="1" x14ac:dyDescent="0.35"/>
    <row r="326" ht="16.5" customHeight="1" x14ac:dyDescent="0.35"/>
    <row r="327" ht="16.5" customHeight="1" x14ac:dyDescent="0.35"/>
    <row r="328" ht="16.5" customHeight="1" x14ac:dyDescent="0.35"/>
    <row r="329" ht="16.5" customHeight="1" x14ac:dyDescent="0.35"/>
    <row r="330" ht="16.5" customHeight="1" x14ac:dyDescent="0.35"/>
    <row r="331" ht="16.5" customHeight="1" x14ac:dyDescent="0.35"/>
    <row r="332" ht="16.5" customHeight="1" x14ac:dyDescent="0.35"/>
    <row r="333" ht="16.5" customHeight="1" x14ac:dyDescent="0.35"/>
    <row r="334" ht="16.5" customHeight="1" x14ac:dyDescent="0.35"/>
    <row r="335" ht="16.5" customHeight="1" x14ac:dyDescent="0.35"/>
    <row r="336" ht="16.5" customHeight="1" x14ac:dyDescent="0.35"/>
    <row r="337" ht="16.5" customHeight="1" x14ac:dyDescent="0.35"/>
    <row r="338" ht="16.5" customHeight="1" x14ac:dyDescent="0.35"/>
    <row r="339" ht="16.5" customHeight="1" x14ac:dyDescent="0.35"/>
    <row r="340" ht="16.5" customHeight="1" x14ac:dyDescent="0.35"/>
    <row r="341" ht="16.5" customHeight="1" x14ac:dyDescent="0.35"/>
    <row r="342" ht="16.5" customHeight="1" x14ac:dyDescent="0.35"/>
    <row r="343" ht="16.5" customHeight="1" x14ac:dyDescent="0.35"/>
    <row r="344" ht="16.5" customHeight="1" x14ac:dyDescent="0.35"/>
    <row r="345" ht="16.5" customHeight="1" x14ac:dyDescent="0.35"/>
    <row r="346" ht="16.5" customHeight="1" x14ac:dyDescent="0.35"/>
    <row r="347" ht="16.5" customHeight="1" x14ac:dyDescent="0.35"/>
    <row r="348" ht="16.5" customHeight="1" x14ac:dyDescent="0.35"/>
    <row r="349" ht="16.5" customHeight="1" x14ac:dyDescent="0.35"/>
    <row r="350" ht="16.5" customHeight="1" x14ac:dyDescent="0.35"/>
    <row r="351" ht="16.5" customHeight="1" x14ac:dyDescent="0.35"/>
    <row r="352" ht="16.5" customHeight="1" x14ac:dyDescent="0.35"/>
    <row r="353" ht="16.5" customHeight="1" x14ac:dyDescent="0.35"/>
    <row r="354" ht="16.5" customHeight="1" x14ac:dyDescent="0.35"/>
    <row r="355" ht="16.5" customHeight="1" x14ac:dyDescent="0.35"/>
    <row r="356" ht="16.5" customHeight="1" x14ac:dyDescent="0.35"/>
    <row r="357" ht="16.5" customHeight="1" x14ac:dyDescent="0.35"/>
    <row r="358" ht="16.5" customHeight="1" x14ac:dyDescent="0.35"/>
    <row r="359" ht="16.5" customHeight="1" x14ac:dyDescent="0.35"/>
    <row r="360" ht="16.5" customHeight="1" x14ac:dyDescent="0.35"/>
    <row r="361" ht="16.5" customHeight="1" x14ac:dyDescent="0.35"/>
    <row r="362" ht="16.5" customHeight="1" x14ac:dyDescent="0.35"/>
    <row r="363" ht="16.5" customHeight="1" x14ac:dyDescent="0.35"/>
    <row r="364" ht="16.5" customHeight="1" x14ac:dyDescent="0.35"/>
    <row r="365" ht="16.5" customHeight="1" x14ac:dyDescent="0.35"/>
    <row r="366" ht="16.5" customHeight="1" x14ac:dyDescent="0.35"/>
    <row r="367" ht="16.5" customHeight="1" x14ac:dyDescent="0.35"/>
    <row r="368" ht="16.5" customHeight="1" x14ac:dyDescent="0.35"/>
    <row r="369" ht="16.5" customHeight="1" x14ac:dyDescent="0.35"/>
    <row r="370" ht="16.5" customHeight="1" x14ac:dyDescent="0.35"/>
    <row r="371" ht="16.5" customHeight="1" x14ac:dyDescent="0.35"/>
    <row r="372" ht="16.5" customHeight="1" x14ac:dyDescent="0.35"/>
    <row r="373" ht="16.5" customHeight="1" x14ac:dyDescent="0.35"/>
    <row r="374" ht="16.5" customHeight="1" x14ac:dyDescent="0.35"/>
    <row r="375" ht="16.5" customHeight="1" x14ac:dyDescent="0.35"/>
    <row r="376" ht="16.5" customHeight="1" x14ac:dyDescent="0.35"/>
    <row r="377" ht="16.5" customHeight="1" x14ac:dyDescent="0.35"/>
    <row r="378" ht="16.5" customHeight="1" x14ac:dyDescent="0.35"/>
    <row r="379" ht="16.5" customHeight="1" x14ac:dyDescent="0.35"/>
    <row r="380" ht="16.5" customHeight="1" x14ac:dyDescent="0.35"/>
    <row r="381" ht="16.5" customHeight="1" x14ac:dyDescent="0.35"/>
    <row r="382" ht="16.5" customHeight="1" x14ac:dyDescent="0.35"/>
    <row r="383" ht="16.5" customHeight="1" x14ac:dyDescent="0.35"/>
    <row r="384" ht="16.5" customHeight="1" x14ac:dyDescent="0.35"/>
    <row r="385" ht="16.5" customHeight="1" x14ac:dyDescent="0.35"/>
    <row r="386" ht="16.5" customHeight="1" x14ac:dyDescent="0.35"/>
    <row r="387" ht="16.5" customHeight="1" x14ac:dyDescent="0.35"/>
    <row r="388" ht="16.5" customHeight="1" x14ac:dyDescent="0.35"/>
    <row r="389" ht="16.5" customHeight="1" x14ac:dyDescent="0.35"/>
    <row r="390" ht="16.5" customHeight="1" x14ac:dyDescent="0.35"/>
    <row r="391" ht="16.5" customHeight="1" x14ac:dyDescent="0.35"/>
    <row r="392" ht="16.5" customHeight="1" x14ac:dyDescent="0.35"/>
    <row r="393" ht="16.5" customHeight="1" x14ac:dyDescent="0.35"/>
    <row r="394" ht="16.5" customHeight="1" x14ac:dyDescent="0.35"/>
    <row r="395" ht="16.5" customHeight="1" x14ac:dyDescent="0.35"/>
    <row r="396" ht="16.5" customHeight="1" x14ac:dyDescent="0.35"/>
    <row r="397" ht="16.5" customHeight="1" x14ac:dyDescent="0.35"/>
    <row r="398" ht="16.5" customHeight="1" x14ac:dyDescent="0.35"/>
    <row r="399" ht="16.5" customHeight="1" x14ac:dyDescent="0.35"/>
    <row r="400" ht="16.5" customHeight="1" x14ac:dyDescent="0.35"/>
    <row r="401" ht="16.5" customHeight="1" x14ac:dyDescent="0.35"/>
    <row r="402" ht="16.5" customHeight="1" x14ac:dyDescent="0.35"/>
    <row r="403" ht="16.5" customHeight="1" x14ac:dyDescent="0.35"/>
    <row r="404" ht="16.5" customHeight="1" x14ac:dyDescent="0.35"/>
    <row r="405" ht="16.5" customHeight="1" x14ac:dyDescent="0.35"/>
    <row r="406" ht="16.5" customHeight="1" x14ac:dyDescent="0.35"/>
    <row r="407" ht="16.5" customHeight="1" x14ac:dyDescent="0.35"/>
    <row r="408" ht="16.5" customHeight="1" x14ac:dyDescent="0.35"/>
    <row r="409" ht="16.5" customHeight="1" x14ac:dyDescent="0.35"/>
    <row r="410" ht="16.5" customHeight="1" x14ac:dyDescent="0.35"/>
    <row r="411" ht="16.5" customHeight="1" x14ac:dyDescent="0.35"/>
    <row r="412" ht="16.5" customHeight="1" x14ac:dyDescent="0.35"/>
    <row r="413" ht="16.5" customHeight="1" x14ac:dyDescent="0.35"/>
    <row r="414" ht="16.5" customHeight="1" x14ac:dyDescent="0.35"/>
    <row r="415" ht="16.5" customHeight="1" x14ac:dyDescent="0.35"/>
    <row r="416" ht="16.5" customHeight="1" x14ac:dyDescent="0.35"/>
    <row r="417" ht="16.5" customHeight="1" x14ac:dyDescent="0.35"/>
    <row r="418" ht="16.5" customHeight="1" x14ac:dyDescent="0.35"/>
    <row r="419" ht="16.5" customHeight="1" x14ac:dyDescent="0.35"/>
    <row r="420" ht="16.5" customHeight="1" x14ac:dyDescent="0.35"/>
    <row r="421" ht="16.5" customHeight="1" x14ac:dyDescent="0.35"/>
    <row r="422" ht="16.5" customHeight="1" x14ac:dyDescent="0.35"/>
    <row r="423" ht="16.5" customHeight="1" x14ac:dyDescent="0.35"/>
    <row r="424" ht="16.5" customHeight="1" x14ac:dyDescent="0.35"/>
    <row r="425" ht="16.5" customHeight="1" x14ac:dyDescent="0.35"/>
    <row r="426" ht="16.5" customHeight="1" x14ac:dyDescent="0.35"/>
    <row r="427" ht="16.5" customHeight="1" x14ac:dyDescent="0.35"/>
    <row r="428" ht="16.5" customHeight="1" x14ac:dyDescent="0.35"/>
    <row r="429" ht="16.5" customHeight="1" x14ac:dyDescent="0.35"/>
    <row r="430" ht="16.5" customHeight="1" x14ac:dyDescent="0.35"/>
    <row r="431" ht="16.5" customHeight="1" x14ac:dyDescent="0.35"/>
    <row r="432" ht="16.5" customHeight="1" x14ac:dyDescent="0.35"/>
    <row r="433" ht="16.5" customHeight="1" x14ac:dyDescent="0.35"/>
    <row r="434" ht="16.5" customHeight="1" x14ac:dyDescent="0.35"/>
    <row r="435" ht="16.5" customHeight="1" x14ac:dyDescent="0.35"/>
    <row r="436" ht="16.5" customHeight="1" x14ac:dyDescent="0.35"/>
    <row r="437" ht="16.5" customHeight="1" x14ac:dyDescent="0.35"/>
    <row r="438" ht="16.5" customHeight="1" x14ac:dyDescent="0.35"/>
    <row r="439" ht="16.5" customHeight="1" x14ac:dyDescent="0.35"/>
    <row r="440" ht="16.5" customHeight="1" x14ac:dyDescent="0.35"/>
    <row r="441" ht="16.5" customHeight="1" x14ac:dyDescent="0.35"/>
    <row r="442" ht="16.5" customHeight="1" x14ac:dyDescent="0.35"/>
    <row r="443" ht="16.5" customHeight="1" x14ac:dyDescent="0.35"/>
    <row r="444" ht="16.5" customHeight="1" x14ac:dyDescent="0.35"/>
    <row r="445" ht="16.5" customHeight="1" x14ac:dyDescent="0.35"/>
    <row r="446" ht="16.5" customHeight="1" x14ac:dyDescent="0.35"/>
    <row r="447" ht="16.5" customHeight="1" x14ac:dyDescent="0.35"/>
    <row r="448" ht="16.5" customHeight="1" x14ac:dyDescent="0.35"/>
    <row r="449" ht="16.5" customHeight="1" x14ac:dyDescent="0.35"/>
    <row r="450" ht="16.5" customHeight="1" x14ac:dyDescent="0.35"/>
    <row r="451" ht="16.5" customHeight="1" x14ac:dyDescent="0.35"/>
    <row r="452" ht="16.5" customHeight="1" x14ac:dyDescent="0.35"/>
    <row r="453" ht="16.5" customHeight="1" x14ac:dyDescent="0.35"/>
    <row r="454" ht="16.5" customHeight="1" x14ac:dyDescent="0.35"/>
    <row r="455" ht="16.5" customHeight="1" x14ac:dyDescent="0.35"/>
    <row r="456" ht="16.5" customHeight="1" x14ac:dyDescent="0.35"/>
    <row r="457" ht="16.5" customHeight="1" x14ac:dyDescent="0.35"/>
    <row r="458" ht="16.5" customHeight="1" x14ac:dyDescent="0.35"/>
    <row r="459" ht="16.5" customHeight="1" x14ac:dyDescent="0.35"/>
    <row r="460" ht="16.5" customHeight="1" x14ac:dyDescent="0.35"/>
    <row r="461" ht="16.5" customHeight="1" x14ac:dyDescent="0.35"/>
    <row r="462" ht="16.5" customHeight="1" x14ac:dyDescent="0.35"/>
    <row r="463" ht="16.5" customHeight="1" x14ac:dyDescent="0.35"/>
    <row r="464" ht="16.5" customHeight="1" x14ac:dyDescent="0.35"/>
    <row r="465" ht="16.5" customHeight="1" x14ac:dyDescent="0.35"/>
    <row r="466" ht="16.5" customHeight="1" x14ac:dyDescent="0.35"/>
    <row r="467" ht="16.5" customHeight="1" x14ac:dyDescent="0.35"/>
    <row r="468" ht="16.5" customHeight="1" x14ac:dyDescent="0.35"/>
    <row r="469" ht="16.5" customHeight="1" x14ac:dyDescent="0.35"/>
    <row r="470" ht="16.5" customHeight="1" x14ac:dyDescent="0.35"/>
    <row r="471" ht="16.5" customHeight="1" x14ac:dyDescent="0.35"/>
    <row r="472" ht="16.5" customHeight="1" x14ac:dyDescent="0.35"/>
    <row r="473" ht="16.5" customHeight="1" x14ac:dyDescent="0.35"/>
    <row r="474" ht="16.5" customHeight="1" x14ac:dyDescent="0.35"/>
    <row r="475" ht="16.5" customHeight="1" x14ac:dyDescent="0.35"/>
    <row r="476" ht="16.5" customHeight="1" x14ac:dyDescent="0.35"/>
    <row r="477" ht="16.5" customHeight="1" x14ac:dyDescent="0.35"/>
    <row r="478" ht="16.5" customHeight="1" x14ac:dyDescent="0.35"/>
    <row r="479" ht="16.5" customHeight="1" x14ac:dyDescent="0.35"/>
    <row r="480" ht="16.5" customHeight="1" x14ac:dyDescent="0.35"/>
    <row r="481" ht="16.5" customHeight="1" x14ac:dyDescent="0.35"/>
    <row r="482" ht="16.5" customHeight="1" x14ac:dyDescent="0.35"/>
    <row r="483" ht="16.5" customHeight="1" x14ac:dyDescent="0.35"/>
    <row r="484" ht="16.5" customHeight="1" x14ac:dyDescent="0.35"/>
    <row r="485" ht="16.5" customHeight="1" x14ac:dyDescent="0.35"/>
    <row r="486" ht="16.5" customHeight="1" x14ac:dyDescent="0.35"/>
    <row r="487" ht="16.5" customHeight="1" x14ac:dyDescent="0.35"/>
    <row r="488" ht="16.5" customHeight="1" x14ac:dyDescent="0.35"/>
    <row r="489" ht="16.5" customHeight="1" x14ac:dyDescent="0.35"/>
    <row r="490" ht="16.5" customHeight="1" x14ac:dyDescent="0.35"/>
    <row r="491" ht="16.5" customHeight="1" x14ac:dyDescent="0.35"/>
    <row r="492" ht="16.5" customHeight="1" x14ac:dyDescent="0.35"/>
    <row r="493" ht="16.5" customHeight="1" x14ac:dyDescent="0.35"/>
    <row r="494" ht="16.5" customHeight="1" x14ac:dyDescent="0.35"/>
    <row r="495" ht="16.5" customHeight="1" x14ac:dyDescent="0.35"/>
    <row r="496" ht="16.5" customHeight="1" x14ac:dyDescent="0.35"/>
    <row r="497" ht="16.5" customHeight="1" x14ac:dyDescent="0.35"/>
    <row r="498" ht="16.5" customHeight="1" x14ac:dyDescent="0.35"/>
    <row r="499" ht="16.5" customHeight="1" x14ac:dyDescent="0.35"/>
    <row r="500" ht="16.5" customHeight="1" x14ac:dyDescent="0.35"/>
    <row r="501" ht="16.5" customHeight="1" x14ac:dyDescent="0.35"/>
    <row r="502" ht="16.5" customHeight="1" x14ac:dyDescent="0.35"/>
    <row r="503" ht="16.5" customHeight="1" x14ac:dyDescent="0.35"/>
    <row r="504" ht="16.5" customHeight="1" x14ac:dyDescent="0.35"/>
    <row r="505" ht="16.5" customHeight="1" x14ac:dyDescent="0.35"/>
    <row r="506" ht="16.5" customHeight="1" x14ac:dyDescent="0.35"/>
    <row r="507" ht="16.5" customHeight="1" x14ac:dyDescent="0.35"/>
    <row r="508" ht="16.5" customHeight="1" x14ac:dyDescent="0.35"/>
    <row r="509" ht="16.5" customHeight="1" x14ac:dyDescent="0.35"/>
    <row r="510" ht="16.5" customHeight="1" x14ac:dyDescent="0.35"/>
    <row r="511" ht="16.5" customHeight="1" x14ac:dyDescent="0.35"/>
    <row r="512" ht="16.5" customHeight="1" x14ac:dyDescent="0.35"/>
    <row r="513" ht="16.5" customHeight="1" x14ac:dyDescent="0.35"/>
    <row r="514" ht="16.5" customHeight="1" x14ac:dyDescent="0.35"/>
    <row r="515" ht="16.5" customHeight="1" x14ac:dyDescent="0.35"/>
    <row r="516" ht="16.5" customHeight="1" x14ac:dyDescent="0.35"/>
    <row r="517" ht="16.5" customHeight="1" x14ac:dyDescent="0.35"/>
    <row r="518" ht="16.5" customHeight="1" x14ac:dyDescent="0.35"/>
    <row r="519" ht="16.5" customHeight="1" x14ac:dyDescent="0.35"/>
    <row r="520" ht="16.5" customHeight="1" x14ac:dyDescent="0.35"/>
    <row r="521" ht="16.5" customHeight="1" x14ac:dyDescent="0.35"/>
    <row r="522" ht="16.5" customHeight="1" x14ac:dyDescent="0.35"/>
    <row r="523" ht="16.5" customHeight="1" x14ac:dyDescent="0.35"/>
    <row r="524" ht="16.5" customHeight="1" x14ac:dyDescent="0.35"/>
    <row r="525" ht="16.5" customHeight="1" x14ac:dyDescent="0.35"/>
    <row r="526" ht="16.5" customHeight="1" x14ac:dyDescent="0.35"/>
    <row r="527" ht="16.5" customHeight="1" x14ac:dyDescent="0.35"/>
    <row r="528" ht="16.5" customHeight="1" x14ac:dyDescent="0.35"/>
    <row r="529" ht="16.5" customHeight="1" x14ac:dyDescent="0.35"/>
    <row r="530" ht="16.5" customHeight="1" x14ac:dyDescent="0.35"/>
    <row r="531" ht="16.5" customHeight="1" x14ac:dyDescent="0.35"/>
    <row r="532" ht="16.5" customHeight="1" x14ac:dyDescent="0.35"/>
    <row r="533" ht="16.5" customHeight="1" x14ac:dyDescent="0.35"/>
    <row r="534" ht="16.5" customHeight="1" x14ac:dyDescent="0.35"/>
    <row r="535" ht="16.5" customHeight="1" x14ac:dyDescent="0.35"/>
    <row r="536" ht="16.5" customHeight="1" x14ac:dyDescent="0.35"/>
    <row r="537" ht="16.5" customHeight="1" x14ac:dyDescent="0.35"/>
    <row r="538" ht="16.5" customHeight="1" x14ac:dyDescent="0.35"/>
    <row r="539" ht="16.5" customHeight="1" x14ac:dyDescent="0.35"/>
    <row r="540" ht="16.5" customHeight="1" x14ac:dyDescent="0.35"/>
    <row r="541" ht="16.5" customHeight="1" x14ac:dyDescent="0.35"/>
    <row r="542" ht="16.5" customHeight="1" x14ac:dyDescent="0.35"/>
    <row r="543" ht="16.5" customHeight="1" x14ac:dyDescent="0.35"/>
    <row r="544" ht="16.5" customHeight="1" x14ac:dyDescent="0.35"/>
    <row r="545" ht="16.5" customHeight="1" x14ac:dyDescent="0.35"/>
    <row r="546" ht="16.5" customHeight="1" x14ac:dyDescent="0.35"/>
    <row r="547" ht="16.5" customHeight="1" x14ac:dyDescent="0.35"/>
    <row r="548" ht="16.5" customHeight="1" x14ac:dyDescent="0.35"/>
    <row r="549" ht="16.5" customHeight="1" x14ac:dyDescent="0.35"/>
    <row r="550" ht="16.5" customHeight="1" x14ac:dyDescent="0.35"/>
    <row r="551" ht="16.5" customHeight="1" x14ac:dyDescent="0.35"/>
    <row r="552" ht="16.5" customHeight="1" x14ac:dyDescent="0.35"/>
    <row r="553" ht="16.5" customHeight="1" x14ac:dyDescent="0.35"/>
    <row r="554" ht="16.5" customHeight="1" x14ac:dyDescent="0.35"/>
    <row r="555" ht="16.5" customHeight="1" x14ac:dyDescent="0.35"/>
    <row r="556" ht="16.5" customHeight="1" x14ac:dyDescent="0.35"/>
    <row r="557" ht="16.5" customHeight="1" x14ac:dyDescent="0.35"/>
    <row r="558" ht="16.5" customHeight="1" x14ac:dyDescent="0.35"/>
    <row r="559" ht="16.5" customHeight="1" x14ac:dyDescent="0.35"/>
    <row r="560" ht="16.5" customHeight="1" x14ac:dyDescent="0.35"/>
    <row r="561" ht="16.5" customHeight="1" x14ac:dyDescent="0.35"/>
    <row r="562" ht="16.5" customHeight="1" x14ac:dyDescent="0.35"/>
    <row r="563" ht="16.5" customHeight="1" x14ac:dyDescent="0.35"/>
    <row r="564" ht="16.5" customHeight="1" x14ac:dyDescent="0.35"/>
    <row r="565" ht="16.5" customHeight="1" x14ac:dyDescent="0.35"/>
    <row r="566" ht="16.5" customHeight="1" x14ac:dyDescent="0.35"/>
    <row r="567" ht="16.5" customHeight="1" x14ac:dyDescent="0.35"/>
    <row r="568" ht="16.5" customHeight="1" x14ac:dyDescent="0.35"/>
    <row r="569" ht="16.5" customHeight="1" x14ac:dyDescent="0.35"/>
    <row r="570" ht="16.5" customHeight="1" x14ac:dyDescent="0.35"/>
    <row r="571" ht="16.5" customHeight="1" x14ac:dyDescent="0.35"/>
    <row r="572" ht="16.5" customHeight="1" x14ac:dyDescent="0.35"/>
    <row r="573" ht="16.5" customHeight="1" x14ac:dyDescent="0.35"/>
    <row r="574" ht="16.5" customHeight="1" x14ac:dyDescent="0.35"/>
    <row r="575" ht="16.5" customHeight="1" x14ac:dyDescent="0.35"/>
    <row r="576" ht="16.5" customHeight="1" x14ac:dyDescent="0.35"/>
    <row r="577" ht="16.5" customHeight="1" x14ac:dyDescent="0.35"/>
    <row r="578" ht="16.5" customHeight="1" x14ac:dyDescent="0.35"/>
    <row r="579" ht="16.5" customHeight="1" x14ac:dyDescent="0.35"/>
    <row r="580" ht="16.5" customHeight="1" x14ac:dyDescent="0.35"/>
    <row r="581" ht="16.5" customHeight="1" x14ac:dyDescent="0.35"/>
    <row r="582" ht="16.5" customHeight="1" x14ac:dyDescent="0.35"/>
    <row r="583" ht="16.5" customHeight="1" x14ac:dyDescent="0.35"/>
    <row r="584" ht="16.5" customHeight="1" x14ac:dyDescent="0.35"/>
    <row r="585" ht="16.5" customHeight="1" x14ac:dyDescent="0.35"/>
    <row r="586" ht="16.5" customHeight="1" x14ac:dyDescent="0.35"/>
    <row r="587" ht="16.5" customHeight="1" x14ac:dyDescent="0.35"/>
    <row r="588" ht="16.5" customHeight="1" x14ac:dyDescent="0.35"/>
    <row r="589" ht="16.5" customHeight="1" x14ac:dyDescent="0.35"/>
    <row r="590" ht="16.5" customHeight="1" x14ac:dyDescent="0.35"/>
    <row r="591" ht="16.5" customHeight="1" x14ac:dyDescent="0.35"/>
    <row r="592" ht="16.5" customHeight="1" x14ac:dyDescent="0.35"/>
    <row r="593" ht="16.5" customHeight="1" x14ac:dyDescent="0.35"/>
    <row r="594" ht="16.5" customHeight="1" x14ac:dyDescent="0.35"/>
    <row r="595" ht="16.5" customHeight="1" x14ac:dyDescent="0.35"/>
    <row r="596" ht="16.5" customHeight="1" x14ac:dyDescent="0.35"/>
    <row r="597" ht="16.5" customHeight="1" x14ac:dyDescent="0.35"/>
    <row r="598" ht="16.5" customHeight="1" x14ac:dyDescent="0.35"/>
    <row r="599" ht="16.5" customHeight="1" x14ac:dyDescent="0.35"/>
    <row r="600" ht="16.5" customHeight="1" x14ac:dyDescent="0.35"/>
    <row r="601" ht="16.5" customHeight="1" x14ac:dyDescent="0.35"/>
    <row r="602" ht="16.5" customHeight="1" x14ac:dyDescent="0.35"/>
    <row r="603" ht="16.5" customHeight="1" x14ac:dyDescent="0.35"/>
    <row r="604" ht="16.5" customHeight="1" x14ac:dyDescent="0.35"/>
    <row r="605" ht="16.5" customHeight="1" x14ac:dyDescent="0.35"/>
    <row r="606" ht="16.5" customHeight="1" x14ac:dyDescent="0.35"/>
    <row r="607" ht="16.5" customHeight="1" x14ac:dyDescent="0.35"/>
    <row r="608" ht="16.5" customHeight="1" x14ac:dyDescent="0.35"/>
    <row r="609" ht="16.5" customHeight="1" x14ac:dyDescent="0.35"/>
    <row r="610" ht="16.5" customHeight="1" x14ac:dyDescent="0.35"/>
    <row r="611" ht="16.5" customHeight="1" x14ac:dyDescent="0.35"/>
    <row r="612" ht="16.5" customHeight="1" x14ac:dyDescent="0.35"/>
    <row r="613" ht="16.5" customHeight="1" x14ac:dyDescent="0.35"/>
    <row r="614" ht="16.5" customHeight="1" x14ac:dyDescent="0.35"/>
    <row r="615" ht="16.5" customHeight="1" x14ac:dyDescent="0.35"/>
    <row r="616" ht="16.5" customHeight="1" x14ac:dyDescent="0.35"/>
    <row r="617" ht="16.5" customHeight="1" x14ac:dyDescent="0.35"/>
    <row r="618" ht="16.5" customHeight="1" x14ac:dyDescent="0.35"/>
    <row r="619" ht="16.5" customHeight="1" x14ac:dyDescent="0.35"/>
    <row r="620" ht="16.5" customHeight="1" x14ac:dyDescent="0.35"/>
    <row r="621" ht="16.5" customHeight="1" x14ac:dyDescent="0.35"/>
    <row r="622" ht="16.5" customHeight="1" x14ac:dyDescent="0.35"/>
    <row r="623" ht="16.5" customHeight="1" x14ac:dyDescent="0.35"/>
    <row r="624" ht="16.5" customHeight="1" x14ac:dyDescent="0.35"/>
    <row r="625" ht="16.5" customHeight="1" x14ac:dyDescent="0.35"/>
    <row r="626" ht="16.5" customHeight="1" x14ac:dyDescent="0.35"/>
    <row r="627" ht="16.5" customHeight="1" x14ac:dyDescent="0.35"/>
    <row r="628" ht="16.5" customHeight="1" x14ac:dyDescent="0.35"/>
    <row r="629" ht="16.5" customHeight="1" x14ac:dyDescent="0.35"/>
    <row r="630" ht="16.5" customHeight="1" x14ac:dyDescent="0.35"/>
    <row r="631" ht="16.5" customHeight="1" x14ac:dyDescent="0.35"/>
    <row r="632" ht="16.5" customHeight="1" x14ac:dyDescent="0.35"/>
    <row r="633" ht="16.5" customHeight="1" x14ac:dyDescent="0.35"/>
    <row r="634" ht="16.5" customHeight="1" x14ac:dyDescent="0.35"/>
    <row r="635" ht="16.5" customHeight="1" x14ac:dyDescent="0.35"/>
    <row r="636" ht="16.5" customHeight="1" x14ac:dyDescent="0.35"/>
    <row r="637" ht="16.5" customHeight="1" x14ac:dyDescent="0.35"/>
    <row r="638" ht="16.5" customHeight="1" x14ac:dyDescent="0.35"/>
    <row r="639" ht="16.5" customHeight="1" x14ac:dyDescent="0.35"/>
    <row r="640" ht="16.5" customHeight="1" x14ac:dyDescent="0.35"/>
    <row r="641" ht="16.5" customHeight="1" x14ac:dyDescent="0.35"/>
    <row r="642" ht="16.5" customHeight="1" x14ac:dyDescent="0.35"/>
    <row r="643" ht="16.5" customHeight="1" x14ac:dyDescent="0.35"/>
    <row r="644" ht="16.5" customHeight="1" x14ac:dyDescent="0.35"/>
    <row r="645" ht="16.5" customHeight="1" x14ac:dyDescent="0.35"/>
    <row r="646" ht="16.5" customHeight="1" x14ac:dyDescent="0.35"/>
    <row r="647" ht="16.5" customHeight="1" x14ac:dyDescent="0.35"/>
    <row r="648" ht="16.5" customHeight="1" x14ac:dyDescent="0.35"/>
    <row r="649" ht="16.5" customHeight="1" x14ac:dyDescent="0.35"/>
    <row r="650" ht="16.5" customHeight="1" x14ac:dyDescent="0.35"/>
    <row r="651" ht="16.5" customHeight="1" x14ac:dyDescent="0.35"/>
    <row r="652" ht="16.5" customHeight="1" x14ac:dyDescent="0.35"/>
    <row r="653" ht="16.5" customHeight="1" x14ac:dyDescent="0.35"/>
    <row r="654" ht="16.5" customHeight="1" x14ac:dyDescent="0.35"/>
    <row r="655" ht="16.5" customHeight="1" x14ac:dyDescent="0.35"/>
    <row r="656" ht="16.5" customHeight="1" x14ac:dyDescent="0.35"/>
    <row r="657" ht="16.5" customHeight="1" x14ac:dyDescent="0.35"/>
    <row r="658" ht="16.5" customHeight="1" x14ac:dyDescent="0.35"/>
    <row r="659" ht="16.5" customHeight="1" x14ac:dyDescent="0.35"/>
    <row r="660" ht="16.5" customHeight="1" x14ac:dyDescent="0.35"/>
    <row r="661" ht="16.5" customHeight="1" x14ac:dyDescent="0.35"/>
    <row r="662" ht="16.5" customHeight="1" x14ac:dyDescent="0.35"/>
    <row r="663" ht="16.5" customHeight="1" x14ac:dyDescent="0.35"/>
    <row r="664" ht="16.5" customHeight="1" x14ac:dyDescent="0.35"/>
    <row r="665" ht="16.5" customHeight="1" x14ac:dyDescent="0.35"/>
    <row r="666" ht="16.5" customHeight="1" x14ac:dyDescent="0.35"/>
    <row r="667" ht="16.5" customHeight="1" x14ac:dyDescent="0.35"/>
    <row r="668" ht="16.5" customHeight="1" x14ac:dyDescent="0.35"/>
    <row r="669" ht="16.5" customHeight="1" x14ac:dyDescent="0.35"/>
    <row r="670" ht="16.5" customHeight="1" x14ac:dyDescent="0.35"/>
    <row r="671" ht="16.5" customHeight="1" x14ac:dyDescent="0.35"/>
    <row r="672" ht="16.5" customHeight="1" x14ac:dyDescent="0.35"/>
    <row r="673" ht="16.5" customHeight="1" x14ac:dyDescent="0.35"/>
    <row r="674" ht="16.5" customHeight="1" x14ac:dyDescent="0.35"/>
    <row r="675" ht="16.5" customHeight="1" x14ac:dyDescent="0.35"/>
    <row r="676" ht="16.5" customHeight="1" x14ac:dyDescent="0.35"/>
    <row r="677" ht="16.5" customHeight="1" x14ac:dyDescent="0.35"/>
    <row r="678" ht="16.5" customHeight="1" x14ac:dyDescent="0.35"/>
    <row r="679" ht="16.5" customHeight="1" x14ac:dyDescent="0.35"/>
    <row r="680" ht="16.5" customHeight="1" x14ac:dyDescent="0.35"/>
    <row r="681" ht="16.5" customHeight="1" x14ac:dyDescent="0.35"/>
    <row r="682" ht="16.5" customHeight="1" x14ac:dyDescent="0.35"/>
    <row r="683" ht="16.5" customHeight="1" x14ac:dyDescent="0.35"/>
    <row r="684" ht="16.5" customHeight="1" x14ac:dyDescent="0.35"/>
    <row r="685" ht="16.5" customHeight="1" x14ac:dyDescent="0.35"/>
    <row r="686" ht="16.5" customHeight="1" x14ac:dyDescent="0.35"/>
    <row r="687" ht="16.5" customHeight="1" x14ac:dyDescent="0.35"/>
    <row r="688" ht="16.5" customHeight="1" x14ac:dyDescent="0.35"/>
    <row r="689" ht="16.5" customHeight="1" x14ac:dyDescent="0.35"/>
    <row r="690" ht="16.5" customHeight="1" x14ac:dyDescent="0.35"/>
    <row r="691" ht="16.5" customHeight="1" x14ac:dyDescent="0.35"/>
    <row r="692" ht="16.5" customHeight="1" x14ac:dyDescent="0.35"/>
    <row r="693" ht="16.5" customHeight="1" x14ac:dyDescent="0.35"/>
    <row r="694" ht="16.5" customHeight="1" x14ac:dyDescent="0.35"/>
    <row r="695" ht="16.5" customHeight="1" x14ac:dyDescent="0.35"/>
    <row r="696" ht="16.5" customHeight="1" x14ac:dyDescent="0.35"/>
    <row r="697" ht="16.5" customHeight="1" x14ac:dyDescent="0.35"/>
    <row r="698" ht="16.5" customHeight="1" x14ac:dyDescent="0.35"/>
    <row r="699" ht="16.5" customHeight="1" x14ac:dyDescent="0.35"/>
    <row r="700" ht="16.5" customHeight="1" x14ac:dyDescent="0.35"/>
    <row r="701" ht="16.5" customHeight="1" x14ac:dyDescent="0.35"/>
    <row r="702" ht="16.5" customHeight="1" x14ac:dyDescent="0.35"/>
    <row r="703" ht="16.5" customHeight="1" x14ac:dyDescent="0.35"/>
    <row r="704" ht="16.5" customHeight="1" x14ac:dyDescent="0.35"/>
    <row r="705" ht="16.5" customHeight="1" x14ac:dyDescent="0.35"/>
    <row r="706" ht="16.5" customHeight="1" x14ac:dyDescent="0.35"/>
    <row r="707" ht="16.5" customHeight="1" x14ac:dyDescent="0.35"/>
    <row r="708" ht="16.5" customHeight="1" x14ac:dyDescent="0.35"/>
    <row r="709" ht="16.5" customHeight="1" x14ac:dyDescent="0.35"/>
    <row r="710" ht="16.5" customHeight="1" x14ac:dyDescent="0.35"/>
    <row r="711" ht="16.5" customHeight="1" x14ac:dyDescent="0.35"/>
    <row r="712" ht="16.5" customHeight="1" x14ac:dyDescent="0.35"/>
    <row r="713" ht="16.5" customHeight="1" x14ac:dyDescent="0.35"/>
    <row r="714" ht="16.5" customHeight="1" x14ac:dyDescent="0.35"/>
    <row r="715" ht="16.5" customHeight="1" x14ac:dyDescent="0.35"/>
    <row r="716" ht="16.5" customHeight="1" x14ac:dyDescent="0.35"/>
    <row r="717" ht="16.5" customHeight="1" x14ac:dyDescent="0.35"/>
    <row r="718" ht="16.5" customHeight="1" x14ac:dyDescent="0.35"/>
    <row r="719" ht="16.5" customHeight="1" x14ac:dyDescent="0.35"/>
    <row r="720" ht="16.5" customHeight="1" x14ac:dyDescent="0.35"/>
    <row r="721" ht="16.5" customHeight="1" x14ac:dyDescent="0.35"/>
    <row r="722" ht="16.5" customHeight="1" x14ac:dyDescent="0.35"/>
    <row r="723" ht="16.5" customHeight="1" x14ac:dyDescent="0.35"/>
    <row r="724" ht="16.5" customHeight="1" x14ac:dyDescent="0.35"/>
    <row r="725" ht="16.5" customHeight="1" x14ac:dyDescent="0.35"/>
    <row r="726" ht="16.5" customHeight="1" x14ac:dyDescent="0.35"/>
    <row r="727" ht="16.5" customHeight="1" x14ac:dyDescent="0.35"/>
    <row r="728" ht="16.5" customHeight="1" x14ac:dyDescent="0.35"/>
    <row r="729" ht="16.5" customHeight="1" x14ac:dyDescent="0.35"/>
    <row r="730" ht="16.5" customHeight="1" x14ac:dyDescent="0.35"/>
    <row r="731" ht="16.5" customHeight="1" x14ac:dyDescent="0.35"/>
    <row r="732" ht="16.5" customHeight="1" x14ac:dyDescent="0.35"/>
    <row r="733" ht="16.5" customHeight="1" x14ac:dyDescent="0.35"/>
    <row r="734" ht="16.5" customHeight="1" x14ac:dyDescent="0.35"/>
    <row r="735" ht="16.5" customHeight="1" x14ac:dyDescent="0.35"/>
    <row r="736" ht="16.5" customHeight="1" x14ac:dyDescent="0.35"/>
    <row r="737" ht="16.5" customHeight="1" x14ac:dyDescent="0.35"/>
    <row r="738" ht="16.5" customHeight="1" x14ac:dyDescent="0.35"/>
    <row r="739" ht="16.5" customHeight="1" x14ac:dyDescent="0.35"/>
    <row r="740" ht="16.5" customHeight="1" x14ac:dyDescent="0.35"/>
    <row r="741" ht="16.5" customHeight="1" x14ac:dyDescent="0.35"/>
    <row r="742" ht="16.5" customHeight="1" x14ac:dyDescent="0.35"/>
    <row r="743" ht="16.5" customHeight="1" x14ac:dyDescent="0.35"/>
    <row r="744" ht="16.5" customHeight="1" x14ac:dyDescent="0.35"/>
    <row r="745" ht="16.5" customHeight="1" x14ac:dyDescent="0.35"/>
    <row r="746" ht="16.5" customHeight="1" x14ac:dyDescent="0.35"/>
    <row r="747" ht="16.5" customHeight="1" x14ac:dyDescent="0.35"/>
    <row r="748" ht="16.5" customHeight="1" x14ac:dyDescent="0.35"/>
    <row r="749" ht="16.5" customHeight="1" x14ac:dyDescent="0.35"/>
    <row r="750" ht="16.5" customHeight="1" x14ac:dyDescent="0.35"/>
    <row r="751" ht="16.5" customHeight="1" x14ac:dyDescent="0.35"/>
    <row r="752" ht="16.5" customHeight="1" x14ac:dyDescent="0.35"/>
    <row r="753" ht="16.5" customHeight="1" x14ac:dyDescent="0.35"/>
    <row r="754" ht="16.5" customHeight="1" x14ac:dyDescent="0.35"/>
    <row r="755" ht="16.5" customHeight="1" x14ac:dyDescent="0.35"/>
    <row r="756" ht="16.5" customHeight="1" x14ac:dyDescent="0.35"/>
    <row r="757" ht="16.5" customHeight="1" x14ac:dyDescent="0.35"/>
    <row r="758" ht="16.5" customHeight="1" x14ac:dyDescent="0.35"/>
    <row r="759" ht="16.5" customHeight="1" x14ac:dyDescent="0.35"/>
    <row r="760" ht="16.5" customHeight="1" x14ac:dyDescent="0.35"/>
    <row r="761" ht="16.5" customHeight="1" x14ac:dyDescent="0.35"/>
    <row r="762" ht="16.5" customHeight="1" x14ac:dyDescent="0.35"/>
    <row r="763" ht="16.5" customHeight="1" x14ac:dyDescent="0.35"/>
    <row r="764" ht="16.5" customHeight="1" x14ac:dyDescent="0.35"/>
    <row r="765" ht="16.5" customHeight="1" x14ac:dyDescent="0.35"/>
    <row r="766" ht="16.5" customHeight="1" x14ac:dyDescent="0.35"/>
    <row r="767" ht="16.5" customHeight="1" x14ac:dyDescent="0.35"/>
    <row r="768" ht="16.5" customHeight="1" x14ac:dyDescent="0.35"/>
    <row r="769" ht="16.5" customHeight="1" x14ac:dyDescent="0.35"/>
    <row r="770" ht="16.5" customHeight="1" x14ac:dyDescent="0.35"/>
    <row r="771" ht="16.5" customHeight="1" x14ac:dyDescent="0.35"/>
    <row r="772" ht="16.5" customHeight="1" x14ac:dyDescent="0.35"/>
    <row r="773" ht="16.5" customHeight="1" x14ac:dyDescent="0.35"/>
    <row r="774" ht="16.5" customHeight="1" x14ac:dyDescent="0.35"/>
    <row r="775" ht="16.5" customHeight="1" x14ac:dyDescent="0.35"/>
    <row r="776" ht="16.5" customHeight="1" x14ac:dyDescent="0.35"/>
    <row r="777" ht="16.5" customHeight="1" x14ac:dyDescent="0.35"/>
    <row r="778" ht="16.5" customHeight="1" x14ac:dyDescent="0.35"/>
    <row r="779" ht="16.5" customHeight="1" x14ac:dyDescent="0.35"/>
    <row r="780" ht="16.5" customHeight="1" x14ac:dyDescent="0.35"/>
    <row r="781" ht="16.5" customHeight="1" x14ac:dyDescent="0.35"/>
    <row r="782" ht="16.5" customHeight="1" x14ac:dyDescent="0.35"/>
    <row r="783" ht="16.5" customHeight="1" x14ac:dyDescent="0.35"/>
    <row r="784" ht="16.5" customHeight="1" x14ac:dyDescent="0.35"/>
    <row r="785" ht="16.5" customHeight="1" x14ac:dyDescent="0.35"/>
    <row r="786" ht="16.5" customHeight="1" x14ac:dyDescent="0.35"/>
    <row r="787" ht="16.5" customHeight="1" x14ac:dyDescent="0.35"/>
    <row r="788" ht="16.5" customHeight="1" x14ac:dyDescent="0.35"/>
    <row r="789" ht="16.5" customHeight="1" x14ac:dyDescent="0.35"/>
    <row r="790" ht="16.5" customHeight="1" x14ac:dyDescent="0.35"/>
    <row r="791" ht="16.5" customHeight="1" x14ac:dyDescent="0.35"/>
    <row r="792" ht="16.5" customHeight="1" x14ac:dyDescent="0.35"/>
    <row r="793" ht="16.5" customHeight="1" x14ac:dyDescent="0.35"/>
    <row r="794" ht="16.5" customHeight="1" x14ac:dyDescent="0.35"/>
    <row r="795" ht="16.5" customHeight="1" x14ac:dyDescent="0.35"/>
    <row r="796" ht="16.5" customHeight="1" x14ac:dyDescent="0.35"/>
    <row r="797" ht="16.5" customHeight="1" x14ac:dyDescent="0.35"/>
    <row r="798" ht="16.5" customHeight="1" x14ac:dyDescent="0.35"/>
    <row r="799" ht="16.5" customHeight="1" x14ac:dyDescent="0.35"/>
    <row r="800" ht="16.5" customHeight="1" x14ac:dyDescent="0.35"/>
    <row r="801" ht="16.5" customHeight="1" x14ac:dyDescent="0.35"/>
    <row r="802" ht="16.5" customHeight="1" x14ac:dyDescent="0.35"/>
    <row r="803" ht="16.5" customHeight="1" x14ac:dyDescent="0.35"/>
    <row r="804" ht="16.5" customHeight="1" x14ac:dyDescent="0.35"/>
    <row r="805" ht="16.5" customHeight="1" x14ac:dyDescent="0.35"/>
    <row r="806" ht="16.5" customHeight="1" x14ac:dyDescent="0.35"/>
    <row r="807" ht="16.5" customHeight="1" x14ac:dyDescent="0.35"/>
    <row r="808" ht="16.5" customHeight="1" x14ac:dyDescent="0.35"/>
    <row r="809" ht="16.5" customHeight="1" x14ac:dyDescent="0.35"/>
    <row r="810" ht="16.5" customHeight="1" x14ac:dyDescent="0.35"/>
    <row r="811" ht="16.5" customHeight="1" x14ac:dyDescent="0.35"/>
    <row r="812" ht="16.5" customHeight="1" x14ac:dyDescent="0.35"/>
    <row r="813" ht="16.5" customHeight="1" x14ac:dyDescent="0.35"/>
    <row r="814" ht="16.5" customHeight="1" x14ac:dyDescent="0.35"/>
    <row r="815" ht="16.5" customHeight="1" x14ac:dyDescent="0.35"/>
    <row r="816" ht="16.5" customHeight="1" x14ac:dyDescent="0.35"/>
    <row r="817" ht="16.5" customHeight="1" x14ac:dyDescent="0.35"/>
    <row r="818" ht="16.5" customHeight="1" x14ac:dyDescent="0.35"/>
    <row r="819" ht="16.5" customHeight="1" x14ac:dyDescent="0.35"/>
    <row r="820" ht="16.5" customHeight="1" x14ac:dyDescent="0.35"/>
    <row r="821" ht="16.5" customHeight="1" x14ac:dyDescent="0.35"/>
    <row r="822" ht="16.5" customHeight="1" x14ac:dyDescent="0.35"/>
    <row r="823" ht="16.5" customHeight="1" x14ac:dyDescent="0.35"/>
    <row r="824" ht="16.5" customHeight="1" x14ac:dyDescent="0.35"/>
    <row r="825" ht="16.5" customHeight="1" x14ac:dyDescent="0.35"/>
    <row r="826" ht="16.5" customHeight="1" x14ac:dyDescent="0.35"/>
    <row r="827" ht="16.5" customHeight="1" x14ac:dyDescent="0.35"/>
    <row r="828" ht="16.5" customHeight="1" x14ac:dyDescent="0.35"/>
    <row r="829" ht="16.5" customHeight="1" x14ac:dyDescent="0.35"/>
    <row r="830" ht="16.5" customHeight="1" x14ac:dyDescent="0.35"/>
    <row r="831" ht="16.5" customHeight="1" x14ac:dyDescent="0.35"/>
    <row r="832" ht="16.5" customHeight="1" x14ac:dyDescent="0.35"/>
    <row r="833" ht="16.5" customHeight="1" x14ac:dyDescent="0.35"/>
    <row r="834" ht="16.5" customHeight="1" x14ac:dyDescent="0.35"/>
    <row r="835" ht="16.5" customHeight="1" x14ac:dyDescent="0.35"/>
    <row r="836" ht="16.5" customHeight="1" x14ac:dyDescent="0.35"/>
    <row r="837" ht="16.5" customHeight="1" x14ac:dyDescent="0.35"/>
    <row r="838" ht="16.5" customHeight="1" x14ac:dyDescent="0.35"/>
    <row r="839" ht="16.5" customHeight="1" x14ac:dyDescent="0.35"/>
    <row r="840" ht="16.5" customHeight="1" x14ac:dyDescent="0.35"/>
    <row r="841" ht="16.5" customHeight="1" x14ac:dyDescent="0.35"/>
    <row r="842" ht="16.5" customHeight="1" x14ac:dyDescent="0.35"/>
    <row r="843" ht="16.5" customHeight="1" x14ac:dyDescent="0.35"/>
    <row r="844" ht="16.5" customHeight="1" x14ac:dyDescent="0.35"/>
    <row r="845" ht="16.5" customHeight="1" x14ac:dyDescent="0.35"/>
    <row r="846" ht="16.5" customHeight="1" x14ac:dyDescent="0.35"/>
    <row r="847" ht="16.5" customHeight="1" x14ac:dyDescent="0.35"/>
    <row r="848" ht="16.5" customHeight="1" x14ac:dyDescent="0.35"/>
    <row r="849" ht="16.5" customHeight="1" x14ac:dyDescent="0.35"/>
    <row r="850" ht="16.5" customHeight="1" x14ac:dyDescent="0.35"/>
    <row r="851" ht="16.5" customHeight="1" x14ac:dyDescent="0.35"/>
    <row r="852" ht="16.5" customHeight="1" x14ac:dyDescent="0.35"/>
    <row r="853" ht="16.5" customHeight="1" x14ac:dyDescent="0.35"/>
    <row r="854" ht="16.5" customHeight="1" x14ac:dyDescent="0.35"/>
    <row r="855" ht="16.5" customHeight="1" x14ac:dyDescent="0.35"/>
    <row r="856" ht="16.5" customHeight="1" x14ac:dyDescent="0.35"/>
    <row r="857" ht="16.5" customHeight="1" x14ac:dyDescent="0.35"/>
    <row r="858" ht="16.5" customHeight="1" x14ac:dyDescent="0.35"/>
    <row r="859" ht="16.5" customHeight="1" x14ac:dyDescent="0.35"/>
    <row r="860" ht="16.5" customHeight="1" x14ac:dyDescent="0.35"/>
    <row r="861" ht="16.5" customHeight="1" x14ac:dyDescent="0.35"/>
    <row r="862" ht="16.5" customHeight="1" x14ac:dyDescent="0.35"/>
    <row r="863" ht="16.5" customHeight="1" x14ac:dyDescent="0.35"/>
    <row r="864" ht="16.5" customHeight="1" x14ac:dyDescent="0.35"/>
    <row r="865" ht="16.5" customHeight="1" x14ac:dyDescent="0.35"/>
    <row r="866" ht="16.5" customHeight="1" x14ac:dyDescent="0.35"/>
    <row r="867" ht="16.5" customHeight="1" x14ac:dyDescent="0.35"/>
    <row r="868" ht="16.5" customHeight="1" x14ac:dyDescent="0.35"/>
    <row r="869" ht="16.5" customHeight="1" x14ac:dyDescent="0.35"/>
    <row r="870" ht="16.5" customHeight="1" x14ac:dyDescent="0.35"/>
    <row r="871" ht="16.5" customHeight="1" x14ac:dyDescent="0.35"/>
    <row r="872" ht="16.5" customHeight="1" x14ac:dyDescent="0.35"/>
    <row r="873" ht="16.5" customHeight="1" x14ac:dyDescent="0.35"/>
    <row r="874" ht="16.5" customHeight="1" x14ac:dyDescent="0.35"/>
    <row r="875" ht="16.5" customHeight="1" x14ac:dyDescent="0.35"/>
    <row r="876" ht="16.5" customHeight="1" x14ac:dyDescent="0.35"/>
    <row r="877" ht="16.5" customHeight="1" x14ac:dyDescent="0.35"/>
    <row r="878" ht="16.5" customHeight="1" x14ac:dyDescent="0.35"/>
    <row r="879" ht="16.5" customHeight="1" x14ac:dyDescent="0.35"/>
    <row r="880" ht="16.5" customHeight="1" x14ac:dyDescent="0.35"/>
    <row r="881" ht="16.5" customHeight="1" x14ac:dyDescent="0.35"/>
    <row r="882" ht="16.5" customHeight="1" x14ac:dyDescent="0.35"/>
    <row r="883" ht="16.5" customHeight="1" x14ac:dyDescent="0.35"/>
    <row r="884" ht="16.5" customHeight="1" x14ac:dyDescent="0.35"/>
    <row r="885" ht="16.5" customHeight="1" x14ac:dyDescent="0.35"/>
    <row r="886" ht="16.5" customHeight="1" x14ac:dyDescent="0.35"/>
    <row r="887" ht="16.5" customHeight="1" x14ac:dyDescent="0.35"/>
    <row r="888" ht="16.5" customHeight="1" x14ac:dyDescent="0.35"/>
    <row r="889" ht="16.5" customHeight="1" x14ac:dyDescent="0.35"/>
    <row r="890" ht="16.5" customHeight="1" x14ac:dyDescent="0.35"/>
    <row r="891" ht="16.5" customHeight="1" x14ac:dyDescent="0.35"/>
    <row r="892" ht="16.5" customHeight="1" x14ac:dyDescent="0.35"/>
    <row r="893" ht="16.5" customHeight="1" x14ac:dyDescent="0.35"/>
    <row r="894" ht="16.5" customHeight="1" x14ac:dyDescent="0.35"/>
    <row r="895" ht="16.5" customHeight="1" x14ac:dyDescent="0.35"/>
    <row r="896" ht="16.5" customHeight="1" x14ac:dyDescent="0.35"/>
    <row r="897" ht="16.5" customHeight="1" x14ac:dyDescent="0.35"/>
    <row r="898" ht="16.5" customHeight="1" x14ac:dyDescent="0.35"/>
    <row r="899" ht="16.5" customHeight="1" x14ac:dyDescent="0.35"/>
    <row r="900" ht="16.5" customHeight="1" x14ac:dyDescent="0.35"/>
    <row r="901" ht="16.5" customHeight="1" x14ac:dyDescent="0.35"/>
    <row r="902" ht="16.5" customHeight="1" x14ac:dyDescent="0.35"/>
    <row r="903" ht="16.5" customHeight="1" x14ac:dyDescent="0.35"/>
    <row r="904" ht="16.5" customHeight="1" x14ac:dyDescent="0.35"/>
    <row r="905" ht="16.5" customHeight="1" x14ac:dyDescent="0.35"/>
    <row r="906" ht="16.5" customHeight="1" x14ac:dyDescent="0.35"/>
    <row r="907" ht="16.5" customHeight="1" x14ac:dyDescent="0.35"/>
    <row r="908" ht="16.5" customHeight="1" x14ac:dyDescent="0.35"/>
    <row r="909" ht="16.5" customHeight="1" x14ac:dyDescent="0.35"/>
    <row r="910" ht="16.5" customHeight="1" x14ac:dyDescent="0.35"/>
    <row r="911" ht="16.5" customHeight="1" x14ac:dyDescent="0.35"/>
    <row r="912" ht="16.5" customHeight="1" x14ac:dyDescent="0.35"/>
    <row r="913" ht="16.5" customHeight="1" x14ac:dyDescent="0.35"/>
    <row r="914" ht="16.5" customHeight="1" x14ac:dyDescent="0.35"/>
    <row r="915" ht="16.5" customHeight="1" x14ac:dyDescent="0.35"/>
    <row r="916" ht="16.5" customHeight="1" x14ac:dyDescent="0.35"/>
    <row r="917" ht="16.5" customHeight="1" x14ac:dyDescent="0.35"/>
    <row r="918" ht="16.5" customHeight="1" x14ac:dyDescent="0.35"/>
    <row r="919" ht="16.5" customHeight="1" x14ac:dyDescent="0.35"/>
    <row r="920" ht="16.5" customHeight="1" x14ac:dyDescent="0.35"/>
    <row r="921" ht="16.5" customHeight="1" x14ac:dyDescent="0.35"/>
    <row r="922" ht="16.5" customHeight="1" x14ac:dyDescent="0.35"/>
    <row r="923" ht="16.5" customHeight="1" x14ac:dyDescent="0.35"/>
    <row r="924" ht="16.5" customHeight="1" x14ac:dyDescent="0.35"/>
    <row r="925" ht="16.5" customHeight="1" x14ac:dyDescent="0.35"/>
    <row r="926" ht="16.5" customHeight="1" x14ac:dyDescent="0.35"/>
    <row r="927" ht="16.5" customHeight="1" x14ac:dyDescent="0.35"/>
    <row r="928" ht="16.5" customHeight="1" x14ac:dyDescent="0.35"/>
    <row r="929" ht="16.5" customHeight="1" x14ac:dyDescent="0.35"/>
    <row r="930" ht="16.5" customHeight="1" x14ac:dyDescent="0.35"/>
    <row r="931" ht="16.5" customHeight="1" x14ac:dyDescent="0.35"/>
    <row r="932" ht="16.5" customHeight="1" x14ac:dyDescent="0.35"/>
    <row r="933" ht="16.5" customHeight="1" x14ac:dyDescent="0.35"/>
    <row r="934" ht="16.5" customHeight="1" x14ac:dyDescent="0.35"/>
    <row r="935" ht="16.5" customHeight="1" x14ac:dyDescent="0.35"/>
    <row r="936" ht="16.5" customHeight="1" x14ac:dyDescent="0.35"/>
    <row r="937" ht="16.5" customHeight="1" x14ac:dyDescent="0.35"/>
    <row r="938" ht="16.5" customHeight="1" x14ac:dyDescent="0.35"/>
    <row r="939" ht="16.5" customHeight="1" x14ac:dyDescent="0.35"/>
    <row r="940" ht="16.5" customHeight="1" x14ac:dyDescent="0.35"/>
    <row r="941" ht="16.5" customHeight="1" x14ac:dyDescent="0.35"/>
    <row r="942" ht="16.5" customHeight="1" x14ac:dyDescent="0.35"/>
    <row r="943" ht="16.5" customHeight="1" x14ac:dyDescent="0.35"/>
    <row r="944" ht="16.5" customHeight="1" x14ac:dyDescent="0.35"/>
    <row r="945" ht="16.5" customHeight="1" x14ac:dyDescent="0.35"/>
    <row r="946" ht="16.5" customHeight="1" x14ac:dyDescent="0.35"/>
    <row r="947" ht="16.5" customHeight="1" x14ac:dyDescent="0.35"/>
    <row r="948" ht="16.5" customHeight="1" x14ac:dyDescent="0.35"/>
    <row r="949" ht="16.5" customHeight="1" x14ac:dyDescent="0.35"/>
    <row r="950" ht="16.5" customHeight="1" x14ac:dyDescent="0.35"/>
    <row r="951" ht="16.5" customHeight="1" x14ac:dyDescent="0.35"/>
    <row r="952" ht="16.5" customHeight="1" x14ac:dyDescent="0.35"/>
    <row r="953" ht="16.5" customHeight="1" x14ac:dyDescent="0.35"/>
    <row r="954" ht="16.5" customHeight="1" x14ac:dyDescent="0.35"/>
    <row r="955" ht="16.5" customHeight="1" x14ac:dyDescent="0.35"/>
    <row r="956" ht="16.5" customHeight="1" x14ac:dyDescent="0.35"/>
    <row r="957" ht="16.5" customHeight="1" x14ac:dyDescent="0.35"/>
    <row r="958" ht="16.5" customHeight="1" x14ac:dyDescent="0.35"/>
    <row r="959" ht="16.5" customHeight="1" x14ac:dyDescent="0.35"/>
    <row r="960" ht="16.5" customHeight="1" x14ac:dyDescent="0.35"/>
    <row r="961" ht="16.5" customHeight="1" x14ac:dyDescent="0.35"/>
    <row r="962" ht="16.5" customHeight="1" x14ac:dyDescent="0.35"/>
    <row r="963" ht="16.5" customHeight="1" x14ac:dyDescent="0.35"/>
    <row r="964" ht="16.5" customHeight="1" x14ac:dyDescent="0.35"/>
    <row r="965" ht="16.5" customHeight="1" x14ac:dyDescent="0.35"/>
    <row r="966" ht="16.5" customHeight="1" x14ac:dyDescent="0.35"/>
    <row r="967" ht="16.5" customHeight="1" x14ac:dyDescent="0.35"/>
    <row r="968" ht="16.5" customHeight="1" x14ac:dyDescent="0.35"/>
    <row r="969" ht="16.5" customHeight="1" x14ac:dyDescent="0.35"/>
    <row r="970" ht="16.5" customHeight="1" x14ac:dyDescent="0.35"/>
    <row r="971" ht="16.5" customHeight="1" x14ac:dyDescent="0.35"/>
    <row r="972" ht="16.5" customHeight="1" x14ac:dyDescent="0.35"/>
    <row r="973" ht="16.5" customHeight="1" x14ac:dyDescent="0.35"/>
    <row r="974" ht="16.5" customHeight="1" x14ac:dyDescent="0.35"/>
    <row r="975" ht="16.5" customHeight="1" x14ac:dyDescent="0.35"/>
    <row r="976" ht="16.5" customHeight="1" x14ac:dyDescent="0.35"/>
    <row r="977" ht="16.5" customHeight="1" x14ac:dyDescent="0.35"/>
    <row r="978" ht="16.5" customHeight="1" x14ac:dyDescent="0.35"/>
    <row r="979" ht="16.5" customHeight="1" x14ac:dyDescent="0.35"/>
    <row r="980" ht="16.5" customHeight="1" x14ac:dyDescent="0.35"/>
    <row r="981" ht="16.5" customHeight="1" x14ac:dyDescent="0.35"/>
    <row r="982" ht="16.5" customHeight="1" x14ac:dyDescent="0.35"/>
    <row r="983" ht="16.5" customHeight="1" x14ac:dyDescent="0.35"/>
    <row r="984" ht="16.5" customHeight="1" x14ac:dyDescent="0.35"/>
    <row r="985" ht="16.5" customHeight="1" x14ac:dyDescent="0.35"/>
    <row r="986" ht="16.5" customHeight="1" x14ac:dyDescent="0.35"/>
    <row r="987" ht="16.5" customHeight="1" x14ac:dyDescent="0.35"/>
    <row r="988" ht="16.5" customHeight="1" x14ac:dyDescent="0.35"/>
    <row r="989" ht="16.5" customHeight="1" x14ac:dyDescent="0.35"/>
    <row r="990" ht="16.5" customHeight="1" x14ac:dyDescent="0.35"/>
    <row r="991" ht="16.5" customHeight="1" x14ac:dyDescent="0.35"/>
    <row r="992" ht="16.5" customHeight="1" x14ac:dyDescent="0.35"/>
    <row r="993" ht="16.5" customHeight="1" x14ac:dyDescent="0.35"/>
    <row r="994" ht="16.5" customHeight="1" x14ac:dyDescent="0.35"/>
    <row r="995" ht="16.5" customHeight="1" x14ac:dyDescent="0.35"/>
    <row r="996" ht="16.5" customHeight="1" x14ac:dyDescent="0.35"/>
    <row r="997" ht="16.5" customHeight="1" x14ac:dyDescent="0.35"/>
    <row r="998" ht="16.5" customHeight="1" x14ac:dyDescent="0.35"/>
    <row r="999" ht="16.5" customHeight="1" x14ac:dyDescent="0.35"/>
    <row r="1000" ht="16.5" customHeight="1" x14ac:dyDescent="0.35"/>
  </sheetData>
  <pageMargins left="0.7" right="0.7" top="0.75" bottom="0.75" header="0" footer="0"/>
  <pageSetup paperSize="9" orientation="portrait" r:id="rId9"/>
  <drawing r:id="rId10"/>
  <extLst>
    <ext xmlns:x14="http://schemas.microsoft.com/office/spreadsheetml/2009/9/main" uri="{A8765BA9-456A-4dab-B4F3-ACF838C121DE}">
      <x14:slicerList>
        <x14:slicer r:id="rId11"/>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Data Produk</vt:lpstr>
      <vt:lpstr>Data Transaksi</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Software Solusindo</dc:creator>
  <cp:lastModifiedBy>ASUS</cp:lastModifiedBy>
  <dcterms:created xsi:type="dcterms:W3CDTF">2022-08-30T02:51:18Z</dcterms:created>
  <dcterms:modified xsi:type="dcterms:W3CDTF">2025-04-21T14:00:59Z</dcterms:modified>
</cp:coreProperties>
</file>