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<sst xmlns="http://schemas.openxmlformats.org/spreadsheetml/2006/main" count="1087" uniqueCount="1083">
  <si>
    <t>abgehen</t>
  </si>
  <si>
    <t>abgeschieden</t>
  </si>
  <si>
    <t>abliefern</t>
  </si>
  <si>
    <t>abnehmen</t>
  </si>
  <si>
    <t>absteigen</t>
  </si>
  <si>
    <t>Ähnliches</t>
  </si>
  <si>
    <t>Alarm schlagen</t>
  </si>
  <si>
    <t>allerdings</t>
  </si>
  <si>
    <t>als Einzelner</t>
  </si>
  <si>
    <t>altersgerecht</t>
  </si>
  <si>
    <t>andauernd</t>
  </si>
  <si>
    <t>anfassen</t>
  </si>
  <si>
    <t>anfordern</t>
  </si>
  <si>
    <t>angeben</t>
  </si>
  <si>
    <t>angehend</t>
  </si>
  <si>
    <t>angenehm</t>
  </si>
  <si>
    <t>angespannt</t>
  </si>
  <si>
    <t>angetan sein von</t>
  </si>
  <si>
    <t>angewiesen sein auf</t>
  </si>
  <si>
    <t>angreifen</t>
  </si>
  <si>
    <t>ängstlich</t>
  </si>
  <si>
    <t>anheuern</t>
  </si>
  <si>
    <t>anknabbern</t>
  </si>
  <si>
    <t>to gnaw</t>
  </si>
  <si>
    <t>ankündigen</t>
  </si>
  <si>
    <t>annehmen</t>
  </si>
  <si>
    <t>anregen</t>
  </si>
  <si>
    <t>ansteigen</t>
  </si>
  <si>
    <t>anstellen</t>
  </si>
  <si>
    <t>anziehen</t>
  </si>
  <si>
    <t>appellieren an</t>
  </si>
  <si>
    <t>artgerecht</t>
  </si>
  <si>
    <t>auf Anfrage</t>
  </si>
  <si>
    <t>auf Dauer</t>
  </si>
  <si>
    <t>auf Jugendstrafe gehen</t>
  </si>
  <si>
    <t>auf meine Kosten kommen</t>
  </si>
  <si>
    <t>aufbauen</t>
  </si>
  <si>
    <t>aufessen</t>
  </si>
  <si>
    <t>auffällig</t>
  </si>
  <si>
    <t>aufführen</t>
  </si>
  <si>
    <t>aufhören</t>
  </si>
  <si>
    <t>aufkommen</t>
  </si>
  <si>
    <t>auflösen</t>
  </si>
  <si>
    <t>aufmachen</t>
  </si>
  <si>
    <t>aufmerksam machen auf</t>
  </si>
  <si>
    <t>aufnehmen</t>
  </si>
  <si>
    <t>aufnehmen in</t>
  </si>
  <si>
    <t>aufpassen auf</t>
  </si>
  <si>
    <t>aufräumen mit</t>
  </si>
  <si>
    <t>aufstehen</t>
  </si>
  <si>
    <t>aufstellen</t>
  </si>
  <si>
    <t>aufstoßen</t>
  </si>
  <si>
    <t>aufsuchen</t>
  </si>
  <si>
    <t>aufwachen</t>
  </si>
  <si>
    <t>aus der Zeit</t>
  </si>
  <si>
    <t>aus nächster Nähe</t>
  </si>
  <si>
    <t>aus Pflichtgefühl</t>
  </si>
  <si>
    <t>ausführen</t>
  </si>
  <si>
    <t>ausführlich</t>
  </si>
  <si>
    <t>ausfüllen</t>
  </si>
  <si>
    <t>ausgeben</t>
  </si>
  <si>
    <t>ausgeben für</t>
  </si>
  <si>
    <t>ausgelaugt</t>
  </si>
  <si>
    <t>ausgewogen</t>
  </si>
  <si>
    <t>ausgezeichnet</t>
  </si>
  <si>
    <t>aushalten</t>
  </si>
  <si>
    <t>aushändigen</t>
  </si>
  <si>
    <t>aushorchen</t>
  </si>
  <si>
    <t>ausreden</t>
  </si>
  <si>
    <t>ausreichen</t>
  </si>
  <si>
    <t>ausüben</t>
  </si>
  <si>
    <t>ausziehen</t>
  </si>
  <si>
    <t>bärenstark</t>
  </si>
  <si>
    <t>basteln</t>
  </si>
  <si>
    <t>bedrohen</t>
  </si>
  <si>
    <t>bedröhnen</t>
  </si>
  <si>
    <t>bedroht</t>
  </si>
  <si>
    <t>beeinflussen</t>
  </si>
  <si>
    <t>befruchten</t>
  </si>
  <si>
    <t>begegnen</t>
  </si>
  <si>
    <t>begehrt</t>
  </si>
  <si>
    <t>behauen</t>
  </si>
  <si>
    <t>behaupten</t>
  </si>
  <si>
    <t>behindertengerecht</t>
  </si>
  <si>
    <t>beiliegen</t>
  </si>
  <si>
    <t>beinahe</t>
  </si>
  <si>
    <t>beißen</t>
  </si>
  <si>
    <t>beitragen zu</t>
  </si>
  <si>
    <t>bekräftigen</t>
  </si>
  <si>
    <t>belästigen</t>
  </si>
  <si>
    <t>benötigen</t>
  </si>
  <si>
    <t>beobachten</t>
  </si>
  <si>
    <t>bequem</t>
  </si>
  <si>
    <t>bereitliegen</t>
  </si>
  <si>
    <t>bereits</t>
  </si>
  <si>
    <t>berichten</t>
  </si>
  <si>
    <t>berücksichtigen</t>
  </si>
  <si>
    <t>beruflich bedingt</t>
  </si>
  <si>
    <t>Bescheid wissen über</t>
  </si>
  <si>
    <t>beschleunigen</t>
  </si>
  <si>
    <t>beschließen</t>
  </si>
  <si>
    <t>beschrieben</t>
  </si>
  <si>
    <t>besichtigen</t>
  </si>
  <si>
    <t>besorgen</t>
  </si>
  <si>
    <t>bestätigen</t>
  </si>
  <si>
    <t>bestehen aus besichtigen</t>
  </si>
  <si>
    <t>bestimmen</t>
  </si>
  <si>
    <t>beteiligt sein an</t>
  </si>
  <si>
    <t>betrachten</t>
  </si>
  <si>
    <t>betreiben</t>
  </si>
  <si>
    <t>bewaffnet</t>
  </si>
  <si>
    <t>beweglich</t>
  </si>
  <si>
    <t>bewerten</t>
  </si>
  <si>
    <t>beziehungsweise</t>
  </si>
  <si>
    <t>biken</t>
  </si>
  <si>
    <t>Bildenkuh</t>
  </si>
  <si>
    <t>bisher</t>
  </si>
  <si>
    <t>brandaktuell</t>
  </si>
  <si>
    <t>brechen</t>
  </si>
  <si>
    <t>bremsen</t>
  </si>
  <si>
    <t>dadurch</t>
  </si>
  <si>
    <t>daher</t>
  </si>
  <si>
    <t>damalig</t>
  </si>
  <si>
    <t>damals</t>
  </si>
  <si>
    <t>daraufhin</t>
  </si>
  <si>
    <t>darstellen</t>
  </si>
  <si>
    <t>das Abenteuer</t>
  </si>
  <si>
    <t>das Altenheim</t>
  </si>
  <si>
    <t>das Amt</t>
  </si>
  <si>
    <t>das Angenehme</t>
  </si>
  <si>
    <t>das Angenehme mit dem Nützlichen verbinden</t>
  </si>
  <si>
    <t>das Arbeitsamt</t>
  </si>
  <si>
    <t>das Aussterben</t>
  </si>
  <si>
    <t>das Autogramm</t>
  </si>
  <si>
    <t>das Befinden</t>
  </si>
  <si>
    <t>das Beladen</t>
  </si>
  <si>
    <t>das Bezirksamt</t>
  </si>
  <si>
    <t>das Blechspielzeug</t>
  </si>
  <si>
    <t>das Börsenspiel</t>
  </si>
  <si>
    <t>das Brett</t>
  </si>
  <si>
    <t>das Bussi</t>
  </si>
  <si>
    <t>das Cappuccino-Maschinen-Gezische</t>
  </si>
  <si>
    <t>das Drängeln</t>
  </si>
  <si>
    <t>das Dromedar</t>
  </si>
  <si>
    <t>das Entladen</t>
  </si>
  <si>
    <t>das Erdgeschoss</t>
  </si>
  <si>
    <t>das Ergebnis</t>
  </si>
  <si>
    <t>das Ersatzteil</t>
  </si>
  <si>
    <t>das Exemplar</t>
  </si>
  <si>
    <t>das Fell</t>
  </si>
  <si>
    <t>das Fischstäbchen</t>
  </si>
  <si>
    <t>das Fließband</t>
  </si>
  <si>
    <t>das Freizeitareal</t>
  </si>
  <si>
    <t>das Freizeitvergnügen</t>
  </si>
  <si>
    <t>das Gedicht</t>
  </si>
  <si>
    <t>das Geflügel</t>
  </si>
  <si>
    <t>das Gegenstück</t>
  </si>
  <si>
    <t>das Geheimnis</t>
  </si>
  <si>
    <t>das Genie</t>
  </si>
  <si>
    <t>das Geschirrgeklapper</t>
  </si>
  <si>
    <t>das Geschlecht</t>
  </si>
  <si>
    <t>das Gesetz</t>
  </si>
  <si>
    <t>das Gesundheitsbewusstsein</t>
  </si>
  <si>
    <t>das Gewicht</t>
  </si>
  <si>
    <t>das Gewissen</t>
  </si>
  <si>
    <t>das Gewissen erleichtern</t>
  </si>
  <si>
    <t>das Glupschauge</t>
  </si>
  <si>
    <t>das Hacksteak</t>
  </si>
  <si>
    <t>das Hindernis</t>
  </si>
  <si>
    <t>das Holz</t>
  </si>
  <si>
    <t>das Indianervolk</t>
  </si>
  <si>
    <t>das Jagen</t>
  </si>
  <si>
    <t>das Jahrhundert</t>
  </si>
  <si>
    <t>das Jubiläum</t>
  </si>
  <si>
    <t>das Jugendamt</t>
  </si>
  <si>
    <t>das Jugendschutzgesetz</t>
  </si>
  <si>
    <t>das Kaninchen</t>
  </si>
  <si>
    <t>das Kennwort</t>
  </si>
  <si>
    <t>das Kinn</t>
  </si>
  <si>
    <t>das Krokodilleder</t>
  </si>
  <si>
    <t>das Lokal</t>
  </si>
  <si>
    <t>das Luftfahrtunternehmen</t>
  </si>
  <si>
    <t>das Maß</t>
  </si>
  <si>
    <t>das Meeressäugertier</t>
  </si>
  <si>
    <t>das Misstrauen</t>
  </si>
  <si>
    <t>das Mitbewohner Geräusch</t>
  </si>
  <si>
    <t>das Öko-Zentrum</t>
  </si>
  <si>
    <t>das Oldtimertreffen</t>
  </si>
  <si>
    <t>das Opfer</t>
  </si>
  <si>
    <t>das Pappherz</t>
  </si>
  <si>
    <t>das Patentamt</t>
  </si>
  <si>
    <t>das Patentrezept</t>
  </si>
  <si>
    <t>das Pflichtgefühl</t>
  </si>
  <si>
    <t>das Phosphat</t>
  </si>
  <si>
    <t>das Plakat</t>
  </si>
  <si>
    <t>das polizeiliche Führungszeugnis</t>
  </si>
  <si>
    <t>das Polizeipräsidium</t>
  </si>
  <si>
    <t>das Rechnen</t>
  </si>
  <si>
    <t>das Referat</t>
  </si>
  <si>
    <t>das Rückporto</t>
  </si>
  <si>
    <t>das Sahneerzeugnis</t>
  </si>
  <si>
    <t>das Schaufenster</t>
  </si>
  <si>
    <t>das Schildpatt</t>
  </si>
  <si>
    <t>das Schließfach</t>
  </si>
  <si>
    <t>das Schwimmbecken</t>
  </si>
  <si>
    <t>das Segeln</t>
  </si>
  <si>
    <t>das Servierpersonal</t>
  </si>
  <si>
    <t>das Sorgentelefon</t>
  </si>
  <si>
    <t>das Spielgerät</t>
  </si>
  <si>
    <t>das Sprachensterben</t>
  </si>
  <si>
    <t>das Standesamt</t>
  </si>
  <si>
    <t>das Staubsauger Brummen</t>
  </si>
  <si>
    <t>das Superrenner</t>
  </si>
  <si>
    <t>das Süßwarengeschäft</t>
  </si>
  <si>
    <t>das Tageblatt</t>
  </si>
  <si>
    <t>das Tier-Hilfswerk</t>
  </si>
  <si>
    <t>das Tierheim</t>
  </si>
  <si>
    <t>das Tragen</t>
  </si>
  <si>
    <t>das Trostpflaster</t>
  </si>
  <si>
    <t>das Übergewicht</t>
  </si>
  <si>
    <t>das Unternehmen</t>
  </si>
  <si>
    <t>das Verkehrsministerium</t>
  </si>
  <si>
    <t>das Versicherungsunternehmen</t>
  </si>
  <si>
    <t>das Versuchslabor</t>
  </si>
  <si>
    <t>das Vertrauen</t>
  </si>
  <si>
    <t>das Werbeschild</t>
  </si>
  <si>
    <t>das Werfen</t>
  </si>
  <si>
    <t>das Wohlbefinden</t>
  </si>
  <si>
    <t>das Wohnheim</t>
  </si>
  <si>
    <t>das Wunschgewicht</t>
  </si>
  <si>
    <t>das Wüstenabenteuer</t>
  </si>
  <si>
    <t>das Zocken</t>
  </si>
  <si>
    <t>das Zubehör</t>
  </si>
  <si>
    <t>dasselbe</t>
  </si>
  <si>
    <t>dauernd</t>
  </si>
  <si>
    <t>demnach</t>
  </si>
  <si>
    <t>den Rasen mähen</t>
  </si>
  <si>
    <t>dennoch</t>
  </si>
  <si>
    <t>der Abgebende</t>
  </si>
  <si>
    <t>der Aktenkoffer</t>
  </si>
  <si>
    <t>der Angestellte</t>
  </si>
  <si>
    <t>der Ängstliche</t>
  </si>
  <si>
    <t>der Ankauf</t>
  </si>
  <si>
    <t>der Anlaufpunkt</t>
  </si>
  <si>
    <t>der Artenschutz</t>
  </si>
  <si>
    <t>der Ast</t>
  </si>
  <si>
    <t>der Atem</t>
  </si>
  <si>
    <t>der Aufbau</t>
  </si>
  <si>
    <t>der Aufenthalt</t>
  </si>
  <si>
    <t>der Aufsatz</t>
  </si>
  <si>
    <t>der Auftragszettel</t>
  </si>
  <si>
    <t>der Ausritt</t>
  </si>
  <si>
    <t>der Barkredit</t>
  </si>
  <si>
    <t>der Bauernhof</t>
  </si>
  <si>
    <t>der Baustellenlärm</t>
  </si>
  <si>
    <t>der Beamte</t>
  </si>
  <si>
    <t>der Begriff</t>
  </si>
  <si>
    <t>der Bereich</t>
  </si>
  <si>
    <t>der Bericht</t>
  </si>
  <si>
    <t>der Besitzer</t>
  </si>
  <si>
    <t>der Bestandteil</t>
  </si>
  <si>
    <t>der Bettler</t>
  </si>
  <si>
    <t>der Bewegungsapparat</t>
  </si>
  <si>
    <t>der biologische Anbau</t>
  </si>
  <si>
    <t>der Biss</t>
  </si>
  <si>
    <t>der Blue Chip</t>
  </si>
  <si>
    <t>der Blumenstrauß</t>
  </si>
  <si>
    <t>der Blütenpollen</t>
  </si>
  <si>
    <t>der Brauch</t>
  </si>
  <si>
    <t>der Briefumschlag</t>
  </si>
  <si>
    <t>der Bruch</t>
  </si>
  <si>
    <t>der Brustkrebs</t>
  </si>
  <si>
    <t>der Bundestheaterverband</t>
  </si>
  <si>
    <t>der Bundesverband</t>
  </si>
  <si>
    <t>der Bürgermeister</t>
  </si>
  <si>
    <t>der Bursche</t>
  </si>
  <si>
    <t>der CD-Brenner</t>
  </si>
  <si>
    <t>der CD-Rohling</t>
  </si>
  <si>
    <t>der Deutsche Arbeitsring für Lärmbekämpfung</t>
  </si>
  <si>
    <t>der Dieb</t>
  </si>
  <si>
    <t>der Dienstwagen</t>
  </si>
  <si>
    <t>der Drei-Käse-Hoch</t>
  </si>
  <si>
    <t>der Durchbruch</t>
  </si>
  <si>
    <t>der Einfluss auf</t>
  </si>
  <si>
    <t>der Eintrag</t>
  </si>
  <si>
    <t>der Eintritt</t>
  </si>
  <si>
    <t>der Elfenbeinschmuck</t>
  </si>
  <si>
    <t>der Entsorgungsdienst</t>
  </si>
  <si>
    <t>der Erfinder</t>
  </si>
  <si>
    <t>der Erlös</t>
  </si>
  <si>
    <t>der Ernährungswissenschaftler</t>
  </si>
  <si>
    <t>der Ernstfall</t>
  </si>
  <si>
    <t>der Erwachsene</t>
  </si>
  <si>
    <t>der Erzeuger</t>
  </si>
  <si>
    <t>der Fall</t>
  </si>
  <si>
    <t>der Fallsüchtige</t>
  </si>
  <si>
    <t>der Fleischverbrauch</t>
  </si>
  <si>
    <t>der Flohmarkt</t>
  </si>
  <si>
    <t>der Fluglärm</t>
  </si>
  <si>
    <t>der Forscher</t>
  </si>
  <si>
    <t>der Fortgeschrittene</t>
  </si>
  <si>
    <t>der Fragebogen</t>
  </si>
  <si>
    <t>der Gabentisch</t>
  </si>
  <si>
    <t>der Gegner</t>
  </si>
  <si>
    <t>der Gejagte</t>
  </si>
  <si>
    <t>der Geldverkehr</t>
  </si>
  <si>
    <t>der Genuss</t>
  </si>
  <si>
    <t>der Geruch</t>
  </si>
  <si>
    <t>der Geschenke-Entsorgungsservice</t>
  </si>
  <si>
    <t>der Gewerbelärm</t>
  </si>
  <si>
    <t>der Hackbraten</t>
  </si>
  <si>
    <t>der Hai</t>
  </si>
  <si>
    <t>der Hai-Angriff</t>
  </si>
  <si>
    <t>der Haltungsschaden</t>
  </si>
  <si>
    <t>der Handelsreisende</t>
  </si>
  <si>
    <t>der Heilige</t>
  </si>
  <si>
    <t>der Hintermann</t>
  </si>
  <si>
    <t>der Hirte</t>
  </si>
  <si>
    <t>der Hofladen</t>
  </si>
  <si>
    <t>der Humor</t>
  </si>
  <si>
    <t>der Humor kommt nicht zu kurz</t>
  </si>
  <si>
    <t>der Imbissladen</t>
  </si>
  <si>
    <t>der Investmentfonds</t>
  </si>
  <si>
    <t>der Jesus-Verräter</t>
  </si>
  <si>
    <t>der Kapuzenpullover</t>
  </si>
  <si>
    <t>der Kerker</t>
  </si>
  <si>
    <t>der Kern</t>
  </si>
  <si>
    <t>der Klassenkamerad</t>
  </si>
  <si>
    <t>der Klavierstimmer</t>
  </si>
  <si>
    <t>der Kleiderbügel</t>
  </si>
  <si>
    <t>der Knochen</t>
  </si>
  <si>
    <t>der König</t>
  </si>
  <si>
    <t>der Konkurrent</t>
  </si>
  <si>
    <t>der Krach</t>
  </si>
  <si>
    <t>der Kreislauf</t>
  </si>
  <si>
    <t>der Küstenort</t>
  </si>
  <si>
    <t>der Laden</t>
  </si>
  <si>
    <t>der Ladendieb</t>
  </si>
  <si>
    <t>der Ladenpreis</t>
  </si>
  <si>
    <t>der Lastkraftwagen</t>
  </si>
  <si>
    <t>der Leguan</t>
  </si>
  <si>
    <t>der Leistungssport</t>
  </si>
  <si>
    <t>der Leuchtturm</t>
  </si>
  <si>
    <t>der Liebeskummer</t>
  </si>
  <si>
    <t>der Lokomotivführer</t>
  </si>
  <si>
    <t>der Luxus</t>
  </si>
  <si>
    <t>der Mittler</t>
  </si>
  <si>
    <t>der Muskelprotz</t>
  </si>
  <si>
    <t>der Nachweis</t>
  </si>
  <si>
    <t>der Nachwuchs</t>
  </si>
  <si>
    <t>der Obdachlose</t>
  </si>
  <si>
    <t>der Ober</t>
  </si>
  <si>
    <t>der Papagei</t>
  </si>
  <si>
    <t>der Pauschalpreis</t>
  </si>
  <si>
    <t>der PC-Notdienst</t>
  </si>
  <si>
    <t>der Pickel</t>
  </si>
  <si>
    <t>der Plastikbecher</t>
  </si>
  <si>
    <t>der Plateauabsatz</t>
  </si>
  <si>
    <t>der Problembereich</t>
  </si>
  <si>
    <t>der Rasen</t>
  </si>
  <si>
    <t>der Rasierpinsel</t>
  </si>
  <si>
    <t>der Räuber</t>
  </si>
  <si>
    <t>der Raubfisch</t>
  </si>
  <si>
    <t>der Reichtum</t>
  </si>
  <si>
    <t>der Reiseknüller</t>
  </si>
  <si>
    <t>der Reiz</t>
  </si>
  <si>
    <t>der Rennfahrer</t>
  </si>
  <si>
    <t>der Ritus</t>
  </si>
  <si>
    <t>der Rollstuhl</t>
  </si>
  <si>
    <t>der Ruf</t>
  </si>
  <si>
    <t>der Schlangenbiss</t>
  </si>
  <si>
    <t>der Schulhof</t>
  </si>
  <si>
    <t>der Schulranzen</t>
  </si>
  <si>
    <t>der Schutzpatron</t>
  </si>
  <si>
    <t>der Schwimmgurt</t>
  </si>
  <si>
    <t>der Sehende</t>
  </si>
  <si>
    <t>der Sonnenuntergang</t>
  </si>
  <si>
    <t>der Sozialbeitrag</t>
  </si>
  <si>
    <t>der Spender</t>
  </si>
  <si>
    <t>der Spiegel</t>
  </si>
  <si>
    <t>der Spielzeugtraum</t>
  </si>
  <si>
    <t>der Spion</t>
  </si>
  <si>
    <t>der Sportgeräte-Verleih</t>
  </si>
  <si>
    <t>der Staat</t>
  </si>
  <si>
    <t>der Stein</t>
  </si>
  <si>
    <t>der Sterssauslöser</t>
  </si>
  <si>
    <t>der Stoff</t>
  </si>
  <si>
    <t>der Stoffwechsel</t>
  </si>
  <si>
    <t>der Straßenverkehr</t>
  </si>
  <si>
    <t>der Straßenverkehrslärm</t>
  </si>
  <si>
    <t>der Streichelzoo</t>
  </si>
  <si>
    <t>der Szwilling</t>
  </si>
  <si>
    <t>der Taucher</t>
  </si>
  <si>
    <t>der Teenie</t>
  </si>
  <si>
    <t>der Tierschutzvereein</t>
  </si>
  <si>
    <t>der Tod</t>
  </si>
  <si>
    <t>der Tomatenzüchterverband</t>
  </si>
  <si>
    <t>der Trekking-Veranstalter</t>
  </si>
  <si>
    <t>der Triebwagen</t>
  </si>
  <si>
    <t>der Trost</t>
  </si>
  <si>
    <t>der Türspalt</t>
  </si>
  <si>
    <t>der Überängstliche</t>
  </si>
  <si>
    <t>der Umgang mit</t>
  </si>
  <si>
    <t>der Umhang</t>
  </si>
  <si>
    <t>der Unfallersatzwagen</t>
  </si>
  <si>
    <t>der Veranstaltungstipp</t>
  </si>
  <si>
    <t>der Verdacht</t>
  </si>
  <si>
    <t>der Verein</t>
  </si>
  <si>
    <t>der Verlag</t>
  </si>
  <si>
    <t>der Verleih</t>
  </si>
  <si>
    <t>der Versand</t>
  </si>
  <si>
    <t>der Vertreter</t>
  </si>
  <si>
    <t>der Vorfall</t>
  </si>
  <si>
    <t>der Vorsitzende</t>
  </si>
  <si>
    <t>der Vorzug</t>
  </si>
  <si>
    <t>der Wal</t>
  </si>
  <si>
    <t>der Wandel</t>
  </si>
  <si>
    <t>der Waran</t>
  </si>
  <si>
    <t>der Warmblüter</t>
  </si>
  <si>
    <t>der Wecker</t>
  </si>
  <si>
    <t>der Weltmeister</t>
  </si>
  <si>
    <t>der Wettbewerb</t>
  </si>
  <si>
    <t>der Wiedereinstieg</t>
  </si>
  <si>
    <t>der Wigwam</t>
  </si>
  <si>
    <t>der Wirtschaftsmanager</t>
  </si>
  <si>
    <t>der Zeitgenosse</t>
  </si>
  <si>
    <t>der Zettel</t>
  </si>
  <si>
    <t>der Zins</t>
  </si>
  <si>
    <t>der Zöllner</t>
  </si>
  <si>
    <t>der Zugriff</t>
  </si>
  <si>
    <t>der Zusammenhang</t>
  </si>
  <si>
    <t>der Zustand</t>
  </si>
  <si>
    <t>der Zweck</t>
  </si>
  <si>
    <t>derart</t>
  </si>
  <si>
    <t>derjenige</t>
  </si>
  <si>
    <t>derselben</t>
  </si>
  <si>
    <t>deutlich</t>
  </si>
  <si>
    <t>deutlich machen</t>
  </si>
  <si>
    <t>dezent</t>
  </si>
  <si>
    <t>die Absprache</t>
  </si>
  <si>
    <t>die Ähnlichkeit</t>
  </si>
  <si>
    <t>die Algarve</t>
  </si>
  <si>
    <t>die Angabe</t>
  </si>
  <si>
    <t>die Anlage</t>
  </si>
  <si>
    <t>die Anschrift</t>
  </si>
  <si>
    <t>die Anzeige</t>
  </si>
  <si>
    <t>die Artengemeinschaft</t>
  </si>
  <si>
    <t>die Aushilfskraft</t>
  </si>
  <si>
    <t>die Auskunft</t>
  </si>
  <si>
    <t>die Ausnahme</t>
  </si>
  <si>
    <t>die Aussage</t>
  </si>
  <si>
    <t>die Ausstellung</t>
  </si>
  <si>
    <t>die Auswirkung</t>
  </si>
  <si>
    <t>die Babynahrung</t>
  </si>
  <si>
    <t>die Bannmeile</t>
  </si>
  <si>
    <t>die Baseball-Mütze</t>
  </si>
  <si>
    <t>die Bearbeitung</t>
  </si>
  <si>
    <t>die Bedienung</t>
  </si>
  <si>
    <t>die Belastung</t>
  </si>
  <si>
    <t>die Belohnung</t>
  </si>
  <si>
    <t>die Belüftung</t>
  </si>
  <si>
    <t>die Beratung</t>
  </si>
  <si>
    <t>die Beschaffung</t>
  </si>
  <si>
    <t>die Bescheidenheit</t>
  </si>
  <si>
    <t>die Beschwerde</t>
  </si>
  <si>
    <t>die Besichtigungsfahrt</t>
  </si>
  <si>
    <t>die Besorgungsfahrt</t>
  </si>
  <si>
    <t>die Betreuung</t>
  </si>
  <si>
    <t>die Beute</t>
  </si>
  <si>
    <t>die Bewachung</t>
  </si>
  <si>
    <t>die Beweissicherung</t>
  </si>
  <si>
    <t>die Bewerbung</t>
  </si>
  <si>
    <t>die Bilanz</t>
  </si>
  <si>
    <t>die Börse</t>
  </si>
  <si>
    <t>die Briefmarke</t>
  </si>
  <si>
    <t>die Bühne</t>
  </si>
  <si>
    <t>die Computerfeuerwehr</t>
  </si>
  <si>
    <t>die Darbietung</t>
  </si>
  <si>
    <t>die darstellende Kunst</t>
  </si>
  <si>
    <t>die Diät-Mahlzeit</t>
  </si>
  <si>
    <t>die Dose</t>
  </si>
  <si>
    <t>die Dreharbeiten</t>
  </si>
  <si>
    <t>die eigene Überzeugung</t>
  </si>
  <si>
    <t>die Eigenschaft</t>
  </si>
  <si>
    <t>die Eigentumswohnung</t>
  </si>
  <si>
    <t>die Einführung</t>
  </si>
  <si>
    <t>die Einsendung</t>
  </si>
  <si>
    <t>die Einstellung</t>
  </si>
  <si>
    <t>die Entwicklung</t>
  </si>
  <si>
    <t>die Erde</t>
  </si>
  <si>
    <t>die Erlaubnis</t>
  </si>
  <si>
    <t>die Ermäßigung</t>
  </si>
  <si>
    <t>die Ernährung</t>
  </si>
  <si>
    <t>die Ernährungsberatung</t>
  </si>
  <si>
    <t>die Ernte</t>
  </si>
  <si>
    <t>die Erziehung</t>
  </si>
  <si>
    <t>die Essgewohnheiten</t>
  </si>
  <si>
    <t>die Etage</t>
  </si>
  <si>
    <t>die Fähigkeit</t>
  </si>
  <si>
    <t>die Fähre</t>
  </si>
  <si>
    <t>die Ferien</t>
  </si>
  <si>
    <t>die Fettsucht</t>
  </si>
  <si>
    <t>die Feuerwehr</t>
  </si>
  <si>
    <t>die Flotte</t>
  </si>
  <si>
    <t>die Folge</t>
  </si>
  <si>
    <t>die Förderung</t>
  </si>
  <si>
    <t>die Forschung</t>
  </si>
  <si>
    <t>die Funkausbildung</t>
  </si>
  <si>
    <t>die Gaststätte</t>
  </si>
  <si>
    <t>die Gebühr</t>
  </si>
  <si>
    <t>die Gefahr</t>
  </si>
  <si>
    <t>die Gefängnisstrafe</t>
  </si>
  <si>
    <t>die Gefrierbox</t>
  </si>
  <si>
    <t>die Gehgeschwindigkeit</t>
  </si>
  <si>
    <t>die Geldanlage</t>
  </si>
  <si>
    <t>die Gelegenheit</t>
  </si>
  <si>
    <t>die Geschwindigkeitsbeschränkung</t>
  </si>
  <si>
    <t>die Gesellschaft</t>
  </si>
  <si>
    <t>die Golfausrüstung</t>
  </si>
  <si>
    <t>die Grenze</t>
  </si>
  <si>
    <t>die Grundlage</t>
  </si>
  <si>
    <t>die Gründung</t>
  </si>
  <si>
    <t>die Gültigkeitsdauer</t>
  </si>
  <si>
    <t>die Haiart</t>
  </si>
  <si>
    <t>die Haltung</t>
  </si>
  <si>
    <t>die Heilsarmee</t>
  </si>
  <si>
    <t>die Herz-Kreislauf-Erkrankung</t>
  </si>
  <si>
    <t>die Hochzeit</t>
  </si>
  <si>
    <t>die Infoquelle</t>
  </si>
  <si>
    <t>die ISDN-Anlage</t>
  </si>
  <si>
    <t>die Jagd</t>
  </si>
  <si>
    <t>die Jugendeinrichtung</t>
  </si>
  <si>
    <t>die Jugendherberge</t>
  </si>
  <si>
    <t>die Kaiserzeit</t>
  </si>
  <si>
    <t>die Karriereleiter</t>
  </si>
  <si>
    <t>die Katzendame</t>
  </si>
  <si>
    <t>die Kennziffer</t>
  </si>
  <si>
    <t>die Kerze</t>
  </si>
  <si>
    <t>die Kinder- und Jugendanwaltschaft</t>
  </si>
  <si>
    <t>die Klamotten</t>
  </si>
  <si>
    <t>die Kost</t>
  </si>
  <si>
    <t>die Kulisse</t>
  </si>
  <si>
    <t>die Küste</t>
  </si>
  <si>
    <t>die Langeweile</t>
  </si>
  <si>
    <t>die Lärmbekämpfung</t>
  </si>
  <si>
    <t>die Lärmbeschwerden</t>
  </si>
  <si>
    <t>die Lärmfibel</t>
  </si>
  <si>
    <t>die Laune</t>
  </si>
  <si>
    <t>die Lebensgeschwindigkeit</t>
  </si>
  <si>
    <t>die Leistung</t>
  </si>
  <si>
    <t>die Leitung</t>
  </si>
  <si>
    <t>die Lichthupe</t>
  </si>
  <si>
    <t>die Lieferung</t>
  </si>
  <si>
    <t>die Lokomotive</t>
  </si>
  <si>
    <t>die Luft</t>
  </si>
  <si>
    <t>die Maß</t>
  </si>
  <si>
    <t>die Maßnahme gegen</t>
  </si>
  <si>
    <t>die Menge</t>
  </si>
  <si>
    <t>die Mensa Mahlzeit</t>
  </si>
  <si>
    <t>die Minderheit</t>
  </si>
  <si>
    <t>die Mit-Mach-Aktivität</t>
  </si>
  <si>
    <t>die Musikrichtung</t>
  </si>
  <si>
    <t>die Mütze</t>
  </si>
  <si>
    <t>die Nachfrage nach</t>
  </si>
  <si>
    <t>die Nachhilfe</t>
  </si>
  <si>
    <t>die Nachwuchsband</t>
  </si>
  <si>
    <t>die Nähmaschine</t>
  </si>
  <si>
    <t>die Naschkatze</t>
  </si>
  <si>
    <t>die Neuheit</t>
  </si>
  <si>
    <t>die Öffentlichkeit</t>
  </si>
  <si>
    <t>die Ostseeküste</t>
  </si>
  <si>
    <t>die Palatschinken</t>
  </si>
  <si>
    <t>die Pauschalreise</t>
  </si>
  <si>
    <t>die Pension</t>
  </si>
  <si>
    <t>die Pflicht</t>
  </si>
  <si>
    <t>die Pilzkrankheit</t>
  </si>
  <si>
    <t>die Plattenfirma</t>
  </si>
  <si>
    <t>die Plattenindustrie</t>
  </si>
  <si>
    <t>die Puppe</t>
  </si>
  <si>
    <t>die Puppenstube</t>
  </si>
  <si>
    <t>die Randgruppe</t>
  </si>
  <si>
    <t>die Raubkopie</t>
  </si>
  <si>
    <t>die Räumlichkeiten</t>
  </si>
  <si>
    <t>die Redaktion</t>
  </si>
  <si>
    <t>die Reihenfolge</t>
  </si>
  <si>
    <t>die Reiseleitung</t>
  </si>
  <si>
    <t>die Rettung</t>
  </si>
  <si>
    <t>die Riesenmenge</t>
  </si>
  <si>
    <t>die Rippe</t>
  </si>
  <si>
    <t>die Rückenflosse</t>
  </si>
  <si>
    <t>die Schiffspassage</t>
  </si>
  <si>
    <t>die Schildkröte</t>
  </si>
  <si>
    <t>die Schlange</t>
  </si>
  <si>
    <t>die Schlankheitskur</t>
  </si>
  <si>
    <t>die Schutzgebühr</t>
  </si>
  <si>
    <t>die Seele</t>
  </si>
  <si>
    <t>die Selbstverteidigung</t>
  </si>
  <si>
    <t>die Siedlung</t>
  </si>
  <si>
    <t>die Sinnkrise</t>
  </si>
  <si>
    <t>die Sonderführung</t>
  </si>
  <si>
    <t>die Sparbereitschaft</t>
  </si>
  <si>
    <t>die Sparkasse</t>
  </si>
  <si>
    <t>die Spendenbereitschaft</t>
  </si>
  <si>
    <t>die Spielzeugeisenbahn</t>
  </si>
  <si>
    <t>die Sprechfähigkeit</t>
  </si>
  <si>
    <t>die Steinkoralle</t>
  </si>
  <si>
    <t>die Stellungnahme</t>
  </si>
  <si>
    <t>die Stiftung</t>
  </si>
  <si>
    <t>die Stimme</t>
  </si>
  <si>
    <t>die Stimmung</t>
  </si>
  <si>
    <t>die Straftat</t>
  </si>
  <si>
    <t>die Strecke</t>
  </si>
  <si>
    <t>die Tabellenkalkulation</t>
  </si>
  <si>
    <t>die Tat</t>
  </si>
  <si>
    <t>die Teilinstandsetzung</t>
  </si>
  <si>
    <t>die Telefonzelle</t>
  </si>
  <si>
    <t>die Tiefkühlpizza</t>
  </si>
  <si>
    <t>die Tischreservierung</t>
  </si>
  <si>
    <t>die Top-Beratung</t>
  </si>
  <si>
    <t>die Treue</t>
  </si>
  <si>
    <t>die TÜV-Akademie</t>
  </si>
  <si>
    <t>die Überlebenschance</t>
  </si>
  <si>
    <t>die Überreste</t>
  </si>
  <si>
    <t>die Überschrift</t>
  </si>
  <si>
    <t>die Überzeugungskraft</t>
  </si>
  <si>
    <t>die Umfrage</t>
  </si>
  <si>
    <t>die Umgangsformen</t>
  </si>
  <si>
    <t>die Umgebung</t>
  </si>
  <si>
    <t>die Unterhaltung</t>
  </si>
  <si>
    <t>die Unterwäsche</t>
  </si>
  <si>
    <t>die Urgroßmutter</t>
  </si>
  <si>
    <t>die Ursache</t>
  </si>
  <si>
    <t>die Veranstaltung</t>
  </si>
  <si>
    <t>die Verantwortung</t>
  </si>
  <si>
    <t>die Verantwortung tragen für</t>
  </si>
  <si>
    <t>die Verfolgung</t>
  </si>
  <si>
    <t>die Verhütung</t>
  </si>
  <si>
    <t>die Verkehrsregel</t>
  </si>
  <si>
    <t>die Verkleidung</t>
  </si>
  <si>
    <t>die Verletzung</t>
  </si>
  <si>
    <t>die Vermarktung</t>
  </si>
  <si>
    <t>die Vermisstenstelle</t>
  </si>
  <si>
    <t>die Verspannung</t>
  </si>
  <si>
    <t>die Voraussetzung</t>
  </si>
  <si>
    <t>die Waffe</t>
  </si>
  <si>
    <t>die Wange</t>
  </si>
  <si>
    <t>die Ware</t>
  </si>
  <si>
    <t>die Weite</t>
  </si>
  <si>
    <t>die Werbung</t>
  </si>
  <si>
    <t>die Wirkung</t>
  </si>
  <si>
    <t>die Wortschöpfung</t>
  </si>
  <si>
    <t>die Wunde</t>
  </si>
  <si>
    <t>die Würgeschlange</t>
  </si>
  <si>
    <t>die Zauberflöte</t>
  </si>
  <si>
    <t>die Zeile</t>
  </si>
  <si>
    <t>die Zusammenstellung</t>
  </si>
  <si>
    <t>dienen als</t>
  </si>
  <si>
    <t>die Erkenntnis</t>
  </si>
  <si>
    <t>dringend</t>
  </si>
  <si>
    <t>drucken</t>
  </si>
  <si>
    <t>durchaus</t>
  </si>
  <si>
    <t>durchfallen</t>
  </si>
  <si>
    <t>durchführen</t>
  </si>
  <si>
    <t>durchhalten</t>
  </si>
  <si>
    <t>durchlaufen</t>
  </si>
  <si>
    <t>durchsetzen</t>
  </si>
  <si>
    <t>dürfte zurückgehen auf</t>
  </si>
  <si>
    <t>verbringen</t>
  </si>
  <si>
    <t>eben</t>
  </si>
  <si>
    <t>ebenfalls</t>
  </si>
  <si>
    <t>ebenso</t>
  </si>
  <si>
    <t>edel</t>
  </si>
  <si>
    <t>ehemalig</t>
  </si>
  <si>
    <t>eher</t>
  </si>
  <si>
    <t>ehrgeizig</t>
  </si>
  <si>
    <t>eigen-</t>
  </si>
  <si>
    <t>ein bisserl</t>
  </si>
  <si>
    <t>eine Abmachung treffen</t>
  </si>
  <si>
    <t>eine Chance erhalten auf</t>
  </si>
  <si>
    <t>eine Stellungnahme abgeben</t>
  </si>
  <si>
    <t>einem passiert nichts</t>
  </si>
  <si>
    <t>einen Brief verfassen an</t>
  </si>
  <si>
    <t>einen Kontakt herstellen zu</t>
  </si>
  <si>
    <t>einführen</t>
  </si>
  <si>
    <t>einführen in</t>
  </si>
  <si>
    <t>eingetragener Verein</t>
  </si>
  <si>
    <t>einmalig</t>
  </si>
  <si>
    <t>einrichten</t>
  </si>
  <si>
    <t>einschätzen</t>
  </si>
  <si>
    <t>einsetzen</t>
  </si>
  <si>
    <t>einsetzen als</t>
  </si>
  <si>
    <t>einst</t>
  </si>
  <si>
    <t>einsteigen in</t>
  </si>
  <si>
    <t>eintauchen</t>
  </si>
  <si>
    <t>einwickeln</t>
  </si>
  <si>
    <t>einzeln</t>
  </si>
  <si>
    <t>einzigartig</t>
  </si>
  <si>
    <t>eisern</t>
  </si>
  <si>
    <t>eisig</t>
  </si>
  <si>
    <t>eisige Ruhe</t>
  </si>
  <si>
    <t>eng</t>
  </si>
  <si>
    <t>entdecken</t>
  </si>
  <si>
    <t>entführen</t>
  </si>
  <si>
    <t>enthalten</t>
  </si>
  <si>
    <t>entlassen</t>
  </si>
  <si>
    <t>entstehen</t>
  </si>
  <si>
    <t>entwickeln</t>
  </si>
  <si>
    <t>erarbeiten</t>
  </si>
  <si>
    <t>erbitten</t>
  </si>
  <si>
    <t>erfahren</t>
  </si>
  <si>
    <t>erfolgreich</t>
  </si>
  <si>
    <t>erfrieren</t>
  </si>
  <si>
    <t>ergänzen</t>
  </si>
  <si>
    <t>ergeben</t>
  </si>
  <si>
    <t>erhältlich sein</t>
  </si>
  <si>
    <t>erheben</t>
  </si>
  <si>
    <t>erheblich</t>
  </si>
  <si>
    <t>erholsam</t>
  </si>
  <si>
    <t>erkennen</t>
  </si>
  <si>
    <t>erklären zu</t>
  </si>
  <si>
    <t>erledigen</t>
  </si>
  <si>
    <t>ermuntern zu</t>
  </si>
  <si>
    <t>ernennen</t>
  </si>
  <si>
    <t>ernennen zu</t>
  </si>
  <si>
    <t>ernst</t>
  </si>
  <si>
    <t>ernsthaft</t>
  </si>
  <si>
    <t>erscheinen</t>
  </si>
  <si>
    <t>erschreckend</t>
  </si>
  <si>
    <t>ersetzen</t>
  </si>
  <si>
    <t>erwischen</t>
  </si>
  <si>
    <t>erziehen</t>
  </si>
  <si>
    <t>es ist viel los</t>
  </si>
  <si>
    <t>es wimmelt von</t>
  </si>
  <si>
    <t>etwas draus machen</t>
  </si>
  <si>
    <t>etwas ernst nehmen</t>
  </si>
  <si>
    <t>etwas fliegt in die Ecke</t>
  </si>
  <si>
    <t>etwas im Sinn haben</t>
  </si>
  <si>
    <t>etwas in Erfüllung gehen lassen</t>
  </si>
  <si>
    <t>etwas ist erwiesen</t>
  </si>
  <si>
    <t>etwas kommt mir über die Lippen</t>
  </si>
  <si>
    <t>etwas liegt hinter jemandem</t>
  </si>
  <si>
    <t>etwas tun gegen</t>
  </si>
  <si>
    <t>etwas vorhaben</t>
  </si>
  <si>
    <t>etwas zu sich nehmen</t>
  </si>
  <si>
    <t>fachärztlich</t>
  </si>
  <si>
    <t>specialist</t>
  </si>
  <si>
    <t>ειδικός</t>
  </si>
  <si>
    <t>fachbezogen</t>
  </si>
  <si>
    <t>specialized</t>
  </si>
  <si>
    <t>ειδικευμένος</t>
  </si>
  <si>
    <t>fachkundig</t>
  </si>
  <si>
    <t>fangen</t>
  </si>
  <si>
    <t>faul</t>
  </si>
  <si>
    <t>fault</t>
  </si>
  <si>
    <t>fein</t>
  </si>
  <si>
    <t>feststellen</t>
  </si>
  <si>
    <t>fetzig</t>
  </si>
  <si>
    <t>fleischig</t>
  </si>
  <si>
    <t>fliegen</t>
  </si>
  <si>
    <t>flüttern</t>
  </si>
  <si>
    <t>folgen</t>
  </si>
  <si>
    <t>fordern</t>
  </si>
  <si>
    <t>fördern</t>
  </si>
  <si>
    <t>fressen</t>
  </si>
  <si>
    <t>furchtbar</t>
  </si>
  <si>
    <t>fürchten</t>
  </si>
  <si>
    <t>gastieren</t>
  </si>
  <si>
    <t>gebrauchen</t>
  </si>
  <si>
    <t>gebraucht</t>
  </si>
  <si>
    <t>geeignet</t>
  </si>
  <si>
    <t>gefährdet</t>
  </si>
  <si>
    <t>gefährlich</t>
  </si>
  <si>
    <t>geführt</t>
  </si>
  <si>
    <t>geistig</t>
  </si>
  <si>
    <t>gelten</t>
  </si>
  <si>
    <t>gelten als</t>
  </si>
  <si>
    <t>geltend</t>
  </si>
  <si>
    <t>gemütlich</t>
  </si>
  <si>
    <t>genehmigt</t>
  </si>
  <si>
    <t>gepflegt</t>
  </si>
  <si>
    <t>geprüft</t>
  </si>
  <si>
    <t>gestalten</t>
  </si>
  <si>
    <t>gestehen</t>
  </si>
  <si>
    <t>gesundheitsbewusst</t>
  </si>
  <si>
    <t>getigert</t>
  </si>
  <si>
    <t>gewährleisten</t>
  </si>
  <si>
    <t>gewünscht</t>
  </si>
  <si>
    <t>glänzen</t>
  </si>
  <si>
    <t>gleichermaßen</t>
  </si>
  <si>
    <t>glucksen</t>
  </si>
  <si>
    <t>greifen zu</t>
  </si>
  <si>
    <t>gründlich</t>
  </si>
  <si>
    <t>halten für</t>
  </si>
  <si>
    <t>Hände schütteln</t>
  </si>
  <si>
    <t>hautnah</t>
  </si>
  <si>
    <t>heftig</t>
  </si>
  <si>
    <t>heimkehrend</t>
  </si>
  <si>
    <t>herausfinden</t>
  </si>
  <si>
    <t>herausgeben</t>
  </si>
  <si>
    <t>herstellen</t>
  </si>
  <si>
    <t>hervorgehen aus</t>
  </si>
  <si>
    <t>hervorragend</t>
  </si>
  <si>
    <t>herzeigen</t>
  </si>
  <si>
    <t>heuer</t>
  </si>
  <si>
    <t>hindeuten auf</t>
  </si>
  <si>
    <t>hierzulande</t>
  </si>
  <si>
    <t>hineinpassen</t>
  </si>
  <si>
    <t>hingeben</t>
  </si>
  <si>
    <t>hinterher</t>
  </si>
  <si>
    <t>hinweisen auf</t>
  </si>
  <si>
    <t>hoch belastet</t>
  </si>
  <si>
    <t>höchstwahrscheinlich</t>
  </si>
  <si>
    <t>hochwertig</t>
  </si>
  <si>
    <t>holen</t>
  </si>
  <si>
    <t>im Durchschnitt</t>
  </si>
  <si>
    <t>im Einsatz sein</t>
  </si>
  <si>
    <t>im Handumdrehen</t>
  </si>
  <si>
    <t>im Sekundentakt</t>
  </si>
  <si>
    <t>im Umkreis von</t>
  </si>
  <si>
    <t>im Wandel</t>
  </si>
  <si>
    <t>immerhin</t>
  </si>
  <si>
    <t>in dem Unterrichtsplan aufnehmen</t>
  </si>
  <si>
    <t>in der Lage sein</t>
  </si>
  <si>
    <t>in erster Linie</t>
  </si>
  <si>
    <t>in hervorragenden Zustand</t>
  </si>
  <si>
    <t>irren</t>
  </si>
  <si>
    <t xml:space="preserve">je </t>
  </si>
  <si>
    <t>jede Menge</t>
  </si>
  <si>
    <t>jedoch</t>
  </si>
  <si>
    <t>jemals</t>
  </si>
  <si>
    <t>jemandem zur Seite stehen</t>
  </si>
  <si>
    <t>jemanden beobachten lassen</t>
  </si>
  <si>
    <t>jemanden überzeugen von</t>
  </si>
  <si>
    <t>jenner</t>
  </si>
  <si>
    <t>jeweils</t>
  </si>
  <si>
    <t>Jura</t>
  </si>
  <si>
    <t>klug</t>
  </si>
  <si>
    <t>knackig</t>
  </si>
  <si>
    <t>knapp</t>
  </si>
  <si>
    <t>knapp sein</t>
  </si>
  <si>
    <t>kompetent</t>
  </si>
  <si>
    <t>kontinuierlich</t>
  </si>
  <si>
    <t>kräftig</t>
  </si>
  <si>
    <t>kreuz und quer durch</t>
  </si>
  <si>
    <t>krumm</t>
  </si>
  <si>
    <t>Langeweile kommt auf</t>
  </si>
  <si>
    <t>langfristig</t>
  </si>
  <si>
    <t>lauern</t>
  </si>
  <si>
    <t>lebendig</t>
  </si>
  <si>
    <t>legen</t>
  </si>
  <si>
    <t>leiden an</t>
  </si>
  <si>
    <t>leiden unter</t>
  </si>
  <si>
    <t>leistungsorientiert</t>
  </si>
  <si>
    <t>leuchten</t>
  </si>
  <si>
    <t>liefern</t>
  </si>
  <si>
    <t>locken</t>
  </si>
  <si>
    <t>losgehen</t>
  </si>
  <si>
    <t>losradeln</t>
  </si>
  <si>
    <t>mäßig</t>
  </si>
  <si>
    <t>messen</t>
  </si>
  <si>
    <t>Misstrauen wecken gegenüber</t>
  </si>
  <si>
    <t>mit Schuld haben an</t>
  </si>
  <si>
    <t>mitradeln</t>
  </si>
  <si>
    <t>mitreden bei</t>
  </si>
  <si>
    <t>mitteilen</t>
  </si>
  <si>
    <t>nach Angaben</t>
  </si>
  <si>
    <t>nach Vereinbarung</t>
  </si>
  <si>
    <t>nachbauen</t>
  </si>
  <si>
    <t>nachdenken über</t>
  </si>
  <si>
    <t>Nachhilfe erteilen</t>
  </si>
  <si>
    <t>nachholen</t>
  </si>
  <si>
    <t>nachschlagen</t>
  </si>
  <si>
    <t>nachweisen</t>
  </si>
  <si>
    <t>nahe liegen</t>
  </si>
  <si>
    <t>nämlich</t>
  </si>
  <si>
    <t>nebenher</t>
  </si>
  <si>
    <t>neigen zu</t>
  </si>
  <si>
    <t>nennen</t>
  </si>
  <si>
    <t>neu errichtet</t>
  </si>
  <si>
    <t>nichts halten von</t>
  </si>
  <si>
    <t>Niederösterreich</t>
  </si>
  <si>
    <t>niedrig</t>
  </si>
  <si>
    <t>offenbar</t>
  </si>
  <si>
    <t>öffentlich</t>
  </si>
  <si>
    <t>originalgetreu leben</t>
  </si>
  <si>
    <t>ortsansässig</t>
  </si>
  <si>
    <t>pauken</t>
  </si>
  <si>
    <t>per</t>
  </si>
  <si>
    <t>plastikbeschichtet</t>
  </si>
  <si>
    <t>plötzlich</t>
  </si>
  <si>
    <t>postlagernd</t>
  </si>
  <si>
    <t>praxisbezogen</t>
  </si>
  <si>
    <t>prinzipiell</t>
  </si>
  <si>
    <t>C899=GoogleTranslate(A891, "auto", "gr")</t>
  </si>
  <si>
    <t>pur</t>
  </si>
  <si>
    <t>rasch</t>
  </si>
  <si>
    <t>rauben</t>
  </si>
  <si>
    <t>rechnen mit</t>
  </si>
  <si>
    <t>rechtzeitig</t>
  </si>
  <si>
    <t>reichen</t>
  </si>
  <si>
    <t>retten</t>
  </si>
  <si>
    <t>riesig</t>
  </si>
  <si>
    <t>satt</t>
  </si>
  <si>
    <t>schalten</t>
  </si>
  <si>
    <t>schätzungsweise</t>
  </si>
  <si>
    <t>schieben</t>
  </si>
  <si>
    <t>schlagen</t>
  </si>
  <si>
    <t>schlank</t>
  </si>
  <si>
    <t>schlichten</t>
  </si>
  <si>
    <t>schmüchen</t>
  </si>
  <si>
    <t>schulgerecht</t>
  </si>
  <si>
    <t>schwach</t>
  </si>
  <si>
    <t>seither</t>
  </si>
  <si>
    <t>selbstverständlich</t>
  </si>
  <si>
    <t>sich anpassen</t>
  </si>
  <si>
    <t>sich auseinandersetzen mit</t>
  </si>
  <si>
    <t>sich aussprechen gegen</t>
  </si>
  <si>
    <t>sich auswirken auf</t>
  </si>
  <si>
    <t>sich begnügen mit</t>
  </si>
  <si>
    <t>sich bemühen um</t>
  </si>
  <si>
    <t>sich bewähren</t>
  </si>
  <si>
    <t>sich durchs Wasser ziehen lassen</t>
  </si>
  <si>
    <t>sich durchsetzen</t>
  </si>
  <si>
    <t>sich durchsetzen gegen</t>
  </si>
  <si>
    <t>sich einschätzen als</t>
  </si>
  <si>
    <t>sich entwickeln</t>
  </si>
  <si>
    <t>sich ergeben</t>
  </si>
  <si>
    <t>sich etwas ausdenken</t>
  </si>
  <si>
    <t>sich etwas gönnen</t>
  </si>
  <si>
    <t>sich etwas überlegen</t>
  </si>
  <si>
    <t>sich finden</t>
  </si>
  <si>
    <t>sich gewöhnen an</t>
  </si>
  <si>
    <t>sich halten an</t>
  </si>
  <si>
    <t>sich halten für</t>
  </si>
  <si>
    <t>sich herausstellen</t>
  </si>
  <si>
    <t>sich jemandem anvertrauen</t>
  </si>
  <si>
    <t>sich jemandem entgegen ringeln</t>
  </si>
  <si>
    <t>sich mischen in</t>
  </si>
  <si>
    <t>sich nähern</t>
  </si>
  <si>
    <t>sich retten</t>
  </si>
  <si>
    <t>sich schwingen auf</t>
  </si>
  <si>
    <t>sich überfordert fühlen</t>
  </si>
  <si>
    <t>sich verabreden mit</t>
  </si>
  <si>
    <t>sich verstecken</t>
  </si>
  <si>
    <t>sich wenden an</t>
  </si>
  <si>
    <t>sich zeigen</t>
  </si>
  <si>
    <t>sicherstellen</t>
  </si>
  <si>
    <t>sinken</t>
  </si>
  <si>
    <t>sinken um</t>
  </si>
  <si>
    <t>so locker</t>
  </si>
  <si>
    <t>soeben</t>
  </si>
  <si>
    <t>sogar</t>
  </si>
  <si>
    <t>solch-</t>
  </si>
  <si>
    <t>sonstige</t>
  </si>
  <si>
    <t>sowieso</t>
  </si>
  <si>
    <t>spenden</t>
  </si>
  <si>
    <t>spielend leicht</t>
  </si>
  <si>
    <t>Sport treiben</t>
  </si>
  <si>
    <t>städtische Einrichtungen</t>
  </si>
  <si>
    <t>stammen aus</t>
  </si>
  <si>
    <t>stempeln</t>
  </si>
  <si>
    <t>ständig</t>
  </si>
  <si>
    <t>staubig</t>
  </si>
  <si>
    <t>stehlen</t>
  </si>
  <si>
    <t>steigen</t>
  </si>
  <si>
    <t>stolz auf</t>
  </si>
  <si>
    <t>stoßen auf</t>
  </si>
  <si>
    <t>streifen</t>
  </si>
  <si>
    <t>stupsen</t>
  </si>
  <si>
    <t>tätig werden an</t>
  </si>
  <si>
    <t>tief</t>
  </si>
  <si>
    <t>tief hängend</t>
  </si>
  <si>
    <t>trennen</t>
  </si>
  <si>
    <t>über den Ladentisch gehen</t>
  </si>
  <si>
    <t>überdacht</t>
  </si>
  <si>
    <t>überdurchschnittlich</t>
  </si>
  <si>
    <t>überholen</t>
  </si>
  <si>
    <t>überleben</t>
  </si>
  <si>
    <t>überlegen</t>
  </si>
  <si>
    <t>überliefern</t>
  </si>
  <si>
    <t>übernehmen</t>
  </si>
  <si>
    <t>überschreiten</t>
  </si>
  <si>
    <t>überspielen</t>
  </si>
  <si>
    <t>übertrieben</t>
  </si>
  <si>
    <t>überzeugen</t>
  </si>
  <si>
    <t>überzeugt sein</t>
  </si>
  <si>
    <t>überzeugt sein von</t>
  </si>
  <si>
    <t>übrigens</t>
  </si>
  <si>
    <t>umgehen mit</t>
  </si>
  <si>
    <t>unaufhörlich</t>
  </si>
  <si>
    <t>ungewöhnlich</t>
  </si>
  <si>
    <t>ungezwungen</t>
  </si>
  <si>
    <t>unter Aufsicht</t>
  </si>
  <si>
    <t>unterstützen</t>
  </si>
  <si>
    <t>untersuchen</t>
  </si>
  <si>
    <t>unüberlegt</t>
  </si>
  <si>
    <t>unverbindlich</t>
  </si>
  <si>
    <t>veranstalten</t>
  </si>
  <si>
    <t>verantwortlich machen für</t>
  </si>
  <si>
    <t>verantwortlich sein für</t>
  </si>
  <si>
    <t>verantwortungsvoll</t>
  </si>
  <si>
    <t>vereinbaren</t>
  </si>
  <si>
    <t>verfolgen</t>
  </si>
  <si>
    <t>vergangen</t>
  </si>
  <si>
    <t>verkrampft</t>
  </si>
  <si>
    <t>verlangen</t>
  </si>
  <si>
    <t>vermeiden</t>
  </si>
  <si>
    <t>vermitteln</t>
  </si>
  <si>
    <t>vermutlich</t>
  </si>
  <si>
    <t>veröffentlichen</t>
  </si>
  <si>
    <t>verraten</t>
  </si>
  <si>
    <t>verreisen</t>
  </si>
  <si>
    <t>verringern</t>
  </si>
  <si>
    <t>verschmutzt</t>
  </si>
  <si>
    <t>verschwinden</t>
  </si>
  <si>
    <t>verstoßen gegen</t>
  </si>
  <si>
    <t>versteckt</t>
  </si>
  <si>
    <t>verteilen an</t>
  </si>
  <si>
    <t>Vertrauen fassen zu</t>
  </si>
  <si>
    <t>vertraut</t>
  </si>
  <si>
    <t>vertraut machen mit</t>
  </si>
  <si>
    <t>vertreten sein in</t>
  </si>
  <si>
    <t>verursachen</t>
  </si>
  <si>
    <t>verwackelt</t>
  </si>
  <si>
    <t>verwechselt werden mit</t>
  </si>
  <si>
    <t>verweisen an</t>
  </si>
  <si>
    <t>αναφερομαι σε</t>
  </si>
  <si>
    <t>verweisen auf</t>
  </si>
  <si>
    <t>refer to</t>
  </si>
  <si>
    <t>verwildert</t>
  </si>
  <si>
    <t>verzichten auf</t>
  </si>
  <si>
    <t>detoxing from</t>
  </si>
  <si>
    <t>απεξαρτούμαι</t>
  </si>
  <si>
    <t>verzweifelt</t>
  </si>
  <si>
    <t>vollgefedert</t>
  </si>
  <si>
    <t>vollkommen</t>
  </si>
  <si>
    <t>von klein auf</t>
  </si>
  <si>
    <t>vorrechnen</t>
  </si>
  <si>
    <t>calculate</t>
  </si>
  <si>
    <t>υπολογίζω</t>
  </si>
  <si>
    <t>vorzeitig</t>
  </si>
  <si>
    <t>wachsen</t>
  </si>
  <si>
    <t>wachsend</t>
  </si>
  <si>
    <t>wahrscheinlich</t>
  </si>
  <si>
    <t>was für</t>
  </si>
  <si>
    <t>weich</t>
  </si>
  <si>
    <t>weisen</t>
  </si>
  <si>
    <t>weiterhin</t>
  </si>
  <si>
    <t>werden aus</t>
  </si>
  <si>
    <t>werfen</t>
  </si>
  <si>
    <t>winzig</t>
  </si>
  <si>
    <t>wohl</t>
  </si>
  <si>
    <t>zählen zu</t>
  </si>
  <si>
    <t>zahm</t>
  </si>
  <si>
    <t>zauberhaft</t>
  </si>
  <si>
    <t>zaubern</t>
  </si>
  <si>
    <t>κάνω μαγικά</t>
  </si>
  <si>
    <t>ziehen</t>
  </si>
  <si>
    <t>zu der Zeit</t>
  </si>
  <si>
    <t>zubeißen</t>
  </si>
  <si>
    <t>zubereiten</t>
  </si>
  <si>
    <t>zufolge</t>
  </si>
  <si>
    <t>Zug um Zug</t>
  </si>
  <si>
    <t>βήμα βήμα</t>
  </si>
  <si>
    <t>zugute kommen</t>
  </si>
  <si>
    <t>zum Bersten voll</t>
  </si>
  <si>
    <t>zum Leben erwecken</t>
  </si>
  <si>
    <t>zunächst</t>
  </si>
  <si>
    <t>zur selben Zeit</t>
  </si>
  <si>
    <t>zur Verfügung stellen</t>
  </si>
  <si>
    <t>zurechtkommen mit</t>
  </si>
  <si>
    <t>zurückgehen auf</t>
  </si>
  <si>
    <t>zurückkehrend</t>
  </si>
  <si>
    <t>zurückweisen</t>
  </si>
  <si>
    <t>zusammenhängen mit</t>
  </si>
  <si>
    <t>zusammenkriegen</t>
  </si>
  <si>
    <t>zusätzlich</t>
  </si>
  <si>
    <t>zuweisen</t>
  </si>
  <si>
    <t>αναθέτω</t>
  </si>
  <si>
    <t>zwingen</t>
  </si>
  <si>
    <t>zwölfköpfig</t>
  </si>
  <si>
    <t>twelve headed</t>
  </si>
  <si>
    <t>δωδεκακέφαλο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</si>
</sst>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sz val="11.0"/>
      <color rgb="FF000000"/>
      <name val="Inconsolata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33.14"/>
    <col customWidth="1" min="3" max="3" width="43.29"/>
  </cols>
  <sheetData>
    <row r="1">
      <c r="A1" s="1" t="s">
        <v>0</v>
      </c>
      <c r="B1" s="2" t="str">
        <f>IFERROR(__xludf.DUMMYFUNCTION("GoogleTranslate(A1, ""de"")"),"depart")</f>
        <v>depart</v>
      </c>
      <c r="C1" s="3" t="str">
        <f>IFERROR(__xludf.DUMMYFUNCTION("GoogleTranslate(A1, ""de"", ""el"")"),"αναχωρούν")</f>
        <v>αναχωρούν</v>
      </c>
    </row>
    <row r="2">
      <c r="A2" s="1" t="s">
        <v>1</v>
      </c>
      <c r="B2" s="2" t="str">
        <f>IFERROR(__xludf.DUMMYFUNCTION("GoogleTranslate(A2, ""auto"")"),"secluded")</f>
        <v>secluded</v>
      </c>
      <c r="C2" s="3" t="str">
        <f>IFERROR(__xludf.DUMMYFUNCTION("GoogleTranslate(A2, ""de"", ""el"")"),"απομονωμένη")</f>
        <v>απομονωμένη</v>
      </c>
    </row>
    <row r="3">
      <c r="A3" s="1" t="s">
        <v>2</v>
      </c>
      <c r="B3" s="2" t="str">
        <f>IFERROR(__xludf.DUMMYFUNCTION("GoogleTranslate(A3, ""auto"")"),"deliver")</f>
        <v>deliver</v>
      </c>
      <c r="C3" s="3" t="str">
        <f>IFERROR(__xludf.DUMMYFUNCTION("GoogleTranslate(A3, ""de"", ""el"")"),"παραδώσει")</f>
        <v>παραδώσει</v>
      </c>
    </row>
    <row r="4">
      <c r="A4" s="1" t="s">
        <v>3</v>
      </c>
      <c r="B4" s="2" t="str">
        <f>IFERROR(__xludf.DUMMYFUNCTION("GoogleTranslate(A4, ""auto"")"),"lose weight")</f>
        <v>lose weight</v>
      </c>
      <c r="C4" s="3" t="str">
        <f>IFERROR(__xludf.DUMMYFUNCTION("GoogleTranslate(A4, ""de"", ""el"")"),"μείωση")</f>
        <v>μείωση</v>
      </c>
    </row>
    <row r="5">
      <c r="A5" s="1" t="s">
        <v>4</v>
      </c>
      <c r="B5" s="2" t="str">
        <f>IFERROR(__xludf.DUMMYFUNCTION("GoogleTranslate(A5, ""auto"")"),"stay")</f>
        <v>stay</v>
      </c>
      <c r="C5" s="3" t="str">
        <f>IFERROR(__xludf.DUMMYFUNCTION("GoogleTranslate(A5, ""de"", ""el"")"),"διαμονή")</f>
        <v>διαμονή</v>
      </c>
    </row>
    <row r="6">
      <c r="A6" s="4" t="s">
        <v>5</v>
      </c>
      <c r="B6" s="2" t="str">
        <f>IFERROR(__xludf.DUMMYFUNCTION("GoogleTranslate(A6, ""auto"")"),"something similar")</f>
        <v>something similar</v>
      </c>
      <c r="C6" s="3" t="str">
        <f>IFERROR(__xludf.DUMMYFUNCTION("GoogleTranslate(A6, ""de"", ""el"")"),"κάτι παρόμοιο")</f>
        <v>κάτι παρόμοιο</v>
      </c>
    </row>
    <row r="7">
      <c r="A7" s="1" t="s">
        <v>6</v>
      </c>
      <c r="B7" s="2" t="str">
        <f>IFERROR(__xludf.DUMMYFUNCTION("GoogleTranslate(A7, ""auto"")"),"hit the alarm")</f>
        <v>hit the alarm</v>
      </c>
      <c r="C7" s="3" t="str">
        <f>IFERROR(__xludf.DUMMYFUNCTION("GoogleTranslate(A7, ""de"", ""el"")"),"σημαίνω συναγερμό")</f>
        <v>σημαίνω συναγερμό</v>
      </c>
    </row>
    <row r="8">
      <c r="A8" s="1" t="s">
        <v>7</v>
      </c>
      <c r="B8" s="2" t="str">
        <f>IFERROR(__xludf.DUMMYFUNCTION("GoogleTranslate(A8, ""auto"")"),"Indeed")</f>
        <v>Indeed</v>
      </c>
      <c r="C8" s="3" t="str">
        <f>IFERROR(__xludf.DUMMYFUNCTION("GoogleTranslate(A8, ""de"", ""el"")"),"αν και")</f>
        <v>αν και</v>
      </c>
    </row>
    <row r="9">
      <c r="A9" s="1" t="s">
        <v>8</v>
      </c>
      <c r="B9" s="2" t="str">
        <f>IFERROR(__xludf.DUMMYFUNCTION("GoogleTranslate(A9, ""auto"")"),"as an individual")</f>
        <v>as an individual</v>
      </c>
      <c r="C9" s="3" t="str">
        <f>IFERROR(__xludf.DUMMYFUNCTION("GoogleTranslate(A9, ""de"", ""el"")"),"ως άτομο")</f>
        <v>ως άτομο</v>
      </c>
    </row>
    <row r="10">
      <c r="A10" s="1" t="s">
        <v>9</v>
      </c>
      <c r="B10" s="2" t="str">
        <f>IFERROR(__xludf.DUMMYFUNCTION("GoogleTranslate(A10, ""auto"")"),"age-appropriate")</f>
        <v>age-appropriate</v>
      </c>
      <c r="C10" s="3" t="str">
        <f>IFERROR(__xludf.DUMMYFUNCTION("GoogleTranslate(A10, ""de"", ""el"")"),"κατάλληλες για την ηλικία")</f>
        <v>κατάλληλες για την ηλικία</v>
      </c>
    </row>
    <row r="11">
      <c r="A11" s="5" t="s">
        <v>10</v>
      </c>
      <c r="B11" s="2" t="str">
        <f>IFERROR(__xludf.DUMMYFUNCTION("GoogleTranslate(A11, ""auto"")"),"constantly")</f>
        <v>constantly</v>
      </c>
      <c r="C11" s="3" t="str">
        <f>IFERROR(__xludf.DUMMYFUNCTION("GoogleTranslate(A11, ""de"", ""el"")"),"συνεχώς")</f>
        <v>συνεχώς</v>
      </c>
    </row>
    <row r="12">
      <c r="A12" s="1" t="s">
        <v>11</v>
      </c>
      <c r="B12" s="2" t="str">
        <f>IFERROR(__xludf.DUMMYFUNCTION("GoogleTranslate(A12, ""auto"")"),"touch")</f>
        <v>touch</v>
      </c>
      <c r="C12" s="3" t="str">
        <f>IFERROR(__xludf.DUMMYFUNCTION("GoogleTranslate(A12, ""de"", ""el"")"),"αφής")</f>
        <v>αφής</v>
      </c>
    </row>
    <row r="13">
      <c r="A13" s="1" t="s">
        <v>12</v>
      </c>
      <c r="B13" s="2" t="str">
        <f>IFERROR(__xludf.DUMMYFUNCTION("GoogleTranslate(A13, ""auto"")"),"request")</f>
        <v>request</v>
      </c>
      <c r="C13" s="3" t="str">
        <f>IFERROR(__xludf.DUMMYFUNCTION("GoogleTranslate(A13, ""de"", ""el"")"),"αίτηση")</f>
        <v>αίτηση</v>
      </c>
    </row>
    <row r="14">
      <c r="A14" s="1" t="s">
        <v>13</v>
      </c>
      <c r="B14" s="2" t="str">
        <f>IFERROR(__xludf.DUMMYFUNCTION("GoogleTranslate(A14, ""auto"")"),"specify")</f>
        <v>specify</v>
      </c>
      <c r="C14" s="3" t="str">
        <f>IFERROR(__xludf.DUMMYFUNCTION("GoogleTranslate(A14, ""de"", ""el"")"),"προσδιορίζει")</f>
        <v>προσδιορίζει</v>
      </c>
    </row>
    <row r="15">
      <c r="A15" s="1" t="s">
        <v>14</v>
      </c>
      <c r="B15" s="2" t="str">
        <f>IFERROR(__xludf.DUMMYFUNCTION("GoogleTranslate(A15, ""auto"")"),"prospective")</f>
        <v>prospective</v>
      </c>
      <c r="C15" s="3" t="str">
        <f>IFERROR(__xludf.DUMMYFUNCTION("GoogleTranslate(A15, ""de"", ""el"")"),"υποψήφιος")</f>
        <v>υποψήφιος</v>
      </c>
    </row>
    <row r="16">
      <c r="A16" s="1" t="s">
        <v>15</v>
      </c>
      <c r="B16" s="2" t="str">
        <f>IFERROR(__xludf.DUMMYFUNCTION("GoogleTranslate(A16, ""auto"")"),"enjoyable")</f>
        <v>enjoyable</v>
      </c>
      <c r="C16" s="3" t="str">
        <f>IFERROR(__xludf.DUMMYFUNCTION("GoogleTranslate(A16, ""de"", ""el"")"),"ευχάριστος")</f>
        <v>ευχάριστος</v>
      </c>
    </row>
    <row r="17">
      <c r="A17" s="1" t="s">
        <v>16</v>
      </c>
      <c r="B17" s="2" t="str">
        <f>IFERROR(__xludf.DUMMYFUNCTION("GoogleTranslate(A17, ""auto"")"),"tense")</f>
        <v>tense</v>
      </c>
      <c r="C17" s="3" t="str">
        <f>IFERROR(__xludf.DUMMYFUNCTION("GoogleTranslate(A17, ""de"", ""el"")"),"σε υπερένταση")</f>
        <v>σε υπερένταση</v>
      </c>
    </row>
    <row r="18">
      <c r="A18" s="1" t="s">
        <v>17</v>
      </c>
      <c r="B18" s="2" t="str">
        <f>IFERROR(__xludf.DUMMYFUNCTION("GoogleTranslate(A18, ""auto"")"),"be impressed by")</f>
        <v>be impressed by</v>
      </c>
      <c r="C18" s="3" t="str">
        <f>IFERROR(__xludf.DUMMYFUNCTION("GoogleTranslate(A18, ""de"", ""el"")"),"εντυπωσιαστείτε από")</f>
        <v>εντυπωσιαστείτε από</v>
      </c>
    </row>
    <row r="19">
      <c r="A19" s="1" t="s">
        <v>18</v>
      </c>
      <c r="B19" s="2" t="str">
        <f>IFERROR(__xludf.DUMMYFUNCTION("GoogleTranslate(A19, ""auto"")"),"rely on")</f>
        <v>rely on</v>
      </c>
      <c r="C19" s="3" t="str">
        <f>IFERROR(__xludf.DUMMYFUNCTION("GoogleTranslate(A19, ""de"", ""el"")"),"στηρίζονται σε")</f>
        <v>στηρίζονται σε</v>
      </c>
    </row>
    <row r="20">
      <c r="A20" s="5" t="s">
        <v>19</v>
      </c>
      <c r="B20" s="2" t="str">
        <f>IFERROR(__xludf.DUMMYFUNCTION("GoogleTranslate(A20, ""auto"")"),"attack")</f>
        <v>attack</v>
      </c>
      <c r="C20" s="3" t="str">
        <f>IFERROR(__xludf.DUMMYFUNCTION("GoogleTranslate(A20, ""de"", ""el"")"),"επίθεση")</f>
        <v>επίθεση</v>
      </c>
    </row>
    <row r="21">
      <c r="A21" s="1" t="s">
        <v>20</v>
      </c>
      <c r="B21" s="2" t="str">
        <f>IFERROR(__xludf.DUMMYFUNCTION("GoogleTranslate(A21, ""auto"")"),"scared")</f>
        <v>scared</v>
      </c>
      <c r="C21" s="3" t="str">
        <f>IFERROR(__xludf.DUMMYFUNCTION("GoogleTranslate(A21, ""de"", ""el"")"),"φοβερός")</f>
        <v>φοβερός</v>
      </c>
    </row>
    <row r="22">
      <c r="A22" s="1" t="s">
        <v>21</v>
      </c>
      <c r="B22" s="2" t="str">
        <f>IFERROR(__xludf.DUMMYFUNCTION("GoogleTranslate(A22, ""auto"")"),"sign up")</f>
        <v>sign up</v>
      </c>
      <c r="C22" s="3" t="str">
        <f>IFERROR(__xludf.DUMMYFUNCTION("GoogleTranslate(A22, ""de"", ""el"")"),"εγγραφείτε")</f>
        <v>εγγραφείτε</v>
      </c>
    </row>
    <row r="23">
      <c r="A23" s="1" t="s">
        <v>22</v>
      </c>
      <c r="B23" s="1" t="s">
        <v>23</v>
      </c>
      <c r="C23" s="3" t="str">
        <f>IFERROR(__xludf.DUMMYFUNCTION("GoogleTranslate(A23, ""de"", ""el"")"),"anknabbern")</f>
        <v>anknabbern</v>
      </c>
    </row>
    <row r="24">
      <c r="A24" s="1" t="s">
        <v>24</v>
      </c>
      <c r="B24" s="2" t="str">
        <f>IFERROR(__xludf.DUMMYFUNCTION("GoogleTranslate(A24, ""auto"")"),"to announce")</f>
        <v>to announce</v>
      </c>
      <c r="C24" s="3" t="str">
        <f>IFERROR(__xludf.DUMMYFUNCTION("GoogleTranslate(A24, ""de"", ""el"")"),"ανακοινώνει")</f>
        <v>ανακοινώνει</v>
      </c>
    </row>
    <row r="25">
      <c r="A25" s="1" t="s">
        <v>25</v>
      </c>
      <c r="B25" s="2" t="str">
        <f>IFERROR(__xludf.DUMMYFUNCTION("GoogleTranslate(A25, ""auto"")"),"accept")</f>
        <v>accept</v>
      </c>
      <c r="C25" s="3" t="str">
        <f>IFERROR(__xludf.DUMMYFUNCTION("GoogleTranslate(A25, ""de"", ""el"")"),"δέχομαι")</f>
        <v>δέχομαι</v>
      </c>
    </row>
    <row r="26">
      <c r="A26" s="1" t="s">
        <v>26</v>
      </c>
      <c r="B26" s="2" t="str">
        <f>IFERROR(__xludf.DUMMYFUNCTION("GoogleTranslate(A26, ""auto"")"),"excite")</f>
        <v>excite</v>
      </c>
      <c r="C26" s="3" t="str">
        <f>IFERROR(__xludf.DUMMYFUNCTION("GoogleTranslate(A26, ""de"", ""el"")"),"Excite")</f>
        <v>Excite</v>
      </c>
    </row>
    <row r="27">
      <c r="A27" s="1" t="s">
        <v>27</v>
      </c>
      <c r="B27" s="2" t="str">
        <f>IFERROR(__xludf.DUMMYFUNCTION("GoogleTranslate(A27, ""auto"")"),"increase")</f>
        <v>increase</v>
      </c>
      <c r="C27" s="3" t="str">
        <f>IFERROR(__xludf.DUMMYFUNCTION("GoogleTranslate(A27, ""de"", ""el"")"),"αύξηση")</f>
        <v>αύξηση</v>
      </c>
    </row>
    <row r="28">
      <c r="A28" s="1" t="s">
        <v>28</v>
      </c>
      <c r="B28" s="2" t="str">
        <f>IFERROR(__xludf.DUMMYFUNCTION("GoogleTranslate(A28, ""auto"")"),"do")</f>
        <v>do</v>
      </c>
      <c r="C28" s="3" t="str">
        <f>IFERROR(__xludf.DUMMYFUNCTION("GoogleTranslate(A28, ""de"", ""el"")"),"κάνω")</f>
        <v>κάνω</v>
      </c>
    </row>
    <row r="29">
      <c r="A29" s="5" t="s">
        <v>29</v>
      </c>
      <c r="B29" s="2" t="str">
        <f>IFERROR(__xludf.DUMMYFUNCTION("GoogleTranslate(A29, ""auto"")"),"attract")</f>
        <v>attract</v>
      </c>
      <c r="C29" s="3" t="str">
        <f>IFERROR(__xludf.DUMMYFUNCTION("GoogleTranslate(A29, ""de"", ""el"")"),"προσελκύσει")</f>
        <v>προσελκύσει</v>
      </c>
    </row>
    <row r="30">
      <c r="A30" s="1" t="s">
        <v>30</v>
      </c>
      <c r="B30" s="2" t="str">
        <f>IFERROR(__xludf.DUMMYFUNCTION("GoogleTranslate(A30, ""auto"")"),"appeal to")</f>
        <v>appeal to</v>
      </c>
      <c r="C30" s="3" t="str">
        <f>IFERROR(__xludf.DUMMYFUNCTION("GoogleTranslate(A30, ""de"", ""el"")"),"έκκληση προς")</f>
        <v>έκκληση προς</v>
      </c>
    </row>
    <row r="31">
      <c r="A31" s="1" t="s">
        <v>31</v>
      </c>
      <c r="B31" s="2" t="str">
        <f>IFERROR(__xludf.DUMMYFUNCTION("GoogleTranslate(A31, ""auto"")"),"humanely")</f>
        <v>humanely</v>
      </c>
      <c r="C31" s="3" t="str">
        <f>IFERROR(__xludf.DUMMYFUNCTION("GoogleTranslate(A31, ""de"", ""el"")"),"ανώδυνα")</f>
        <v>ανώδυνα</v>
      </c>
    </row>
    <row r="32">
      <c r="A32" s="1" t="s">
        <v>32</v>
      </c>
      <c r="B32" s="2" t="str">
        <f>IFERROR(__xludf.DUMMYFUNCTION("GoogleTranslate(A32, ""auto"")"),"on demand")</f>
        <v>on demand</v>
      </c>
      <c r="C32" s="3" t="str">
        <f>IFERROR(__xludf.DUMMYFUNCTION("GoogleTranslate(A32, ""de"", ""el"")"),"κατόπιν αιτήσεως")</f>
        <v>κατόπιν αιτήσεως</v>
      </c>
    </row>
    <row r="33">
      <c r="A33" s="1" t="s">
        <v>33</v>
      </c>
      <c r="B33" s="2" t="str">
        <f>IFERROR(__xludf.DUMMYFUNCTION("GoogleTranslate(A33, ""auto"")"),"in the long run")</f>
        <v>in the long run</v>
      </c>
      <c r="C33" s="3" t="str">
        <f>IFERROR(__xludf.DUMMYFUNCTION("GoogleTranslate(A33, ""de"", ""el"")"),"μόνιμα")</f>
        <v>μόνιμα</v>
      </c>
    </row>
    <row r="34">
      <c r="A34" s="1" t="s">
        <v>34</v>
      </c>
      <c r="B34" s="2" t="str">
        <f>IFERROR(__xludf.DUMMYFUNCTION("GoogleTranslate(A34, ""auto"")"),"go to youth custody")</f>
        <v>go to youth custody</v>
      </c>
      <c r="C34" s="3" t="str">
        <f>IFERROR(__xludf.DUMMYFUNCTION("GoogleTranslate(A34, ""de"", ""el"")"),"πηγαίνετε στο επιμέλεια της νεολαίας")</f>
        <v>πηγαίνετε στο επιμέλεια της νεολαίας</v>
      </c>
    </row>
    <row r="35">
      <c r="A35" s="1" t="s">
        <v>35</v>
      </c>
      <c r="B35" s="2" t="str">
        <f>IFERROR(__xludf.DUMMYFUNCTION("GoogleTranslate(A35, ""auto"")"),"come at my expense")</f>
        <v>come at my expense</v>
      </c>
      <c r="C35" s="3" t="str">
        <f>IFERROR(__xludf.DUMMYFUNCTION("GoogleTranslate(A35, ""de"", ""el"")"),"έρχονται εις βάρος μου")</f>
        <v>έρχονται εις βάρος μου</v>
      </c>
    </row>
    <row r="36">
      <c r="A36" s="1" t="s">
        <v>36</v>
      </c>
      <c r="B36" s="2" t="str">
        <f>IFERROR(__xludf.DUMMYFUNCTION("GoogleTranslate(A36, ""auto"")"),"build up")</f>
        <v>build up</v>
      </c>
      <c r="C36" s="3" t="str">
        <f>IFERROR(__xludf.DUMMYFUNCTION("GoogleTranslate(A36, ""de"", ""el"")"),"συγκέντρωση")</f>
        <v>συγκέντρωση</v>
      </c>
    </row>
    <row r="37">
      <c r="A37" s="1" t="s">
        <v>37</v>
      </c>
      <c r="B37" s="2" t="str">
        <f>IFERROR(__xludf.DUMMYFUNCTION("GoogleTranslate(A37, ""auto"")"),"eat up")</f>
        <v>eat up</v>
      </c>
      <c r="C37" s="3" t="str">
        <f>IFERROR(__xludf.DUMMYFUNCTION("GoogleTranslate(A37, ""de"", ""el"")"),"τρώνε")</f>
        <v>τρώνε</v>
      </c>
    </row>
    <row r="38">
      <c r="A38" s="1" t="s">
        <v>38</v>
      </c>
      <c r="B38" s="2" t="str">
        <f>IFERROR(__xludf.DUMMYFUNCTION("GoogleTranslate(A38, ""auto"")"),"showy")</f>
        <v>showy</v>
      </c>
      <c r="C38" s="3" t="str">
        <f>IFERROR(__xludf.DUMMYFUNCTION("GoogleTranslate(A38, ""de"", ""el"")"),"επιδεικτικός")</f>
        <v>επιδεικτικός</v>
      </c>
    </row>
    <row r="39">
      <c r="A39" s="1" t="s">
        <v>39</v>
      </c>
      <c r="B39" s="2" t="str">
        <f>IFERROR(__xludf.DUMMYFUNCTION("GoogleTranslate(A39, ""auto"")"),"list")</f>
        <v>list</v>
      </c>
      <c r="C39" s="3" t="str">
        <f>IFERROR(__xludf.DUMMYFUNCTION("GoogleTranslate(A39, ""de"", ""el"")"),"κατάλογος")</f>
        <v>κατάλογος</v>
      </c>
    </row>
    <row r="40">
      <c r="A40" s="1" t="s">
        <v>40</v>
      </c>
      <c r="B40" s="2" t="str">
        <f>IFERROR(__xludf.DUMMYFUNCTION("GoogleTranslate(A40, ""auto"")"),"stop")</f>
        <v>stop</v>
      </c>
      <c r="C40" s="3" t="str">
        <f>IFERROR(__xludf.DUMMYFUNCTION("GoogleTranslate(A40, ""de"", ""el"")"),"στάση")</f>
        <v>στάση</v>
      </c>
    </row>
    <row r="41">
      <c r="A41" s="1" t="s">
        <v>41</v>
      </c>
      <c r="B41" s="2" t="str">
        <f>IFERROR(__xludf.DUMMYFUNCTION("GoogleTranslate(A41, ""auto"")"),"come up")</f>
        <v>come up</v>
      </c>
      <c r="C41" s="3" t="str">
        <f>IFERROR(__xludf.DUMMYFUNCTION("GoogleTranslate(A41, ""de"", ""el"")"),"καταλήξει")</f>
        <v>καταλήξει</v>
      </c>
    </row>
    <row r="42">
      <c r="A42" s="1" t="s">
        <v>42</v>
      </c>
      <c r="B42" s="2" t="str">
        <f>IFERROR(__xludf.DUMMYFUNCTION("GoogleTranslate(A42, ""auto"")"),"dissolve")</f>
        <v>dissolve</v>
      </c>
      <c r="C42" s="3" t="str">
        <f>IFERROR(__xludf.DUMMYFUNCTION("GoogleTranslate(A42, ""de"", ""el"")"),"διαλυθεί")</f>
        <v>διαλυθεί</v>
      </c>
    </row>
    <row r="43">
      <c r="A43" s="5" t="s">
        <v>43</v>
      </c>
      <c r="B43" s="2" t="str">
        <f>IFERROR(__xludf.DUMMYFUNCTION("GoogleTranslate(A43, ""auto"")"),"open")</f>
        <v>open</v>
      </c>
      <c r="C43" s="3" t="str">
        <f>IFERROR(__xludf.DUMMYFUNCTION("GoogleTranslate(A43, ""de"", ""el"")"),"ανοιχτό")</f>
        <v>ανοιχτό</v>
      </c>
    </row>
    <row r="44">
      <c r="A44" s="1" t="s">
        <v>44</v>
      </c>
      <c r="B44" s="2" t="str">
        <f>IFERROR(__xludf.DUMMYFUNCTION("GoogleTranslate(A44, ""auto"")"),"draw attention to")</f>
        <v>draw attention to</v>
      </c>
      <c r="C44" s="3" t="str">
        <f>IFERROR(__xludf.DUMMYFUNCTION("GoogleTranslate(A44, ""de"", ""el"")"),"επιστήσει την προσοχή σε")</f>
        <v>επιστήσει την προσοχή σε</v>
      </c>
    </row>
    <row r="45">
      <c r="A45" s="1" t="s">
        <v>45</v>
      </c>
      <c r="B45" s="2" t="str">
        <f>IFERROR(__xludf.DUMMYFUNCTION("GoogleTranslate(A45, ""auto"")"),"take up")</f>
        <v>take up</v>
      </c>
      <c r="C45" s="3" t="str">
        <f>IFERROR(__xludf.DUMMYFUNCTION("GoogleTranslate(A45, ""de"", ""el"")"),"ρεκόρ")</f>
        <v>ρεκόρ</v>
      </c>
    </row>
    <row r="46">
      <c r="A46" s="1" t="s">
        <v>46</v>
      </c>
      <c r="B46" s="2" t="str">
        <f>IFERROR(__xludf.DUMMYFUNCTION("GoogleTranslate(A46, ""auto"")"),"include in")</f>
        <v>include in</v>
      </c>
      <c r="C46" s="3" t="str">
        <f>IFERROR(__xludf.DUMMYFUNCTION("GoogleTranslate(A46, ""de"", ""el"")"),"περιλαμβάνονται στο")</f>
        <v>περιλαμβάνονται στο</v>
      </c>
    </row>
    <row r="47">
      <c r="A47" s="1" t="s">
        <v>47</v>
      </c>
      <c r="B47" s="2" t="str">
        <f>IFERROR(__xludf.DUMMYFUNCTION("GoogleTranslate(A47, ""auto"")"),"take care of")</f>
        <v>take care of</v>
      </c>
      <c r="C47" s="3" t="str">
        <f>IFERROR(__xludf.DUMMYFUNCTION("GoogleTranslate(A47, ""de"", ""el"")"),"φροντίζουν")</f>
        <v>φροντίζουν</v>
      </c>
    </row>
    <row r="48">
      <c r="A48" s="1" t="s">
        <v>48</v>
      </c>
      <c r="B48" s="2" t="str">
        <f>IFERROR(__xludf.DUMMYFUNCTION("GoogleTranslate(A48, ""auto"")"),"do away with")</f>
        <v>do away with</v>
      </c>
      <c r="C48" s="3" t="str">
        <f>IFERROR(__xludf.DUMMYFUNCTION("GoogleTranslate(A48, ""de"", ""el"")"),"να καταργήσει")</f>
        <v>να καταργήσει</v>
      </c>
    </row>
    <row r="49">
      <c r="A49" s="5" t="s">
        <v>49</v>
      </c>
      <c r="B49" s="2" t="str">
        <f>IFERROR(__xludf.DUMMYFUNCTION("GoogleTranslate(A49, ""auto"")"),"stand up")</f>
        <v>stand up</v>
      </c>
      <c r="C49" s="3" t="str">
        <f>IFERROR(__xludf.DUMMYFUNCTION("GoogleTranslate(A49, ""de"", ""el"")"),"σηκωθείτε")</f>
        <v>σηκωθείτε</v>
      </c>
    </row>
    <row r="50">
      <c r="A50" s="1" t="s">
        <v>50</v>
      </c>
      <c r="B50" s="2" t="str">
        <f>IFERROR(__xludf.DUMMYFUNCTION("GoogleTranslate(A50, ""auto"")"),"put up")</f>
        <v>put up</v>
      </c>
      <c r="C50" s="3" t="str">
        <f>IFERROR(__xludf.DUMMYFUNCTION("GoogleTranslate(A50, ""de"", ""el"")"),"δημιουργία")</f>
        <v>δημιουργία</v>
      </c>
    </row>
    <row r="51">
      <c r="A51" s="1" t="s">
        <v>51</v>
      </c>
      <c r="B51" s="2" t="str">
        <f>IFERROR(__xludf.DUMMYFUNCTION("GoogleTranslate(A51, ""auto"")"),"burp")</f>
        <v>burp</v>
      </c>
      <c r="C51" s="3" t="str">
        <f>IFERROR(__xludf.DUMMYFUNCTION("GoogleTranslate(A51, ""de"", ""el"")"),"ρέψιμο")</f>
        <v>ρέψιμο</v>
      </c>
    </row>
    <row r="52">
      <c r="A52" s="1" t="s">
        <v>52</v>
      </c>
      <c r="B52" s="2" t="str">
        <f>IFERROR(__xludf.DUMMYFUNCTION("GoogleTranslate(A52, ""auto"")"),"visit")</f>
        <v>visit</v>
      </c>
      <c r="C52" s="3" t="str">
        <f>IFERROR(__xludf.DUMMYFUNCTION("GoogleTranslate(A52, ""de"", ""el"")"),"επίσκεψη")</f>
        <v>επίσκεψη</v>
      </c>
    </row>
    <row r="53">
      <c r="A53" s="1" t="s">
        <v>53</v>
      </c>
      <c r="B53" s="2" t="str">
        <f>IFERROR(__xludf.DUMMYFUNCTION("GoogleTranslate(A53, ""auto"")"),"wake up")</f>
        <v>wake up</v>
      </c>
      <c r="C53" s="3" t="str">
        <f>IFERROR(__xludf.DUMMYFUNCTION("GoogleTranslate(A53, ""de"", ""el"")"),"ξυπνήστε")</f>
        <v>ξυπνήστε</v>
      </c>
    </row>
    <row r="54">
      <c r="A54" s="1" t="s">
        <v>54</v>
      </c>
      <c r="B54" s="2" t="str">
        <f>IFERROR(__xludf.DUMMYFUNCTION("GoogleTranslate(A54, ""auto"")"),"from the time")</f>
        <v>from the time</v>
      </c>
      <c r="C54" s="3" t="str">
        <f>IFERROR(__xludf.DUMMYFUNCTION("GoogleTranslate(A54, ""de"", ""el"")"),"από τη στιγμή που")</f>
        <v>από τη στιγμή που</v>
      </c>
    </row>
    <row r="55">
      <c r="A55" s="1" t="s">
        <v>55</v>
      </c>
      <c r="B55" s="2" t="str">
        <f>IFERROR(__xludf.DUMMYFUNCTION("GoogleTranslate(A55, ""auto"")"),"at close range")</f>
        <v>at close range</v>
      </c>
      <c r="C55" s="3" t="str">
        <f>IFERROR(__xludf.DUMMYFUNCTION("GoogleTranslate(A55, ""de"", ""el"")"),"από κοντά")</f>
        <v>από κοντά</v>
      </c>
    </row>
    <row r="56">
      <c r="A56" s="1" t="s">
        <v>56</v>
      </c>
      <c r="B56" s="2" t="str">
        <f>IFERROR(__xludf.DUMMYFUNCTION("GoogleTranslate(A56, ""auto"")"),"out of duty")</f>
        <v>out of duty</v>
      </c>
      <c r="C56" s="3" t="str">
        <f>IFERROR(__xludf.DUMMYFUNCTION("GoogleTranslate(A56, ""de"", ""el"")"),"από το καθήκον")</f>
        <v>από το καθήκον</v>
      </c>
    </row>
    <row r="57">
      <c r="A57" s="5" t="s">
        <v>57</v>
      </c>
      <c r="B57" s="2" t="str">
        <f>IFERROR(__xludf.DUMMYFUNCTION("GoogleTranslate(A57, ""auto"")"),"To run")</f>
        <v>To run</v>
      </c>
      <c r="C57" s="3" t="str">
        <f>IFERROR(__xludf.DUMMYFUNCTION("GoogleTranslate(A57, ""de"", ""el"")"),"εκτελέσει")</f>
        <v>εκτελέσει</v>
      </c>
    </row>
    <row r="58">
      <c r="A58" s="1" t="s">
        <v>58</v>
      </c>
      <c r="B58" s="2" t="str">
        <f>IFERROR(__xludf.DUMMYFUNCTION("GoogleTranslate(A58, ""auto"")"),"in detail")</f>
        <v>in detail</v>
      </c>
      <c r="C58" s="3" t="str">
        <f>IFERROR(__xludf.DUMMYFUNCTION("GoogleTranslate(A58, ""de"", ""el"")"),"λεπτομερώς")</f>
        <v>λεπτομερώς</v>
      </c>
    </row>
    <row r="59">
      <c r="A59" s="1" t="s">
        <v>59</v>
      </c>
      <c r="B59" s="2" t="str">
        <f>IFERROR(__xludf.DUMMYFUNCTION("GoogleTranslate(A59, ""auto"")"),"Completion")</f>
        <v>Completion</v>
      </c>
      <c r="C59" s="3" t="str">
        <f>IFERROR(__xludf.DUMMYFUNCTION("GoogleTranslate(A59, ""de"", ""el"")"),"πλήρωσης")</f>
        <v>πλήρωσης</v>
      </c>
    </row>
    <row r="60">
      <c r="A60" s="1" t="s">
        <v>60</v>
      </c>
      <c r="B60" s="2" t="str">
        <f>IFERROR(__xludf.DUMMYFUNCTION("GoogleTranslate(A60, ""auto"")"),"output")</f>
        <v>output</v>
      </c>
      <c r="C60" s="3" t="str">
        <f>IFERROR(__xludf.DUMMYFUNCTION("GoogleTranslate(A60, ""de"", ""el"")"),"δαπανούν")</f>
        <v>δαπανούν</v>
      </c>
    </row>
    <row r="61">
      <c r="A61" s="1" t="s">
        <v>61</v>
      </c>
      <c r="B61" s="2" t="str">
        <f>IFERROR(__xludf.DUMMYFUNCTION("GoogleTranslate(A61, ""auto"")"),"spend for")</f>
        <v>spend for</v>
      </c>
      <c r="C61" s="3" t="str">
        <f>IFERROR(__xludf.DUMMYFUNCTION("GoogleTranslate(A61, ""de"", ""el"")"),"να δαπανήσουν για")</f>
        <v>να δαπανήσουν για</v>
      </c>
    </row>
    <row r="62">
      <c r="A62" s="1" t="s">
        <v>62</v>
      </c>
      <c r="B62" s="2" t="str">
        <f>IFERROR(__xludf.DUMMYFUNCTION("GoogleTranslate(A62, ""auto"")"),"drained")</f>
        <v>drained</v>
      </c>
      <c r="C62" s="3" t="str">
        <f>IFERROR(__xludf.DUMMYFUNCTION("GoogleTranslate(A62, ""de"", ""el"")"),"ξεπεσμένος")</f>
        <v>ξεπεσμένος</v>
      </c>
    </row>
    <row r="63">
      <c r="A63" s="1" t="s">
        <v>63</v>
      </c>
      <c r="B63" s="2" t="str">
        <f>IFERROR(__xludf.DUMMYFUNCTION("GoogleTranslate(A63, ""auto"")"),"balanced")</f>
        <v>balanced</v>
      </c>
      <c r="C63" s="3" t="str">
        <f>IFERROR(__xludf.DUMMYFUNCTION("GoogleTranslate(A63, ""de"", ""el"")"),"ισορροπημένη")</f>
        <v>ισορροπημένη</v>
      </c>
    </row>
    <row r="64">
      <c r="A64" s="1" t="s">
        <v>64</v>
      </c>
      <c r="B64" s="2" t="str">
        <f>IFERROR(__xludf.DUMMYFUNCTION("GoogleTranslate(A64, ""auto"")"),"excellent")</f>
        <v>excellent</v>
      </c>
      <c r="C64" s="3" t="str">
        <f>IFERROR(__xludf.DUMMYFUNCTION("GoogleTranslate(A64, ""de"", ""el"")"),"άριστη")</f>
        <v>άριστη</v>
      </c>
    </row>
    <row r="65">
      <c r="A65" s="1" t="s">
        <v>65</v>
      </c>
      <c r="B65" s="2" t="str">
        <f>IFERROR(__xludf.DUMMYFUNCTION("GoogleTranslate(A65, ""auto"")"),"withstand")</f>
        <v>withstand</v>
      </c>
      <c r="C65" s="3" t="str">
        <f>IFERROR(__xludf.DUMMYFUNCTION("GoogleTranslate(A65, ""de"", ""el"")"),"αντέχουν")</f>
        <v>αντέχουν</v>
      </c>
    </row>
    <row r="66">
      <c r="A66" s="1" t="s">
        <v>66</v>
      </c>
      <c r="B66" s="2" t="str">
        <f>IFERROR(__xludf.DUMMYFUNCTION("GoogleTranslate(A66, ""auto"")"),"deliver")</f>
        <v>deliver</v>
      </c>
      <c r="C66" s="3" t="str">
        <f>IFERROR(__xludf.DUMMYFUNCTION("GoogleTranslate(A66, ""de"", ""el"")"),"παραδώσει")</f>
        <v>παραδώσει</v>
      </c>
    </row>
    <row r="67">
      <c r="A67" s="1" t="s">
        <v>67</v>
      </c>
      <c r="B67" s="2" t="str">
        <f>IFERROR(__xludf.DUMMYFUNCTION("GoogleTranslate(A67, ""auto"")"),"sound out")</f>
        <v>sound out</v>
      </c>
      <c r="C67" s="3" t="str">
        <f>IFERROR(__xludf.DUMMYFUNCTION("GoogleTranslate(A67, ""de"", ""el"")"),"βολιδοσκοπήσει")</f>
        <v>βολιδοσκοπήσει</v>
      </c>
    </row>
    <row r="68">
      <c r="A68" s="5" t="s">
        <v>68</v>
      </c>
      <c r="B68" s="2" t="str">
        <f>IFERROR(__xludf.DUMMYFUNCTION("GoogleTranslate(A68, ""auto"")"),"excuses")</f>
        <v>excuses</v>
      </c>
      <c r="C68" s="3" t="str">
        <f>IFERROR(__xludf.DUMMYFUNCTION("GoogleTranslate(A68, ""de"", ""el"")"),"φινίρισμα ομιλία")</f>
        <v>φινίρισμα ομιλία</v>
      </c>
    </row>
    <row r="69">
      <c r="A69" s="1" t="s">
        <v>69</v>
      </c>
      <c r="B69" s="2" t="str">
        <f>IFERROR(__xludf.DUMMYFUNCTION("GoogleTranslate(A69, ""auto"")"),"suffice")</f>
        <v>suffice</v>
      </c>
      <c r="C69" s="3" t="str">
        <f>IFERROR(__xludf.DUMMYFUNCTION("GoogleTranslate(A69, ""de"", ""el"")"),"αρκούν")</f>
        <v>αρκούν</v>
      </c>
    </row>
    <row r="70">
      <c r="A70" s="1" t="s">
        <v>70</v>
      </c>
      <c r="B70" s="2" t="str">
        <f>IFERROR(__xludf.DUMMYFUNCTION("GoogleTranslate(A70, ""auto"")"),"exercise")</f>
        <v>exercise</v>
      </c>
      <c r="C70" s="3" t="str">
        <f>IFERROR(__xludf.DUMMYFUNCTION("GoogleTranslate(A70, ""de"", ""el"")"),"άσκηση")</f>
        <v>άσκηση</v>
      </c>
    </row>
    <row r="71">
      <c r="A71" s="1" t="s">
        <v>71</v>
      </c>
      <c r="B71" s="2" t="str">
        <f>IFERROR(__xludf.DUMMYFUNCTION("GoogleTranslate(A71, ""auto"")"),"take off")</f>
        <v>take off</v>
      </c>
      <c r="C71" s="3" t="str">
        <f>IFERROR(__xludf.DUMMYFUNCTION("GoogleTranslate(A71, ""de"", ""el"")"),"απογείωση")</f>
        <v>απογείωση</v>
      </c>
    </row>
    <row r="72">
      <c r="A72" s="1" t="s">
        <v>72</v>
      </c>
      <c r="B72" s="2" t="str">
        <f>IFERROR(__xludf.DUMMYFUNCTION("GoogleTranslate(A72, ""auto"")"),"bärenstark")</f>
        <v>bärenstark</v>
      </c>
      <c r="C72" s="3" t="str">
        <f>IFERROR(__xludf.DUMMYFUNCTION("GoogleTranslate(A72, ""de"", ""el"")"),"bärenstark")</f>
        <v>bärenstark</v>
      </c>
    </row>
    <row r="73">
      <c r="A73" s="5" t="s">
        <v>73</v>
      </c>
      <c r="B73" s="2" t="str">
        <f>IFERROR(__xludf.DUMMYFUNCTION("GoogleTranslate(A73, ""auto"")"),"Tinker")</f>
        <v>Tinker</v>
      </c>
      <c r="C73" s="3" t="str">
        <f>IFERROR(__xludf.DUMMYFUNCTION("GoogleTranslate(A73, ""de"", ""el"")"),"γανωματής")</f>
        <v>γανωματής</v>
      </c>
    </row>
    <row r="74">
      <c r="A74" s="1" t="s">
        <v>74</v>
      </c>
      <c r="B74" s="2" t="str">
        <f>IFERROR(__xludf.DUMMYFUNCTION("GoogleTranslate(A74, ""auto"")"),"threaten")</f>
        <v>threaten</v>
      </c>
      <c r="C74" s="3" t="str">
        <f>IFERROR(__xludf.DUMMYFUNCTION("GoogleTranslate(A74, ""de"", ""el"")"),"απειλούν")</f>
        <v>απειλούν</v>
      </c>
    </row>
    <row r="75">
      <c r="A75" s="5" t="s">
        <v>75</v>
      </c>
      <c r="B75" s="2" t="str">
        <f>IFERROR(__xludf.DUMMYFUNCTION("GoogleTranslate(A75, ""auto"")"),"bedröhnen")</f>
        <v>bedröhnen</v>
      </c>
      <c r="C75" s="3" t="str">
        <f>IFERROR(__xludf.DUMMYFUNCTION("GoogleTranslate(A75, ""de"", ""el"")"),"bedröhnen")</f>
        <v>bedröhnen</v>
      </c>
    </row>
    <row r="76">
      <c r="A76" s="1" t="s">
        <v>76</v>
      </c>
      <c r="B76" s="2" t="str">
        <f>IFERROR(__xludf.DUMMYFUNCTION("GoogleTranslate(A76, ""auto"")"),"threatened")</f>
        <v>threatened</v>
      </c>
      <c r="C76" s="3" t="str">
        <f>IFERROR(__xludf.DUMMYFUNCTION("GoogleTranslate(A76, ""de"", ""el"")"),"απειλείται")</f>
        <v>απειλείται</v>
      </c>
    </row>
    <row r="77">
      <c r="A77" s="5" t="s">
        <v>77</v>
      </c>
      <c r="B77" s="2" t="str">
        <f>IFERROR(__xludf.DUMMYFUNCTION("GoogleTranslate(A77, ""auto"")"),"influence")</f>
        <v>influence</v>
      </c>
      <c r="C77" s="3" t="str">
        <f>IFERROR(__xludf.DUMMYFUNCTION("GoogleTranslate(A77, ""de"", ""el"")"),"επηρεάζουν")</f>
        <v>επηρεάζουν</v>
      </c>
    </row>
    <row r="78">
      <c r="A78" s="5" t="s">
        <v>78</v>
      </c>
      <c r="B78" s="2" t="str">
        <f>IFERROR(__xludf.DUMMYFUNCTION("GoogleTranslate(A78, ""auto"")"),"fertilize")</f>
        <v>fertilize</v>
      </c>
      <c r="C78" s="3" t="str">
        <f>IFERROR(__xludf.DUMMYFUNCTION("GoogleTranslate(A78, ""de"", ""el"")"),"γονιμοποιηθεί")</f>
        <v>γονιμοποιηθεί</v>
      </c>
    </row>
    <row r="79">
      <c r="A79" s="1" t="s">
        <v>79</v>
      </c>
      <c r="B79" s="2" t="str">
        <f>IFERROR(__xludf.DUMMYFUNCTION("GoogleTranslate(A79, ""auto"")"),"to encounter")</f>
        <v>to encounter</v>
      </c>
      <c r="C79" s="3" t="str">
        <f>IFERROR(__xludf.DUMMYFUNCTION("GoogleTranslate(A79, ""de"", ""el"")"),"συνάντηση")</f>
        <v>συνάντηση</v>
      </c>
    </row>
    <row r="80">
      <c r="A80" s="1" t="s">
        <v>80</v>
      </c>
      <c r="B80" s="2" t="str">
        <f>IFERROR(__xludf.DUMMYFUNCTION("GoogleTranslate(A80, ""auto"")"),"popular")</f>
        <v>popular</v>
      </c>
      <c r="C80" s="3" t="str">
        <f>IFERROR(__xludf.DUMMYFUNCTION("GoogleTranslate(A80, ""de"", ""el"")"),"δημοφιλής")</f>
        <v>δημοφιλής</v>
      </c>
    </row>
    <row r="81">
      <c r="A81" s="1" t="s">
        <v>81</v>
      </c>
      <c r="B81" s="2" t="str">
        <f>IFERROR(__xludf.DUMMYFUNCTION("GoogleTranslate(A81, ""auto"")"),"Behau")</f>
        <v>Behau</v>
      </c>
      <c r="C81" s="3" t="str">
        <f>IFERROR(__xludf.DUMMYFUNCTION("GoogleTranslate(A81, ""de"", ""el"")"),"λαξεύω")</f>
        <v>λαξεύω</v>
      </c>
    </row>
    <row r="82">
      <c r="A82" s="1" t="s">
        <v>82</v>
      </c>
      <c r="B82" s="2" t="str">
        <f>IFERROR(__xludf.DUMMYFUNCTION("GoogleTranslate(A82, ""auto"")"),"claim")</f>
        <v>claim</v>
      </c>
      <c r="C82" s="3" t="str">
        <f>IFERROR(__xludf.DUMMYFUNCTION("GoogleTranslate(A82, ""de"", ""el"")"),"αξίωση")</f>
        <v>αξίωση</v>
      </c>
    </row>
    <row r="83">
      <c r="A83" s="1" t="s">
        <v>83</v>
      </c>
      <c r="B83" s="2" t="str">
        <f>IFERROR(__xludf.DUMMYFUNCTION("GoogleTranslate(A83, ""auto"")"),"disabled")</f>
        <v>disabled</v>
      </c>
      <c r="C83" s="3" t="str">
        <f>IFERROR(__xludf.DUMMYFUNCTION("GoogleTranslate(A83, ""de"", ""el"")"),"ανάπηρος")</f>
        <v>ανάπηρος</v>
      </c>
    </row>
    <row r="84">
      <c r="A84" s="1" t="s">
        <v>84</v>
      </c>
      <c r="B84" s="2" t="str">
        <f>IFERROR(__xludf.DUMMYFUNCTION("GoogleTranslate(A84, ""auto"")"),"be enclosed")</f>
        <v>be enclosed</v>
      </c>
      <c r="C84" s="3" t="str">
        <f>IFERROR(__xludf.DUMMYFUNCTION("GoogleTranslate(A84, ""de"", ""el"")"),"να εσωκλείεται")</f>
        <v>να εσωκλείεται</v>
      </c>
    </row>
    <row r="85">
      <c r="A85" s="1" t="s">
        <v>85</v>
      </c>
      <c r="B85" s="2" t="str">
        <f>IFERROR(__xludf.DUMMYFUNCTION("GoogleTranslate(A85, ""auto"")"),"nearly")</f>
        <v>nearly</v>
      </c>
      <c r="C85" s="3" t="str">
        <f>IFERROR(__xludf.DUMMYFUNCTION("GoogleTranslate(A85, ""de"", ""el"")"),"σχεδόν")</f>
        <v>σχεδόν</v>
      </c>
    </row>
    <row r="86">
      <c r="A86" s="1" t="s">
        <v>86</v>
      </c>
      <c r="B86" s="2" t="str">
        <f>IFERROR(__xludf.DUMMYFUNCTION("GoogleTranslate(A86, ""auto"")"),"bite")</f>
        <v>bite</v>
      </c>
      <c r="C86" s="3" t="str">
        <f>IFERROR(__xludf.DUMMYFUNCTION("GoogleTranslate(A86, ""de"", ""el"")"),"δάγκωμα")</f>
        <v>δάγκωμα</v>
      </c>
    </row>
    <row r="87">
      <c r="A87" s="1" t="s">
        <v>87</v>
      </c>
      <c r="B87" s="2" t="str">
        <f>IFERROR(__xludf.DUMMYFUNCTION("GoogleTranslate(A87, ""auto"")"),"contribute to")</f>
        <v>contribute to</v>
      </c>
      <c r="C87" s="3" t="str">
        <f>IFERROR(__xludf.DUMMYFUNCTION("GoogleTranslate(A87, ""de"", ""el"")"),"συμβάλλουν στην")</f>
        <v>συμβάλλουν στην</v>
      </c>
    </row>
    <row r="88">
      <c r="A88" s="1" t="s">
        <v>88</v>
      </c>
      <c r="B88" s="2" t="str">
        <f>IFERROR(__xludf.DUMMYFUNCTION("GoogleTranslate(A88, ""auto"")"),"confirm")</f>
        <v>confirm</v>
      </c>
      <c r="C88" s="3" t="str">
        <f>IFERROR(__xludf.DUMMYFUNCTION("GoogleTranslate(A88, ""de"", ""el"")"),"επιβεβαίωση")</f>
        <v>επιβεβαίωση</v>
      </c>
    </row>
    <row r="89">
      <c r="A89" s="1" t="s">
        <v>89</v>
      </c>
      <c r="B89" s="2" t="str">
        <f>IFERROR(__xludf.DUMMYFUNCTION("GoogleTranslate(A89, ""auto"")"),"bother")</f>
        <v>bother</v>
      </c>
      <c r="C89" s="3" t="str">
        <f>IFERROR(__xludf.DUMMYFUNCTION("GoogleTranslate(A89, ""de"", ""el"")"),"ενοχλώ")</f>
        <v>ενοχλώ</v>
      </c>
    </row>
    <row r="90">
      <c r="A90" s="1" t="s">
        <v>90</v>
      </c>
      <c r="B90" s="2" t="str">
        <f>IFERROR(__xludf.DUMMYFUNCTION("GoogleTranslate(A90, ""auto"")"),"need")</f>
        <v>need</v>
      </c>
      <c r="C90" s="3" t="str">
        <f>IFERROR(__xludf.DUMMYFUNCTION("GoogleTranslate(A90, ""de"", ""el"")"),"ανάγκη")</f>
        <v>ανάγκη</v>
      </c>
    </row>
    <row r="91">
      <c r="A91" s="1" t="s">
        <v>91</v>
      </c>
      <c r="B91" s="2" t="str">
        <f>IFERROR(__xludf.DUMMYFUNCTION("GoogleTranslate(A91, ""auto"")"),"observe")</f>
        <v>observe</v>
      </c>
      <c r="C91" s="3" t="str">
        <f>IFERROR(__xludf.DUMMYFUNCTION("GoogleTranslate(A91, ""de"", ""el"")"),"ρολόι")</f>
        <v>ρολόι</v>
      </c>
    </row>
    <row r="92">
      <c r="A92" s="1" t="s">
        <v>92</v>
      </c>
      <c r="B92" s="2" t="str">
        <f>IFERROR(__xludf.DUMMYFUNCTION("GoogleTranslate(A92, ""auto"")"),"comfortable")</f>
        <v>comfortable</v>
      </c>
      <c r="C92" s="3" t="str">
        <f>IFERROR(__xludf.DUMMYFUNCTION("GoogleTranslate(A92, ""de"", ""el"")"),"άνετος")</f>
        <v>άνετος</v>
      </c>
    </row>
    <row r="93">
      <c r="A93" s="1" t="s">
        <v>93</v>
      </c>
      <c r="B93" s="2" t="str">
        <f>IFERROR(__xludf.DUMMYFUNCTION("GoogleTranslate(A93, ""auto"")"),"lie ready")</f>
        <v>lie ready</v>
      </c>
      <c r="C93" s="3" t="str">
        <f>IFERROR(__xludf.DUMMYFUNCTION("GoogleTranslate(A93, ""de"", ""el"")"),"βρίσκονται έτοιμα")</f>
        <v>βρίσκονται έτοιμα</v>
      </c>
    </row>
    <row r="94">
      <c r="A94" s="1" t="s">
        <v>94</v>
      </c>
      <c r="B94" s="2" t="str">
        <f>IFERROR(__xludf.DUMMYFUNCTION("GoogleTranslate(A94, ""auto"")"),"already")</f>
        <v>already</v>
      </c>
      <c r="C94" s="3" t="str">
        <f>IFERROR(__xludf.DUMMYFUNCTION("GoogleTranslate(A94, ""de"", ""el"")"),"ήδη")</f>
        <v>ήδη</v>
      </c>
    </row>
    <row r="95">
      <c r="A95" s="1" t="s">
        <v>95</v>
      </c>
      <c r="B95" s="2" t="str">
        <f>IFERROR(__xludf.DUMMYFUNCTION("GoogleTranslate(A95, ""auto"")"),"messages")</f>
        <v>messages</v>
      </c>
      <c r="C95" s="3" t="str">
        <f>IFERROR(__xludf.DUMMYFUNCTION("GoogleTranslate(A95, ""de"", ""el"")"),"έκθεση")</f>
        <v>έκθεση</v>
      </c>
    </row>
    <row r="96">
      <c r="A96" s="1" t="s">
        <v>96</v>
      </c>
      <c r="B96" s="2" t="str">
        <f>IFERROR(__xludf.DUMMYFUNCTION("GoogleTranslate(A96, ""auto"")"),"account")</f>
        <v>account</v>
      </c>
      <c r="C96" s="3" t="str">
        <f>IFERROR(__xludf.DUMMYFUNCTION("GoogleTranslate(A96, ""de"", ""el"")"),"θεωρώ")</f>
        <v>θεωρώ</v>
      </c>
    </row>
    <row r="97">
      <c r="A97" s="1" t="s">
        <v>97</v>
      </c>
      <c r="B97" s="2" t="str">
        <f>IFERROR(__xludf.DUMMYFUNCTION("GoogleTranslate(A97, ""auto"")"),"occupationally related")</f>
        <v>occupationally related</v>
      </c>
      <c r="C97" s="3" t="str">
        <f>IFERROR(__xludf.DUMMYFUNCTION("GoogleTranslate(A97, ""de"", ""el"")"),"επαγγελματικά σχετικές")</f>
        <v>επαγγελματικά σχετικές</v>
      </c>
    </row>
    <row r="98">
      <c r="A98" s="1" t="s">
        <v>98</v>
      </c>
      <c r="B98" s="2" t="str">
        <f>IFERROR(__xludf.DUMMYFUNCTION("GoogleTranslate(A98, ""auto"")"),"know about")</f>
        <v>know about</v>
      </c>
      <c r="C98" s="3" t="str">
        <f>IFERROR(__xludf.DUMMYFUNCTION("GoogleTranslate(A98, ""de"", ""el"")"),"Επικοινωνία ξέρετε για")</f>
        <v>Επικοινωνία ξέρετε για</v>
      </c>
    </row>
    <row r="99">
      <c r="A99" s="1" t="s">
        <v>99</v>
      </c>
      <c r="B99" s="2" t="str">
        <f>IFERROR(__xludf.DUMMYFUNCTION("GoogleTranslate(A99, ""auto"")"),"accelerate")</f>
        <v>accelerate</v>
      </c>
      <c r="C99" s="3" t="str">
        <f>IFERROR(__xludf.DUMMYFUNCTION("GoogleTranslate(A99, ""de"", ""el"")"),"επιταχύνουν")</f>
        <v>επιταχύνουν</v>
      </c>
    </row>
    <row r="100">
      <c r="A100" s="1" t="s">
        <v>100</v>
      </c>
      <c r="B100" s="2" t="str">
        <f>IFERROR(__xludf.DUMMYFUNCTION("GoogleTranslate(A100, ""auto"")"),"decide on")</f>
        <v>decide on</v>
      </c>
      <c r="C100" s="3" t="str">
        <f>IFERROR(__xludf.DUMMYFUNCTION("GoogleTranslate(A100, ""de"", ""el"")"),"επιλέξτε")</f>
        <v>επιλέξτε</v>
      </c>
    </row>
    <row r="101">
      <c r="A101" s="1" t="s">
        <v>101</v>
      </c>
      <c r="B101" s="2" t="str">
        <f>IFERROR(__xludf.DUMMYFUNCTION("GoogleTranslate(A101, ""auto"")"),"described")</f>
        <v>described</v>
      </c>
      <c r="C101" s="3" t="str">
        <f>IFERROR(__xludf.DUMMYFUNCTION("GoogleTranslate(A101, ""de"", ""el"")"),"περιγράφεται")</f>
        <v>περιγράφεται</v>
      </c>
    </row>
    <row r="102">
      <c r="A102" s="1" t="s">
        <v>102</v>
      </c>
      <c r="B102" s="2" t="str">
        <f>IFERROR(__xludf.DUMMYFUNCTION("GoogleTranslate(A102, ""auto"")"),"visit")</f>
        <v>visit</v>
      </c>
      <c r="C102" s="3" t="str">
        <f>IFERROR(__xludf.DUMMYFUNCTION("GoogleTranslate(A102, ""de"", ""el"")"),"επίσκεψη")</f>
        <v>επίσκεψη</v>
      </c>
    </row>
    <row r="103">
      <c r="A103" s="1" t="s">
        <v>103</v>
      </c>
      <c r="B103" s="2" t="str">
        <f>IFERROR(__xludf.DUMMYFUNCTION("GoogleTranslate(A103, ""auto"")"),"to get")</f>
        <v>to get</v>
      </c>
      <c r="C103" s="3" t="str">
        <f>IFERROR(__xludf.DUMMYFUNCTION("GoogleTranslate(A103, ""de"", ""el"")"),"get")</f>
        <v>get</v>
      </c>
    </row>
    <row r="104">
      <c r="A104" s="1" t="s">
        <v>104</v>
      </c>
      <c r="B104" s="2" t="str">
        <f>IFERROR(__xludf.DUMMYFUNCTION("GoogleTranslate(A104, ""auto"")"),"to confirm")</f>
        <v>to confirm</v>
      </c>
      <c r="C104" s="3" t="str">
        <f>IFERROR(__xludf.DUMMYFUNCTION("GoogleTranslate(A104, ""de"", ""el"")"),"επιβεβαίωση")</f>
        <v>επιβεβαίωση</v>
      </c>
    </row>
    <row r="105">
      <c r="A105" s="1" t="s">
        <v>105</v>
      </c>
      <c r="B105" s="2" t="str">
        <f>IFERROR(__xludf.DUMMYFUNCTION("GoogleTranslate(A105, ""auto"")"),"consist of visit")</f>
        <v>consist of visit</v>
      </c>
      <c r="C105" s="3" t="str">
        <f>IFERROR(__xludf.DUMMYFUNCTION("GoogleTranslate(A105, ""de"", ""el"")"),"αποτελούνται από επίσκεψη")</f>
        <v>αποτελούνται από επίσκεψη</v>
      </c>
    </row>
    <row r="106">
      <c r="A106" s="1" t="s">
        <v>106</v>
      </c>
      <c r="B106" s="2" t="str">
        <f>IFERROR(__xludf.DUMMYFUNCTION("GoogleTranslate(A106, ""auto"")"),"determine")</f>
        <v>determine</v>
      </c>
      <c r="C106" s="3" t="str">
        <f>IFERROR(__xludf.DUMMYFUNCTION("GoogleTranslate(A106, ""de"", ""el"")"),"καθορίσει")</f>
        <v>καθορίσει</v>
      </c>
    </row>
    <row r="107">
      <c r="A107" s="1" t="s">
        <v>107</v>
      </c>
      <c r="B107" s="2" t="str">
        <f>IFERROR(__xludf.DUMMYFUNCTION("GoogleTranslate(A107, ""auto"")"),"to be part of")</f>
        <v>to be part of</v>
      </c>
      <c r="C107" s="3" t="str">
        <f>IFERROR(__xludf.DUMMYFUNCTION("GoogleTranslate(A107, ""de"", ""el"")"),"να συμμετέχουν σε")</f>
        <v>να συμμετέχουν σε</v>
      </c>
    </row>
    <row r="108">
      <c r="A108" s="1" t="s">
        <v>108</v>
      </c>
      <c r="B108" s="2" t="str">
        <f>IFERROR(__xludf.DUMMYFUNCTION("GoogleTranslate(A108, ""auto"")"),"consider")</f>
        <v>consider</v>
      </c>
      <c r="C108" s="3" t="str">
        <f>IFERROR(__xludf.DUMMYFUNCTION("GoogleTranslate(A108, ""de"", ""el"")"),"θεωρώ")</f>
        <v>θεωρώ</v>
      </c>
    </row>
    <row r="109">
      <c r="A109" s="1" t="s">
        <v>109</v>
      </c>
      <c r="B109" s="2" t="str">
        <f>IFERROR(__xludf.DUMMYFUNCTION("GoogleTranslate(A109, ""auto"")"),"operate")</f>
        <v>operate</v>
      </c>
      <c r="C109" s="3" t="str">
        <f>IFERROR(__xludf.DUMMYFUNCTION("GoogleTranslate(A109, ""de"", ""el"")"),"λειτουργούν")</f>
        <v>λειτουργούν</v>
      </c>
    </row>
    <row r="110">
      <c r="A110" s="1" t="s">
        <v>110</v>
      </c>
      <c r="B110" s="2" t="str">
        <f>IFERROR(__xludf.DUMMYFUNCTION("GoogleTranslate(A110, ""auto"")"),"armed")</f>
        <v>armed</v>
      </c>
      <c r="C110" s="3" t="str">
        <f>IFERROR(__xludf.DUMMYFUNCTION("GoogleTranslate(A110, ""de"", ""el"")"),"οπλισμένος")</f>
        <v>οπλισμένος</v>
      </c>
    </row>
    <row r="111">
      <c r="A111" s="1" t="s">
        <v>111</v>
      </c>
      <c r="B111" s="2" t="str">
        <f>IFERROR(__xludf.DUMMYFUNCTION("GoogleTranslate(A111, ""auto"")"),"movable")</f>
        <v>movable</v>
      </c>
      <c r="C111" s="3" t="str">
        <f>IFERROR(__xludf.DUMMYFUNCTION("GoogleTranslate(A111, ""de"", ""el"")"),"κινητός")</f>
        <v>κινητός</v>
      </c>
    </row>
    <row r="112">
      <c r="A112" s="1" t="s">
        <v>112</v>
      </c>
      <c r="B112" s="2" t="str">
        <f>IFERROR(__xludf.DUMMYFUNCTION("GoogleTranslate(A112, ""auto"")"),"assess")</f>
        <v>assess</v>
      </c>
      <c r="C112" s="3" t="str">
        <f>IFERROR(__xludf.DUMMYFUNCTION("GoogleTranslate(A112, ""de"", ""el"")"),"αξιολόγηση")</f>
        <v>αξιολόγηση</v>
      </c>
    </row>
    <row r="113">
      <c r="A113" s="1" t="s">
        <v>113</v>
      </c>
      <c r="B113" s="2" t="str">
        <f>IFERROR(__xludf.DUMMYFUNCTION("GoogleTranslate(A113, ""auto"")"),"respectively")</f>
        <v>respectively</v>
      </c>
      <c r="C113" s="3" t="str">
        <f>IFERROR(__xludf.DUMMYFUNCTION("GoogleTranslate(A113, ""de"", ""el"")"),"αντίστοιχα")</f>
        <v>αντίστοιχα</v>
      </c>
    </row>
    <row r="114">
      <c r="A114" s="1" t="s">
        <v>114</v>
      </c>
      <c r="B114" s="2" t="str">
        <f>IFERROR(__xludf.DUMMYFUNCTION("GoogleTranslate(A114, ""auto"")"),"biking")</f>
        <v>biking</v>
      </c>
      <c r="C114" s="3" t="str">
        <f>IFERROR(__xludf.DUMMYFUNCTION("GoogleTranslate(A114, ""de"", ""el"")"),"ποδηλασία")</f>
        <v>ποδηλασία</v>
      </c>
    </row>
    <row r="115">
      <c r="A115" s="5" t="s">
        <v>115</v>
      </c>
      <c r="B115" s="2" t="str">
        <f>IFERROR(__xludf.DUMMYFUNCTION("GoogleTranslate(A115, ""auto"")"),"Bildenkuh")</f>
        <v>Bildenkuh</v>
      </c>
      <c r="C115" s="3" t="str">
        <f>IFERROR(__xludf.DUMMYFUNCTION("GoogleTranslate(A115, ""de"", ""el"")"),"Bildenkuh")</f>
        <v>Bildenkuh</v>
      </c>
    </row>
    <row r="116">
      <c r="A116" s="1" t="s">
        <v>116</v>
      </c>
      <c r="B116" s="2" t="str">
        <f>IFERROR(__xludf.DUMMYFUNCTION("GoogleTranslate(A116, ""auto"")"),"so far")</f>
        <v>so far</v>
      </c>
      <c r="C116" s="3" t="str">
        <f>IFERROR(__xludf.DUMMYFUNCTION("GoogleTranslate(A116, ""de"", ""el"")"),"μέχρι τώρα")</f>
        <v>μέχρι τώρα</v>
      </c>
    </row>
    <row r="117">
      <c r="A117" s="1" t="s">
        <v>117</v>
      </c>
      <c r="B117" s="2" t="str">
        <f>IFERROR(__xludf.DUMMYFUNCTION("GoogleTranslate(A117, ""auto"")"),"brandaktuell")</f>
        <v>brandaktuell</v>
      </c>
      <c r="C117" s="3" t="str">
        <f>IFERROR(__xludf.DUMMYFUNCTION("GoogleTranslate(A117, ""de"", ""el"")"),"brandaktuell")</f>
        <v>brandaktuell</v>
      </c>
    </row>
    <row r="118">
      <c r="A118" s="1" t="s">
        <v>118</v>
      </c>
      <c r="B118" s="2" t="str">
        <f>IFERROR(__xludf.DUMMYFUNCTION("GoogleTranslate(A118, ""auto"")"),"break")</f>
        <v>break</v>
      </c>
      <c r="C118" s="3" t="str">
        <f>IFERROR(__xludf.DUMMYFUNCTION("GoogleTranslate(A118, ""de"", ""el"")"),"διακοπή")</f>
        <v>διακοπή</v>
      </c>
    </row>
    <row r="119">
      <c r="A119" s="1" t="s">
        <v>119</v>
      </c>
      <c r="B119" s="2" t="str">
        <f>IFERROR(__xludf.DUMMYFUNCTION("GoogleTranslate(A119, ""auto"")"),"slow down")</f>
        <v>slow down</v>
      </c>
      <c r="C119" s="3" t="str">
        <f>IFERROR(__xludf.DUMMYFUNCTION("GoogleTranslate(A119, ""de"", ""el"")"),"επιβράδυνση")</f>
        <v>επιβράδυνση</v>
      </c>
    </row>
    <row r="120">
      <c r="A120" s="5" t="s">
        <v>120</v>
      </c>
      <c r="B120" s="2" t="str">
        <f>IFERROR(__xludf.DUMMYFUNCTION("GoogleTranslate(A120, ""auto"")"),"thereby")</f>
        <v>thereby</v>
      </c>
      <c r="C120" s="3" t="str">
        <f>IFERROR(__xludf.DUMMYFUNCTION("GoogleTranslate(A120, ""de"", ""el"")"),"εκ τούτου")</f>
        <v>εκ τούτου</v>
      </c>
    </row>
    <row r="121">
      <c r="A121" s="1" t="s">
        <v>121</v>
      </c>
      <c r="B121" s="2" t="str">
        <f>IFERROR(__xludf.DUMMYFUNCTION("GoogleTranslate(A121, ""auto"")"),"therefore")</f>
        <v>therefore</v>
      </c>
      <c r="C121" s="3" t="str">
        <f>IFERROR(__xludf.DUMMYFUNCTION("GoogleTranslate(A121, ""de"", ""el"")"),"ως εκ τούτου,")</f>
        <v>ως εκ τούτου,</v>
      </c>
    </row>
    <row r="122">
      <c r="A122" s="1" t="s">
        <v>122</v>
      </c>
      <c r="B122" s="2" t="str">
        <f>IFERROR(__xludf.DUMMYFUNCTION("GoogleTranslate(A122, ""auto"")"),"damalig")</f>
        <v>damalig</v>
      </c>
      <c r="C122" s="3" t="str">
        <f>IFERROR(__xludf.DUMMYFUNCTION("GoogleTranslate(A122, ""de"", ""el"")"),"damalig")</f>
        <v>damalig</v>
      </c>
    </row>
    <row r="123">
      <c r="A123" s="1" t="s">
        <v>123</v>
      </c>
      <c r="B123" s="2" t="str">
        <f>IFERROR(__xludf.DUMMYFUNCTION("GoogleTranslate(A123, ""auto"")"),"back then")</f>
        <v>back then</v>
      </c>
      <c r="C123" s="3" t="str">
        <f>IFERROR(__xludf.DUMMYFUNCTION("GoogleTranslate(A123, ""de"", ""el"")"),"τότε")</f>
        <v>τότε</v>
      </c>
    </row>
    <row r="124">
      <c r="A124" s="1" t="s">
        <v>124</v>
      </c>
      <c r="B124" s="2" t="str">
        <f>IFERROR(__xludf.DUMMYFUNCTION("GoogleTranslate(A124, ""auto"")"),"thereupon")</f>
        <v>thereupon</v>
      </c>
      <c r="C124" s="3" t="str">
        <f>IFERROR(__xludf.DUMMYFUNCTION("GoogleTranslate(A124, ""de"", ""el"")"),"έπειτα")</f>
        <v>έπειτα</v>
      </c>
    </row>
    <row r="125">
      <c r="A125" s="1" t="s">
        <v>125</v>
      </c>
      <c r="B125" s="2" t="str">
        <f>IFERROR(__xludf.DUMMYFUNCTION("GoogleTranslate(A125, ""auto"")"),"represent")</f>
        <v>represent</v>
      </c>
      <c r="C125" s="3" t="str">
        <f>IFERROR(__xludf.DUMMYFUNCTION("GoogleTranslate(A125, ""de"", ""el"")"),"εκπροσωπώ")</f>
        <v>εκπροσωπώ</v>
      </c>
    </row>
    <row r="126">
      <c r="A126" s="1" t="s">
        <v>126</v>
      </c>
      <c r="B126" s="2" t="str">
        <f>IFERROR(__xludf.DUMMYFUNCTION("GoogleTranslate(A126, ""auto"")"),"adventure")</f>
        <v>adventure</v>
      </c>
      <c r="C126" s="3" t="str">
        <f>IFERROR(__xludf.DUMMYFUNCTION("GoogleTranslate(A126, ""de"", ""el"")"),"η περιπέτεια")</f>
        <v>η περιπέτεια</v>
      </c>
    </row>
    <row r="127">
      <c r="A127" s="1" t="s">
        <v>127</v>
      </c>
      <c r="B127" s="2" t="str">
        <f>IFERROR(__xludf.DUMMYFUNCTION("GoogleTranslate(A127, ""auto"")"),"the old people's home")</f>
        <v>the old people's home</v>
      </c>
      <c r="C127" s="3" t="str">
        <f>IFERROR(__xludf.DUMMYFUNCTION("GoogleTranslate(A127, ""de"", ""el"")"),"το σπίτι των ηλικιωμένων")</f>
        <v>το σπίτι των ηλικιωμένων</v>
      </c>
    </row>
    <row r="128">
      <c r="A128" s="1" t="s">
        <v>128</v>
      </c>
      <c r="B128" s="2" t="str">
        <f>IFERROR(__xludf.DUMMYFUNCTION("GoogleTranslate(A128, ""auto"")"),"the Office")</f>
        <v>the Office</v>
      </c>
      <c r="C128" s="3" t="str">
        <f>IFERROR(__xludf.DUMMYFUNCTION("GoogleTranslate(A128, ""de"", ""el"")"),"το Γραφείο")</f>
        <v>το Γραφείο</v>
      </c>
    </row>
    <row r="129">
      <c r="A129" s="1" t="s">
        <v>129</v>
      </c>
      <c r="B129" s="2" t="str">
        <f>IFERROR(__xludf.DUMMYFUNCTION("GoogleTranslate(A129, ""auto"")"),"the pleasant")</f>
        <v>the pleasant</v>
      </c>
      <c r="C129" s="3" t="str">
        <f>IFERROR(__xludf.DUMMYFUNCTION("GoogleTranslate(A129, ""de"", ""el"")"),"η ευχάριστη")</f>
        <v>η ευχάριστη</v>
      </c>
    </row>
    <row r="130">
      <c r="A130" s="1" t="s">
        <v>130</v>
      </c>
      <c r="B130" s="2" t="str">
        <f>IFERROR(__xludf.DUMMYFUNCTION("GoogleTranslate(A130, ""auto"")"),"combine with pleasure")</f>
        <v>combine with pleasure</v>
      </c>
      <c r="C130" s="3" t="str">
        <f>IFERROR(__xludf.DUMMYFUNCTION("GoogleTranslate(A130, ""de"", ""el"")"),"συνδυάζουν με ευχαρίστηση")</f>
        <v>συνδυάζουν με ευχαρίστηση</v>
      </c>
    </row>
    <row r="131">
      <c r="A131" s="1" t="s">
        <v>131</v>
      </c>
      <c r="B131" s="2" t="str">
        <f>IFERROR(__xludf.DUMMYFUNCTION("GoogleTranslate(A131, ""auto"")"),"the employment office")</f>
        <v>the employment office</v>
      </c>
      <c r="C131" s="3" t="str">
        <f>IFERROR(__xludf.DUMMYFUNCTION("GoogleTranslate(A131, ""de"", ""el"")"),"το Γραφείο Εργασίας")</f>
        <v>το Γραφείο Εργασίας</v>
      </c>
    </row>
    <row r="132">
      <c r="A132" s="1" t="s">
        <v>132</v>
      </c>
      <c r="B132" s="2" t="str">
        <f>IFERROR(__xludf.DUMMYFUNCTION("GoogleTranslate(A132, ""auto"")"),"the extinction")</f>
        <v>the extinction</v>
      </c>
      <c r="C132" s="3" t="str">
        <f>IFERROR(__xludf.DUMMYFUNCTION("GoogleTranslate(A132, ""de"", ""el"")"),"η εξαφάνιση")</f>
        <v>η εξαφάνιση</v>
      </c>
    </row>
    <row r="133">
      <c r="A133" s="1" t="s">
        <v>133</v>
      </c>
      <c r="B133" s="2" t="str">
        <f>IFERROR(__xludf.DUMMYFUNCTION("GoogleTranslate(A133, ""auto"")"),"the autograph")</f>
        <v>the autograph</v>
      </c>
      <c r="C133" s="3" t="str">
        <f>IFERROR(__xludf.DUMMYFUNCTION("GoogleTranslate(A133, ""de"", ""el"")"),"το αυτόγραφο")</f>
        <v>το αυτόγραφο</v>
      </c>
    </row>
    <row r="134">
      <c r="A134" s="1" t="s">
        <v>134</v>
      </c>
      <c r="B134" s="2" t="str">
        <f>IFERROR(__xludf.DUMMYFUNCTION("GoogleTranslate(A134, ""auto"")"),"the condition")</f>
        <v>the condition</v>
      </c>
      <c r="C134" s="3" t="str">
        <f>IFERROR(__xludf.DUMMYFUNCTION("GoogleTranslate(A134, ""de"", ""el"")"),"η κατάσταση")</f>
        <v>η κατάσταση</v>
      </c>
    </row>
    <row r="135">
      <c r="A135" s="1" t="s">
        <v>135</v>
      </c>
      <c r="B135" s="2" t="str">
        <f>IFERROR(__xludf.DUMMYFUNCTION("GoogleTranslate(A135, ""auto"")"),"loading")</f>
        <v>loading</v>
      </c>
      <c r="C135" s="3" t="str">
        <f>IFERROR(__xludf.DUMMYFUNCTION("GoogleTranslate(A135, ""de"", ""el"")"),"φόρτωση")</f>
        <v>φόρτωση</v>
      </c>
    </row>
    <row r="136">
      <c r="A136" s="1" t="s">
        <v>136</v>
      </c>
      <c r="B136" s="2" t="str">
        <f>IFERROR(__xludf.DUMMYFUNCTION("GoogleTranslate(A136, ""auto"")"),"the district office")</f>
        <v>the district office</v>
      </c>
      <c r="C136" s="3" t="str">
        <f>IFERROR(__xludf.DUMMYFUNCTION("GoogleTranslate(A136, ""de"", ""el"")"),"το Επαρχιακό Γραφείο")</f>
        <v>το Επαρχιακό Γραφείο</v>
      </c>
    </row>
    <row r="137">
      <c r="A137" s="1" t="s">
        <v>137</v>
      </c>
      <c r="B137" s="2" t="str">
        <f>IFERROR(__xludf.DUMMYFUNCTION("GoogleTranslate(A137, ""auto"")"),"the tin toys")</f>
        <v>the tin toys</v>
      </c>
      <c r="C137" s="3" t="str">
        <f>IFERROR(__xludf.DUMMYFUNCTION("GoogleTranslate(A137, ""de"", ""el"")"),"τα παιχνίδια κασσίτερο")</f>
        <v>τα παιχνίδια κασσίτερο</v>
      </c>
    </row>
    <row r="138">
      <c r="A138" s="1" t="s">
        <v>138</v>
      </c>
      <c r="B138" s="2" t="str">
        <f>IFERROR(__xludf.DUMMYFUNCTION("GoogleTranslate(A138, ""auto"")"),"the stock market game")</f>
        <v>the stock market game</v>
      </c>
      <c r="C138" s="3" t="str">
        <f>IFERROR(__xludf.DUMMYFUNCTION("GoogleTranslate(A138, ""de"", ""el"")"),"το παιχνίδι χρηματιστηριακή αγορά")</f>
        <v>το παιχνίδι χρηματιστηριακή αγορά</v>
      </c>
    </row>
    <row r="139">
      <c r="A139" s="1" t="s">
        <v>139</v>
      </c>
      <c r="B139" s="2" t="str">
        <f>IFERROR(__xludf.DUMMYFUNCTION("GoogleTranslate(A139, ""auto"")"),"the board")</f>
        <v>the board</v>
      </c>
      <c r="C139" s="3" t="str">
        <f>IFERROR(__xludf.DUMMYFUNCTION("GoogleTranslate(A139, ""de"", ""el"")"),"το Διοικητικό συμβούλιο")</f>
        <v>το Διοικητικό συμβούλιο</v>
      </c>
    </row>
    <row r="140">
      <c r="A140" s="1" t="s">
        <v>140</v>
      </c>
      <c r="B140" s="2" t="str">
        <f>IFERROR(__xludf.DUMMYFUNCTION("GoogleTranslate(A140, ""auto"")"),"the Bussi")</f>
        <v>the Bussi</v>
      </c>
      <c r="C140" s="3" t="str">
        <f>IFERROR(__xludf.DUMMYFUNCTION("GoogleTranslate(A140, ""de"", ""el"")"),"η Bussi")</f>
        <v>η Bussi</v>
      </c>
    </row>
    <row r="141">
      <c r="A141" s="1" t="s">
        <v>141</v>
      </c>
      <c r="B141" s="2" t="str">
        <f>IFERROR(__xludf.DUMMYFUNCTION("GoogleTranslate(A141, ""auto"")"),"the cappuccino machine hissing")</f>
        <v>the cappuccino machine hissing</v>
      </c>
      <c r="C141" s="3" t="str">
        <f>IFERROR(__xludf.DUMMYFUNCTION("GoogleTranslate(A141, ""de"", ""el"")"),"το σφύριγμα μηχανή καπουτσίνο")</f>
        <v>το σφύριγμα μηχανή καπουτσίνο</v>
      </c>
    </row>
    <row r="142">
      <c r="A142" s="1" t="s">
        <v>142</v>
      </c>
      <c r="B142" s="2" t="str">
        <f>IFERROR(__xludf.DUMMYFUNCTION("GoogleTranslate(A142, ""auto"")"),"the jostling")</f>
        <v>the jostling</v>
      </c>
      <c r="C142" s="3" t="str">
        <f>IFERROR(__xludf.DUMMYFUNCTION("GoogleTranslate(A142, ""de"", ""el"")"),"ο συνωστισμός")</f>
        <v>ο συνωστισμός</v>
      </c>
    </row>
    <row r="143">
      <c r="A143" s="1" t="s">
        <v>143</v>
      </c>
      <c r="B143" s="2" t="str">
        <f>IFERROR(__xludf.DUMMYFUNCTION("GoogleTranslate(A143, ""auto"")"),"the dromedary")</f>
        <v>the dromedary</v>
      </c>
      <c r="C143" s="3" t="str">
        <f>IFERROR(__xludf.DUMMYFUNCTION("GoogleTranslate(A143, ""de"", ""el"")"),"η καμήλα")</f>
        <v>η καμήλα</v>
      </c>
    </row>
    <row r="144">
      <c r="A144" s="1" t="s">
        <v>144</v>
      </c>
      <c r="B144" s="2" t="str">
        <f>IFERROR(__xludf.DUMMYFUNCTION("GoogleTranslate(A144, ""auto"")"),"unloading")</f>
        <v>unloading</v>
      </c>
      <c r="C144" s="3" t="str">
        <f>IFERROR(__xludf.DUMMYFUNCTION("GoogleTranslate(A144, ""de"", ""el"")"),"εκφόρτωση")</f>
        <v>εκφόρτωση</v>
      </c>
    </row>
    <row r="145">
      <c r="A145" s="1" t="s">
        <v>145</v>
      </c>
      <c r="B145" s="2" t="str">
        <f>IFERROR(__xludf.DUMMYFUNCTION("GoogleTranslate(A145, ""auto"")"),"the ground floor")</f>
        <v>the ground floor</v>
      </c>
      <c r="C145" s="3" t="str">
        <f>IFERROR(__xludf.DUMMYFUNCTION("GoogleTranslate(A145, ""de"", ""el"")"),"το ισόγειο")</f>
        <v>το ισόγειο</v>
      </c>
    </row>
    <row r="146">
      <c r="A146" s="5" t="s">
        <v>146</v>
      </c>
      <c r="B146" s="2" t="str">
        <f>IFERROR(__xludf.DUMMYFUNCTION("GoogleTranslate(A146, ""auto"")"),"the result")</f>
        <v>the result</v>
      </c>
      <c r="C146" s="3" t="str">
        <f>IFERROR(__xludf.DUMMYFUNCTION("GoogleTranslate(A146, ""de"", ""el"")"),"το αποτέλεσμα")</f>
        <v>το αποτέλεσμα</v>
      </c>
    </row>
    <row r="147">
      <c r="A147" s="1" t="s">
        <v>147</v>
      </c>
      <c r="B147" s="2" t="str">
        <f>IFERROR(__xludf.DUMMYFUNCTION("GoogleTranslate(A147, ""auto"")"),"the spare part")</f>
        <v>the spare part</v>
      </c>
      <c r="C147" s="3" t="str">
        <f>IFERROR(__xludf.DUMMYFUNCTION("GoogleTranslate(A147, ""de"", ""el"")"),"το ανταλλακτικό")</f>
        <v>το ανταλλακτικό</v>
      </c>
    </row>
    <row r="148">
      <c r="A148" s="1" t="s">
        <v>148</v>
      </c>
      <c r="B148" s="2" t="str">
        <f>IFERROR(__xludf.DUMMYFUNCTION("GoogleTranslate(A148, ""auto"")"),"The copy")</f>
        <v>The copy</v>
      </c>
      <c r="C148" s="3" t="str">
        <f>IFERROR(__xludf.DUMMYFUNCTION("GoogleTranslate(A148, ""de"", ""el"")"),"το αντίγραφο")</f>
        <v>το αντίγραφο</v>
      </c>
    </row>
    <row r="149">
      <c r="A149" s="5" t="s">
        <v>149</v>
      </c>
      <c r="B149" s="2" t="str">
        <f>IFERROR(__xludf.DUMMYFUNCTION("GoogleTranslate(A149, ""auto"")"),"the fur")</f>
        <v>the fur</v>
      </c>
      <c r="C149" s="3" t="str">
        <f>IFERROR(__xludf.DUMMYFUNCTION("GoogleTranslate(A149, ""de"", ""el"")"),"η γούνα")</f>
        <v>η γούνα</v>
      </c>
    </row>
    <row r="150">
      <c r="A150" s="1" t="s">
        <v>150</v>
      </c>
      <c r="B150" s="2" t="str">
        <f>IFERROR(__xludf.DUMMYFUNCTION("GoogleTranslate(A150, ""auto"")"),"the fish fingers")</f>
        <v>the fish fingers</v>
      </c>
      <c r="C150" s="3" t="str">
        <f>IFERROR(__xludf.DUMMYFUNCTION("GoogleTranslate(A150, ""de"", ""el"")"),"τα δάχτυλα ψάρια")</f>
        <v>τα δάχτυλα ψάρια</v>
      </c>
    </row>
    <row r="151">
      <c r="A151" s="1" t="s">
        <v>151</v>
      </c>
      <c r="B151" s="2" t="str">
        <f>IFERROR(__xludf.DUMMYFUNCTION("GoogleTranslate(A151, ""auto"")"),"the assembly line")</f>
        <v>the assembly line</v>
      </c>
      <c r="C151" s="3" t="str">
        <f>IFERROR(__xludf.DUMMYFUNCTION("GoogleTranslate(A151, ""de"", ""el"")"),"η γραμμή συναρμολόγησης")</f>
        <v>η γραμμή συναρμολόγησης</v>
      </c>
    </row>
    <row r="152">
      <c r="A152" s="1" t="s">
        <v>152</v>
      </c>
      <c r="B152" s="2" t="str">
        <f>IFERROR(__xludf.DUMMYFUNCTION("GoogleTranslate(A152, ""auto"")"),"the recreational area")</f>
        <v>the recreational area</v>
      </c>
      <c r="C152" s="3" t="str">
        <f>IFERROR(__xludf.DUMMYFUNCTION("GoogleTranslate(A152, ""de"", ""el"")"),"η περιοχή αναψυχής")</f>
        <v>η περιοχή αναψυχής</v>
      </c>
    </row>
    <row r="153">
      <c r="A153" s="1" t="s">
        <v>153</v>
      </c>
      <c r="B153" s="2" t="str">
        <f>IFERROR(__xludf.DUMMYFUNCTION("GoogleTranslate(A153, ""auto"")"),"the pastime")</f>
        <v>the pastime</v>
      </c>
      <c r="C153" s="3" t="str">
        <f>IFERROR(__xludf.DUMMYFUNCTION("GoogleTranslate(A153, ""de"", ""el"")"),"η ενασχόληση")</f>
        <v>η ενασχόληση</v>
      </c>
    </row>
    <row r="154">
      <c r="A154" s="1" t="s">
        <v>154</v>
      </c>
      <c r="B154" s="2" t="str">
        <f>IFERROR(__xludf.DUMMYFUNCTION("GoogleTranslate(A154, ""auto"")"),"the poem")</f>
        <v>the poem</v>
      </c>
      <c r="C154" s="3" t="str">
        <f>IFERROR(__xludf.DUMMYFUNCTION("GoogleTranslate(A154, ""de"", ""el"")"),"το ποίημα")</f>
        <v>το ποίημα</v>
      </c>
    </row>
    <row r="155">
      <c r="A155" s="1" t="s">
        <v>155</v>
      </c>
      <c r="B155" s="2" t="str">
        <f>IFERROR(__xludf.DUMMYFUNCTION("GoogleTranslate(A155, ""auto"")"),"the poultry")</f>
        <v>the poultry</v>
      </c>
      <c r="C155" s="3" t="str">
        <f>IFERROR(__xludf.DUMMYFUNCTION("GoogleTranslate(A155, ""de"", ""el"")"),"τα πουλερικά")</f>
        <v>τα πουλερικά</v>
      </c>
    </row>
    <row r="156">
      <c r="A156" s="1" t="s">
        <v>156</v>
      </c>
      <c r="B156" s="2" t="str">
        <f>IFERROR(__xludf.DUMMYFUNCTION("GoogleTranslate(A156, ""auto"")"),"the counterpart")</f>
        <v>the counterpart</v>
      </c>
      <c r="C156" s="3" t="str">
        <f>IFERROR(__xludf.DUMMYFUNCTION("GoogleTranslate(A156, ""de"", ""el"")"),"το αντίστοιχο")</f>
        <v>το αντίστοιχο</v>
      </c>
    </row>
    <row r="157">
      <c r="A157" s="1" t="s">
        <v>157</v>
      </c>
      <c r="B157" s="2" t="str">
        <f>IFERROR(__xludf.DUMMYFUNCTION("GoogleTranslate(A157, ""auto"")"),"the secret")</f>
        <v>the secret</v>
      </c>
      <c r="C157" s="3" t="str">
        <f>IFERROR(__xludf.DUMMYFUNCTION("GoogleTranslate(A157, ""de"", ""el"")"),"το μυστικό")</f>
        <v>το μυστικό</v>
      </c>
    </row>
    <row r="158">
      <c r="A158" s="1" t="s">
        <v>158</v>
      </c>
      <c r="B158" s="2" t="str">
        <f>IFERROR(__xludf.DUMMYFUNCTION("GoogleTranslate(A158, ""auto"")"),"the genius")</f>
        <v>the genius</v>
      </c>
      <c r="C158" s="3" t="str">
        <f>IFERROR(__xludf.DUMMYFUNCTION("GoogleTranslate(A158, ""de"", ""el"")"),"η ιδιοφυΐα")</f>
        <v>η ιδιοφυΐα</v>
      </c>
    </row>
    <row r="159">
      <c r="A159" s="1" t="s">
        <v>159</v>
      </c>
      <c r="B159" s="2" t="str">
        <f>IFERROR(__xludf.DUMMYFUNCTION("GoogleTranslate(A159, ""auto"")"),"the dishes rattle")</f>
        <v>the dishes rattle</v>
      </c>
      <c r="C159" s="3" t="str">
        <f>IFERROR(__xludf.DUMMYFUNCTION("GoogleTranslate(A159, ""de"", ""el"")"),"τα πιάτα κουδουνίστρα")</f>
        <v>τα πιάτα κουδουνίστρα</v>
      </c>
    </row>
    <row r="160">
      <c r="A160" s="1" t="s">
        <v>160</v>
      </c>
      <c r="B160" s="2" t="str">
        <f>IFERROR(__xludf.DUMMYFUNCTION("GoogleTranslate(A160, ""auto"")"),"the gender")</f>
        <v>the gender</v>
      </c>
      <c r="C160" s="3" t="str">
        <f>IFERROR(__xludf.DUMMYFUNCTION("GoogleTranslate(A160, ""de"", ""el"")"),"το φύλο")</f>
        <v>το φύλο</v>
      </c>
    </row>
    <row r="161">
      <c r="A161" s="1" t="s">
        <v>161</v>
      </c>
      <c r="B161" s="2" t="str">
        <f>IFERROR(__xludf.DUMMYFUNCTION("GoogleTranslate(A161, ""auto"")"),"the law")</f>
        <v>the law</v>
      </c>
      <c r="C161" s="3" t="str">
        <f>IFERROR(__xludf.DUMMYFUNCTION("GoogleTranslate(A161, ""de"", ""el"")"),"ο νόμος")</f>
        <v>ο νόμος</v>
      </c>
    </row>
    <row r="162">
      <c r="A162" s="1" t="s">
        <v>162</v>
      </c>
      <c r="B162" s="2" t="str">
        <f>IFERROR(__xludf.DUMMYFUNCTION("GoogleTranslate(A162, ""auto"")"),"health awareness")</f>
        <v>health awareness</v>
      </c>
      <c r="C162" s="3" t="str">
        <f>IFERROR(__xludf.DUMMYFUNCTION("GoogleTranslate(A162, ""de"", ""el"")"),"ευαισθητοποίησης σε θέματα υγείας")</f>
        <v>ευαισθητοποίησης σε θέματα υγείας</v>
      </c>
    </row>
    <row r="163">
      <c r="A163" s="1" t="s">
        <v>163</v>
      </c>
      <c r="B163" s="2" t="str">
        <f>IFERROR(__xludf.DUMMYFUNCTION("GoogleTranslate(A163, ""auto"")"),"the weight")</f>
        <v>the weight</v>
      </c>
      <c r="C163" s="3" t="str">
        <f>IFERROR(__xludf.DUMMYFUNCTION("GoogleTranslate(A163, ""de"", ""el"")"),"το βάρος")</f>
        <v>το βάρος</v>
      </c>
    </row>
    <row r="164">
      <c r="A164" s="1" t="s">
        <v>164</v>
      </c>
      <c r="B164" s="2" t="str">
        <f>IFERROR(__xludf.DUMMYFUNCTION("GoogleTranslate(A164, ""auto"")"),"the conscience")</f>
        <v>the conscience</v>
      </c>
      <c r="C164" s="3" t="str">
        <f>IFERROR(__xludf.DUMMYFUNCTION("GoogleTranslate(A164, ""de"", ""el"")"),"η συνείδηση")</f>
        <v>η συνείδηση</v>
      </c>
    </row>
    <row r="165">
      <c r="A165" s="1" t="s">
        <v>165</v>
      </c>
      <c r="B165" s="2" t="str">
        <f>IFERROR(__xludf.DUMMYFUNCTION("GoogleTranslate(A165, ""auto"")"),"facilitate the conscience")</f>
        <v>facilitate the conscience</v>
      </c>
      <c r="C165" s="3" t="str">
        <f>IFERROR(__xludf.DUMMYFUNCTION("GoogleTranslate(A165, ""de"", ""el"")"),"διευκόλυνση της συνείδησης")</f>
        <v>διευκόλυνση της συνείδησης</v>
      </c>
    </row>
    <row r="166">
      <c r="A166" s="1" t="s">
        <v>166</v>
      </c>
      <c r="B166" s="2" t="str">
        <f>IFERROR(__xludf.DUMMYFUNCTION("GoogleTranslate(A166, ""auto"")"),"the Glupschauge")</f>
        <v>the Glupschauge</v>
      </c>
      <c r="C166" s="3" t="str">
        <f>IFERROR(__xludf.DUMMYFUNCTION("GoogleTranslate(A166, ""de"", ""el"")"),"η Glupschauge")</f>
        <v>η Glupschauge</v>
      </c>
    </row>
    <row r="167">
      <c r="A167" s="1" t="s">
        <v>167</v>
      </c>
      <c r="B167" s="2" t="str">
        <f>IFERROR(__xludf.DUMMYFUNCTION("GoogleTranslate(A167, ""auto"")"),"the patty")</f>
        <v>the patty</v>
      </c>
      <c r="C167" s="3" t="str">
        <f>IFERROR(__xludf.DUMMYFUNCTION("GoogleTranslate(A167, ""de"", ""el"")"),"η patty")</f>
        <v>η patty</v>
      </c>
    </row>
    <row r="168">
      <c r="A168" s="1" t="s">
        <v>168</v>
      </c>
      <c r="B168" s="2" t="str">
        <f>IFERROR(__xludf.DUMMYFUNCTION("GoogleTranslate(A168, ""auto"")"),"the obstacle")</f>
        <v>the obstacle</v>
      </c>
      <c r="C168" s="3" t="str">
        <f>IFERROR(__xludf.DUMMYFUNCTION("GoogleTranslate(A168, ""de"", ""el"")"),"το εμπόδιο")</f>
        <v>το εμπόδιο</v>
      </c>
    </row>
    <row r="169">
      <c r="A169" s="5" t="s">
        <v>169</v>
      </c>
      <c r="B169" s="2" t="str">
        <f>IFERROR(__xludf.DUMMYFUNCTION("GoogleTranslate(A169, ""auto"")"),"the wood")</f>
        <v>the wood</v>
      </c>
      <c r="C169" s="3" t="str">
        <f>IFERROR(__xludf.DUMMYFUNCTION("GoogleTranslate(A169, ""de"", ""el"")"),"το ξύλο")</f>
        <v>το ξύλο</v>
      </c>
    </row>
    <row r="170">
      <c r="A170" s="1" t="s">
        <v>170</v>
      </c>
      <c r="B170" s="2" t="str">
        <f>IFERROR(__xludf.DUMMYFUNCTION("GoogleTranslate(A170, ""auto"")"),"the American Tribe")</f>
        <v>the American Tribe</v>
      </c>
      <c r="C170" s="3" t="str">
        <f>IFERROR(__xludf.DUMMYFUNCTION("GoogleTranslate(A170, ""de"", ""el"")"),"η αμερικανική Φυλή")</f>
        <v>η αμερικανική Φυλή</v>
      </c>
    </row>
    <row r="171">
      <c r="A171" s="5" t="s">
        <v>171</v>
      </c>
      <c r="B171" s="2" t="str">
        <f>IFERROR(__xludf.DUMMYFUNCTION("GoogleTranslate(A171, ""auto"")"),"hunting")</f>
        <v>hunting</v>
      </c>
      <c r="C171" s="3" t="str">
        <f>IFERROR(__xludf.DUMMYFUNCTION("GoogleTranslate(A171, ""de"", ""el"")"),"κυνήγι")</f>
        <v>κυνήγι</v>
      </c>
    </row>
    <row r="172">
      <c r="A172" s="1" t="s">
        <v>172</v>
      </c>
      <c r="B172" s="2" t="str">
        <f>IFERROR(__xludf.DUMMYFUNCTION("GoogleTranslate(A172, ""auto"")"),"the century")</f>
        <v>the century</v>
      </c>
      <c r="C172" s="3" t="str">
        <f>IFERROR(__xludf.DUMMYFUNCTION("GoogleTranslate(A172, ""de"", ""el"")"),"ο αιώνας")</f>
        <v>ο αιώνας</v>
      </c>
    </row>
    <row r="173">
      <c r="A173" s="1" t="s">
        <v>173</v>
      </c>
      <c r="B173" s="2" t="str">
        <f>IFERROR(__xludf.DUMMYFUNCTION("GoogleTranslate(A173, ""auto"")"),"the anniversary")</f>
        <v>the anniversary</v>
      </c>
      <c r="C173" s="3" t="str">
        <f>IFERROR(__xludf.DUMMYFUNCTION("GoogleTranslate(A173, ""de"", ""el"")"),"η επέτειος")</f>
        <v>η επέτειος</v>
      </c>
    </row>
    <row r="174">
      <c r="A174" s="1" t="s">
        <v>174</v>
      </c>
      <c r="B174" s="2" t="str">
        <f>IFERROR(__xludf.DUMMYFUNCTION("GoogleTranslate(A174, ""auto"")"),"the Youth Welfare Office")</f>
        <v>the Youth Welfare Office</v>
      </c>
      <c r="C174" s="3" t="str">
        <f>IFERROR(__xludf.DUMMYFUNCTION("GoogleTranslate(A174, ""de"", ""el"")"),"κοινωνικές υπηρεσίες")</f>
        <v>κοινωνικές υπηρεσίες</v>
      </c>
    </row>
    <row r="175">
      <c r="A175" s="1" t="s">
        <v>175</v>
      </c>
      <c r="B175" s="2" t="str">
        <f>IFERROR(__xludf.DUMMYFUNCTION("GoogleTranslate(A175, ""auto"")"),"the Youth Protection Act")</f>
        <v>the Youth Protection Act</v>
      </c>
      <c r="C175" s="3" t="str">
        <f>IFERROR(__xludf.DUMMYFUNCTION("GoogleTranslate(A175, ""de"", ""el"")"),"ο νόμος περί προστασίας των Νέων")</f>
        <v>ο νόμος περί προστασίας των Νέων</v>
      </c>
    </row>
    <row r="176">
      <c r="A176" s="1" t="s">
        <v>176</v>
      </c>
      <c r="B176" s="2" t="str">
        <f>IFERROR(__xludf.DUMMYFUNCTION("GoogleTranslate(A176, ""auto"")"),"the bunny")</f>
        <v>the bunny</v>
      </c>
      <c r="C176" s="3" t="str">
        <f>IFERROR(__xludf.DUMMYFUNCTION("GoogleTranslate(A176, ""de"", ""el"")"),"το κουνέλι")</f>
        <v>το κουνέλι</v>
      </c>
    </row>
    <row r="177">
      <c r="A177" s="1" t="s">
        <v>177</v>
      </c>
      <c r="B177" s="2" t="str">
        <f>IFERROR(__xludf.DUMMYFUNCTION("GoogleTranslate(A177, ""auto"")"),"the password")</f>
        <v>the password</v>
      </c>
      <c r="C177" s="3" t="str">
        <f>IFERROR(__xludf.DUMMYFUNCTION("GoogleTranslate(A177, ""de"", ""el"")"),"κωδικό πρόσβασης")</f>
        <v>κωδικό πρόσβασης</v>
      </c>
    </row>
    <row r="178">
      <c r="A178" s="1" t="s">
        <v>178</v>
      </c>
      <c r="B178" s="2" t="str">
        <f>IFERROR(__xludf.DUMMYFUNCTION("GoogleTranslate(A178, ""auto"")"),"the chin")</f>
        <v>the chin</v>
      </c>
      <c r="C178" s="3" t="str">
        <f>IFERROR(__xludf.DUMMYFUNCTION("GoogleTranslate(A178, ""de"", ""el"")"),"πηγούνι")</f>
        <v>πηγούνι</v>
      </c>
    </row>
    <row r="179">
      <c r="A179" s="1" t="s">
        <v>179</v>
      </c>
      <c r="B179" s="2" t="str">
        <f>IFERROR(__xludf.DUMMYFUNCTION("GoogleTranslate(A179, ""auto"")"),"the crocodile leather")</f>
        <v>the crocodile leather</v>
      </c>
      <c r="C179" s="3" t="str">
        <f>IFERROR(__xludf.DUMMYFUNCTION("GoogleTranslate(A179, ""de"", ""el"")"),"το δέρμα κροκοδείλου")</f>
        <v>το δέρμα κροκοδείλου</v>
      </c>
    </row>
    <row r="180">
      <c r="A180" s="1" t="s">
        <v>180</v>
      </c>
      <c r="B180" s="2" t="str">
        <f>IFERROR(__xludf.DUMMYFUNCTION("GoogleTranslate(A180, ""auto"")"),"the local")</f>
        <v>the local</v>
      </c>
      <c r="C180" s="3" t="str">
        <f>IFERROR(__xludf.DUMMYFUNCTION("GoogleTranslate(A180, ""de"", ""el"")"),"η τοπική")</f>
        <v>η τοπική</v>
      </c>
    </row>
    <row r="181">
      <c r="A181" s="1" t="s">
        <v>181</v>
      </c>
      <c r="B181" s="2" t="str">
        <f>IFERROR(__xludf.DUMMYFUNCTION("GoogleTranslate(A181, ""auto"")"),"the air carriers")</f>
        <v>the air carriers</v>
      </c>
      <c r="C181" s="3" t="str">
        <f>IFERROR(__xludf.DUMMYFUNCTION("GoogleTranslate(A181, ""de"", ""el"")"),"οι αερομεταφορείς")</f>
        <v>οι αερομεταφορείς</v>
      </c>
    </row>
    <row r="182">
      <c r="A182" s="1" t="s">
        <v>182</v>
      </c>
      <c r="B182" s="2" t="str">
        <f>IFERROR(__xludf.DUMMYFUNCTION("GoogleTranslate(A182, ""auto"")"),"the measure")</f>
        <v>the measure</v>
      </c>
      <c r="C182" s="3" t="str">
        <f>IFERROR(__xludf.DUMMYFUNCTION("GoogleTranslate(A182, ""de"", ""el"")"),"το μέτρο")</f>
        <v>το μέτρο</v>
      </c>
    </row>
    <row r="183">
      <c r="A183" s="1" t="s">
        <v>183</v>
      </c>
      <c r="B183" s="2" t="str">
        <f>IFERROR(__xludf.DUMMYFUNCTION("GoogleTranslate(A183, ""auto"")"),"the marine mammal animal")</f>
        <v>the marine mammal animal</v>
      </c>
      <c r="C183" s="3" t="str">
        <f>IFERROR(__xludf.DUMMYFUNCTION("GoogleTranslate(A183, ""de"", ""el"")"),"το ζώο θαλάσσιο θηλαστικό")</f>
        <v>το ζώο θαλάσσιο θηλαστικό</v>
      </c>
    </row>
    <row r="184">
      <c r="A184" s="1" t="s">
        <v>184</v>
      </c>
      <c r="B184" s="2" t="str">
        <f>IFERROR(__xludf.DUMMYFUNCTION("GoogleTranslate(A184, ""auto"")"),"distrust")</f>
        <v>distrust</v>
      </c>
      <c r="C184" s="3" t="str">
        <f>IFERROR(__xludf.DUMMYFUNCTION("GoogleTranslate(A184, ""de"", ""el"")"),"δυσπιστία")</f>
        <v>δυσπιστία</v>
      </c>
    </row>
    <row r="185">
      <c r="A185" s="1" t="s">
        <v>185</v>
      </c>
      <c r="B185" s="2" t="str">
        <f>IFERROR(__xludf.DUMMYFUNCTION("GoogleTranslate(A185, ""auto"")"),"the roommate noise")</f>
        <v>the roommate noise</v>
      </c>
      <c r="C185" s="3" t="str">
        <f>IFERROR(__xludf.DUMMYFUNCTION("GoogleTranslate(A185, ""de"", ""el"")"),"ο θόρυβος συγκάτοικος")</f>
        <v>ο θόρυβος συγκάτοικος</v>
      </c>
    </row>
    <row r="186">
      <c r="A186" s="1" t="s">
        <v>186</v>
      </c>
      <c r="B186" s="2" t="str">
        <f>IFERROR(__xludf.DUMMYFUNCTION("GoogleTranslate(A186, ""auto"")"),"the Eco Center")</f>
        <v>the Eco Center</v>
      </c>
      <c r="C186" s="3" t="str">
        <f>IFERROR(__xludf.DUMMYFUNCTION("GoogleTranslate(A186, ""de"", ""el"")"),"το Οικολογικό Κέντρο")</f>
        <v>το Οικολογικό Κέντρο</v>
      </c>
    </row>
    <row r="187">
      <c r="A187" s="1" t="s">
        <v>187</v>
      </c>
      <c r="B187" s="2" t="str">
        <f>IFERROR(__xludf.DUMMYFUNCTION("GoogleTranslate(A187, ""auto"")"),"the Oldtimertreffen")</f>
        <v>the Oldtimertreffen</v>
      </c>
      <c r="C187" s="3" t="str">
        <f>IFERROR(__xludf.DUMMYFUNCTION("GoogleTranslate(A187, ""de"", ""el"")"),"η Oldtimertreffen")</f>
        <v>η Oldtimertreffen</v>
      </c>
    </row>
    <row r="188">
      <c r="A188" s="1" t="s">
        <v>188</v>
      </c>
      <c r="B188" s="2" t="str">
        <f>IFERROR(__xludf.DUMMYFUNCTION("GoogleTranslate(A188, ""auto"")"),"The victim")</f>
        <v>The victim</v>
      </c>
      <c r="C188" s="3" t="str">
        <f>IFERROR(__xludf.DUMMYFUNCTION("GoogleTranslate(A188, ""de"", ""el"")"),"το θύμα")</f>
        <v>το θύμα</v>
      </c>
    </row>
    <row r="189">
      <c r="A189" s="1" t="s">
        <v>189</v>
      </c>
      <c r="B189" s="2" t="str">
        <f>IFERROR(__xludf.DUMMYFUNCTION("GoogleTranslate(A189, ""auto"")"),"the Pappherz")</f>
        <v>the Pappherz</v>
      </c>
      <c r="C189" s="3" t="str">
        <f>IFERROR(__xludf.DUMMYFUNCTION("GoogleTranslate(A189, ""de"", ""el"")"),"η Pappherz")</f>
        <v>η Pappherz</v>
      </c>
    </row>
    <row r="190">
      <c r="A190" s="1" t="s">
        <v>190</v>
      </c>
      <c r="B190" s="2" t="str">
        <f>IFERROR(__xludf.DUMMYFUNCTION("GoogleTranslate(A190, ""auto"")"),"the Patent Office")</f>
        <v>the Patent Office</v>
      </c>
      <c r="C190" s="3" t="str">
        <f>IFERROR(__xludf.DUMMYFUNCTION("GoogleTranslate(A190, ""de"", ""el"")"),"το Γραφείο Διπλωμάτων Ευρεσιτεχνίας")</f>
        <v>το Γραφείο Διπλωμάτων Ευρεσιτεχνίας</v>
      </c>
    </row>
    <row r="191">
      <c r="A191" s="1" t="s">
        <v>191</v>
      </c>
      <c r="B191" s="2" t="str">
        <f>IFERROR(__xludf.DUMMYFUNCTION("GoogleTranslate(A191, ""auto"")"),"the bullet")</f>
        <v>the bullet</v>
      </c>
      <c r="C191" s="3" t="str">
        <f>IFERROR(__xludf.DUMMYFUNCTION("GoogleTranslate(A191, ""de"", ""el"")"),"η σφαίρα")</f>
        <v>η σφαίρα</v>
      </c>
    </row>
    <row r="192">
      <c r="A192" s="1" t="s">
        <v>192</v>
      </c>
      <c r="B192" s="2" t="str">
        <f>IFERROR(__xludf.DUMMYFUNCTION("GoogleTranslate(A192, ""auto"")"),"sense of duty")</f>
        <v>sense of duty</v>
      </c>
      <c r="C192" s="3" t="str">
        <f>IFERROR(__xludf.DUMMYFUNCTION("GoogleTranslate(A192, ""de"", ""el"")"),"αίσθηση του καθήκοντος")</f>
        <v>αίσθηση του καθήκοντος</v>
      </c>
    </row>
    <row r="193">
      <c r="A193" s="1" t="s">
        <v>193</v>
      </c>
      <c r="B193" s="2" t="str">
        <f>IFERROR(__xludf.DUMMYFUNCTION("GoogleTranslate(A193, ""auto"")"),"phosphate")</f>
        <v>phosphate</v>
      </c>
      <c r="C193" s="3" t="str">
        <f>IFERROR(__xludf.DUMMYFUNCTION("GoogleTranslate(A193, ""de"", ""el"")"),"φωσφορικό άλας")</f>
        <v>φωσφορικό άλας</v>
      </c>
    </row>
    <row r="194">
      <c r="A194" s="1" t="s">
        <v>194</v>
      </c>
      <c r="B194" s="2" t="str">
        <f>IFERROR(__xludf.DUMMYFUNCTION("GoogleTranslate(A194, ""auto"")"),"the poster")</f>
        <v>the poster</v>
      </c>
      <c r="C194" s="3" t="str">
        <f>IFERROR(__xludf.DUMMYFUNCTION("GoogleTranslate(A194, ""de"", ""el"")"),"η αφίσα")</f>
        <v>η αφίσα</v>
      </c>
    </row>
    <row r="195">
      <c r="A195" s="1" t="s">
        <v>195</v>
      </c>
      <c r="B195" s="2" t="str">
        <f>IFERROR(__xludf.DUMMYFUNCTION("GoogleTranslate(A195, ""auto"")"),"the police certificate")</f>
        <v>the police certificate</v>
      </c>
      <c r="C195" s="3" t="str">
        <f>IFERROR(__xludf.DUMMYFUNCTION("GoogleTranslate(A195, ""de"", ""el"")"),"το πιστοποιητικό της αστυνομίας")</f>
        <v>το πιστοποιητικό της αστυνομίας</v>
      </c>
    </row>
    <row r="196">
      <c r="A196" s="1" t="s">
        <v>196</v>
      </c>
      <c r="B196" s="2" t="str">
        <f>IFERROR(__xludf.DUMMYFUNCTION("GoogleTranslate(A196, ""auto"")"),"the police headquarters")</f>
        <v>the police headquarters</v>
      </c>
      <c r="C196" s="3" t="str">
        <f>IFERROR(__xludf.DUMMYFUNCTION("GoogleTranslate(A196, ""de"", ""el"")"),"τα κεντρικά γραφεία της αστυνομίας")</f>
        <v>τα κεντρικά γραφεία της αστυνομίας</v>
      </c>
    </row>
    <row r="197">
      <c r="A197" s="5" t="s">
        <v>197</v>
      </c>
      <c r="B197" s="2" t="str">
        <f>IFERROR(__xludf.DUMMYFUNCTION("GoogleTranslate(A197, ""auto"")"),"the calculating")</f>
        <v>the calculating</v>
      </c>
      <c r="C197" s="3" t="str">
        <f>IFERROR(__xludf.DUMMYFUNCTION("GoogleTranslate(A197, ""de"", ""el"")"),"ο υπολογισμός")</f>
        <v>ο υπολογισμός</v>
      </c>
    </row>
    <row r="198">
      <c r="A198" s="1" t="s">
        <v>198</v>
      </c>
      <c r="B198" s="2" t="str">
        <f>IFERROR(__xludf.DUMMYFUNCTION("GoogleTranslate(A198, ""auto"")"),"the Department")</f>
        <v>the Department</v>
      </c>
      <c r="C198" s="3" t="str">
        <f>IFERROR(__xludf.DUMMYFUNCTION("GoogleTranslate(A198, ""de"", ""el"")"),"το Τμήμα")</f>
        <v>το Τμήμα</v>
      </c>
    </row>
    <row r="199">
      <c r="A199" s="1" t="s">
        <v>199</v>
      </c>
      <c r="B199" s="2" t="str">
        <f>IFERROR(__xludf.DUMMYFUNCTION("GoogleTranslate(A199, ""auto"")"),"the return postage")</f>
        <v>the return postage</v>
      </c>
      <c r="C199" s="3" t="str">
        <f>IFERROR(__xludf.DUMMYFUNCTION("GoogleTranslate(A199, ""de"", ""el"")"),"τα ταχυδρομικά τέλη επιστροφής")</f>
        <v>τα ταχυδρομικά τέλη επιστροφής</v>
      </c>
    </row>
    <row r="200">
      <c r="A200" s="1" t="s">
        <v>200</v>
      </c>
      <c r="B200" s="2" t="str">
        <f>IFERROR(__xludf.DUMMYFUNCTION("GoogleTranslate(A200, ""auto"")"),"the cream product")</f>
        <v>the cream product</v>
      </c>
      <c r="C200" s="3" t="str">
        <f>IFERROR(__xludf.DUMMYFUNCTION("GoogleTranslate(A200, ""de"", ""el"")"),"το προϊόν κρέμα γάλακτος")</f>
        <v>το προϊόν κρέμα γάλακτος</v>
      </c>
    </row>
    <row r="201">
      <c r="A201" s="1" t="s">
        <v>201</v>
      </c>
      <c r="B201" s="2" t="str">
        <f>IFERROR(__xludf.DUMMYFUNCTION("GoogleTranslate(A201, ""auto"")"),"the showcase")</f>
        <v>the showcase</v>
      </c>
      <c r="C201" s="3" t="str">
        <f>IFERROR(__xludf.DUMMYFUNCTION("GoogleTranslate(A201, ""de"", ""el"")"),"η βιτρίνα")</f>
        <v>η βιτρίνα</v>
      </c>
    </row>
    <row r="202">
      <c r="A202" s="1" t="s">
        <v>202</v>
      </c>
      <c r="B202" s="2" t="str">
        <f>IFERROR(__xludf.DUMMYFUNCTION("GoogleTranslate(A202, ""auto"")"),"the tortoiseshell")</f>
        <v>the tortoiseshell</v>
      </c>
      <c r="C202" s="3" t="str">
        <f>IFERROR(__xludf.DUMMYFUNCTION("GoogleTranslate(A202, ""de"", ""el"")"),"η ταρταρούγα")</f>
        <v>η ταρταρούγα</v>
      </c>
    </row>
    <row r="203">
      <c r="A203" s="1" t="s">
        <v>203</v>
      </c>
      <c r="B203" s="2" t="str">
        <f>IFERROR(__xludf.DUMMYFUNCTION("GoogleTranslate(A203, ""auto"")"),"the locker")</f>
        <v>the locker</v>
      </c>
      <c r="C203" s="3" t="str">
        <f>IFERROR(__xludf.DUMMYFUNCTION("GoogleTranslate(A203, ""de"", ""el"")"),"το ντουλάπι")</f>
        <v>το ντουλάπι</v>
      </c>
    </row>
    <row r="204">
      <c r="A204" s="1" t="s">
        <v>204</v>
      </c>
      <c r="B204" s="2" t="str">
        <f>IFERROR(__xludf.DUMMYFUNCTION("GoogleTranslate(A204, ""auto"")"),"the swimming pool")</f>
        <v>the swimming pool</v>
      </c>
      <c r="C204" s="3" t="str">
        <f>IFERROR(__xludf.DUMMYFUNCTION("GoogleTranslate(A204, ""de"", ""el"")"),"η πισίνα")</f>
        <v>η πισίνα</v>
      </c>
    </row>
    <row r="205">
      <c r="A205" s="1" t="s">
        <v>205</v>
      </c>
      <c r="B205" s="2" t="str">
        <f>IFERROR(__xludf.DUMMYFUNCTION("GoogleTranslate(A205, ""auto"")"),"sailing")</f>
        <v>sailing</v>
      </c>
      <c r="C205" s="3" t="str">
        <f>IFERROR(__xludf.DUMMYFUNCTION("GoogleTranslate(A205, ""de"", ""el"")"),"απόπλους")</f>
        <v>απόπλους</v>
      </c>
    </row>
    <row r="206">
      <c r="A206" s="1" t="s">
        <v>206</v>
      </c>
      <c r="B206" s="2" t="str">
        <f>IFERROR(__xludf.DUMMYFUNCTION("GoogleTranslate(A206, ""auto"")"),"the service staff")</f>
        <v>the service staff</v>
      </c>
      <c r="C206" s="3" t="str">
        <f>IFERROR(__xludf.DUMMYFUNCTION("GoogleTranslate(A206, ""de"", ""el"")"),"το προσωπικό των υπηρεσιών")</f>
        <v>το προσωπικό των υπηρεσιών</v>
      </c>
    </row>
    <row r="207">
      <c r="A207" s="1" t="s">
        <v>207</v>
      </c>
      <c r="B207" s="2" t="str">
        <f>IFERROR(__xludf.DUMMYFUNCTION("GoogleTranslate(A207, ""auto"")"),"the helpline")</f>
        <v>the helpline</v>
      </c>
      <c r="C207" s="3" t="str">
        <f>IFERROR(__xludf.DUMMYFUNCTION("GoogleTranslate(A207, ""de"", ""el"")"),"η γραμμή βοήθειας")</f>
        <v>η γραμμή βοήθειας</v>
      </c>
    </row>
    <row r="208">
      <c r="A208" s="1" t="s">
        <v>208</v>
      </c>
      <c r="B208" s="2" t="str">
        <f>IFERROR(__xludf.DUMMYFUNCTION("GoogleTranslate(A208, ""auto"")"),"the gaming device")</f>
        <v>the gaming device</v>
      </c>
      <c r="C208" s="3" t="str">
        <f>IFERROR(__xludf.DUMMYFUNCTION("GoogleTranslate(A208, ""de"", ""el"")"),"η συσκευή παιχνιδιών")</f>
        <v>η συσκευή παιχνιδιών</v>
      </c>
    </row>
    <row r="209">
      <c r="A209" s="1" t="s">
        <v>209</v>
      </c>
      <c r="B209" s="2" t="str">
        <f>IFERROR(__xludf.DUMMYFUNCTION("GoogleTranslate(A209, ""auto"")"),"the voice dying")</f>
        <v>the voice dying</v>
      </c>
      <c r="C209" s="3" t="str">
        <f>IFERROR(__xludf.DUMMYFUNCTION("GoogleTranslate(A209, ""de"", ""el"")"),"η φωνή πεθαίνουν")</f>
        <v>η φωνή πεθαίνουν</v>
      </c>
    </row>
    <row r="210">
      <c r="A210" s="1" t="s">
        <v>210</v>
      </c>
      <c r="B210" s="2" t="str">
        <f>IFERROR(__xludf.DUMMYFUNCTION("GoogleTranslate(A210, ""auto"")"),"the registry office")</f>
        <v>the registry office</v>
      </c>
      <c r="C210" s="3" t="str">
        <f>IFERROR(__xludf.DUMMYFUNCTION("GoogleTranslate(A210, ""de"", ""el"")"),"το ληξιαρχείο")</f>
        <v>το ληξιαρχείο</v>
      </c>
    </row>
    <row r="211">
      <c r="A211" s="1" t="s">
        <v>211</v>
      </c>
      <c r="B211" s="2" t="str">
        <f>IFERROR(__xludf.DUMMYFUNCTION("GoogleTranslate(A211, ""auto"")"),"the vacuum cleaner humming")</f>
        <v>the vacuum cleaner humming</v>
      </c>
      <c r="C211" s="3" t="str">
        <f>IFERROR(__xludf.DUMMYFUNCTION("GoogleTranslate(A211, ""de"", ""el"")"),"η βουητό ηλεκτρική σκούπα")</f>
        <v>η βουητό ηλεκτρική σκούπα</v>
      </c>
    </row>
    <row r="212">
      <c r="A212" s="1" t="s">
        <v>212</v>
      </c>
      <c r="B212" s="2" t="str">
        <f>IFERROR(__xludf.DUMMYFUNCTION("GoogleTranslate(A212, ""auto"")"),"Super Renner")</f>
        <v>Super Renner</v>
      </c>
      <c r="C212" s="3" t="str">
        <f>IFERROR(__xludf.DUMMYFUNCTION("GoogleTranslate(A212, ""de"", ""el"")"),"Σούπερ Renner")</f>
        <v>Σούπερ Renner</v>
      </c>
    </row>
    <row r="213">
      <c r="A213" s="1" t="s">
        <v>213</v>
      </c>
      <c r="B213" s="2" t="str">
        <f>IFERROR(__xludf.DUMMYFUNCTION("GoogleTranslate(A213, ""auto"")"),"the Candy Store")</f>
        <v>the Candy Store</v>
      </c>
      <c r="C213" s="3" t="str">
        <f>IFERROR(__xludf.DUMMYFUNCTION("GoogleTranslate(A213, ""de"", ""el"")"),"το ψιλικατζίδικο")</f>
        <v>το ψιλικατζίδικο</v>
      </c>
    </row>
    <row r="214">
      <c r="A214" s="1" t="s">
        <v>214</v>
      </c>
      <c r="B214" s="2" t="str">
        <f>IFERROR(__xludf.DUMMYFUNCTION("GoogleTranslate(A214, ""auto"")"),"the Tageblatt")</f>
        <v>the Tageblatt</v>
      </c>
      <c r="C214" s="3" t="str">
        <f>IFERROR(__xludf.DUMMYFUNCTION("GoogleTranslate(A214, ""de"", ""el"")"),"η Tageblatt")</f>
        <v>η Tageblatt</v>
      </c>
    </row>
    <row r="215">
      <c r="A215" s="1" t="s">
        <v>215</v>
      </c>
      <c r="B215" s="2" t="str">
        <f>IFERROR(__xludf.DUMMYFUNCTION("GoogleTranslate(A215, ""auto"")"),"the animal-welfare organization")</f>
        <v>the animal-welfare organization</v>
      </c>
      <c r="C215" s="3" t="str">
        <f>IFERROR(__xludf.DUMMYFUNCTION("GoogleTranslate(A215, ""de"", ""el"")"),"η οργάνωση καλής διαβίωσης των ζώων")</f>
        <v>η οργάνωση καλής διαβίωσης των ζώων</v>
      </c>
    </row>
    <row r="216">
      <c r="A216" s="1" t="s">
        <v>216</v>
      </c>
      <c r="B216" s="2" t="str">
        <f>IFERROR(__xludf.DUMMYFUNCTION("GoogleTranslate(A216, ""auto"")"),"the animal care")</f>
        <v>the animal care</v>
      </c>
      <c r="C216" s="3" t="str">
        <f>IFERROR(__xludf.DUMMYFUNCTION("GoogleTranslate(A216, ""de"", ""el"")"),"το καταφύγιο")</f>
        <v>το καταφύγιο</v>
      </c>
    </row>
    <row r="217">
      <c r="A217" s="5" t="s">
        <v>217</v>
      </c>
      <c r="B217" s="2" t="str">
        <f>IFERROR(__xludf.DUMMYFUNCTION("GoogleTranslate(A217, ""auto"")"),"wearing")</f>
        <v>wearing</v>
      </c>
      <c r="C217" s="3" t="str">
        <f>IFERROR(__xludf.DUMMYFUNCTION("GoogleTranslate(A217, ""de"", ""el"")"),"κουραστικός")</f>
        <v>κουραστικός</v>
      </c>
    </row>
    <row r="218">
      <c r="A218" s="1" t="s">
        <v>218</v>
      </c>
      <c r="B218" s="2" t="str">
        <f>IFERROR(__xludf.DUMMYFUNCTION("GoogleTranslate(A218, ""auto"")"),"the consolation")</f>
        <v>the consolation</v>
      </c>
      <c r="C218" s="3" t="str">
        <f>IFERROR(__xludf.DUMMYFUNCTION("GoogleTranslate(A218, ""de"", ""el"")"),"η παρηγοριά")</f>
        <v>η παρηγοριά</v>
      </c>
    </row>
    <row r="219">
      <c r="A219" s="1" t="s">
        <v>219</v>
      </c>
      <c r="B219" s="2" t="str">
        <f>IFERROR(__xludf.DUMMYFUNCTION("GoogleTranslate(A219, ""auto"")"),"the overweight")</f>
        <v>the overweight</v>
      </c>
      <c r="C219" s="3" t="str">
        <f>IFERROR(__xludf.DUMMYFUNCTION("GoogleTranslate(A219, ""de"", ""el"")"),"υπέρβαρος")</f>
        <v>υπέρβαρος</v>
      </c>
    </row>
    <row r="220">
      <c r="A220" s="1" t="s">
        <v>220</v>
      </c>
      <c r="B220" s="2" t="str">
        <f>IFERROR(__xludf.DUMMYFUNCTION("GoogleTranslate(A220, ""auto"")"),"the enterprise")</f>
        <v>the enterprise</v>
      </c>
      <c r="C220" s="3" t="str">
        <f>IFERROR(__xludf.DUMMYFUNCTION("GoogleTranslate(A220, ""de"", ""el"")"),"η εταιρεία")</f>
        <v>η εταιρεία</v>
      </c>
    </row>
    <row r="221">
      <c r="A221" s="5" t="s">
        <v>221</v>
      </c>
      <c r="B221" s="2" t="str">
        <f>IFERROR(__xludf.DUMMYFUNCTION("GoogleTranslate(A221, ""auto"")"),"the Department of Transportation")</f>
        <v>the Department of Transportation</v>
      </c>
      <c r="C221" s="3" t="str">
        <f>IFERROR(__xludf.DUMMYFUNCTION("GoogleTranslate(A221, ""de"", ""el"")"),"το Υπουργείο Μεταφορών")</f>
        <v>το Υπουργείο Μεταφορών</v>
      </c>
    </row>
    <row r="222">
      <c r="A222" s="1" t="s">
        <v>222</v>
      </c>
      <c r="B222" s="2" t="str">
        <f>IFERROR(__xludf.DUMMYFUNCTION("GoogleTranslate(A222, ""auto"")"),"the insurance company")</f>
        <v>the insurance company</v>
      </c>
      <c r="C222" s="3" t="str">
        <f>IFERROR(__xludf.DUMMYFUNCTION("GoogleTranslate(A222, ""de"", ""el"")"),"η ασφαλιστική εταιρεία")</f>
        <v>η ασφαλιστική εταιρεία</v>
      </c>
    </row>
    <row r="223">
      <c r="A223" s="1" t="s">
        <v>223</v>
      </c>
      <c r="B223" s="2" t="str">
        <f>IFERROR(__xludf.DUMMYFUNCTION("GoogleTranslate(A223, ""auto"")"),"the laboratory")</f>
        <v>the laboratory</v>
      </c>
      <c r="C223" s="3" t="str">
        <f>IFERROR(__xludf.DUMMYFUNCTION("GoogleTranslate(A223, ""de"", ""el"")"),"το εργαστήριο")</f>
        <v>το εργαστήριο</v>
      </c>
    </row>
    <row r="224">
      <c r="A224" s="1" t="s">
        <v>224</v>
      </c>
      <c r="B224" s="2" t="str">
        <f>IFERROR(__xludf.DUMMYFUNCTION("GoogleTranslate(A224, ""auto"")"),"trust")</f>
        <v>trust</v>
      </c>
      <c r="C224" s="3" t="str">
        <f>IFERROR(__xludf.DUMMYFUNCTION("GoogleTranslate(A224, ""de"", ""el"")"),"εμπιστοσύνη")</f>
        <v>εμπιστοσύνη</v>
      </c>
    </row>
    <row r="225">
      <c r="A225" s="1" t="s">
        <v>225</v>
      </c>
      <c r="B225" s="2" t="str">
        <f>IFERROR(__xludf.DUMMYFUNCTION("GoogleTranslate(A225, ""auto"")"),"the advertising sign")</f>
        <v>the advertising sign</v>
      </c>
      <c r="C225" s="3" t="str">
        <f>IFERROR(__xludf.DUMMYFUNCTION("GoogleTranslate(A225, ""de"", ""el"")"),"το σημείο της διαφήμισης")</f>
        <v>το σημείο της διαφήμισης</v>
      </c>
    </row>
    <row r="226">
      <c r="A226" s="5" t="s">
        <v>226</v>
      </c>
      <c r="B226" s="2" t="str">
        <f>IFERROR(__xludf.DUMMYFUNCTION("GoogleTranslate(A226, ""auto"")"),"throwing")</f>
        <v>throwing</v>
      </c>
      <c r="C226" s="3" t="str">
        <f>IFERROR(__xludf.DUMMYFUNCTION("GoogleTranslate(A226, ""de"", ""el"")"),"ρίψη")</f>
        <v>ρίψη</v>
      </c>
    </row>
    <row r="227">
      <c r="A227" s="1" t="s">
        <v>227</v>
      </c>
      <c r="B227" s="2" t="str">
        <f>IFERROR(__xludf.DUMMYFUNCTION("GoogleTranslate(A227, ""auto"")"),"the well-being")</f>
        <v>the well-being</v>
      </c>
      <c r="C227" s="3" t="str">
        <f>IFERROR(__xludf.DUMMYFUNCTION("GoogleTranslate(A227, ""de"", ""el"")"),"ευημερία")</f>
        <v>ευημερία</v>
      </c>
    </row>
    <row r="228">
      <c r="A228" s="1" t="s">
        <v>228</v>
      </c>
      <c r="B228" s="2" t="str">
        <f>IFERROR(__xludf.DUMMYFUNCTION("GoogleTranslate(A228, ""auto"")"),"the dorm")</f>
        <v>the dorm</v>
      </c>
      <c r="C228" s="3" t="str">
        <f>IFERROR(__xludf.DUMMYFUNCTION("GoogleTranslate(A228, ""de"", ""el"")"),"η κοιτώνα")</f>
        <v>η κοιτώνα</v>
      </c>
    </row>
    <row r="229">
      <c r="A229" s="1" t="s">
        <v>229</v>
      </c>
      <c r="B229" s="2" t="str">
        <f>IFERROR(__xludf.DUMMYFUNCTION("GoogleTranslate(A229, ""auto"")"),"the desired weight")</f>
        <v>the desired weight</v>
      </c>
      <c r="C229" s="3" t="str">
        <f>IFERROR(__xludf.DUMMYFUNCTION("GoogleTranslate(A229, ""de"", ""el"")"),"το επιθυμητό βάρος")</f>
        <v>το επιθυμητό βάρος</v>
      </c>
    </row>
    <row r="230">
      <c r="A230" s="1" t="s">
        <v>230</v>
      </c>
      <c r="B230" s="2" t="str">
        <f>IFERROR(__xludf.DUMMYFUNCTION("GoogleTranslate(A230, ""auto"")"),"the desert adventure")</f>
        <v>the desert adventure</v>
      </c>
      <c r="C230" s="3" t="str">
        <f>IFERROR(__xludf.DUMMYFUNCTION("GoogleTranslate(A230, ""de"", ""el"")"),"η περιπέτεια στην έρημο")</f>
        <v>η περιπέτεια στην έρημο</v>
      </c>
    </row>
    <row r="231">
      <c r="A231" s="1" t="s">
        <v>231</v>
      </c>
      <c r="B231" s="2" t="str">
        <f>IFERROR(__xludf.DUMMYFUNCTION("GoogleTranslate(A231, ""auto"")"),"the gambling")</f>
        <v>the gambling</v>
      </c>
      <c r="C231" s="3" t="str">
        <f>IFERROR(__xludf.DUMMYFUNCTION("GoogleTranslate(A231, ""de"", ""el"")"),"η τυχερά παιχνίδια")</f>
        <v>η τυχερά παιχνίδια</v>
      </c>
    </row>
    <row r="232">
      <c r="A232" s="1" t="s">
        <v>232</v>
      </c>
      <c r="B232" s="2" t="str">
        <f>IFERROR(__xludf.DUMMYFUNCTION("GoogleTranslate(A232, ""auto"")"),"accessories")</f>
        <v>accessories</v>
      </c>
      <c r="C232" s="3" t="str">
        <f>IFERROR(__xludf.DUMMYFUNCTION("GoogleTranslate(A232, ""de"", ""el"")"),"εξαρτήματα")</f>
        <v>εξαρτήματα</v>
      </c>
    </row>
    <row r="233">
      <c r="A233" s="5" t="s">
        <v>233</v>
      </c>
      <c r="B233" s="2" t="str">
        <f>IFERROR(__xludf.DUMMYFUNCTION("GoogleTranslate(A233, ""auto"")"),"the same thing")</f>
        <v>the same thing</v>
      </c>
      <c r="C233" s="3" t="str">
        <f>IFERROR(__xludf.DUMMYFUNCTION("GoogleTranslate(A233, ""de"", ""el"")"),"η ίδια")</f>
        <v>η ίδια</v>
      </c>
    </row>
    <row r="234">
      <c r="A234" s="1" t="s">
        <v>234</v>
      </c>
      <c r="B234" s="2" t="str">
        <f>IFERROR(__xludf.DUMMYFUNCTION("GoogleTranslate(A234, ""auto"")"),"constantly")</f>
        <v>constantly</v>
      </c>
      <c r="C234" s="3" t="str">
        <f>IFERROR(__xludf.DUMMYFUNCTION("GoogleTranslate(A234, ""de"", ""el"")"),"συνεχώς")</f>
        <v>συνεχώς</v>
      </c>
    </row>
    <row r="235">
      <c r="A235" s="1" t="s">
        <v>235</v>
      </c>
      <c r="B235" s="2" t="str">
        <f>IFERROR(__xludf.DUMMYFUNCTION("GoogleTranslate(A235, ""auto"")"),"therefore")</f>
        <v>therefore</v>
      </c>
      <c r="C235" s="3" t="str">
        <f>IFERROR(__xludf.DUMMYFUNCTION("GoogleTranslate(A235, ""de"", ""el"")"),"ως εκ τούτου")</f>
        <v>ως εκ τούτου</v>
      </c>
    </row>
    <row r="236">
      <c r="A236" s="5" t="s">
        <v>236</v>
      </c>
      <c r="B236" s="2" t="str">
        <f>IFERROR(__xludf.DUMMYFUNCTION("GoogleTranslate(A236, ""auto"")"),"mow the lawn")</f>
        <v>mow the lawn</v>
      </c>
      <c r="C236" s="3" t="str">
        <f>IFERROR(__xludf.DUMMYFUNCTION("GoogleTranslate(A236, ""de"", ""el"")"),"κόψει το γρασίδι")</f>
        <v>κόψει το γρασίδι</v>
      </c>
    </row>
    <row r="237">
      <c r="A237" s="5" t="s">
        <v>237</v>
      </c>
      <c r="B237" s="2" t="str">
        <f>IFERROR(__xludf.DUMMYFUNCTION("GoogleTranslate(A237, ""auto"")"),"yet")</f>
        <v>yet</v>
      </c>
      <c r="C237" s="3" t="str">
        <f>IFERROR(__xludf.DUMMYFUNCTION("GoogleTranslate(A237, ""de"", ""el"")"),"παρ 'όλα αυτά")</f>
        <v>παρ 'όλα αυτά</v>
      </c>
    </row>
    <row r="238">
      <c r="A238" s="1" t="s">
        <v>238</v>
      </c>
      <c r="B238" s="2" t="str">
        <f>IFERROR(__xludf.DUMMYFUNCTION("GoogleTranslate(A238, ""auto"")"),"the transferor")</f>
        <v>the transferor</v>
      </c>
      <c r="C238" s="3" t="str">
        <f>IFERROR(__xludf.DUMMYFUNCTION("GoogleTranslate(A238, ""de"", ""el"")"),"ο μεταβιβάζων")</f>
        <v>ο μεταβιβάζων</v>
      </c>
    </row>
    <row r="239">
      <c r="A239" s="1" t="s">
        <v>239</v>
      </c>
      <c r="B239" s="2" t="str">
        <f>IFERROR(__xludf.DUMMYFUNCTION("GoogleTranslate(A239, ""auto"")"),"Briefcase")</f>
        <v>Briefcase</v>
      </c>
      <c r="C239" s="3" t="str">
        <f>IFERROR(__xludf.DUMMYFUNCTION("GoogleTranslate(A239, ""de"", ""el"")"),"χαρτοφύλακας")</f>
        <v>χαρτοφύλακας</v>
      </c>
    </row>
    <row r="240">
      <c r="A240" s="1" t="s">
        <v>240</v>
      </c>
      <c r="B240" s="2" t="str">
        <f>IFERROR(__xludf.DUMMYFUNCTION("GoogleTranslate(A240, ""auto"")"),"the employee")</f>
        <v>the employee</v>
      </c>
      <c r="C240" s="3" t="str">
        <f>IFERROR(__xludf.DUMMYFUNCTION("GoogleTranslate(A240, ""de"", ""el"")"),"ο εργαζόμενος")</f>
        <v>ο εργαζόμενος</v>
      </c>
    </row>
    <row r="241">
      <c r="A241" s="1" t="s">
        <v>241</v>
      </c>
      <c r="B241" s="2" t="str">
        <f>IFERROR(__xludf.DUMMYFUNCTION("GoogleTranslate(A241, ""auto"")"),"the Anxious")</f>
        <v>the Anxious</v>
      </c>
      <c r="C241" s="3" t="str">
        <f>IFERROR(__xludf.DUMMYFUNCTION("GoogleTranslate(A241, ""de"", ""el"")"),"η Ανήσυχος")</f>
        <v>η Ανήσυχος</v>
      </c>
    </row>
    <row r="242">
      <c r="A242" s="1" t="s">
        <v>242</v>
      </c>
      <c r="B242" s="2" t="str">
        <f>IFERROR(__xludf.DUMMYFUNCTION("GoogleTranslate(A242, ""auto"")"),"the purchase")</f>
        <v>the purchase</v>
      </c>
      <c r="C242" s="3" t="str">
        <f>IFERROR(__xludf.DUMMYFUNCTION("GoogleTranslate(A242, ""de"", ""el"")"),"η αγορά")</f>
        <v>η αγορά</v>
      </c>
    </row>
    <row r="243">
      <c r="A243" s="1" t="s">
        <v>243</v>
      </c>
      <c r="B243" s="2" t="str">
        <f>IFERROR(__xludf.DUMMYFUNCTION("GoogleTranslate(A243, ""auto"")"),"the starting point")</f>
        <v>the starting point</v>
      </c>
      <c r="C243" s="3" t="str">
        <f>IFERROR(__xludf.DUMMYFUNCTION("GoogleTranslate(A243, ""de"", ""el"")"),"το σημείο εκκίνησης")</f>
        <v>το σημείο εκκίνησης</v>
      </c>
    </row>
    <row r="244">
      <c r="A244" s="1" t="s">
        <v>244</v>
      </c>
      <c r="B244" s="2" t="str">
        <f>IFERROR(__xludf.DUMMYFUNCTION("GoogleTranslate(A244, ""auto"")"),"the protection of species")</f>
        <v>the protection of species</v>
      </c>
      <c r="C244" s="3" t="str">
        <f>IFERROR(__xludf.DUMMYFUNCTION("GoogleTranslate(A244, ""de"", ""el"")"),"η προστασία των ειδών")</f>
        <v>η προστασία των ειδών</v>
      </c>
    </row>
    <row r="245">
      <c r="A245" s="1" t="s">
        <v>245</v>
      </c>
      <c r="B245" s="2" t="str">
        <f>IFERROR(__xludf.DUMMYFUNCTION("GoogleTranslate(A245, ""auto"")"),"the branch")</f>
        <v>the branch</v>
      </c>
      <c r="C245" s="3" t="str">
        <f>IFERROR(__xludf.DUMMYFUNCTION("GoogleTranslate(A245, ""de"", ""el"")"),"ο δρόμος")</f>
        <v>ο δρόμος</v>
      </c>
    </row>
    <row r="246">
      <c r="A246" s="1" t="s">
        <v>246</v>
      </c>
      <c r="B246" s="2" t="str">
        <f>IFERROR(__xludf.DUMMYFUNCTION("GoogleTranslate(A246, ""auto"")"),"breath")</f>
        <v>breath</v>
      </c>
      <c r="C246" s="3" t="str">
        <f>IFERROR(__xludf.DUMMYFUNCTION("GoogleTranslate(A246, ""de"", ""el"")"),"αναπνευστικός")</f>
        <v>αναπνευστικός</v>
      </c>
    </row>
    <row r="247">
      <c r="A247" s="1" t="s">
        <v>247</v>
      </c>
      <c r="B247" s="2" t="str">
        <f>IFERROR(__xludf.DUMMYFUNCTION("GoogleTranslate(A247, ""auto"")"),"the structure")</f>
        <v>the structure</v>
      </c>
      <c r="C247" s="3" t="str">
        <f>IFERROR(__xludf.DUMMYFUNCTION("GoogleTranslate(A247, ""de"", ""el"")"),"η κατασκευή")</f>
        <v>η κατασκευή</v>
      </c>
    </row>
    <row r="248">
      <c r="A248" s="1" t="s">
        <v>248</v>
      </c>
      <c r="B248" s="2" t="str">
        <f>IFERROR(__xludf.DUMMYFUNCTION("GoogleTranslate(A248, ""auto"")"),"stay")</f>
        <v>stay</v>
      </c>
      <c r="C248" s="3" t="str">
        <f>IFERROR(__xludf.DUMMYFUNCTION("GoogleTranslate(A248, ""de"", ""el"")"),"διαμονή")</f>
        <v>διαμονή</v>
      </c>
    </row>
    <row r="249">
      <c r="A249" s="1" t="s">
        <v>249</v>
      </c>
      <c r="B249" s="2" t="str">
        <f>IFERROR(__xludf.DUMMYFUNCTION("GoogleTranslate(A249, ""auto"")"),"the essay")</f>
        <v>the essay</v>
      </c>
      <c r="C249" s="3" t="str">
        <f>IFERROR(__xludf.DUMMYFUNCTION("GoogleTranslate(A249, ""de"", ""el"")"),"το δοκίμιο")</f>
        <v>το δοκίμιο</v>
      </c>
    </row>
    <row r="250">
      <c r="A250" s="1" t="s">
        <v>250</v>
      </c>
      <c r="B250" s="2" t="str">
        <f>IFERROR(__xludf.DUMMYFUNCTION("GoogleTranslate(A250, ""auto"")"),"the order form")</f>
        <v>the order form</v>
      </c>
      <c r="C250" s="3" t="str">
        <f>IFERROR(__xludf.DUMMYFUNCTION("GoogleTranslate(A250, ""de"", ""el"")"),"η φόρμα παραγγελίας")</f>
        <v>η φόρμα παραγγελίας</v>
      </c>
    </row>
    <row r="251">
      <c r="A251" s="1" t="s">
        <v>251</v>
      </c>
      <c r="B251" s="2" t="str">
        <f>IFERROR(__xludf.DUMMYFUNCTION("GoogleTranslate(A251, ""auto"")"),"the ride")</f>
        <v>the ride</v>
      </c>
      <c r="C251" s="3" t="str">
        <f>IFERROR(__xludf.DUMMYFUNCTION("GoogleTranslate(A251, ""de"", ""el"")"),"η διαδρομή")</f>
        <v>η διαδρομή</v>
      </c>
    </row>
    <row r="252">
      <c r="A252" s="1" t="s">
        <v>252</v>
      </c>
      <c r="B252" s="2" t="str">
        <f>IFERROR(__xludf.DUMMYFUNCTION("GoogleTranslate(A252, ""auto"")"),"the cash advance")</f>
        <v>the cash advance</v>
      </c>
      <c r="C252" s="3" t="str">
        <f>IFERROR(__xludf.DUMMYFUNCTION("GoogleTranslate(A252, ""de"", ""el"")"),"η προκαταβολή σε μετρητά")</f>
        <v>η προκαταβολή σε μετρητά</v>
      </c>
    </row>
    <row r="253">
      <c r="A253" s="1" t="s">
        <v>253</v>
      </c>
      <c r="B253" s="2" t="str">
        <f>IFERROR(__xludf.DUMMYFUNCTION("GoogleTranslate(A253, ""auto"")"),"the farm")</f>
        <v>the farm</v>
      </c>
      <c r="C253" s="3" t="str">
        <f>IFERROR(__xludf.DUMMYFUNCTION("GoogleTranslate(A253, ""de"", ""el"")"),"το αγρόκτημα")</f>
        <v>το αγρόκτημα</v>
      </c>
    </row>
    <row r="254">
      <c r="A254" s="1" t="s">
        <v>254</v>
      </c>
      <c r="B254" s="2" t="str">
        <f>IFERROR(__xludf.DUMMYFUNCTION("GoogleTranslate(A254, ""auto"")"),"the construction noise")</f>
        <v>the construction noise</v>
      </c>
      <c r="C254" s="3" t="str">
        <f>IFERROR(__xludf.DUMMYFUNCTION("GoogleTranslate(A254, ""de"", ""el"")"),"ο θόρυβος κατασκευή")</f>
        <v>ο θόρυβος κατασκευή</v>
      </c>
    </row>
    <row r="255">
      <c r="A255" s="1" t="s">
        <v>255</v>
      </c>
      <c r="B255" s="2" t="str">
        <f>IFERROR(__xludf.DUMMYFUNCTION("GoogleTranslate(A255, ""auto"")"),"the official")</f>
        <v>the official</v>
      </c>
      <c r="C255" s="3" t="str">
        <f>IFERROR(__xludf.DUMMYFUNCTION("GoogleTranslate(A255, ""de"", ""el"")"),"ο αξιωματικός")</f>
        <v>ο αξιωματικός</v>
      </c>
    </row>
    <row r="256">
      <c r="A256" s="1" t="s">
        <v>256</v>
      </c>
      <c r="B256" s="2" t="str">
        <f>IFERROR(__xludf.DUMMYFUNCTION("GoogleTranslate(A256, ""auto"")"),"the term")</f>
        <v>the term</v>
      </c>
      <c r="C256" s="3" t="str">
        <f>IFERROR(__xludf.DUMMYFUNCTION("GoogleTranslate(A256, ""de"", ""el"")"),"ο όρος")</f>
        <v>ο όρος</v>
      </c>
    </row>
    <row r="257">
      <c r="A257" s="1" t="s">
        <v>257</v>
      </c>
      <c r="B257" s="2" t="str">
        <f>IFERROR(__xludf.DUMMYFUNCTION("GoogleTranslate(A257, ""auto"")"),"the area")</f>
        <v>the area</v>
      </c>
      <c r="C257" s="3" t="str">
        <f>IFERROR(__xludf.DUMMYFUNCTION("GoogleTranslate(A257, ""de"", ""el"")"),"η περιοχή")</f>
        <v>η περιοχή</v>
      </c>
    </row>
    <row r="258">
      <c r="A258" s="1" t="s">
        <v>258</v>
      </c>
      <c r="B258" s="2" t="str">
        <f>IFERROR(__xludf.DUMMYFUNCTION("GoogleTranslate(A258, ""auto"")"),"the report")</f>
        <v>the report</v>
      </c>
      <c r="C258" s="3" t="str">
        <f>IFERROR(__xludf.DUMMYFUNCTION("GoogleTranslate(A258, ""de"", ""el"")"),"η έκθεση")</f>
        <v>η έκθεση</v>
      </c>
    </row>
    <row r="259">
      <c r="A259" s="1" t="s">
        <v>259</v>
      </c>
      <c r="B259" s="2" t="str">
        <f>IFERROR(__xludf.DUMMYFUNCTION("GoogleTranslate(A259, ""auto"")"),"the owner")</f>
        <v>the owner</v>
      </c>
      <c r="C259" s="3" t="str">
        <f>IFERROR(__xludf.DUMMYFUNCTION("GoogleTranslate(A259, ""de"", ""el"")"),"ο ιδιοκτήτης")</f>
        <v>ο ιδιοκτήτης</v>
      </c>
    </row>
    <row r="260">
      <c r="A260" s="1" t="s">
        <v>260</v>
      </c>
      <c r="B260" s="2" t="str">
        <f>IFERROR(__xludf.DUMMYFUNCTION("GoogleTranslate(A260, ""auto"")"),"the part")</f>
        <v>the part</v>
      </c>
      <c r="C260" s="3" t="str">
        <f>IFERROR(__xludf.DUMMYFUNCTION("GoogleTranslate(A260, ""de"", ""el"")"),"το μέρος")</f>
        <v>το μέρος</v>
      </c>
    </row>
    <row r="261">
      <c r="A261" s="1" t="s">
        <v>261</v>
      </c>
      <c r="B261" s="2" t="str">
        <f>IFERROR(__xludf.DUMMYFUNCTION("GoogleTranslate(A261, ""auto"")"),"the beggar")</f>
        <v>the beggar</v>
      </c>
      <c r="C261" s="3" t="str">
        <f>IFERROR(__xludf.DUMMYFUNCTION("GoogleTranslate(A261, ""de"", ""el"")"),"ο επαίτης")</f>
        <v>ο επαίτης</v>
      </c>
    </row>
    <row r="262">
      <c r="A262" s="1" t="s">
        <v>262</v>
      </c>
      <c r="B262" s="2" t="str">
        <f>IFERROR(__xludf.DUMMYFUNCTION("GoogleTranslate(A262, ""auto"")"),"the musculoskeletal system")</f>
        <v>the musculoskeletal system</v>
      </c>
      <c r="C262" s="3" t="str">
        <f>IFERROR(__xludf.DUMMYFUNCTION("GoogleTranslate(A262, ""de"", ""el"")"),"το μυοσκελετικό σύστημα")</f>
        <v>το μυοσκελετικό σύστημα</v>
      </c>
    </row>
    <row r="263">
      <c r="A263" s="1" t="s">
        <v>263</v>
      </c>
      <c r="B263" s="2" t="str">
        <f>IFERROR(__xludf.DUMMYFUNCTION("GoogleTranslate(A263, ""auto"")"),"organic farming")</f>
        <v>organic farming</v>
      </c>
      <c r="C263" s="3" t="str">
        <f>IFERROR(__xludf.DUMMYFUNCTION("GoogleTranslate(A263, ""de"", ""el"")"),"βιολογική γεωργία")</f>
        <v>βιολογική γεωργία</v>
      </c>
    </row>
    <row r="264">
      <c r="A264" s="1" t="s">
        <v>264</v>
      </c>
      <c r="B264" s="2" t="str">
        <f>IFERROR(__xludf.DUMMYFUNCTION("GoogleTranslate(A264, ""auto"")"),"the bite")</f>
        <v>the bite</v>
      </c>
      <c r="C264" s="3" t="str">
        <f>IFERROR(__xludf.DUMMYFUNCTION("GoogleTranslate(A264, ""de"", ""el"")"),"το δάγκωμα")</f>
        <v>το δάγκωμα</v>
      </c>
    </row>
    <row r="265">
      <c r="A265" s="1" t="s">
        <v>265</v>
      </c>
      <c r="B265" s="2" t="str">
        <f>IFERROR(__xludf.DUMMYFUNCTION("GoogleTranslate(A265, ""auto"")"),"Blue Chip")</f>
        <v>Blue Chip</v>
      </c>
      <c r="C265" s="3" t="str">
        <f>IFERROR(__xludf.DUMMYFUNCTION("GoogleTranslate(A265, ""de"", ""el"")"),"blue Chip")</f>
        <v>blue Chip</v>
      </c>
    </row>
    <row r="266">
      <c r="A266" s="1" t="s">
        <v>266</v>
      </c>
      <c r="B266" s="2" t="str">
        <f>IFERROR(__xludf.DUMMYFUNCTION("GoogleTranslate(A266, ""auto"")"),"the bouquet")</f>
        <v>the bouquet</v>
      </c>
      <c r="C266" s="3" t="str">
        <f>IFERROR(__xludf.DUMMYFUNCTION("GoogleTranslate(A266, ""de"", ""el"")"),"το μπουκέτο")</f>
        <v>το μπουκέτο</v>
      </c>
    </row>
    <row r="267">
      <c r="A267" s="5" t="s">
        <v>267</v>
      </c>
      <c r="B267" s="2" t="str">
        <f>IFERROR(__xludf.DUMMYFUNCTION("GoogleTranslate(A267, ""auto"")"),"the pollen")</f>
        <v>the pollen</v>
      </c>
      <c r="C267" s="3" t="str">
        <f>IFERROR(__xludf.DUMMYFUNCTION("GoogleTranslate(A267, ""de"", ""el"")"),"η γύρη")</f>
        <v>η γύρη</v>
      </c>
    </row>
    <row r="268">
      <c r="A268" s="1" t="s">
        <v>268</v>
      </c>
      <c r="B268" s="2" t="str">
        <f>IFERROR(__xludf.DUMMYFUNCTION("GoogleTranslate(A268, ""auto"")"),"the need")</f>
        <v>the need</v>
      </c>
      <c r="C268" s="3" t="str">
        <f>IFERROR(__xludf.DUMMYFUNCTION("GoogleTranslate(A268, ""de"", ""el"")"),"το έθιμο")</f>
        <v>το έθιμο</v>
      </c>
    </row>
    <row r="269">
      <c r="A269" s="1" t="s">
        <v>269</v>
      </c>
      <c r="B269" s="2" t="str">
        <f>IFERROR(__xludf.DUMMYFUNCTION("GoogleTranslate(A269, ""auto"")"),"the envelope")</f>
        <v>the envelope</v>
      </c>
      <c r="C269" s="3" t="str">
        <f>IFERROR(__xludf.DUMMYFUNCTION("GoogleTranslate(A269, ""de"", ""el"")"),"ο φάκελος")</f>
        <v>ο φάκελος</v>
      </c>
    </row>
    <row r="270">
      <c r="A270" s="1" t="s">
        <v>270</v>
      </c>
      <c r="B270" s="2" t="str">
        <f>IFERROR(__xludf.DUMMYFUNCTION("GoogleTranslate(A270, ""auto"")"),"the break")</f>
        <v>the break</v>
      </c>
      <c r="C270" s="3" t="str">
        <f>IFERROR(__xludf.DUMMYFUNCTION("GoogleTranslate(A270, ""de"", ""el"")"),"το διάλειμμα")</f>
        <v>το διάλειμμα</v>
      </c>
    </row>
    <row r="271">
      <c r="A271" s="1" t="s">
        <v>271</v>
      </c>
      <c r="B271" s="2" t="str">
        <f>IFERROR(__xludf.DUMMYFUNCTION("GoogleTranslate(A271, ""auto"")"),"breast cancer")</f>
        <v>breast cancer</v>
      </c>
      <c r="C271" s="3" t="str">
        <f>IFERROR(__xludf.DUMMYFUNCTION("GoogleTranslate(A271, ""de"", ""el"")"),"καρκίνο του μαστού")</f>
        <v>καρκίνο του μαστού</v>
      </c>
    </row>
    <row r="272">
      <c r="A272" s="1" t="s">
        <v>272</v>
      </c>
      <c r="B272" s="2" t="str">
        <f>IFERROR(__xludf.DUMMYFUNCTION("GoogleTranslate(A272, ""auto"")"),"the National Theaters")</f>
        <v>the National Theaters</v>
      </c>
      <c r="C272" s="3" t="str">
        <f>IFERROR(__xludf.DUMMYFUNCTION("GoogleTranslate(A272, ""de"", ""el"")"),"τα Εθνικά Θέατρα")</f>
        <v>τα Εθνικά Θέατρα</v>
      </c>
    </row>
    <row r="273">
      <c r="A273" s="1" t="s">
        <v>273</v>
      </c>
      <c r="B273" s="2" t="str">
        <f>IFERROR(__xludf.DUMMYFUNCTION("GoogleTranslate(A273, ""auto"")"),"the Federation")</f>
        <v>the Federation</v>
      </c>
      <c r="C273" s="3" t="str">
        <f>IFERROR(__xludf.DUMMYFUNCTION("GoogleTranslate(A273, ""de"", ""el"")"),"η Ομοσπονδία")</f>
        <v>η Ομοσπονδία</v>
      </c>
    </row>
    <row r="274">
      <c r="A274" s="1" t="s">
        <v>274</v>
      </c>
      <c r="B274" s="2" t="str">
        <f>IFERROR(__xludf.DUMMYFUNCTION("GoogleTranslate(A274, ""auto"")"),"the mayor")</f>
        <v>the mayor</v>
      </c>
      <c r="C274" s="3" t="str">
        <f>IFERROR(__xludf.DUMMYFUNCTION("GoogleTranslate(A274, ""de"", ""el"")"),"ο δήμαρχος")</f>
        <v>ο δήμαρχος</v>
      </c>
    </row>
    <row r="275">
      <c r="A275" s="1" t="s">
        <v>275</v>
      </c>
      <c r="B275" s="2" t="str">
        <f>IFERROR(__xludf.DUMMYFUNCTION("GoogleTranslate(A275, ""auto"")"),"the boy")</f>
        <v>the boy</v>
      </c>
      <c r="C275" s="3" t="str">
        <f>IFERROR(__xludf.DUMMYFUNCTION("GoogleTranslate(A275, ""de"", ""el"")"),"το παλικάρι")</f>
        <v>το παλικάρι</v>
      </c>
    </row>
    <row r="276">
      <c r="A276" s="1" t="s">
        <v>276</v>
      </c>
      <c r="B276" s="2" t="str">
        <f>IFERROR(__xludf.DUMMYFUNCTION("GoogleTranslate(A276, ""auto"")"),"the CD burner")</f>
        <v>the CD burner</v>
      </c>
      <c r="C276" s="3" t="str">
        <f>IFERROR(__xludf.DUMMYFUNCTION("GoogleTranslate(A276, ""de"", ""el"")"),"ο καυστήρας του CD")</f>
        <v>ο καυστήρας του CD</v>
      </c>
    </row>
    <row r="277">
      <c r="A277" s="1" t="s">
        <v>277</v>
      </c>
      <c r="B277" s="2" t="str">
        <f>IFERROR(__xludf.DUMMYFUNCTION("GoogleTranslate(A277, ""auto"")"),"the blank CD")</f>
        <v>the blank CD</v>
      </c>
      <c r="C277" s="3" t="str">
        <f>IFERROR(__xludf.DUMMYFUNCTION("GoogleTranslate(A277, ""de"", ""el"")"),"το κενό CD")</f>
        <v>το κενό CD</v>
      </c>
    </row>
    <row r="278">
      <c r="A278" s="1" t="s">
        <v>278</v>
      </c>
      <c r="B278" s="2" t="str">
        <f>IFERROR(__xludf.DUMMYFUNCTION("GoogleTranslate(A278, ""auto"")"),"the German labor ring for noise abatement")</f>
        <v>the German labor ring for noise abatement</v>
      </c>
      <c r="C278" s="3" t="str">
        <f>IFERROR(__xludf.DUMMYFUNCTION("GoogleTranslate(A278, ""de"", ""el"")"),"η γερμανική δαχτυλίδι εργασίας για τη μείωση του θορύβου")</f>
        <v>η γερμανική δαχτυλίδι εργασίας για τη μείωση του θορύβου</v>
      </c>
    </row>
    <row r="279">
      <c r="A279" s="1" t="s">
        <v>279</v>
      </c>
      <c r="B279" s="2" t="str">
        <f>IFERROR(__xludf.DUMMYFUNCTION("GoogleTranslate(A279, ""auto"")"),"the thief")</f>
        <v>the thief</v>
      </c>
      <c r="C279" s="3" t="str">
        <f>IFERROR(__xludf.DUMMYFUNCTION("GoogleTranslate(A279, ""de"", ""el"")"),"ο κλέφτης")</f>
        <v>ο κλέφτης</v>
      </c>
    </row>
    <row r="280">
      <c r="A280" s="1" t="s">
        <v>280</v>
      </c>
      <c r="B280" s="2" t="str">
        <f>IFERROR(__xludf.DUMMYFUNCTION("GoogleTranslate(A280, ""auto"")"),"the company cars")</f>
        <v>the company cars</v>
      </c>
      <c r="C280" s="3" t="str">
        <f>IFERROR(__xludf.DUMMYFUNCTION("GoogleTranslate(A280, ""de"", ""el"")"),"τα εταιρικά αυτοκίνητα")</f>
        <v>τα εταιρικά αυτοκίνητα</v>
      </c>
    </row>
    <row r="281">
      <c r="A281" s="5" t="s">
        <v>281</v>
      </c>
      <c r="B281" s="2" t="str">
        <f>IFERROR(__xludf.DUMMYFUNCTION("GoogleTranslate(A281, ""auto"")"),"the three cheese high")</f>
        <v>the three cheese high</v>
      </c>
      <c r="C281" s="3" t="str">
        <f>IFERROR(__xludf.DUMMYFUNCTION("GoogleTranslate(A281, ""de"", ""el"")"),"η υψηλή τρεις τυρί")</f>
        <v>η υψηλή τρεις τυρί</v>
      </c>
    </row>
    <row r="282">
      <c r="A282" s="1" t="s">
        <v>282</v>
      </c>
      <c r="B282" s="2" t="str">
        <f>IFERROR(__xludf.DUMMYFUNCTION("GoogleTranslate(A282, ""auto"")"),"the breakthrough")</f>
        <v>the breakthrough</v>
      </c>
      <c r="C282" s="3" t="str">
        <f>IFERROR(__xludf.DUMMYFUNCTION("GoogleTranslate(A282, ""de"", ""el"")"),"η επανάσταση")</f>
        <v>η επανάσταση</v>
      </c>
    </row>
    <row r="283">
      <c r="A283" s="5" t="s">
        <v>283</v>
      </c>
      <c r="B283" s="2" t="str">
        <f>IFERROR(__xludf.DUMMYFUNCTION("GoogleTranslate(A283, ""auto"")"),"the impact on")</f>
        <v>the impact on</v>
      </c>
      <c r="C283" s="3" t="str">
        <f>IFERROR(__xludf.DUMMYFUNCTION("GoogleTranslate(A283, ""de"", ""el"")"),"ο αντίκτυπος στην")</f>
        <v>ο αντίκτυπος στην</v>
      </c>
    </row>
    <row r="284">
      <c r="A284" s="1" t="s">
        <v>284</v>
      </c>
      <c r="B284" s="2" t="str">
        <f>IFERROR(__xludf.DUMMYFUNCTION("GoogleTranslate(A284, ""auto"")"),"the entry")</f>
        <v>the entry</v>
      </c>
      <c r="C284" s="3" t="str">
        <f>IFERROR(__xludf.DUMMYFUNCTION("GoogleTranslate(A284, ""de"", ""el"")"),"η καταχώρηση")</f>
        <v>η καταχώρηση</v>
      </c>
    </row>
    <row r="285">
      <c r="A285" s="1" t="s">
        <v>285</v>
      </c>
      <c r="B285" s="2" t="str">
        <f>IFERROR(__xludf.DUMMYFUNCTION("GoogleTranslate(A285, ""auto"")"),"the entry")</f>
        <v>the entry</v>
      </c>
      <c r="C285" s="3" t="str">
        <f>IFERROR(__xludf.DUMMYFUNCTION("GoogleTranslate(A285, ""de"", ""el"")"),"εγγραφή")</f>
        <v>εγγραφή</v>
      </c>
    </row>
    <row r="286">
      <c r="A286" s="1" t="s">
        <v>286</v>
      </c>
      <c r="B286" s="2" t="str">
        <f>IFERROR(__xludf.DUMMYFUNCTION("GoogleTranslate(A286, ""auto"")"),"Ivory jewelry")</f>
        <v>Ivory jewelry</v>
      </c>
      <c r="C286" s="3" t="str">
        <f>IFERROR(__xludf.DUMMYFUNCTION("GoogleTranslate(A286, ""de"", ""el"")"),"κοσμήματα Ελεφαντοστού")</f>
        <v>κοσμήματα Ελεφαντοστού</v>
      </c>
    </row>
    <row r="287">
      <c r="A287" s="1" t="s">
        <v>287</v>
      </c>
      <c r="B287" s="2" t="str">
        <f>IFERROR(__xludf.DUMMYFUNCTION("GoogleTranslate(A287, ""auto"")"),"the waste management")</f>
        <v>the waste management</v>
      </c>
      <c r="C287" s="3" t="str">
        <f>IFERROR(__xludf.DUMMYFUNCTION("GoogleTranslate(A287, ""de"", ""el"")"),"η διαχείριση των αποβλήτων")</f>
        <v>η διαχείριση των αποβλήτων</v>
      </c>
    </row>
    <row r="288">
      <c r="A288" s="1" t="s">
        <v>288</v>
      </c>
      <c r="B288" s="2" t="str">
        <f>IFERROR(__xludf.DUMMYFUNCTION("GoogleTranslate(A288, ""auto"")"),"the inventor")</f>
        <v>the inventor</v>
      </c>
      <c r="C288" s="3" t="str">
        <f>IFERROR(__xludf.DUMMYFUNCTION("GoogleTranslate(A288, ""de"", ""el"")"),"ο εφευρέτης")</f>
        <v>ο εφευρέτης</v>
      </c>
    </row>
    <row r="289">
      <c r="A289" s="1" t="s">
        <v>289</v>
      </c>
      <c r="B289" s="2" t="str">
        <f>IFERROR(__xludf.DUMMYFUNCTION("GoogleTranslate(A289, ""auto"")"),"the proceeds")</f>
        <v>the proceeds</v>
      </c>
      <c r="C289" s="3" t="str">
        <f>IFERROR(__xludf.DUMMYFUNCTION("GoogleTranslate(A289, ""de"", ""el"")"),"τα έσοδα")</f>
        <v>τα έσοδα</v>
      </c>
    </row>
    <row r="290">
      <c r="A290" s="1" t="s">
        <v>290</v>
      </c>
      <c r="B290" s="2" t="str">
        <f>IFERROR(__xludf.DUMMYFUNCTION("GoogleTranslate(A290, ""auto"")"),"the nutritionist")</f>
        <v>the nutritionist</v>
      </c>
      <c r="C290" s="3" t="str">
        <f>IFERROR(__xludf.DUMMYFUNCTION("GoogleTranslate(A290, ""de"", ""el"")"),"η διατροφολόγος")</f>
        <v>η διατροφολόγος</v>
      </c>
    </row>
    <row r="291">
      <c r="A291" s="1" t="s">
        <v>291</v>
      </c>
      <c r="B291" s="2" t="str">
        <f>IFERROR(__xludf.DUMMYFUNCTION("GoogleTranslate(A291, ""auto"")"),"the real thing")</f>
        <v>the real thing</v>
      </c>
      <c r="C291" s="3" t="str">
        <f>IFERROR(__xludf.DUMMYFUNCTION("GoogleTranslate(A291, ""de"", ""el"")"),"το πραγματικό πράγμα")</f>
        <v>το πραγματικό πράγμα</v>
      </c>
    </row>
    <row r="292">
      <c r="A292" s="5" t="s">
        <v>292</v>
      </c>
      <c r="B292" s="2" t="str">
        <f>IFERROR(__xludf.DUMMYFUNCTION("GoogleTranslate(A292, ""auto"")"),"the adult")</f>
        <v>the adult</v>
      </c>
      <c r="C292" s="3" t="str">
        <f>IFERROR(__xludf.DUMMYFUNCTION("GoogleTranslate(A292, ""de"", ""el"")"),"ο ενήλικας")</f>
        <v>ο ενήλικας</v>
      </c>
    </row>
    <row r="293">
      <c r="A293" s="1" t="s">
        <v>293</v>
      </c>
      <c r="B293" s="2" t="str">
        <f>IFERROR(__xludf.DUMMYFUNCTION("GoogleTranslate(A293, ""auto"")"),"the producers")</f>
        <v>the producers</v>
      </c>
      <c r="C293" s="3" t="str">
        <f>IFERROR(__xludf.DUMMYFUNCTION("GoogleTranslate(A293, ""de"", ""el"")"),"ο παραγωγός")</f>
        <v>ο παραγωγός</v>
      </c>
    </row>
    <row r="294">
      <c r="A294" s="1" t="s">
        <v>294</v>
      </c>
      <c r="B294" s="2" t="str">
        <f>IFERROR(__xludf.DUMMYFUNCTION("GoogleTranslate(A294, ""auto"")"),"the case")</f>
        <v>the case</v>
      </c>
      <c r="C294" s="3" t="str">
        <f>IFERROR(__xludf.DUMMYFUNCTION("GoogleTranslate(A294, ""de"", ""el"")"),"η περίπτωση")</f>
        <v>η περίπτωση</v>
      </c>
    </row>
    <row r="295">
      <c r="A295" s="1" t="s">
        <v>295</v>
      </c>
      <c r="B295" s="2" t="str">
        <f>IFERROR(__xludf.DUMMYFUNCTION("GoogleTranslate(A295, ""auto"")"),"the case addicts")</f>
        <v>the case addicts</v>
      </c>
      <c r="C295" s="3" t="str">
        <f>IFERROR(__xludf.DUMMYFUNCTION("GoogleTranslate(A295, ""de"", ""el"")"),"οι τοξικομανείς περίπτωση")</f>
        <v>οι τοξικομανείς περίπτωση</v>
      </c>
    </row>
    <row r="296">
      <c r="A296" s="1" t="s">
        <v>296</v>
      </c>
      <c r="B296" s="2" t="str">
        <f>IFERROR(__xludf.DUMMYFUNCTION("GoogleTranslate(A296, ""auto"")"),"meat consumption")</f>
        <v>meat consumption</v>
      </c>
      <c r="C296" s="3" t="str">
        <f>IFERROR(__xludf.DUMMYFUNCTION("GoogleTranslate(A296, ""de"", ""el"")"),"κατανάλωση κρέατος")</f>
        <v>κατανάλωση κρέατος</v>
      </c>
    </row>
    <row r="297">
      <c r="A297" s="1" t="s">
        <v>297</v>
      </c>
      <c r="B297" s="2" t="str">
        <f>IFERROR(__xludf.DUMMYFUNCTION("GoogleTranslate(A297, ""auto"")"),"The flea market")</f>
        <v>The flea market</v>
      </c>
      <c r="C297" s="3" t="str">
        <f>IFERROR(__xludf.DUMMYFUNCTION("GoogleTranslate(A297, ""de"", ""el"")"),"η υπαίθρια αγορά")</f>
        <v>η υπαίθρια αγορά</v>
      </c>
    </row>
    <row r="298">
      <c r="A298" s="1" t="s">
        <v>298</v>
      </c>
      <c r="B298" s="2" t="str">
        <f>IFERROR(__xludf.DUMMYFUNCTION("GoogleTranslate(A298, ""auto"")"),"aircraft noise")</f>
        <v>aircraft noise</v>
      </c>
      <c r="C298" s="3" t="str">
        <f>IFERROR(__xludf.DUMMYFUNCTION("GoogleTranslate(A298, ""de"", ""el"")"),"θορύβου των αεροσκαφών")</f>
        <v>θορύβου των αεροσκαφών</v>
      </c>
    </row>
    <row r="299">
      <c r="A299" s="1" t="s">
        <v>299</v>
      </c>
      <c r="B299" s="2" t="str">
        <f>IFERROR(__xludf.DUMMYFUNCTION("GoogleTranslate(A299, ""auto"")"),"the researcher")</f>
        <v>the researcher</v>
      </c>
      <c r="C299" s="3" t="str">
        <f>IFERROR(__xludf.DUMMYFUNCTION("GoogleTranslate(A299, ""de"", ""el"")"),"ο ερευνητής")</f>
        <v>ο ερευνητής</v>
      </c>
    </row>
    <row r="300">
      <c r="A300" s="1" t="s">
        <v>300</v>
      </c>
      <c r="B300" s="2" t="str">
        <f>IFERROR(__xludf.DUMMYFUNCTION("GoogleTranslate(A300, ""auto"")"),"the advanced")</f>
        <v>the advanced</v>
      </c>
      <c r="C300" s="3" t="str">
        <f>IFERROR(__xludf.DUMMYFUNCTION("GoogleTranslate(A300, ""de"", ""el"")"),"το Advanced")</f>
        <v>το Advanced</v>
      </c>
    </row>
    <row r="301">
      <c r="A301" s="1" t="s">
        <v>301</v>
      </c>
      <c r="B301" s="2" t="str">
        <f>IFERROR(__xludf.DUMMYFUNCTION("GoogleTranslate(A301, ""auto"")"),"the questionnaire")</f>
        <v>the questionnaire</v>
      </c>
      <c r="C301" s="3" t="str">
        <f>IFERROR(__xludf.DUMMYFUNCTION("GoogleTranslate(A301, ""de"", ""el"")"),"το ερωτηματολόγιο")</f>
        <v>το ερωτηματολόγιο</v>
      </c>
    </row>
    <row r="302">
      <c r="A302" s="1" t="s">
        <v>302</v>
      </c>
      <c r="B302" s="2" t="str">
        <f>IFERROR(__xludf.DUMMYFUNCTION("GoogleTranslate(A302, ""auto"")"),"the gift table")</f>
        <v>the gift table</v>
      </c>
      <c r="C302" s="3" t="str">
        <f>IFERROR(__xludf.DUMMYFUNCTION("GoogleTranslate(A302, ""de"", ""el"")"),"ο πίνακας δώρο")</f>
        <v>ο πίνακας δώρο</v>
      </c>
    </row>
    <row r="303">
      <c r="A303" s="5" t="s">
        <v>303</v>
      </c>
      <c r="B303" s="2" t="str">
        <f>IFERROR(__xludf.DUMMYFUNCTION("GoogleTranslate(A303, ""auto"")"),"the enemy")</f>
        <v>the enemy</v>
      </c>
      <c r="C303" s="3" t="str">
        <f>IFERROR(__xludf.DUMMYFUNCTION("GoogleTranslate(A303, ""de"", ""el"")"),"ο εχθρός")</f>
        <v>ο εχθρός</v>
      </c>
    </row>
    <row r="304">
      <c r="A304" s="1" t="s">
        <v>304</v>
      </c>
      <c r="B304" s="2" t="str">
        <f>IFERROR(__xludf.DUMMYFUNCTION("GoogleTranslate(A304, ""auto"")"),"the hunted")</f>
        <v>the hunted</v>
      </c>
      <c r="C304" s="3" t="str">
        <f>IFERROR(__xludf.DUMMYFUNCTION("GoogleTranslate(A304, ""de"", ""el"")"),"η κυνηγηθεί")</f>
        <v>η κυνηγηθεί</v>
      </c>
    </row>
    <row r="305">
      <c r="A305" s="1" t="s">
        <v>305</v>
      </c>
      <c r="B305" s="2" t="str">
        <f>IFERROR(__xludf.DUMMYFUNCTION("GoogleTranslate(A305, ""auto"")"),"money transport")</f>
        <v>money transport</v>
      </c>
      <c r="C305" s="3" t="str">
        <f>IFERROR(__xludf.DUMMYFUNCTION("GoogleTranslate(A305, ""de"", ""el"")"),"μεταφοράς χρημάτων")</f>
        <v>μεταφοράς χρημάτων</v>
      </c>
    </row>
    <row r="306">
      <c r="A306" s="1" t="s">
        <v>306</v>
      </c>
      <c r="B306" s="2" t="str">
        <f>IFERROR(__xludf.DUMMYFUNCTION("GoogleTranslate(A306, ""auto"")"),"the enjoyment")</f>
        <v>the enjoyment</v>
      </c>
      <c r="C306" s="3" t="str">
        <f>IFERROR(__xludf.DUMMYFUNCTION("GoogleTranslate(A306, ""de"", ""el"")"),"η απόλαυση")</f>
        <v>η απόλαυση</v>
      </c>
    </row>
    <row r="307">
      <c r="A307" s="1" t="s">
        <v>307</v>
      </c>
      <c r="B307" s="2" t="str">
        <f>IFERROR(__xludf.DUMMYFUNCTION("GoogleTranslate(A307, ""auto"")"),"the smell")</f>
        <v>the smell</v>
      </c>
      <c r="C307" s="3" t="str">
        <f>IFERROR(__xludf.DUMMYFUNCTION("GoogleTranslate(A307, ""de"", ""el"")"),"η μυρωδιά")</f>
        <v>η μυρωδιά</v>
      </c>
    </row>
    <row r="308">
      <c r="A308" s="1" t="s">
        <v>308</v>
      </c>
      <c r="B308" s="2" t="str">
        <f>IFERROR(__xludf.DUMMYFUNCTION("GoogleTranslate(A308, ""auto"")"),"the disposal services Gift")</f>
        <v>the disposal services Gift</v>
      </c>
      <c r="C308" s="3" t="str">
        <f>IFERROR(__xludf.DUMMYFUNCTION("GoogleTranslate(A308, ""de"", ""el"")"),"το δώρο υπηρεσίες διάθεσης")</f>
        <v>το δώρο υπηρεσίες διάθεσης</v>
      </c>
    </row>
    <row r="309">
      <c r="A309" s="1" t="s">
        <v>309</v>
      </c>
      <c r="B309" s="2" t="str">
        <f>IFERROR(__xludf.DUMMYFUNCTION("GoogleTranslate(A309, ""auto"")"),"the commercial noise")</f>
        <v>the commercial noise</v>
      </c>
      <c r="C309" s="3" t="str">
        <f>IFERROR(__xludf.DUMMYFUNCTION("GoogleTranslate(A309, ""de"", ""el"")"),"η εμπορική θορύβου")</f>
        <v>η εμπορική θορύβου</v>
      </c>
    </row>
    <row r="310">
      <c r="A310" s="1" t="s">
        <v>310</v>
      </c>
      <c r="B310" s="2" t="str">
        <f>IFERROR(__xludf.DUMMYFUNCTION("GoogleTranslate(A310, ""auto"")"),"the meatloaf")</f>
        <v>the meatloaf</v>
      </c>
      <c r="C310" s="3" t="str">
        <f>IFERROR(__xludf.DUMMYFUNCTION("GoogleTranslate(A310, ""de"", ""el"")"),"το ρολό")</f>
        <v>το ρολό</v>
      </c>
    </row>
    <row r="311">
      <c r="A311" s="1" t="s">
        <v>311</v>
      </c>
      <c r="B311" s="2" t="str">
        <f>IFERROR(__xludf.DUMMYFUNCTION("GoogleTranslate(A311, ""auto"")"),"Late")</f>
        <v>Late</v>
      </c>
      <c r="C311" s="3" t="str">
        <f>IFERROR(__xludf.DUMMYFUNCTION("GoogleTranslate(A311, ""de"", ""el"")"),"ο καρχαρίας")</f>
        <v>ο καρχαρίας</v>
      </c>
    </row>
    <row r="312">
      <c r="A312" s="1" t="s">
        <v>312</v>
      </c>
      <c r="B312" s="2" t="str">
        <f>IFERROR(__xludf.DUMMYFUNCTION("GoogleTranslate(A312, ""auto"")"),"the shark attack")</f>
        <v>the shark attack</v>
      </c>
      <c r="C312" s="3" t="str">
        <f>IFERROR(__xludf.DUMMYFUNCTION("GoogleTranslate(A312, ""de"", ""el"")"),"η επίθεση καρχαρία")</f>
        <v>η επίθεση καρχαρία</v>
      </c>
    </row>
    <row r="313">
      <c r="A313" s="1" t="s">
        <v>313</v>
      </c>
      <c r="B313" s="2" t="str">
        <f>IFERROR(__xludf.DUMMYFUNCTION("GoogleTranslate(A313, ""auto"")"),"the attitude of damage")</f>
        <v>the attitude of damage</v>
      </c>
      <c r="C313" s="3" t="str">
        <f>IFERROR(__xludf.DUMMYFUNCTION("GoogleTranslate(A313, ""de"", ""el"")"),"η στάση των ζημιών")</f>
        <v>η στάση των ζημιών</v>
      </c>
    </row>
    <row r="314">
      <c r="A314" s="1" t="s">
        <v>314</v>
      </c>
      <c r="B314" s="2" t="str">
        <f>IFERROR(__xludf.DUMMYFUNCTION("GoogleTranslate(A314, ""auto"")"),"of commercial travelers")</f>
        <v>of commercial travelers</v>
      </c>
      <c r="C314" s="3" t="str">
        <f>IFERROR(__xludf.DUMMYFUNCTION("GoogleTranslate(A314, ""de"", ""el"")"),"των εμπορικών ταξιδιώτες")</f>
        <v>των εμπορικών ταξιδιώτες</v>
      </c>
    </row>
    <row r="315">
      <c r="A315" s="1" t="s">
        <v>315</v>
      </c>
      <c r="B315" s="2" t="str">
        <f>IFERROR(__xludf.DUMMYFUNCTION("GoogleTranslate(A315, ""auto"")"),"the Saint")</f>
        <v>the Saint</v>
      </c>
      <c r="C315" s="3" t="str">
        <f>IFERROR(__xludf.DUMMYFUNCTION("GoogleTranslate(A315, ""de"", ""el"")"),"η Ιερά")</f>
        <v>η Ιερά</v>
      </c>
    </row>
    <row r="316">
      <c r="A316" s="1" t="s">
        <v>316</v>
      </c>
      <c r="B316" s="2" t="str">
        <f>IFERROR(__xludf.DUMMYFUNCTION("GoogleTranslate(A316, ""auto"")"),"Hintermann")</f>
        <v>Hintermann</v>
      </c>
      <c r="C316" s="3" t="str">
        <f>IFERROR(__xludf.DUMMYFUNCTION("GoogleTranslate(A316, ""de"", ""el"")"),"Hintermann")</f>
        <v>Hintermann</v>
      </c>
    </row>
    <row r="317">
      <c r="A317" s="5" t="s">
        <v>317</v>
      </c>
      <c r="B317" s="2" t="str">
        <f>IFERROR(__xludf.DUMMYFUNCTION("GoogleTranslate(A317, ""auto"")"),"the shepherd")</f>
        <v>the shepherd</v>
      </c>
      <c r="C317" s="3" t="str">
        <f>IFERROR(__xludf.DUMMYFUNCTION("GoogleTranslate(A317, ""de"", ""el"")"),"ο βοσκός")</f>
        <v>ο βοσκός</v>
      </c>
    </row>
    <row r="318">
      <c r="A318" s="1" t="s">
        <v>318</v>
      </c>
      <c r="B318" s="2" t="str">
        <f>IFERROR(__xludf.DUMMYFUNCTION("GoogleTranslate(A318, ""auto"")"),"the farm shop")</f>
        <v>the farm shop</v>
      </c>
      <c r="C318" s="3" t="str">
        <f>IFERROR(__xludf.DUMMYFUNCTION("GoogleTranslate(A318, ""de"", ""el"")"),"το κατάστημα αγρόκτημα")</f>
        <v>το κατάστημα αγρόκτημα</v>
      </c>
    </row>
    <row r="319">
      <c r="A319" s="1" t="s">
        <v>319</v>
      </c>
      <c r="B319" s="2" t="str">
        <f>IFERROR(__xludf.DUMMYFUNCTION("GoogleTranslate(A319, ""auto"")"),"the humor")</f>
        <v>the humor</v>
      </c>
      <c r="C319" s="3" t="str">
        <f>IFERROR(__xludf.DUMMYFUNCTION("GoogleTranslate(A319, ""de"", ""el"")"),"χιούμορ")</f>
        <v>χιούμορ</v>
      </c>
    </row>
    <row r="320">
      <c r="A320" s="1" t="s">
        <v>320</v>
      </c>
      <c r="B320" s="2" t="str">
        <f>IFERROR(__xludf.DUMMYFUNCTION("GoogleTranslate(A320, ""auto"")"),"the humor is not too short")</f>
        <v>the humor is not too short</v>
      </c>
      <c r="C320" s="3" t="str">
        <f>IFERROR(__xludf.DUMMYFUNCTION("GoogleTranslate(A320, ""de"", ""el"")"),"το χιούμορ δεν είναι πολύ σύντομη")</f>
        <v>το χιούμορ δεν είναι πολύ σύντομη</v>
      </c>
    </row>
    <row r="321">
      <c r="A321" s="1" t="s">
        <v>321</v>
      </c>
      <c r="B321" s="2" t="str">
        <f>IFERROR(__xludf.DUMMYFUNCTION("GoogleTranslate(A321, ""auto"")"),"the snack shop")</f>
        <v>the snack shop</v>
      </c>
      <c r="C321" s="3" t="str">
        <f>IFERROR(__xludf.DUMMYFUNCTION("GoogleTranslate(A321, ""de"", ""el"")"),"το κατάστημα σνακ")</f>
        <v>το κατάστημα σνακ</v>
      </c>
    </row>
    <row r="322">
      <c r="A322" s="1" t="s">
        <v>322</v>
      </c>
      <c r="B322" s="2" t="str">
        <f>IFERROR(__xludf.DUMMYFUNCTION("GoogleTranslate(A322, ""auto"")"),"of investment funds")</f>
        <v>of investment funds</v>
      </c>
      <c r="C322" s="3" t="str">
        <f>IFERROR(__xludf.DUMMYFUNCTION("GoogleTranslate(A322, ""de"", ""el"")"),"των επενδυτικών κεφαλαίων")</f>
        <v>των επενδυτικών κεφαλαίων</v>
      </c>
    </row>
    <row r="323">
      <c r="A323" s="1" t="s">
        <v>323</v>
      </c>
      <c r="B323" s="2" t="str">
        <f>IFERROR(__xludf.DUMMYFUNCTION("GoogleTranslate(A323, ""auto"")"),"Jesus Traitor")</f>
        <v>Jesus Traitor</v>
      </c>
      <c r="C323" s="3" t="str">
        <f>IFERROR(__xludf.DUMMYFUNCTION("GoogleTranslate(A323, ""de"", ""el"")"),"Ο Ιησούς Προδότη")</f>
        <v>Ο Ιησούς Προδότη</v>
      </c>
    </row>
    <row r="324">
      <c r="A324" s="1" t="s">
        <v>324</v>
      </c>
      <c r="B324" s="2" t="str">
        <f>IFERROR(__xludf.DUMMYFUNCTION("GoogleTranslate(A324, ""auto"")"),"the Hoodie")</f>
        <v>the Hoodie</v>
      </c>
      <c r="C324" s="3" t="str">
        <f>IFERROR(__xludf.DUMMYFUNCTION("GoogleTranslate(A324, ""de"", ""el"")"),"η Hoodie")</f>
        <v>η Hoodie</v>
      </c>
    </row>
    <row r="325">
      <c r="A325" s="1" t="s">
        <v>325</v>
      </c>
      <c r="B325" s="2" t="str">
        <f>IFERROR(__xludf.DUMMYFUNCTION("GoogleTranslate(A325, ""auto"")"),"the dungeon")</f>
        <v>the dungeon</v>
      </c>
      <c r="C325" s="3" t="str">
        <f>IFERROR(__xludf.DUMMYFUNCTION("GoogleTranslate(A325, ""de"", ""el"")"),"το μπουντρούμι")</f>
        <v>το μπουντρούμι</v>
      </c>
    </row>
    <row r="326">
      <c r="A326" s="1" t="s">
        <v>326</v>
      </c>
      <c r="B326" s="2" t="str">
        <f>IFERROR(__xludf.DUMMYFUNCTION("GoogleTranslate(A326, ""auto"")"),"the core")</f>
        <v>the core</v>
      </c>
      <c r="C326" s="3" t="str">
        <f>IFERROR(__xludf.DUMMYFUNCTION("GoogleTranslate(A326, ""de"", ""el"")"),"ο πυρήνας")</f>
        <v>ο πυρήνας</v>
      </c>
    </row>
    <row r="327">
      <c r="A327" s="1" t="s">
        <v>327</v>
      </c>
      <c r="B327" s="2" t="str">
        <f>IFERROR(__xludf.DUMMYFUNCTION("GoogleTranslate(A327, ""auto"")"),"the classmate")</f>
        <v>the classmate</v>
      </c>
      <c r="C327" s="3" t="str">
        <f>IFERROR(__xludf.DUMMYFUNCTION("GoogleTranslate(A327, ""de"", ""el"")"),"ο συμμαθητής")</f>
        <v>ο συμμαθητής</v>
      </c>
    </row>
    <row r="328">
      <c r="A328" s="5" t="s">
        <v>328</v>
      </c>
      <c r="B328" s="2" t="str">
        <f>IFERROR(__xludf.DUMMYFUNCTION("GoogleTranslate(A328, ""auto"")"),"the piano tuner")</f>
        <v>the piano tuner</v>
      </c>
      <c r="C328" s="3" t="str">
        <f>IFERROR(__xludf.DUMMYFUNCTION("GoogleTranslate(A328, ""de"", ""el"")"),"ο δέκτης πιάνο")</f>
        <v>ο δέκτης πιάνο</v>
      </c>
    </row>
    <row r="329">
      <c r="A329" s="5" t="s">
        <v>329</v>
      </c>
      <c r="B329" s="2" t="str">
        <f>IFERROR(__xludf.DUMMYFUNCTION("GoogleTranslate(A329, ""auto"")"),"the hanger")</f>
        <v>the hanger</v>
      </c>
      <c r="C329" s="3" t="str">
        <f>IFERROR(__xludf.DUMMYFUNCTION("GoogleTranslate(A329, ""de"", ""el"")"),"η κρεμάστρα")</f>
        <v>η κρεμάστρα</v>
      </c>
    </row>
    <row r="330">
      <c r="A330" s="1" t="s">
        <v>330</v>
      </c>
      <c r="B330" s="2" t="str">
        <f>IFERROR(__xludf.DUMMYFUNCTION("GoogleTranslate(A330, ""auto"")"),"the bone")</f>
        <v>the bone</v>
      </c>
      <c r="C330" s="3" t="str">
        <f>IFERROR(__xludf.DUMMYFUNCTION("GoogleTranslate(A330, ""de"", ""el"")"),"οστό")</f>
        <v>οστό</v>
      </c>
    </row>
    <row r="331">
      <c r="A331" s="5" t="s">
        <v>331</v>
      </c>
      <c r="B331" s="2" t="str">
        <f>IFERROR(__xludf.DUMMYFUNCTION("GoogleTranslate(A331, ""auto"")"),"the king")</f>
        <v>the king</v>
      </c>
      <c r="C331" s="3" t="str">
        <f>IFERROR(__xludf.DUMMYFUNCTION("GoogleTranslate(A331, ""de"", ""el"")"),"ο βασιλιάς")</f>
        <v>ο βασιλιάς</v>
      </c>
    </row>
    <row r="332">
      <c r="A332" s="5" t="s">
        <v>332</v>
      </c>
      <c r="B332" s="2" t="str">
        <f>IFERROR(__xludf.DUMMYFUNCTION("GoogleTranslate(A332, ""auto"")"),"there Competitor")</f>
        <v>there Competitor</v>
      </c>
      <c r="C332" s="3" t="str">
        <f>IFERROR(__xludf.DUMMYFUNCTION("GoogleTranslate(A332, ""de"", ""el"")"),"ο ανταγωνιστής")</f>
        <v>ο ανταγωνιστής</v>
      </c>
    </row>
    <row r="333">
      <c r="A333" s="1" t="s">
        <v>333</v>
      </c>
      <c r="B333" s="2" t="str">
        <f>IFERROR(__xludf.DUMMYFUNCTION("GoogleTranslate(A333, ""auto"")"),"The noise")</f>
        <v>The noise</v>
      </c>
      <c r="C333" s="3" t="str">
        <f>IFERROR(__xludf.DUMMYFUNCTION("GoogleTranslate(A333, ""de"", ""el"")"),"ο θόρυβος")</f>
        <v>ο θόρυβος</v>
      </c>
    </row>
    <row r="334">
      <c r="A334" s="1" t="s">
        <v>334</v>
      </c>
      <c r="B334" s="2" t="str">
        <f>IFERROR(__xludf.DUMMYFUNCTION("GoogleTranslate(A334, ""auto"")"),"the circulation")</f>
        <v>the circulation</v>
      </c>
      <c r="C334" s="3" t="str">
        <f>IFERROR(__xludf.DUMMYFUNCTION("GoogleTranslate(A334, ""de"", ""el"")"),"ο κύκλος")</f>
        <v>ο κύκλος</v>
      </c>
    </row>
    <row r="335">
      <c r="A335" s="1" t="s">
        <v>335</v>
      </c>
      <c r="B335" s="2" t="str">
        <f>IFERROR(__xludf.DUMMYFUNCTION("GoogleTranslate(A335, ""auto"")"),"the coastal town")</f>
        <v>the coastal town</v>
      </c>
      <c r="C335" s="3" t="str">
        <f>IFERROR(__xludf.DUMMYFUNCTION("GoogleTranslate(A335, ""de"", ""el"")"),"η παράκτια πόλη")</f>
        <v>η παράκτια πόλη</v>
      </c>
    </row>
    <row r="336">
      <c r="A336" s="1" t="s">
        <v>336</v>
      </c>
      <c r="B336" s="2" t="str">
        <f>IFERROR(__xludf.DUMMYFUNCTION("GoogleTranslate(A336, ""auto"")"),"the store")</f>
        <v>the store</v>
      </c>
      <c r="C336" s="3" t="str">
        <f>IFERROR(__xludf.DUMMYFUNCTION("GoogleTranslate(A336, ""de"", ""el"")"),"το κατάστημα")</f>
        <v>το κατάστημα</v>
      </c>
    </row>
    <row r="337">
      <c r="A337" s="1" t="s">
        <v>337</v>
      </c>
      <c r="B337" s="2" t="str">
        <f>IFERROR(__xludf.DUMMYFUNCTION("GoogleTranslate(A337, ""auto"")"),"the shoplifter")</f>
        <v>the shoplifter</v>
      </c>
      <c r="C337" s="3" t="str">
        <f>IFERROR(__xludf.DUMMYFUNCTION("GoogleTranslate(A337, ""de"", ""el"")"),"ο κλέφτης")</f>
        <v>ο κλέφτης</v>
      </c>
    </row>
    <row r="338">
      <c r="A338" s="1" t="s">
        <v>338</v>
      </c>
      <c r="B338" s="2" t="str">
        <f>IFERROR(__xludf.DUMMYFUNCTION("GoogleTranslate(A338, ""auto"")"),"the retail price")</f>
        <v>the retail price</v>
      </c>
      <c r="C338" s="3" t="str">
        <f>IFERROR(__xludf.DUMMYFUNCTION("GoogleTranslate(A338, ""de"", ""el"")"),"η λιανική τιμή")</f>
        <v>η λιανική τιμή</v>
      </c>
    </row>
    <row r="339">
      <c r="A339" s="1" t="s">
        <v>339</v>
      </c>
      <c r="B339" s="2" t="str">
        <f>IFERROR(__xludf.DUMMYFUNCTION("GoogleTranslate(A339, ""auto"")"),"the truck")</f>
        <v>the truck</v>
      </c>
      <c r="C339" s="3" t="str">
        <f>IFERROR(__xludf.DUMMYFUNCTION("GoogleTranslate(A339, ""de"", ""el"")"),"των φορτηγών")</f>
        <v>των φορτηγών</v>
      </c>
    </row>
    <row r="340">
      <c r="A340" s="1" t="s">
        <v>340</v>
      </c>
      <c r="B340" s="2" t="str">
        <f>IFERROR(__xludf.DUMMYFUNCTION("GoogleTranslate(A340, ""auto"")"),"der Leguan")</f>
        <v>der Leguan</v>
      </c>
      <c r="C340" s="3" t="str">
        <f>IFERROR(__xludf.DUMMYFUNCTION("GoogleTranslate(A340, ""de"", ""el"")"),"το ιγκουάνα")</f>
        <v>το ιγκουάνα</v>
      </c>
    </row>
    <row r="341">
      <c r="A341" s="1" t="s">
        <v>341</v>
      </c>
      <c r="B341" s="2" t="str">
        <f>IFERROR(__xludf.DUMMYFUNCTION("GoogleTranslate(A341, ""auto"")"),"competitive sport")</f>
        <v>competitive sport</v>
      </c>
      <c r="C341" s="3" t="str">
        <f>IFERROR(__xludf.DUMMYFUNCTION("GoogleTranslate(A341, ""de"", ""el"")"),"ανταγωνιστικό άθλημα")</f>
        <v>ανταγωνιστικό άθλημα</v>
      </c>
    </row>
    <row r="342">
      <c r="A342" s="1" t="s">
        <v>342</v>
      </c>
      <c r="B342" s="2" t="str">
        <f>IFERROR(__xludf.DUMMYFUNCTION("GoogleTranslate(A342, ""auto"")"),"the lighthouse")</f>
        <v>the lighthouse</v>
      </c>
      <c r="C342" s="3" t="str">
        <f>IFERROR(__xludf.DUMMYFUNCTION("GoogleTranslate(A342, ""de"", ""el"")"),"ο φάρος")</f>
        <v>ο φάρος</v>
      </c>
    </row>
    <row r="343">
      <c r="A343" s="1" t="s">
        <v>343</v>
      </c>
      <c r="B343" s="2" t="str">
        <f>IFERROR(__xludf.DUMMYFUNCTION("GoogleTranslate(A343, ""auto"")"),"the lovelorn")</f>
        <v>the lovelorn</v>
      </c>
      <c r="C343" s="3" t="str">
        <f>IFERROR(__xludf.DUMMYFUNCTION("GoogleTranslate(A343, ""de"", ""el"")"),"η στενοχώρια")</f>
        <v>η στενοχώρια</v>
      </c>
    </row>
    <row r="344">
      <c r="A344" s="1" t="s">
        <v>344</v>
      </c>
      <c r="B344" s="2" t="str">
        <f>IFERROR(__xludf.DUMMYFUNCTION("GoogleTranslate(A344, ""auto"")"),"the engineer")</f>
        <v>the engineer</v>
      </c>
      <c r="C344" s="3" t="str">
        <f>IFERROR(__xludf.DUMMYFUNCTION("GoogleTranslate(A344, ""de"", ""el"")"),"ο μηχανικός")</f>
        <v>ο μηχανικός</v>
      </c>
    </row>
    <row r="345">
      <c r="A345" s="1" t="s">
        <v>345</v>
      </c>
      <c r="B345" s="2" t="str">
        <f>IFERROR(__xludf.DUMMYFUNCTION("GoogleTranslate(A345, ""auto"")"),"the luxury")</f>
        <v>the luxury</v>
      </c>
      <c r="C345" s="3" t="str">
        <f>IFERROR(__xludf.DUMMYFUNCTION("GoogleTranslate(A345, ""de"", ""el"")"),"πολυτέλεια")</f>
        <v>πολυτέλεια</v>
      </c>
    </row>
    <row r="346">
      <c r="A346" s="1" t="s">
        <v>346</v>
      </c>
      <c r="B346" s="2" t="str">
        <f>IFERROR(__xludf.DUMMYFUNCTION("GoogleTranslate(A346, ""auto"")"),"the mediator")</f>
        <v>the mediator</v>
      </c>
      <c r="C346" s="3" t="str">
        <f>IFERROR(__xludf.DUMMYFUNCTION("GoogleTranslate(A346, ""de"", ""el"")"),"ο μεσολαβητής")</f>
        <v>ο μεσολαβητής</v>
      </c>
    </row>
    <row r="347">
      <c r="A347" s="1" t="s">
        <v>347</v>
      </c>
      <c r="B347" s="2" t="str">
        <f>IFERROR(__xludf.DUMMYFUNCTION("GoogleTranslate(A347, ""auto"")"),"the muscleman")</f>
        <v>the muscleman</v>
      </c>
      <c r="C347" s="3" t="str">
        <f>IFERROR(__xludf.DUMMYFUNCTION("GoogleTranslate(A347, ""de"", ""el"")"),"η muscleman")</f>
        <v>η muscleman</v>
      </c>
    </row>
    <row r="348">
      <c r="A348" s="1" t="s">
        <v>348</v>
      </c>
      <c r="B348" s="2" t="str">
        <f>IFERROR(__xludf.DUMMYFUNCTION("GoogleTranslate(A348, ""auto"")"),"The proof")</f>
        <v>The proof</v>
      </c>
      <c r="C348" s="3" t="str">
        <f>IFERROR(__xludf.DUMMYFUNCTION("GoogleTranslate(A348, ""de"", ""el"")"),"απόδειξη")</f>
        <v>απόδειξη</v>
      </c>
    </row>
    <row r="349">
      <c r="A349" s="1" t="s">
        <v>349</v>
      </c>
      <c r="B349" s="2" t="str">
        <f>IFERROR(__xludf.DUMMYFUNCTION("GoogleTranslate(A349, ""auto"")"),"the off spring")</f>
        <v>the off spring</v>
      </c>
      <c r="C349" s="3" t="str">
        <f>IFERROR(__xludf.DUMMYFUNCTION("GoogleTranslate(A349, ""de"", ""el"")"),"οι απόγονοι")</f>
        <v>οι απόγονοι</v>
      </c>
    </row>
    <row r="350">
      <c r="A350" s="1" t="s">
        <v>350</v>
      </c>
      <c r="B350" s="2" t="str">
        <f>IFERROR(__xludf.DUMMYFUNCTION("GoogleTranslate(A350, ""auto"")"),"the homeless")</f>
        <v>the homeless</v>
      </c>
      <c r="C350" s="3" t="str">
        <f>IFERROR(__xludf.DUMMYFUNCTION("GoogleTranslate(A350, ""de"", ""el"")"),"οι άστεγοι")</f>
        <v>οι άστεγοι</v>
      </c>
    </row>
    <row r="351">
      <c r="A351" s="1" t="s">
        <v>351</v>
      </c>
      <c r="B351" s="2" t="str">
        <f>IFERROR(__xludf.DUMMYFUNCTION("GoogleTranslate(A351, ""auto"")"),"the waiter")</f>
        <v>the waiter</v>
      </c>
      <c r="C351" s="3" t="str">
        <f>IFERROR(__xludf.DUMMYFUNCTION("GoogleTranslate(A351, ""de"", ""el"")"),"η κορυφή")</f>
        <v>η κορυφή</v>
      </c>
    </row>
    <row r="352">
      <c r="A352" s="1" t="s">
        <v>352</v>
      </c>
      <c r="B352" s="2" t="str">
        <f>IFERROR(__xludf.DUMMYFUNCTION("GoogleTranslate(A352, ""auto"")"),"the parrot")</f>
        <v>the parrot</v>
      </c>
      <c r="C352" s="3" t="str">
        <f>IFERROR(__xludf.DUMMYFUNCTION("GoogleTranslate(A352, ""de"", ""el"")"),"ο παπαγάλος")</f>
        <v>ο παπαγάλος</v>
      </c>
    </row>
    <row r="353">
      <c r="A353" s="1" t="s">
        <v>353</v>
      </c>
      <c r="B353" s="2" t="str">
        <f>IFERROR(__xludf.DUMMYFUNCTION("GoogleTranslate(A353, ""auto"")"),"the flat rate")</f>
        <v>the flat rate</v>
      </c>
      <c r="C353" s="3" t="str">
        <f>IFERROR(__xludf.DUMMYFUNCTION("GoogleTranslate(A353, ""de"", ""el"")"),"το κατ 'αποκοπή")</f>
        <v>το κατ 'αποκοπή</v>
      </c>
    </row>
    <row r="354">
      <c r="A354" s="1" t="s">
        <v>354</v>
      </c>
      <c r="B354" s="2" t="str">
        <f>IFERROR(__xludf.DUMMYFUNCTION("GoogleTranslate(A354, ""auto"")"),"the PC-Emergency")</f>
        <v>the PC-Emergency</v>
      </c>
      <c r="C354" s="3" t="str">
        <f>IFERROR(__xludf.DUMMYFUNCTION("GoogleTranslate(A354, ""de"", ""el"")"),"το PC-έκτακτης ανάγκης")</f>
        <v>το PC-έκτακτης ανάγκης</v>
      </c>
    </row>
    <row r="355">
      <c r="A355" s="1" t="s">
        <v>355</v>
      </c>
      <c r="B355" s="2" t="str">
        <f>IFERROR(__xludf.DUMMYFUNCTION("GoogleTranslate(A355, ""auto"")"),"the pimple")</f>
        <v>the pimple</v>
      </c>
      <c r="C355" s="3" t="str">
        <f>IFERROR(__xludf.DUMMYFUNCTION("GoogleTranslate(A355, ""de"", ""el"")"),"το σπυράκι")</f>
        <v>το σπυράκι</v>
      </c>
    </row>
    <row r="356">
      <c r="A356" s="5" t="s">
        <v>356</v>
      </c>
      <c r="B356" s="2" t="str">
        <f>IFERROR(__xludf.DUMMYFUNCTION("GoogleTranslate(A356, ""auto"")"),"the plastic cups")</f>
        <v>the plastic cups</v>
      </c>
      <c r="C356" s="3" t="str">
        <f>IFERROR(__xludf.DUMMYFUNCTION("GoogleTranslate(A356, ""de"", ""el"")"),"τα πλαστικά ποτήρια")</f>
        <v>τα πλαστικά ποτήρια</v>
      </c>
    </row>
    <row r="357">
      <c r="A357" s="1" t="s">
        <v>357</v>
      </c>
      <c r="B357" s="2" t="str">
        <f>IFERROR(__xludf.DUMMYFUNCTION("GoogleTranslate(A357, ""auto"")"),"the plateau heel")</f>
        <v>the plateau heel</v>
      </c>
      <c r="C357" s="3" t="str">
        <f>IFERROR(__xludf.DUMMYFUNCTION("GoogleTranslate(A357, ""de"", ""el"")"),"το τακούνι οροπέδιο")</f>
        <v>το τακούνι οροπέδιο</v>
      </c>
    </row>
    <row r="358">
      <c r="A358" s="1" t="s">
        <v>358</v>
      </c>
      <c r="B358" s="2" t="str">
        <f>IFERROR(__xludf.DUMMYFUNCTION("GoogleTranslate(A358, ""auto"")"),"the problem area")</f>
        <v>the problem area</v>
      </c>
      <c r="C358" s="3" t="str">
        <f>IFERROR(__xludf.DUMMYFUNCTION("GoogleTranslate(A358, ""de"", ""el"")"),"η προβληματική περιοχή")</f>
        <v>η προβληματική περιοχή</v>
      </c>
    </row>
    <row r="359">
      <c r="A359" s="5" t="s">
        <v>359</v>
      </c>
      <c r="B359" s="2" t="str">
        <f>IFERROR(__xludf.DUMMYFUNCTION("GoogleTranslate(A359, ""auto"")"),"the lawn")</f>
        <v>the lawn</v>
      </c>
      <c r="C359" s="3" t="str">
        <f>IFERROR(__xludf.DUMMYFUNCTION("GoogleTranslate(A359, ""de"", ""el"")"),"το γρασίδι")</f>
        <v>το γρασίδι</v>
      </c>
    </row>
    <row r="360">
      <c r="A360" s="1" t="s">
        <v>360</v>
      </c>
      <c r="B360" s="2" t="str">
        <f>IFERROR(__xludf.DUMMYFUNCTION("GoogleTranslate(A360, ""auto"")"),"of shaving")</f>
        <v>of shaving</v>
      </c>
      <c r="C360" s="3" t="str">
        <f>IFERROR(__xludf.DUMMYFUNCTION("GoogleTranslate(A360, ""de"", ""el"")"),"του ξυρίσματος")</f>
        <v>του ξυρίσματος</v>
      </c>
    </row>
    <row r="361">
      <c r="A361" s="5" t="s">
        <v>361</v>
      </c>
      <c r="B361" s="2" t="str">
        <f>IFERROR(__xludf.DUMMYFUNCTION("GoogleTranslate(A361, ""auto"")"),"the robber")</f>
        <v>the robber</v>
      </c>
      <c r="C361" s="3" t="str">
        <f>IFERROR(__xludf.DUMMYFUNCTION("GoogleTranslate(A361, ""de"", ""el"")"),"ο ληστής")</f>
        <v>ο ληστής</v>
      </c>
    </row>
    <row r="362">
      <c r="A362" s="1" t="s">
        <v>362</v>
      </c>
      <c r="B362" s="2" t="str">
        <f>IFERROR(__xludf.DUMMYFUNCTION("GoogleTranslate(A362, ""auto"")"),"the Predator")</f>
        <v>the Predator</v>
      </c>
      <c r="C362" s="3" t="str">
        <f>IFERROR(__xludf.DUMMYFUNCTION("GoogleTranslate(A362, ""de"", ""el"")"),"η Predator")</f>
        <v>η Predator</v>
      </c>
    </row>
    <row r="363">
      <c r="A363" s="1" t="s">
        <v>363</v>
      </c>
      <c r="B363" s="2" t="str">
        <f>IFERROR(__xludf.DUMMYFUNCTION("GoogleTranslate(A363, ""auto"")"),"wealth")</f>
        <v>wealth</v>
      </c>
      <c r="C363" s="3" t="str">
        <f>IFERROR(__xludf.DUMMYFUNCTION("GoogleTranslate(A363, ""de"", ""el"")"),"ο πλούτος")</f>
        <v>ο πλούτος</v>
      </c>
    </row>
    <row r="364">
      <c r="A364" s="1" t="s">
        <v>364</v>
      </c>
      <c r="B364" s="2" t="str">
        <f>IFERROR(__xludf.DUMMYFUNCTION("GoogleTranslate(A364, ""auto"")"),"the trip blockbuster")</f>
        <v>the trip blockbuster</v>
      </c>
      <c r="C364" s="3" t="str">
        <f>IFERROR(__xludf.DUMMYFUNCTION("GoogleTranslate(A364, ""de"", ""el"")"),"η υπερπαραγωγή ταξίδι")</f>
        <v>η υπερπαραγωγή ταξίδι</v>
      </c>
    </row>
    <row r="365">
      <c r="A365" s="1" t="s">
        <v>365</v>
      </c>
      <c r="B365" s="2" t="str">
        <f>IFERROR(__xludf.DUMMYFUNCTION("GoogleTranslate(A365, ""auto"")"),"the stimulus")</f>
        <v>the stimulus</v>
      </c>
      <c r="C365" s="3" t="str">
        <f>IFERROR(__xludf.DUMMYFUNCTION("GoogleTranslate(A365, ""de"", ""el"")"),"το ερέθισμα")</f>
        <v>το ερέθισμα</v>
      </c>
    </row>
    <row r="366">
      <c r="A366" s="1" t="s">
        <v>366</v>
      </c>
      <c r="B366" s="2" t="str">
        <f>IFERROR(__xludf.DUMMYFUNCTION("GoogleTranslate(A366, ""auto"")"),"The racer")</f>
        <v>The racer</v>
      </c>
      <c r="C366" s="3" t="str">
        <f>IFERROR(__xludf.DUMMYFUNCTION("GoogleTranslate(A366, ""de"", ""el"")"),"η μπαλάντα")</f>
        <v>η μπαλάντα</v>
      </c>
    </row>
    <row r="367">
      <c r="A367" s="1" t="s">
        <v>367</v>
      </c>
      <c r="B367" s="2" t="str">
        <f>IFERROR(__xludf.DUMMYFUNCTION("GoogleTranslate(A367, ""auto"")"),"the rite")</f>
        <v>the rite</v>
      </c>
      <c r="C367" s="3" t="str">
        <f>IFERROR(__xludf.DUMMYFUNCTION("GoogleTranslate(A367, ""de"", ""el"")"),"η ιεροτελεστία")</f>
        <v>η ιεροτελεστία</v>
      </c>
    </row>
    <row r="368">
      <c r="A368" s="1" t="s">
        <v>368</v>
      </c>
      <c r="B368" s="2" t="str">
        <f>IFERROR(__xludf.DUMMYFUNCTION("GoogleTranslate(A368, ""auto"")"),"the wheelchair")</f>
        <v>the wheelchair</v>
      </c>
      <c r="C368" s="3" t="str">
        <f>IFERROR(__xludf.DUMMYFUNCTION("GoogleTranslate(A368, ""de"", ""el"")"),"το αναπηρικό καροτσάκι")</f>
        <v>το αναπηρικό καροτσάκι</v>
      </c>
    </row>
    <row r="369">
      <c r="A369" s="1" t="s">
        <v>369</v>
      </c>
      <c r="B369" s="2" t="str">
        <f>IFERROR(__xludf.DUMMYFUNCTION("GoogleTranslate(A369, ""auto"")"),"the call")</f>
        <v>the call</v>
      </c>
      <c r="C369" s="3" t="str">
        <f>IFERROR(__xludf.DUMMYFUNCTION("GoogleTranslate(A369, ""de"", ""el"")"),"η κλήση")</f>
        <v>η κλήση</v>
      </c>
    </row>
    <row r="370">
      <c r="A370" s="1" t="s">
        <v>370</v>
      </c>
      <c r="B370" s="2" t="str">
        <f>IFERROR(__xludf.DUMMYFUNCTION("GoogleTranslate(A370, ""auto"")"),"the snake bite")</f>
        <v>the snake bite</v>
      </c>
      <c r="C370" s="3" t="str">
        <f>IFERROR(__xludf.DUMMYFUNCTION("GoogleTranslate(A370, ""de"", ""el"")"),"το δάγκωμα φιδιού")</f>
        <v>το δάγκωμα φιδιού</v>
      </c>
    </row>
    <row r="371">
      <c r="A371" s="5" t="s">
        <v>371</v>
      </c>
      <c r="B371" s="2" t="str">
        <f>IFERROR(__xludf.DUMMYFUNCTION("GoogleTranslate(A371, ""auto"")"),"the schoolyard")</f>
        <v>the schoolyard</v>
      </c>
      <c r="C371" s="3" t="str">
        <f>IFERROR(__xludf.DUMMYFUNCTION("GoogleTranslate(A371, ""de"", ""el"")"),"η σχολική")</f>
        <v>η σχολική</v>
      </c>
    </row>
    <row r="372">
      <c r="A372" s="1" t="s">
        <v>372</v>
      </c>
      <c r="B372" s="2" t="str">
        <f>IFERROR(__xludf.DUMMYFUNCTION("GoogleTranslate(A372, ""auto"")"),"the backpack")</f>
        <v>the backpack</v>
      </c>
      <c r="C372" s="3" t="str">
        <f>IFERROR(__xludf.DUMMYFUNCTION("GoogleTranslate(A372, ""de"", ""el"")"),"η τσάντα")</f>
        <v>η τσάντα</v>
      </c>
    </row>
    <row r="373">
      <c r="A373" s="1" t="s">
        <v>373</v>
      </c>
      <c r="B373" s="2" t="str">
        <f>IFERROR(__xludf.DUMMYFUNCTION("GoogleTranslate(A373, ""auto"")"),"the patron saint")</f>
        <v>the patron saint</v>
      </c>
      <c r="C373" s="3" t="str">
        <f>IFERROR(__xludf.DUMMYFUNCTION("GoogleTranslate(A373, ""de"", ""el"")"),"η πολιούχος")</f>
        <v>η πολιούχος</v>
      </c>
    </row>
    <row r="374">
      <c r="A374" s="1" t="s">
        <v>374</v>
      </c>
      <c r="B374" s="2" t="str">
        <f>IFERROR(__xludf.DUMMYFUNCTION("GoogleTranslate(A374, ""auto"")"),"the Floating")</f>
        <v>the Floating</v>
      </c>
      <c r="C374" s="3" t="str">
        <f>IFERROR(__xludf.DUMMYFUNCTION("GoogleTranslate(A374, ""de"", ""el"")"),"η πλωτή")</f>
        <v>η πλωτή</v>
      </c>
    </row>
    <row r="375">
      <c r="A375" s="5" t="s">
        <v>375</v>
      </c>
      <c r="B375" s="2" t="str">
        <f>IFERROR(__xludf.DUMMYFUNCTION("GoogleTranslate(A375, ""auto"")"),"the seer")</f>
        <v>the seer</v>
      </c>
      <c r="C375" s="3" t="str">
        <f>IFERROR(__xludf.DUMMYFUNCTION("GoogleTranslate(A375, ""de"", ""el"")"),"ο μάντης")</f>
        <v>ο μάντης</v>
      </c>
    </row>
    <row r="376">
      <c r="A376" s="1" t="s">
        <v>376</v>
      </c>
      <c r="B376" s="2" t="str">
        <f>IFERROR(__xludf.DUMMYFUNCTION("GoogleTranslate(A376, ""auto"")"),"the sunset")</f>
        <v>the sunset</v>
      </c>
      <c r="C376" s="3" t="str">
        <f>IFERROR(__xludf.DUMMYFUNCTION("GoogleTranslate(A376, ""de"", ""el"")"),"το ηλιοβασίλεμα")</f>
        <v>το ηλιοβασίλεμα</v>
      </c>
    </row>
    <row r="377">
      <c r="A377" s="1" t="s">
        <v>377</v>
      </c>
      <c r="B377" s="2" t="str">
        <f>IFERROR(__xludf.DUMMYFUNCTION("GoogleTranslate(A377, ""auto"")"),"the social contribution")</f>
        <v>the social contribution</v>
      </c>
      <c r="C377" s="3" t="str">
        <f>IFERROR(__xludf.DUMMYFUNCTION("GoogleTranslate(A377, ""de"", ""el"")"),"η κοινωνική προσφορά")</f>
        <v>η κοινωνική προσφορά</v>
      </c>
    </row>
    <row r="378">
      <c r="A378" s="1" t="s">
        <v>378</v>
      </c>
      <c r="B378" s="2" t="str">
        <f>IFERROR(__xludf.DUMMYFUNCTION("GoogleTranslate(A378, ""auto"")"),"the donor")</f>
        <v>the donor</v>
      </c>
      <c r="C378" s="3" t="str">
        <f>IFERROR(__xludf.DUMMYFUNCTION("GoogleTranslate(A378, ""de"", ""el"")"),"ο δότης")</f>
        <v>ο δότης</v>
      </c>
    </row>
    <row r="379">
      <c r="A379" s="1" t="s">
        <v>379</v>
      </c>
      <c r="B379" s="2" t="str">
        <f>IFERROR(__xludf.DUMMYFUNCTION("GoogleTranslate(A379, ""auto"")"),"the mirror")</f>
        <v>the mirror</v>
      </c>
      <c r="C379" s="3" t="str">
        <f>IFERROR(__xludf.DUMMYFUNCTION("GoogleTranslate(A379, ""de"", ""el"")"),"ο καθρέφτης")</f>
        <v>ο καθρέφτης</v>
      </c>
    </row>
    <row r="380">
      <c r="A380" s="1" t="s">
        <v>380</v>
      </c>
      <c r="B380" s="2" t="str">
        <f>IFERROR(__xludf.DUMMYFUNCTION("GoogleTranslate(A380, ""auto"")"),"the toy chest space")</f>
        <v>the toy chest space</v>
      </c>
      <c r="C380" s="3" t="str">
        <f>IFERROR(__xludf.DUMMYFUNCTION("GoogleTranslate(A380, ""de"", ""el"")"),"ο χώρος παιχνιδιού στο στήθος")</f>
        <v>ο χώρος παιχνιδιού στο στήθος</v>
      </c>
    </row>
    <row r="381">
      <c r="A381" s="1" t="s">
        <v>381</v>
      </c>
      <c r="B381" s="2" t="str">
        <f>IFERROR(__xludf.DUMMYFUNCTION("GoogleTranslate(A381, ""auto"")"),"the spy")</f>
        <v>the spy</v>
      </c>
      <c r="C381" s="3" t="str">
        <f>IFERROR(__xludf.DUMMYFUNCTION("GoogleTranslate(A381, ""de"", ""el"")"),"ο κατάσκοπος")</f>
        <v>ο κατάσκοπος</v>
      </c>
    </row>
    <row r="382">
      <c r="A382" s="1" t="s">
        <v>382</v>
      </c>
      <c r="B382" s="2" t="str">
        <f>IFERROR(__xludf.DUMMYFUNCTION("GoogleTranslate(A382, ""auto"")"),"the sports equipment rentals")</f>
        <v>the sports equipment rentals</v>
      </c>
      <c r="C382" s="3" t="str">
        <f>IFERROR(__xludf.DUMMYFUNCTION("GoogleTranslate(A382, ""de"", ""el"")"),"οι ενοικιάσεις αθλητικού εξοπλισμού")</f>
        <v>οι ενοικιάσεις αθλητικού εξοπλισμού</v>
      </c>
    </row>
    <row r="383">
      <c r="A383" s="1" t="s">
        <v>383</v>
      </c>
      <c r="B383" s="2" t="str">
        <f>IFERROR(__xludf.DUMMYFUNCTION("GoogleTranslate(A383, ""auto"")"),"the State")</f>
        <v>the State</v>
      </c>
      <c r="C383" s="3" t="str">
        <f>IFERROR(__xludf.DUMMYFUNCTION("GoogleTranslate(A383, ""de"", ""el"")"),"το κράτος")</f>
        <v>το κράτος</v>
      </c>
    </row>
    <row r="384">
      <c r="A384" s="1" t="s">
        <v>384</v>
      </c>
      <c r="B384" s="2" t="str">
        <f>IFERROR(__xludf.DUMMYFUNCTION("GoogleTranslate(A384, ""auto"")"),"the stone")</f>
        <v>the stone</v>
      </c>
      <c r="C384" s="3" t="str">
        <f>IFERROR(__xludf.DUMMYFUNCTION("GoogleTranslate(A384, ""de"", ""el"")"),"η πέτρα")</f>
        <v>η πέτρα</v>
      </c>
    </row>
    <row r="385">
      <c r="A385" s="1" t="s">
        <v>385</v>
      </c>
      <c r="B385" s="2" t="str">
        <f>IFERROR(__xludf.DUMMYFUNCTION("GoogleTranslate(A385, ""auto"")"),"the Sterssauslöser")</f>
        <v>the Sterssauslöser</v>
      </c>
      <c r="C385" s="3" t="str">
        <f>IFERROR(__xludf.DUMMYFUNCTION("GoogleTranslate(A385, ""de"", ""el"")"),"η Sterssauslöser")</f>
        <v>η Sterssauslöser</v>
      </c>
    </row>
    <row r="386">
      <c r="A386" s="1" t="s">
        <v>386</v>
      </c>
      <c r="B386" s="2" t="str">
        <f>IFERROR(__xludf.DUMMYFUNCTION("GoogleTranslate(A386, ""auto"")"),"the fabric")</f>
        <v>the fabric</v>
      </c>
      <c r="C386" s="3" t="str">
        <f>IFERROR(__xludf.DUMMYFUNCTION("GoogleTranslate(A386, ""de"", ""el"")"),"η ουσία")</f>
        <v>η ουσία</v>
      </c>
    </row>
    <row r="387">
      <c r="A387" s="1" t="s">
        <v>387</v>
      </c>
      <c r="B387" s="2" t="str">
        <f>IFERROR(__xludf.DUMMYFUNCTION("GoogleTranslate(A387, ""auto"")"),"metabolism")</f>
        <v>metabolism</v>
      </c>
      <c r="C387" s="3" t="str">
        <f>IFERROR(__xludf.DUMMYFUNCTION("GoogleTranslate(A387, ""de"", ""el"")"),"μεταβολισμός")</f>
        <v>μεταβολισμός</v>
      </c>
    </row>
    <row r="388">
      <c r="A388" s="1" t="s">
        <v>388</v>
      </c>
      <c r="B388" s="2" t="str">
        <f>IFERROR(__xludf.DUMMYFUNCTION("GoogleTranslate(A388, ""auto"")"),"traffic")</f>
        <v>traffic</v>
      </c>
      <c r="C388" s="3" t="str">
        <f>IFERROR(__xludf.DUMMYFUNCTION("GoogleTranslate(A388, ""de"", ""el"")"),"ο δρόμος")</f>
        <v>ο δρόμος</v>
      </c>
    </row>
    <row r="389">
      <c r="A389" s="1" t="s">
        <v>389</v>
      </c>
      <c r="B389" s="2" t="str">
        <f>IFERROR(__xludf.DUMMYFUNCTION("GoogleTranslate(A389, ""auto"")"),"the road traffic noise")</f>
        <v>the road traffic noise</v>
      </c>
      <c r="C389" s="3" t="str">
        <f>IFERROR(__xludf.DUMMYFUNCTION("GoogleTranslate(A389, ""de"", ""el"")"),"ο θόρυβος της οδικής κυκλοφορίας")</f>
        <v>ο θόρυβος της οδικής κυκλοφορίας</v>
      </c>
    </row>
    <row r="390">
      <c r="A390" s="1" t="s">
        <v>390</v>
      </c>
      <c r="B390" s="2" t="str">
        <f>IFERROR(__xludf.DUMMYFUNCTION("GoogleTranslate(A390, ""auto"")"),"the petting zoo")</f>
        <v>the petting zoo</v>
      </c>
      <c r="C390" s="3" t="str">
        <f>IFERROR(__xludf.DUMMYFUNCTION("GoogleTranslate(A390, ""de"", ""el"")"),"το ζωολογικό κήπο")</f>
        <v>το ζωολογικό κήπο</v>
      </c>
    </row>
    <row r="391">
      <c r="A391" s="5" t="s">
        <v>391</v>
      </c>
      <c r="B391" s="2" t="str">
        <f>IFERROR(__xludf.DUMMYFUNCTION("GoogleTranslate(A391, ""auto"")"),"the Szwilling")</f>
        <v>the Szwilling</v>
      </c>
      <c r="C391" s="3" t="str">
        <f>IFERROR(__xludf.DUMMYFUNCTION("GoogleTranslate(A391, ""de"", ""el"")"),"η Szwilling")</f>
        <v>η Szwilling</v>
      </c>
    </row>
    <row r="392">
      <c r="A392" s="1" t="s">
        <v>392</v>
      </c>
      <c r="B392" s="2" t="str">
        <f>IFERROR(__xludf.DUMMYFUNCTION("GoogleTranslate(A392, ""auto"")"),"the diver")</f>
        <v>the diver</v>
      </c>
      <c r="C392" s="3" t="str">
        <f>IFERROR(__xludf.DUMMYFUNCTION("GoogleTranslate(A392, ""de"", ""el"")"),"ο δύτης")</f>
        <v>ο δύτης</v>
      </c>
    </row>
    <row r="393">
      <c r="A393" s="1" t="s">
        <v>393</v>
      </c>
      <c r="B393" s="2" t="str">
        <f>IFERROR(__xludf.DUMMYFUNCTION("GoogleTranslate(A393, ""auto"")"),"the teen")</f>
        <v>the teen</v>
      </c>
      <c r="C393" s="3" t="str">
        <f>IFERROR(__xludf.DUMMYFUNCTION("GoogleTranslate(A393, ""de"", ""el"")"),"ο έφηβος")</f>
        <v>ο έφηβος</v>
      </c>
    </row>
    <row r="394">
      <c r="A394" s="1" t="s">
        <v>394</v>
      </c>
      <c r="B394" s="2" t="str">
        <f>IFERROR(__xludf.DUMMYFUNCTION("GoogleTranslate(A394, ""auto"")"),"the Tierschutzvereein")</f>
        <v>the Tierschutzvereein</v>
      </c>
      <c r="C394" s="3" t="str">
        <f>IFERROR(__xludf.DUMMYFUNCTION("GoogleTranslate(A394, ""de"", ""el"")"),"η Tierschutzvereein")</f>
        <v>η Tierschutzvereein</v>
      </c>
    </row>
    <row r="395">
      <c r="A395" s="5" t="s">
        <v>395</v>
      </c>
      <c r="B395" s="2" t="str">
        <f>IFERROR(__xludf.DUMMYFUNCTION("GoogleTranslate(A395, ""auto"")"),"the death")</f>
        <v>the death</v>
      </c>
      <c r="C395" s="3" t="str">
        <f>IFERROR(__xludf.DUMMYFUNCTION("GoogleTranslate(A395, ""de"", ""el"")"),"θάνατος")</f>
        <v>θάνατος</v>
      </c>
    </row>
    <row r="396">
      <c r="A396" s="5" t="s">
        <v>396</v>
      </c>
      <c r="B396" s="2" t="str">
        <f>IFERROR(__xludf.DUMMYFUNCTION("GoogleTranslate(A396, ""auto"")"),"the tomato growers association")</f>
        <v>the tomato growers association</v>
      </c>
      <c r="C396" s="3" t="str">
        <f>IFERROR(__xludf.DUMMYFUNCTION("GoogleTranslate(A396, ""de"", ""el"")"),"η ένωση καλλιεργητές ντομάτας")</f>
        <v>η ένωση καλλιεργητές ντομάτας</v>
      </c>
    </row>
    <row r="397">
      <c r="A397" s="1" t="s">
        <v>397</v>
      </c>
      <c r="B397" s="2" t="str">
        <f>IFERROR(__xludf.DUMMYFUNCTION("GoogleTranslate(A397, ""auto"")"),"the trekking operators")</f>
        <v>the trekking operators</v>
      </c>
      <c r="C397" s="3" t="str">
        <f>IFERROR(__xludf.DUMMYFUNCTION("GoogleTranslate(A397, ""de"", ""el"")"),"οι φορείς πεζοπορία")</f>
        <v>οι φορείς πεζοπορία</v>
      </c>
    </row>
    <row r="398">
      <c r="A398" s="1" t="s">
        <v>398</v>
      </c>
      <c r="B398" s="2" t="str">
        <f>IFERROR(__xludf.DUMMYFUNCTION("GoogleTranslate(A398, ""auto"")"),"the railcars")</f>
        <v>the railcars</v>
      </c>
      <c r="C398" s="3" t="str">
        <f>IFERROR(__xludf.DUMMYFUNCTION("GoogleTranslate(A398, ""de"", ""el"")"),"οι αυτοκινητάμαξες")</f>
        <v>οι αυτοκινητάμαξες</v>
      </c>
    </row>
    <row r="399">
      <c r="A399" s="1" t="s">
        <v>399</v>
      </c>
      <c r="B399" s="2" t="str">
        <f>IFERROR(__xludf.DUMMYFUNCTION("GoogleTranslate(A399, ""auto"")"),"the comfort")</f>
        <v>the comfort</v>
      </c>
      <c r="C399" s="3" t="str">
        <f>IFERROR(__xludf.DUMMYFUNCTION("GoogleTranslate(A399, ""de"", ""el"")"),"η παρηγοριά")</f>
        <v>η παρηγοριά</v>
      </c>
    </row>
    <row r="400">
      <c r="A400" s="1" t="s">
        <v>400</v>
      </c>
      <c r="B400" s="2" t="str">
        <f>IFERROR(__xludf.DUMMYFUNCTION("GoogleTranslate(A400, ""auto"")"),"the door gap")</f>
        <v>the door gap</v>
      </c>
      <c r="C400" s="3" t="str">
        <f>IFERROR(__xludf.DUMMYFUNCTION("GoogleTranslate(A400, ""de"", ""el"")"),"το χάσμα πόρτα")</f>
        <v>το χάσμα πόρτα</v>
      </c>
    </row>
    <row r="401">
      <c r="A401" s="1" t="s">
        <v>401</v>
      </c>
      <c r="B401" s="2" t="str">
        <f>IFERROR(__xludf.DUMMYFUNCTION("GoogleTranslate(A401, ""auto"")"),"About the Anxious")</f>
        <v>About the Anxious</v>
      </c>
      <c r="C401" s="3" t="str">
        <f>IFERROR(__xludf.DUMMYFUNCTION("GoogleTranslate(A401, ""de"", ""el"")"),"Σχετικά με το Ανήσυχος")</f>
        <v>Σχετικά με το Ανήσυχος</v>
      </c>
    </row>
    <row r="402">
      <c r="A402" s="1" t="s">
        <v>402</v>
      </c>
      <c r="B402" s="2" t="str">
        <f>IFERROR(__xludf.DUMMYFUNCTION("GoogleTranslate(A402, ""auto"")"),"dealing with")</f>
        <v>dealing with</v>
      </c>
      <c r="C402" s="3" t="str">
        <f>IFERROR(__xludf.DUMMYFUNCTION("GoogleTranslate(A402, ""de"", ""el"")"),"που ασχολούνται με την")</f>
        <v>που ασχολούνται με την</v>
      </c>
    </row>
    <row r="403">
      <c r="A403" s="5" t="s">
        <v>403</v>
      </c>
      <c r="B403" s="2" t="str">
        <f>IFERROR(__xludf.DUMMYFUNCTION("GoogleTranslate(A403, ""auto"")"),"the cloak")</f>
        <v>the cloak</v>
      </c>
      <c r="C403" s="3" t="str">
        <f>IFERROR(__xludf.DUMMYFUNCTION("GoogleTranslate(A403, ""de"", ""el"")"),"ο μανδύας")</f>
        <v>ο μανδύας</v>
      </c>
    </row>
    <row r="404">
      <c r="A404" s="1" t="s">
        <v>404</v>
      </c>
      <c r="B404" s="2" t="str">
        <f>IFERROR(__xludf.DUMMYFUNCTION("GoogleTranslate(A404, ""auto"")"),"the accident replacement car")</f>
        <v>the accident replacement car</v>
      </c>
      <c r="C404" s="3" t="str">
        <f>IFERROR(__xludf.DUMMYFUNCTION("GoogleTranslate(A404, ""de"", ""el"")"),"το αυτοκίνητο αντικατάστασης ατύχημα")</f>
        <v>το αυτοκίνητο αντικατάστασης ατύχημα</v>
      </c>
    </row>
    <row r="405">
      <c r="A405" s="1" t="s">
        <v>405</v>
      </c>
      <c r="B405" s="2" t="str">
        <f>IFERROR(__xludf.DUMMYFUNCTION("GoogleTranslate(A405, ""auto"")"),"Event Tip")</f>
        <v>Event Tip</v>
      </c>
      <c r="C405" s="3" t="str">
        <f>IFERROR(__xludf.DUMMYFUNCTION("GoogleTranslate(A405, ""de"", ""el"")"),"Συμβουλή Event")</f>
        <v>Συμβουλή Event</v>
      </c>
    </row>
    <row r="406">
      <c r="A406" s="1" t="s">
        <v>406</v>
      </c>
      <c r="B406" s="2" t="str">
        <f>IFERROR(__xludf.DUMMYFUNCTION("GoogleTranslate(A406, ""auto"")"),"the suspicion")</f>
        <v>the suspicion</v>
      </c>
      <c r="C406" s="3" t="str">
        <f>IFERROR(__xludf.DUMMYFUNCTION("GoogleTranslate(A406, ""de"", ""el"")"),"υποψία")</f>
        <v>υποψία</v>
      </c>
    </row>
    <row r="407">
      <c r="A407" s="1" t="s">
        <v>407</v>
      </c>
      <c r="B407" s="2" t="str">
        <f>IFERROR(__xludf.DUMMYFUNCTION("GoogleTranslate(A407, ""auto"")"),"the Union")</f>
        <v>the Union</v>
      </c>
      <c r="C407" s="3" t="str">
        <f>IFERROR(__xludf.DUMMYFUNCTION("GoogleTranslate(A407, ""de"", ""el"")"),"η ένωση")</f>
        <v>η ένωση</v>
      </c>
    </row>
    <row r="408">
      <c r="A408" s="1" t="s">
        <v>408</v>
      </c>
      <c r="B408" s="2" t="str">
        <f>IFERROR(__xludf.DUMMYFUNCTION("GoogleTranslate(A408, ""auto"")"),"The Publisher")</f>
        <v>The Publisher</v>
      </c>
      <c r="C408" s="3" t="str">
        <f>IFERROR(__xludf.DUMMYFUNCTION("GoogleTranslate(A408, ""de"", ""el"")"),"ο εκδότης")</f>
        <v>ο εκδότης</v>
      </c>
    </row>
    <row r="409">
      <c r="A409" s="1" t="s">
        <v>409</v>
      </c>
      <c r="B409" s="2" t="str">
        <f>IFERROR(__xludf.DUMMYFUNCTION("GoogleTranslate(A409, ""auto"")"),"hire")</f>
        <v>hire</v>
      </c>
      <c r="C409" s="3" t="str">
        <f>IFERROR(__xludf.DUMMYFUNCTION("GoogleTranslate(A409, ""de"", ""el"")"),"ενοικίαση")</f>
        <v>ενοικίαση</v>
      </c>
    </row>
    <row r="410">
      <c r="A410" s="1" t="s">
        <v>410</v>
      </c>
      <c r="B410" s="2" t="str">
        <f>IFERROR(__xludf.DUMMYFUNCTION("GoogleTranslate(A410, ""auto"")"),"the shipping")</f>
        <v>the shipping</v>
      </c>
      <c r="C410" s="3" t="str">
        <f>IFERROR(__xludf.DUMMYFUNCTION("GoogleTranslate(A410, ""de"", ""el"")"),"η Ναυτιλία")</f>
        <v>η Ναυτιλία</v>
      </c>
    </row>
    <row r="411">
      <c r="A411" s="1" t="s">
        <v>411</v>
      </c>
      <c r="B411" s="2" t="str">
        <f>IFERROR(__xludf.DUMMYFUNCTION("GoogleTranslate(A411, ""auto"")"),"the representative")</f>
        <v>the representative</v>
      </c>
      <c r="C411" s="3" t="str">
        <f>IFERROR(__xludf.DUMMYFUNCTION("GoogleTranslate(A411, ""de"", ""el"")"),"ο εκπρόσωπος")</f>
        <v>ο εκπρόσωπος</v>
      </c>
    </row>
    <row r="412">
      <c r="A412" s="1" t="s">
        <v>412</v>
      </c>
      <c r="B412" s="2" t="str">
        <f>IFERROR(__xludf.DUMMYFUNCTION("GoogleTranslate(A412, ""auto"")"),"the incident")</f>
        <v>the incident</v>
      </c>
      <c r="C412" s="3" t="str">
        <f>IFERROR(__xludf.DUMMYFUNCTION("GoogleTranslate(A412, ""de"", ""el"")"),"το περιστατικό")</f>
        <v>το περιστατικό</v>
      </c>
    </row>
    <row r="413">
      <c r="A413" s="5" t="s">
        <v>413</v>
      </c>
      <c r="B413" s="2" t="str">
        <f>IFERROR(__xludf.DUMMYFUNCTION("GoogleTranslate(A413, ""auto"")"),"the Chairman")</f>
        <v>the Chairman</v>
      </c>
      <c r="C413" s="3" t="str">
        <f>IFERROR(__xludf.DUMMYFUNCTION("GoogleTranslate(A413, ""de"", ""el"")"),"ο πρόεδρος")</f>
        <v>ο πρόεδρος</v>
      </c>
    </row>
    <row r="414">
      <c r="A414" s="1" t="s">
        <v>414</v>
      </c>
      <c r="B414" s="2" t="str">
        <f>IFERROR(__xludf.DUMMYFUNCTION("GoogleTranslate(A414, ""auto"")"),"The privilege")</f>
        <v>The privilege</v>
      </c>
      <c r="C414" s="3" t="str">
        <f>IFERROR(__xludf.DUMMYFUNCTION("GoogleTranslate(A414, ""de"", ""el"")"),"προτίμηση")</f>
        <v>προτίμηση</v>
      </c>
    </row>
    <row r="415">
      <c r="A415" s="1" t="s">
        <v>415</v>
      </c>
      <c r="B415" s="2" t="str">
        <f>IFERROR(__xludf.DUMMYFUNCTION("GoogleTranslate(A415, ""auto"")"),"the whale")</f>
        <v>the whale</v>
      </c>
      <c r="C415" s="3" t="str">
        <f>IFERROR(__xludf.DUMMYFUNCTION("GoogleTranslate(A415, ""de"", ""el"")"),"η φάλαινα")</f>
        <v>η φάλαινα</v>
      </c>
    </row>
    <row r="416">
      <c r="A416" s="1" t="s">
        <v>416</v>
      </c>
      <c r="B416" s="2" t="str">
        <f>IFERROR(__xludf.DUMMYFUNCTION("GoogleTranslate(A416, ""auto"")"),"the change")</f>
        <v>the change</v>
      </c>
      <c r="C416" s="3" t="str">
        <f>IFERROR(__xludf.DUMMYFUNCTION("GoogleTranslate(A416, ""de"", ""el"")"),"η αλλαγή")</f>
        <v>η αλλαγή</v>
      </c>
    </row>
    <row r="417">
      <c r="A417" s="1" t="s">
        <v>417</v>
      </c>
      <c r="B417" s="2" t="str">
        <f>IFERROR(__xludf.DUMMYFUNCTION("GoogleTranslate(A417, ""auto"")"),"the goanna")</f>
        <v>the goanna</v>
      </c>
      <c r="C417" s="3" t="str">
        <f>IFERROR(__xludf.DUMMYFUNCTION("GoogleTranslate(A417, ""de"", ""el"")"),"η σαύρα οθόνη")</f>
        <v>η σαύρα οθόνη</v>
      </c>
    </row>
    <row r="418">
      <c r="A418" s="1" t="s">
        <v>418</v>
      </c>
      <c r="B418" s="2" t="str">
        <f>IFERROR(__xludf.DUMMYFUNCTION("GoogleTranslate(A418, ""auto"")"),"of warm-blooded animals")</f>
        <v>of warm-blooded animals</v>
      </c>
      <c r="C418" s="3" t="str">
        <f>IFERROR(__xludf.DUMMYFUNCTION("GoogleTranslate(A418, ""de"", ""el"")"),"των ζώων θερμόαιμων")</f>
        <v>των ζώων θερμόαιμων</v>
      </c>
    </row>
    <row r="419">
      <c r="A419" s="1" t="s">
        <v>419</v>
      </c>
      <c r="B419" s="2" t="str">
        <f>IFERROR(__xludf.DUMMYFUNCTION("GoogleTranslate(A419, ""auto"")"),"the alarm clock")</f>
        <v>the alarm clock</v>
      </c>
      <c r="C419" s="3" t="str">
        <f>IFERROR(__xludf.DUMMYFUNCTION("GoogleTranslate(A419, ""de"", ""el"")"),"το ξυπνητήρι")</f>
        <v>το ξυπνητήρι</v>
      </c>
    </row>
    <row r="420">
      <c r="A420" s="5" t="s">
        <v>420</v>
      </c>
      <c r="B420" s="2" t="str">
        <f>IFERROR(__xludf.DUMMYFUNCTION("GoogleTranslate(A420, ""auto"")"),"the world champion")</f>
        <v>the world champion</v>
      </c>
      <c r="C420" s="3" t="str">
        <f>IFERROR(__xludf.DUMMYFUNCTION("GoogleTranslate(A420, ""de"", ""el"")"),"ο παγκόσμιος πρωταθλητής")</f>
        <v>ο παγκόσμιος πρωταθλητής</v>
      </c>
    </row>
    <row r="421">
      <c r="A421" s="1" t="s">
        <v>421</v>
      </c>
      <c r="B421" s="2" t="str">
        <f>IFERROR(__xludf.DUMMYFUNCTION("GoogleTranslate(A421, ""auto"")"),"the competition")</f>
        <v>the competition</v>
      </c>
      <c r="C421" s="3" t="str">
        <f>IFERROR(__xludf.DUMMYFUNCTION("GoogleTranslate(A421, ""de"", ""el"")"),"ανταγωνισμός")</f>
        <v>ανταγωνισμός</v>
      </c>
    </row>
    <row r="422">
      <c r="A422" s="1" t="s">
        <v>422</v>
      </c>
      <c r="B422" s="2" t="str">
        <f>IFERROR(__xludf.DUMMYFUNCTION("GoogleTranslate(A422, ""auto"")"),"Re-entry")</f>
        <v>Re-entry</v>
      </c>
      <c r="C422" s="3" t="str">
        <f>IFERROR(__xludf.DUMMYFUNCTION("GoogleTranslate(A422, ""de"", ""el"")"),"Επανεισόδου")</f>
        <v>Επανεισόδου</v>
      </c>
    </row>
    <row r="423">
      <c r="A423" s="1" t="s">
        <v>423</v>
      </c>
      <c r="B423" s="2" t="str">
        <f>IFERROR(__xludf.DUMMYFUNCTION("GoogleTranslate(A423, ""auto"")"),"the Wigwam")</f>
        <v>the Wigwam</v>
      </c>
      <c r="C423" s="3" t="str">
        <f>IFERROR(__xludf.DUMMYFUNCTION("GoogleTranslate(A423, ""de"", ""el"")"),"η Wigwam")</f>
        <v>η Wigwam</v>
      </c>
    </row>
    <row r="424">
      <c r="A424" s="5" t="s">
        <v>424</v>
      </c>
      <c r="B424" s="2" t="str">
        <f>IFERROR(__xludf.DUMMYFUNCTION("GoogleTranslate(A424, ""auto"")"),"business manager")</f>
        <v>business manager</v>
      </c>
      <c r="C424" s="3" t="str">
        <f>IFERROR(__xludf.DUMMYFUNCTION("GoogleTranslate(A424, ""de"", ""el"")"),"διευθυντής των επιχειρήσεων")</f>
        <v>διευθυντής των επιχειρήσεων</v>
      </c>
    </row>
    <row r="425">
      <c r="A425" s="1" t="s">
        <v>425</v>
      </c>
      <c r="B425" s="2" t="str">
        <f>IFERROR(__xludf.DUMMYFUNCTION("GoogleTranslate(A425, ""auto"")"),"the contemporary")</f>
        <v>the contemporary</v>
      </c>
      <c r="C425" s="3" t="str">
        <f>IFERROR(__xludf.DUMMYFUNCTION("GoogleTranslate(A425, ""de"", ""el"")"),"η σύγχρονη")</f>
        <v>η σύγχρονη</v>
      </c>
    </row>
    <row r="426">
      <c r="A426" s="1" t="s">
        <v>426</v>
      </c>
      <c r="B426" s="2" t="str">
        <f>IFERROR(__xludf.DUMMYFUNCTION("GoogleTranslate(A426, ""auto"")"),"the note")</f>
        <v>the note</v>
      </c>
      <c r="C426" s="3" t="str">
        <f>IFERROR(__xludf.DUMMYFUNCTION("GoogleTranslate(A426, ""de"", ""el"")"),"η λίστα")</f>
        <v>η λίστα</v>
      </c>
    </row>
    <row r="427">
      <c r="A427" s="1" t="s">
        <v>427</v>
      </c>
      <c r="B427" s="2" t="str">
        <f>IFERROR(__xludf.DUMMYFUNCTION("GoogleTranslate(A427, ""auto"")"),"the interest")</f>
        <v>the interest</v>
      </c>
      <c r="C427" s="3" t="str">
        <f>IFERROR(__xludf.DUMMYFUNCTION("GoogleTranslate(A427, ""de"", ""el"")"),"το ενδιαφέρον")</f>
        <v>το ενδιαφέρον</v>
      </c>
    </row>
    <row r="428">
      <c r="A428" s="1" t="s">
        <v>428</v>
      </c>
      <c r="B428" s="2" t="str">
        <f>IFERROR(__xludf.DUMMYFUNCTION("GoogleTranslate(A428, ""auto"")"),"the tax collector")</f>
        <v>the tax collector</v>
      </c>
      <c r="C428" s="3" t="str">
        <f>IFERROR(__xludf.DUMMYFUNCTION("GoogleTranslate(A428, ""de"", ""el"")"),"ο τελώνης")</f>
        <v>ο τελώνης</v>
      </c>
    </row>
    <row r="429">
      <c r="A429" s="1" t="s">
        <v>429</v>
      </c>
      <c r="B429" s="2" t="str">
        <f>IFERROR(__xludf.DUMMYFUNCTION("GoogleTranslate(A429, ""auto"")"),"access")</f>
        <v>access</v>
      </c>
      <c r="C429" s="3" t="str">
        <f>IFERROR(__xludf.DUMMYFUNCTION("GoogleTranslate(A429, ""de"", ""el"")"),"πρόσβαση")</f>
        <v>πρόσβαση</v>
      </c>
    </row>
    <row r="430">
      <c r="A430" s="5" t="s">
        <v>430</v>
      </c>
      <c r="B430" s="2" t="str">
        <f>IFERROR(__xludf.DUMMYFUNCTION("GoogleTranslate(A430, ""auto"")"),"the relationship")</f>
        <v>the relationship</v>
      </c>
      <c r="C430" s="3" t="str">
        <f>IFERROR(__xludf.DUMMYFUNCTION("GoogleTranslate(A430, ""de"", ""el"")"),"η σχέση")</f>
        <v>η σχέση</v>
      </c>
    </row>
    <row r="431">
      <c r="A431" s="1" t="s">
        <v>431</v>
      </c>
      <c r="B431" s="2" t="str">
        <f>IFERROR(__xludf.DUMMYFUNCTION("GoogleTranslate(A431, ""auto"")"),"the state")</f>
        <v>the state</v>
      </c>
      <c r="C431" s="3" t="str">
        <f>IFERROR(__xludf.DUMMYFUNCTION("GoogleTranslate(A431, ""de"", ""el"")"),"το κράτος")</f>
        <v>το κράτος</v>
      </c>
    </row>
    <row r="432">
      <c r="A432" s="1" t="s">
        <v>432</v>
      </c>
      <c r="B432" s="2" t="str">
        <f>IFERROR(__xludf.DUMMYFUNCTION("GoogleTranslate(A432, ""auto"")"),"the purpose")</f>
        <v>the purpose</v>
      </c>
      <c r="C432" s="3" t="str">
        <f>IFERROR(__xludf.DUMMYFUNCTION("GoogleTranslate(A432, ""de"", ""el"")"),"ο σκοπός")</f>
        <v>ο σκοπός</v>
      </c>
    </row>
    <row r="433">
      <c r="A433" s="1" t="s">
        <v>433</v>
      </c>
      <c r="B433" s="2" t="str">
        <f>IFERROR(__xludf.DUMMYFUNCTION("GoogleTranslate(A433, ""auto"")"),"so")</f>
        <v>so</v>
      </c>
      <c r="C433" s="3" t="str">
        <f>IFERROR(__xludf.DUMMYFUNCTION("GoogleTranslate(A433, ""de"", ""el"")"),"έτσι")</f>
        <v>έτσι</v>
      </c>
    </row>
    <row r="434">
      <c r="A434" s="1" t="s">
        <v>434</v>
      </c>
      <c r="B434" s="2" t="str">
        <f>IFERROR(__xludf.DUMMYFUNCTION("GoogleTranslate(A434, ""auto"")"),"the one")</f>
        <v>the one</v>
      </c>
      <c r="C434" s="3" t="str">
        <f>IFERROR(__xludf.DUMMYFUNCTION("GoogleTranslate(A434, ""de"", ""el"")"),"το ένα")</f>
        <v>το ένα</v>
      </c>
    </row>
    <row r="435">
      <c r="A435" s="1" t="s">
        <v>435</v>
      </c>
      <c r="B435" s="2" t="str">
        <f>IFERROR(__xludf.DUMMYFUNCTION("GoogleTranslate(A435, ""auto"")"),"the same")</f>
        <v>the same</v>
      </c>
      <c r="C435" s="3" t="str">
        <f>IFERROR(__xludf.DUMMYFUNCTION("GoogleTranslate(A435, ""de"", ""el"")"),"η ίδια")</f>
        <v>η ίδια</v>
      </c>
    </row>
    <row r="436">
      <c r="A436" s="1" t="s">
        <v>436</v>
      </c>
      <c r="B436" s="2" t="str">
        <f>IFERROR(__xludf.DUMMYFUNCTION("GoogleTranslate(A436, ""auto"")"),"clear")</f>
        <v>clear</v>
      </c>
      <c r="C436" s="3" t="str">
        <f>IFERROR(__xludf.DUMMYFUNCTION("GoogleTranslate(A436, ""de"", ""el"")"),"σαφώς")</f>
        <v>σαφώς</v>
      </c>
    </row>
    <row r="437">
      <c r="A437" s="1" t="s">
        <v>437</v>
      </c>
      <c r="B437" s="2" t="str">
        <f>IFERROR(__xludf.DUMMYFUNCTION("GoogleTranslate(A437, ""auto"")"),"make clear")</f>
        <v>make clear</v>
      </c>
      <c r="C437" s="3" t="str">
        <f>IFERROR(__xludf.DUMMYFUNCTION("GoogleTranslate(A437, ""de"", ""el"")"),"καταστήσει σαφές")</f>
        <v>καταστήσει σαφές</v>
      </c>
    </row>
    <row r="438">
      <c r="A438" s="1" t="s">
        <v>438</v>
      </c>
      <c r="B438" s="2" t="str">
        <f>IFERROR(__xludf.DUMMYFUNCTION("GoogleTranslate(A438, ""auto"")"),"discreet")</f>
        <v>discreet</v>
      </c>
      <c r="C438" s="3" t="str">
        <f>IFERROR(__xludf.DUMMYFUNCTION("GoogleTranslate(A438, ""de"", ""el"")"),"διακριτικός")</f>
        <v>διακριτικός</v>
      </c>
    </row>
    <row r="439">
      <c r="A439" s="1" t="s">
        <v>439</v>
      </c>
      <c r="B439" s="2" t="str">
        <f>IFERROR(__xludf.DUMMYFUNCTION("GoogleTranslate(A439, ""auto"")"),"the agreement")</f>
        <v>the agreement</v>
      </c>
      <c r="C439" s="3" t="str">
        <f>IFERROR(__xludf.DUMMYFUNCTION("GoogleTranslate(A439, ""de"", ""el"")"),"η συμπαιγνία")</f>
        <v>η συμπαιγνία</v>
      </c>
    </row>
    <row r="440">
      <c r="A440" s="1" t="s">
        <v>440</v>
      </c>
      <c r="B440" s="2" t="str">
        <f>IFERROR(__xludf.DUMMYFUNCTION("GoogleTranslate(A440, ""auto"")"),"the similarity")</f>
        <v>the similarity</v>
      </c>
      <c r="C440" s="3" t="str">
        <f>IFERROR(__xludf.DUMMYFUNCTION("GoogleTranslate(A440, ""de"", ""el"")"),"η ομοιότητα")</f>
        <v>η ομοιότητα</v>
      </c>
    </row>
    <row r="441">
      <c r="A441" s="1" t="s">
        <v>441</v>
      </c>
      <c r="B441" s="2" t="str">
        <f>IFERROR(__xludf.DUMMYFUNCTION("GoogleTranslate(A441, ""auto"")"),"the Algarve")</f>
        <v>the Algarve</v>
      </c>
      <c r="C441" s="3" t="str">
        <f>IFERROR(__xludf.DUMMYFUNCTION("GoogleTranslate(A441, ""de"", ""el"")"),"η Algarve")</f>
        <v>η Algarve</v>
      </c>
    </row>
    <row r="442">
      <c r="A442" s="1" t="s">
        <v>442</v>
      </c>
      <c r="B442" s="2" t="str">
        <f>IFERROR(__xludf.DUMMYFUNCTION("GoogleTranslate(A442, ""auto"")"),"the indication")</f>
        <v>the indication</v>
      </c>
      <c r="C442" s="3" t="str">
        <f>IFERROR(__xludf.DUMMYFUNCTION("GoogleTranslate(A442, ""de"", ""el"")"),"προσδιορίζοντας")</f>
        <v>προσδιορίζοντας</v>
      </c>
    </row>
    <row r="443">
      <c r="A443" s="1" t="s">
        <v>443</v>
      </c>
      <c r="B443" s="2" t="str">
        <f>IFERROR(__xludf.DUMMYFUNCTION("GoogleTranslate(A443, ""auto"")"),"the attachment")</f>
        <v>the attachment</v>
      </c>
      <c r="C443" s="3" t="str">
        <f>IFERROR(__xludf.DUMMYFUNCTION("GoogleTranslate(A443, ""de"", ""el"")"),"το εργοστάσιο")</f>
        <v>το εργοστάσιο</v>
      </c>
    </row>
    <row r="444">
      <c r="A444" s="1" t="s">
        <v>444</v>
      </c>
      <c r="B444" s="2" t="str">
        <f>IFERROR(__xludf.DUMMYFUNCTION("GoogleTranslate(A444, ""auto"")"),"address")</f>
        <v>address</v>
      </c>
      <c r="C444" s="3" t="str">
        <f>IFERROR(__xludf.DUMMYFUNCTION("GoogleTranslate(A444, ""de"", ""el"")"),"διεύθυνση")</f>
        <v>διεύθυνση</v>
      </c>
    </row>
    <row r="445">
      <c r="A445" s="1" t="s">
        <v>445</v>
      </c>
      <c r="B445" s="2" t="str">
        <f>IFERROR(__xludf.DUMMYFUNCTION("GoogleTranslate(A445, ""auto"")"),"the display")</f>
        <v>the display</v>
      </c>
      <c r="C445" s="3" t="str">
        <f>IFERROR(__xludf.DUMMYFUNCTION("GoogleTranslate(A445, ""de"", ""el"")"),"η οθόνη")</f>
        <v>η οθόνη</v>
      </c>
    </row>
    <row r="446">
      <c r="A446" s="1" t="s">
        <v>446</v>
      </c>
      <c r="B446" s="2" t="str">
        <f>IFERROR(__xludf.DUMMYFUNCTION("GoogleTranslate(A446, ""auto"")"),"the species community")</f>
        <v>the species community</v>
      </c>
      <c r="C446" s="3" t="str">
        <f>IFERROR(__xludf.DUMMYFUNCTION("GoogleTranslate(A446, ""de"", ""el"")"),"η κοινότητα είδη")</f>
        <v>η κοινότητα είδη</v>
      </c>
    </row>
    <row r="447">
      <c r="A447" s="1" t="s">
        <v>447</v>
      </c>
      <c r="B447" s="2" t="str">
        <f>IFERROR(__xludf.DUMMYFUNCTION("GoogleTranslate(A447, ""auto"")"),"the Assistant")</f>
        <v>the Assistant</v>
      </c>
      <c r="C447" s="3" t="str">
        <f>IFERROR(__xludf.DUMMYFUNCTION("GoogleTranslate(A447, ""de"", ""el"")"),"ο Βοηθός")</f>
        <v>ο Βοηθός</v>
      </c>
    </row>
    <row r="448">
      <c r="A448" s="1" t="s">
        <v>448</v>
      </c>
      <c r="B448" s="2" t="str">
        <f>IFERROR(__xludf.DUMMYFUNCTION("GoogleTranslate(A448, ""auto"")"),"the information")</f>
        <v>the information</v>
      </c>
      <c r="C448" s="3" t="str">
        <f>IFERROR(__xludf.DUMMYFUNCTION("GoogleTranslate(A448, ""de"", ""el"")"),"για την παροχή πληροφοριών")</f>
        <v>για την παροχή πληροφοριών</v>
      </c>
    </row>
    <row r="449">
      <c r="A449" s="5" t="s">
        <v>449</v>
      </c>
      <c r="B449" s="2" t="str">
        <f>IFERROR(__xludf.DUMMYFUNCTION("GoogleTranslate(A449, ""auto"")"),"the exception")</f>
        <v>the exception</v>
      </c>
      <c r="C449" s="3" t="str">
        <f>IFERROR(__xludf.DUMMYFUNCTION("GoogleTranslate(A449, ""de"", ""el"")"),"η εξαίρεση")</f>
        <v>η εξαίρεση</v>
      </c>
    </row>
    <row r="450">
      <c r="A450" s="5" t="s">
        <v>450</v>
      </c>
      <c r="B450" s="2" t="str">
        <f>IFERROR(__xludf.DUMMYFUNCTION("GoogleTranslate(A450, ""auto"")"),"the statement")</f>
        <v>the statement</v>
      </c>
      <c r="C450" s="3" t="str">
        <f>IFERROR(__xludf.DUMMYFUNCTION("GoogleTranslate(A450, ""de"", ""el"")"),"η δήλωση")</f>
        <v>η δήλωση</v>
      </c>
    </row>
    <row r="451">
      <c r="A451" s="1" t="s">
        <v>451</v>
      </c>
      <c r="B451" s="2" t="str">
        <f>IFERROR(__xludf.DUMMYFUNCTION("GoogleTranslate(A451, ""auto"")"),"the exhibition")</f>
        <v>the exhibition</v>
      </c>
      <c r="C451" s="3" t="str">
        <f>IFERROR(__xludf.DUMMYFUNCTION("GoogleTranslate(A451, ""de"", ""el"")"),"η έκθεση")</f>
        <v>η έκθεση</v>
      </c>
    </row>
    <row r="452">
      <c r="A452" s="1" t="s">
        <v>452</v>
      </c>
      <c r="B452" s="2" t="str">
        <f>IFERROR(__xludf.DUMMYFUNCTION("GoogleTranslate(A452, ""auto"")"),"The effect")</f>
        <v>The effect</v>
      </c>
      <c r="C452" s="3" t="str">
        <f>IFERROR(__xludf.DUMMYFUNCTION("GoogleTranslate(A452, ""de"", ""el"")"),"ο αντίκτυπος")</f>
        <v>ο αντίκτυπος</v>
      </c>
    </row>
    <row r="453">
      <c r="A453" s="1" t="s">
        <v>453</v>
      </c>
      <c r="B453" s="2" t="str">
        <f>IFERROR(__xludf.DUMMYFUNCTION("GoogleTranslate(A453, ""auto"")"),"baby food")</f>
        <v>baby food</v>
      </c>
      <c r="C453" s="3" t="str">
        <f>IFERROR(__xludf.DUMMYFUNCTION("GoogleTranslate(A453, ""de"", ""el"")"),"παιδικές τροφές")</f>
        <v>παιδικές τροφές</v>
      </c>
    </row>
    <row r="454">
      <c r="A454" s="1" t="s">
        <v>454</v>
      </c>
      <c r="B454" s="2" t="str">
        <f>IFERROR(__xludf.DUMMYFUNCTION("GoogleTranslate(A454, ""auto"")"),"the precincts")</f>
        <v>the precincts</v>
      </c>
      <c r="C454" s="3" t="str">
        <f>IFERROR(__xludf.DUMMYFUNCTION("GoogleTranslate(A454, ""de"", ""el"")"),"τα τεμένη")</f>
        <v>τα τεμένη</v>
      </c>
    </row>
    <row r="455">
      <c r="A455" s="1" t="s">
        <v>455</v>
      </c>
      <c r="B455" s="2" t="str">
        <f>IFERROR(__xludf.DUMMYFUNCTION("GoogleTranslate(A455, ""auto"")"),"the baseball cap")</f>
        <v>the baseball cap</v>
      </c>
      <c r="C455" s="3" t="str">
        <f>IFERROR(__xludf.DUMMYFUNCTION("GoogleTranslate(A455, ""de"", ""el"")"),"το καπέλο του μπέιζμπολ")</f>
        <v>το καπέλο του μπέιζμπολ</v>
      </c>
    </row>
    <row r="456">
      <c r="A456" s="1" t="s">
        <v>456</v>
      </c>
      <c r="B456" s="2" t="str">
        <f>IFERROR(__xludf.DUMMYFUNCTION("GoogleTranslate(A456, ""auto"")"),"the editing")</f>
        <v>the editing</v>
      </c>
      <c r="C456" s="3" t="str">
        <f>IFERROR(__xludf.DUMMYFUNCTION("GoogleTranslate(A456, ""de"", ""el"")"),"επεξεργασία")</f>
        <v>επεξεργασία</v>
      </c>
    </row>
    <row r="457">
      <c r="A457" s="1" t="s">
        <v>457</v>
      </c>
      <c r="B457" s="2" t="str">
        <f>IFERROR(__xludf.DUMMYFUNCTION("GoogleTranslate(A457, ""auto"")"),"the operation")</f>
        <v>the operation</v>
      </c>
      <c r="C457" s="3" t="str">
        <f>IFERROR(__xludf.DUMMYFUNCTION("GoogleTranslate(A457, ""de"", ""el"")"),"η λειτουργία")</f>
        <v>η λειτουργία</v>
      </c>
    </row>
    <row r="458">
      <c r="A458" s="1" t="s">
        <v>458</v>
      </c>
      <c r="B458" s="2" t="str">
        <f>IFERROR(__xludf.DUMMYFUNCTION("GoogleTranslate(A458, ""auto"")"),"the load")</f>
        <v>the load</v>
      </c>
      <c r="C458" s="3" t="str">
        <f>IFERROR(__xludf.DUMMYFUNCTION("GoogleTranslate(A458, ""de"", ""el"")"),"το βάρος")</f>
        <v>το βάρος</v>
      </c>
    </row>
    <row r="459">
      <c r="A459" s="1" t="s">
        <v>459</v>
      </c>
      <c r="B459" s="2" t="str">
        <f>IFERROR(__xludf.DUMMYFUNCTION("GoogleTranslate(A459, ""auto"")"),"the reward")</f>
        <v>the reward</v>
      </c>
      <c r="C459" s="3" t="str">
        <f>IFERROR(__xludf.DUMMYFUNCTION("GoogleTranslate(A459, ""de"", ""el"")"),"η ανταμοιβή")</f>
        <v>η ανταμοιβή</v>
      </c>
    </row>
    <row r="460">
      <c r="A460" s="1" t="s">
        <v>460</v>
      </c>
      <c r="B460" s="2" t="str">
        <f>IFERROR(__xludf.DUMMYFUNCTION("GoogleTranslate(A460, ""auto"")"),"ventilation")</f>
        <v>ventilation</v>
      </c>
      <c r="C460" s="3" t="str">
        <f>IFERROR(__xludf.DUMMYFUNCTION("GoogleTranslate(A460, ""de"", ""el"")"),"αερισμός")</f>
        <v>αερισμός</v>
      </c>
    </row>
    <row r="461">
      <c r="A461" s="1" t="s">
        <v>461</v>
      </c>
      <c r="B461" s="2" t="str">
        <f>IFERROR(__xludf.DUMMYFUNCTION("GoogleTranslate(A461, ""auto"")"),"advice")</f>
        <v>advice</v>
      </c>
      <c r="C461" s="3" t="str">
        <f>IFERROR(__xludf.DUMMYFUNCTION("GoogleTranslate(A461, ""de"", ""el"")"),"συμβουλευτική")</f>
        <v>συμβουλευτική</v>
      </c>
    </row>
    <row r="462">
      <c r="A462" s="1" t="s">
        <v>462</v>
      </c>
      <c r="B462" s="2" t="str">
        <f>IFERROR(__xludf.DUMMYFUNCTION("GoogleTranslate(A462, ""auto"")"),"the procurement")</f>
        <v>the procurement</v>
      </c>
      <c r="C462" s="3" t="str">
        <f>IFERROR(__xludf.DUMMYFUNCTION("GoogleTranslate(A462, ""de"", ""el"")"),"η προμήθεια")</f>
        <v>η προμήθεια</v>
      </c>
    </row>
    <row r="463">
      <c r="A463" s="1" t="s">
        <v>463</v>
      </c>
      <c r="B463" s="2" t="str">
        <f>IFERROR(__xludf.DUMMYFUNCTION("GoogleTranslate(A463, ""auto"")"),"Modesty")</f>
        <v>Modesty</v>
      </c>
      <c r="C463" s="3" t="str">
        <f>IFERROR(__xludf.DUMMYFUNCTION("GoogleTranslate(A463, ""de"", ""el"")"),"σεμνότητα")</f>
        <v>σεμνότητα</v>
      </c>
    </row>
    <row r="464">
      <c r="A464" s="1" t="s">
        <v>464</v>
      </c>
      <c r="B464" s="2" t="str">
        <f>IFERROR(__xludf.DUMMYFUNCTION("GoogleTranslate(A464, ""auto"")"),"the complaint")</f>
        <v>the complaint</v>
      </c>
      <c r="C464" s="3" t="str">
        <f>IFERROR(__xludf.DUMMYFUNCTION("GoogleTranslate(A464, ""de"", ""el"")"),"η καταγγελία")</f>
        <v>η καταγγελία</v>
      </c>
    </row>
    <row r="465">
      <c r="A465" s="1" t="s">
        <v>465</v>
      </c>
      <c r="B465" s="2" t="str">
        <f>IFERROR(__xludf.DUMMYFUNCTION("GoogleTranslate(A465, ""auto"")"),"sightseeing trip")</f>
        <v>sightseeing trip</v>
      </c>
      <c r="C465" s="3" t="str">
        <f>IFERROR(__xludf.DUMMYFUNCTION("GoogleTranslate(A465, ""de"", ""el"")"),"περιήγηση στα αξιοθέατα")</f>
        <v>περιήγηση στα αξιοθέατα</v>
      </c>
    </row>
    <row r="466">
      <c r="A466" s="1" t="s">
        <v>466</v>
      </c>
      <c r="B466" s="2" t="str">
        <f>IFERROR(__xludf.DUMMYFUNCTION("GoogleTranslate(A466, ""auto"")"),"the procurement drive")</f>
        <v>the procurement drive</v>
      </c>
      <c r="C466" s="3" t="str">
        <f>IFERROR(__xludf.DUMMYFUNCTION("GoogleTranslate(A466, ""de"", ""el"")"),"η μονάδα προμηθειών")</f>
        <v>η μονάδα προμηθειών</v>
      </c>
    </row>
    <row r="467">
      <c r="A467" s="1" t="s">
        <v>467</v>
      </c>
      <c r="B467" s="2" t="str">
        <f>IFERROR(__xludf.DUMMYFUNCTION("GoogleTranslate(A467, ""auto"")"),"the care")</f>
        <v>the care</v>
      </c>
      <c r="C467" s="3" t="str">
        <f>IFERROR(__xludf.DUMMYFUNCTION("GoogleTranslate(A467, ""de"", ""el"")"),"η φροντίδα")</f>
        <v>η φροντίδα</v>
      </c>
    </row>
    <row r="468">
      <c r="A468" s="1" t="s">
        <v>468</v>
      </c>
      <c r="B468" s="2" t="str">
        <f>IFERROR(__xludf.DUMMYFUNCTION("GoogleTranslate(A468, ""auto"")"),"the prey")</f>
        <v>the prey</v>
      </c>
      <c r="C468" s="3" t="str">
        <f>IFERROR(__xludf.DUMMYFUNCTION("GoogleTranslate(A468, ""de"", ""el"")"),"το θήραμα")</f>
        <v>το θήραμα</v>
      </c>
    </row>
    <row r="469">
      <c r="A469" s="1" t="s">
        <v>469</v>
      </c>
      <c r="B469" s="2" t="str">
        <f>IFERROR(__xludf.DUMMYFUNCTION("GoogleTranslate(A469, ""auto"")"),"guarding")</f>
        <v>guarding</v>
      </c>
      <c r="C469" s="3" t="str">
        <f>IFERROR(__xludf.DUMMYFUNCTION("GoogleTranslate(A469, ""de"", ""el"")"),"φύλαξη")</f>
        <v>φύλαξη</v>
      </c>
    </row>
    <row r="470">
      <c r="A470" s="1" t="s">
        <v>470</v>
      </c>
      <c r="B470" s="2" t="str">
        <f>IFERROR(__xludf.DUMMYFUNCTION("GoogleTranslate(A470, ""auto"")"),"the evidence")</f>
        <v>the evidence</v>
      </c>
      <c r="C470" s="3" t="str">
        <f>IFERROR(__xludf.DUMMYFUNCTION("GoogleTranslate(A470, ""de"", ""el"")"),"τα αποδεικτικά στοιχεία")</f>
        <v>τα αποδεικτικά στοιχεία</v>
      </c>
    </row>
    <row r="471">
      <c r="A471" s="1" t="s">
        <v>471</v>
      </c>
      <c r="B471" s="2" t="str">
        <f>IFERROR(__xludf.DUMMYFUNCTION("GoogleTranslate(A471, ""auto"")"),"the application")</f>
        <v>the application</v>
      </c>
      <c r="C471" s="3" t="str">
        <f>IFERROR(__xludf.DUMMYFUNCTION("GoogleTranslate(A471, ""de"", ""el"")"),"η εφαρμογή")</f>
        <v>η εφαρμογή</v>
      </c>
    </row>
    <row r="472">
      <c r="A472" s="1" t="s">
        <v>472</v>
      </c>
      <c r="B472" s="2" t="str">
        <f>IFERROR(__xludf.DUMMYFUNCTION("GoogleTranslate(A472, ""auto"")"),"the balance")</f>
        <v>the balance</v>
      </c>
      <c r="C472" s="3" t="str">
        <f>IFERROR(__xludf.DUMMYFUNCTION("GoogleTranslate(A472, ""de"", ""el"")"),"το υπόλοιπο")</f>
        <v>το υπόλοιπο</v>
      </c>
    </row>
    <row r="473">
      <c r="A473" s="1" t="s">
        <v>473</v>
      </c>
      <c r="B473" s="2" t="str">
        <f>IFERROR(__xludf.DUMMYFUNCTION("GoogleTranslate(A473, ""auto"")"),"the stock exchange")</f>
        <v>the stock exchange</v>
      </c>
      <c r="C473" s="3" t="str">
        <f>IFERROR(__xludf.DUMMYFUNCTION("GoogleTranslate(A473, ""de"", ""el"")"),"η χρηματιστηριακή αγορά")</f>
        <v>η χρηματιστηριακή αγορά</v>
      </c>
    </row>
    <row r="474">
      <c r="A474" s="1" t="s">
        <v>474</v>
      </c>
      <c r="B474" s="2" t="str">
        <f>IFERROR(__xludf.DUMMYFUNCTION("GoogleTranslate(A474, ""auto"")"),"the stamp")</f>
        <v>the stamp</v>
      </c>
      <c r="C474" s="3" t="str">
        <f>IFERROR(__xludf.DUMMYFUNCTION("GoogleTranslate(A474, ""de"", ""el"")"),"η σφραγίδα")</f>
        <v>η σφραγίδα</v>
      </c>
    </row>
    <row r="475">
      <c r="A475" s="5" t="s">
        <v>475</v>
      </c>
      <c r="B475" s="2" t="str">
        <f>IFERROR(__xludf.DUMMYFUNCTION("GoogleTranslate(A475, ""auto"")"),"the stage")</f>
        <v>the stage</v>
      </c>
      <c r="C475" s="3" t="str">
        <f>IFERROR(__xludf.DUMMYFUNCTION("GoogleTranslate(A475, ""de"", ""el"")"),"το στάδιο")</f>
        <v>το στάδιο</v>
      </c>
    </row>
    <row r="476">
      <c r="A476" s="1" t="s">
        <v>476</v>
      </c>
      <c r="B476" s="2" t="str">
        <f>IFERROR(__xludf.DUMMYFUNCTION("GoogleTranslate(A476, ""auto"")"),"Computer firefighters")</f>
        <v>Computer firefighters</v>
      </c>
      <c r="C476" s="3" t="str">
        <f>IFERROR(__xludf.DUMMYFUNCTION("GoogleTranslate(A476, ""de"", ""el"")"),"πυροσβέστες Υπολογιστών")</f>
        <v>πυροσβέστες Υπολογιστών</v>
      </c>
    </row>
    <row r="477">
      <c r="A477" s="1" t="s">
        <v>477</v>
      </c>
      <c r="B477" s="2" t="str">
        <f>IFERROR(__xludf.DUMMYFUNCTION("GoogleTranslate(A477, ""auto"")"),"the performance")</f>
        <v>the performance</v>
      </c>
      <c r="C477" s="3" t="str">
        <f>IFERROR(__xludf.DUMMYFUNCTION("GoogleTranslate(A477, ""de"", ""el"")"),"η απόδοση")</f>
        <v>η απόδοση</v>
      </c>
    </row>
    <row r="478">
      <c r="A478" s="1" t="s">
        <v>478</v>
      </c>
      <c r="B478" s="2" t="str">
        <f>IFERROR(__xludf.DUMMYFUNCTION("GoogleTranslate(A478, ""auto"")"),"performing arts")</f>
        <v>performing arts</v>
      </c>
      <c r="C478" s="3" t="str">
        <f>IFERROR(__xludf.DUMMYFUNCTION("GoogleTranslate(A478, ""de"", ""el"")"),"τέχνες του θεάματος")</f>
        <v>τέχνες του θεάματος</v>
      </c>
    </row>
    <row r="479">
      <c r="A479" s="1" t="s">
        <v>479</v>
      </c>
      <c r="B479" s="2" t="str">
        <f>IFERROR(__xludf.DUMMYFUNCTION("GoogleTranslate(A479, ""auto"")"),"The Diet meal")</f>
        <v>The Diet meal</v>
      </c>
      <c r="C479" s="3" t="str">
        <f>IFERROR(__xludf.DUMMYFUNCTION("GoogleTranslate(A479, ""de"", ""el"")"),"Το γεύμα Διατροφή")</f>
        <v>Το γεύμα Διατροφή</v>
      </c>
    </row>
    <row r="480">
      <c r="A480" s="5" t="s">
        <v>480</v>
      </c>
      <c r="B480" s="2" t="str">
        <f>IFERROR(__xludf.DUMMYFUNCTION("GoogleTranslate(A480, ""auto"")"),"the tin")</f>
        <v>the tin</v>
      </c>
      <c r="C480" s="3" t="str">
        <f>IFERROR(__xludf.DUMMYFUNCTION("GoogleTranslate(A480, ""de"", ""el"")"),"το δοχείο")</f>
        <v>το δοχείο</v>
      </c>
    </row>
    <row r="481">
      <c r="A481" s="5" t="s">
        <v>481</v>
      </c>
      <c r="B481" s="2" t="str">
        <f>IFERROR(__xludf.DUMMYFUNCTION("GoogleTranslate(A481, ""auto"")"),"shooting")</f>
        <v>shooting</v>
      </c>
      <c r="C481" s="3" t="str">
        <f>IFERROR(__xludf.DUMMYFUNCTION("GoogleTranslate(A481, ""de"", ""el"")"),"κυνήγι")</f>
        <v>κυνήγι</v>
      </c>
    </row>
    <row r="482">
      <c r="A482" s="1" t="s">
        <v>482</v>
      </c>
      <c r="B482" s="2" t="str">
        <f>IFERROR(__xludf.DUMMYFUNCTION("GoogleTranslate(A482, ""auto"")"),"one's own convictions")</f>
        <v>one's own convictions</v>
      </c>
      <c r="C482" s="3" t="str">
        <f>IFERROR(__xludf.DUMMYFUNCTION("GoogleTranslate(A482, ""de"", ""el"")"),"δικές του πεποιθήσεις ενός ατόμου")</f>
        <v>δικές του πεποιθήσεις ενός ατόμου</v>
      </c>
    </row>
    <row r="483">
      <c r="A483" s="1" t="s">
        <v>483</v>
      </c>
      <c r="B483" s="2" t="str">
        <f>IFERROR(__xludf.DUMMYFUNCTION("GoogleTranslate(A483, ""auto"")"),"the property")</f>
        <v>the property</v>
      </c>
      <c r="C483" s="3" t="str">
        <f>IFERROR(__xludf.DUMMYFUNCTION("GoogleTranslate(A483, ""de"", ""el"")"),"το ακίνητο")</f>
        <v>το ακίνητο</v>
      </c>
    </row>
    <row r="484">
      <c r="A484" s="1" t="s">
        <v>484</v>
      </c>
      <c r="B484" s="2" t="str">
        <f>IFERROR(__xludf.DUMMYFUNCTION("GoogleTranslate(A484, ""auto"")"),"the condominium")</f>
        <v>the condominium</v>
      </c>
      <c r="C484" s="3" t="str">
        <f>IFERROR(__xludf.DUMMYFUNCTION("GoogleTranslate(A484, ""de"", ""el"")"),"η συγκυριαρχία")</f>
        <v>η συγκυριαρχία</v>
      </c>
    </row>
    <row r="485">
      <c r="A485" s="1" t="s">
        <v>485</v>
      </c>
      <c r="B485" s="2" t="str">
        <f>IFERROR(__xludf.DUMMYFUNCTION("GoogleTranslate(A485, ""auto"")"),"the introduction")</f>
        <v>the introduction</v>
      </c>
      <c r="C485" s="3" t="str">
        <f>IFERROR(__xludf.DUMMYFUNCTION("GoogleTranslate(A485, ""de"", ""el"")"),"η εισαγωγή")</f>
        <v>η εισαγωγή</v>
      </c>
    </row>
    <row r="486">
      <c r="A486" s="1" t="s">
        <v>486</v>
      </c>
      <c r="B486" s="2" t="str">
        <f>IFERROR(__xludf.DUMMYFUNCTION("GoogleTranslate(A486, ""auto"")"),"submission")</f>
        <v>submission</v>
      </c>
      <c r="C486" s="3" t="str">
        <f>IFERROR(__xludf.DUMMYFUNCTION("GoogleTranslate(A486, ""de"", ""el"")"),"υποβολή")</f>
        <v>υποβολή</v>
      </c>
    </row>
    <row r="487">
      <c r="A487" s="1" t="s">
        <v>487</v>
      </c>
      <c r="B487" s="2" t="str">
        <f>IFERROR(__xludf.DUMMYFUNCTION("GoogleTranslate(A487, ""auto"")"),"the setting")</f>
        <v>the setting</v>
      </c>
      <c r="C487" s="3" t="str">
        <f>IFERROR(__xludf.DUMMYFUNCTION("GoogleTranslate(A487, ""de"", ""el"")"),"η ρύθμιση")</f>
        <v>η ρύθμιση</v>
      </c>
    </row>
    <row r="488">
      <c r="A488" s="1" t="s">
        <v>488</v>
      </c>
      <c r="B488" s="2" t="str">
        <f>IFERROR(__xludf.DUMMYFUNCTION("GoogleTranslate(A488, ""auto"")"),"the development")</f>
        <v>the development</v>
      </c>
      <c r="C488" s="3" t="str">
        <f>IFERROR(__xludf.DUMMYFUNCTION("GoogleTranslate(A488, ""de"", ""el"")"),"η ανάπτυξη")</f>
        <v>η ανάπτυξη</v>
      </c>
    </row>
    <row r="489">
      <c r="A489" s="1" t="s">
        <v>489</v>
      </c>
      <c r="B489" s="2" t="str">
        <f>IFERROR(__xludf.DUMMYFUNCTION("GoogleTranslate(A489, ""auto"")"),"the earth")</f>
        <v>the earth</v>
      </c>
      <c r="C489" s="3" t="str">
        <f>IFERROR(__xludf.DUMMYFUNCTION("GoogleTranslate(A489, ""de"", ""el"")"),"η γη")</f>
        <v>η γη</v>
      </c>
    </row>
    <row r="490">
      <c r="A490" s="1" t="s">
        <v>490</v>
      </c>
      <c r="B490" s="2" t="str">
        <f>IFERROR(__xludf.DUMMYFUNCTION("GoogleTranslate(A490, ""auto"")"),"permission")</f>
        <v>permission</v>
      </c>
      <c r="C490" s="3" t="str">
        <f>IFERROR(__xludf.DUMMYFUNCTION("GoogleTranslate(A490, ""de"", ""el"")"),"άδεια")</f>
        <v>άδεια</v>
      </c>
    </row>
    <row r="491">
      <c r="A491" s="1" t="s">
        <v>491</v>
      </c>
      <c r="B491" s="2" t="str">
        <f>IFERROR(__xludf.DUMMYFUNCTION("GoogleTranslate(A491, ""auto"")"),"reduction")</f>
        <v>reduction</v>
      </c>
      <c r="C491" s="3" t="str">
        <f>IFERROR(__xludf.DUMMYFUNCTION("GoogleTranslate(A491, ""de"", ""el"")"),"η έκπτωση")</f>
        <v>η έκπτωση</v>
      </c>
    </row>
    <row r="492">
      <c r="A492" s="1" t="s">
        <v>492</v>
      </c>
      <c r="B492" s="2" t="str">
        <f>IFERROR(__xludf.DUMMYFUNCTION("GoogleTranslate(A492, ""auto"")"),"food")</f>
        <v>food</v>
      </c>
      <c r="C492" s="3" t="str">
        <f>IFERROR(__xludf.DUMMYFUNCTION("GoogleTranslate(A492, ""de"", ""el"")"),"η διατροφή")</f>
        <v>η διατροφή</v>
      </c>
    </row>
    <row r="493">
      <c r="A493" s="1" t="s">
        <v>493</v>
      </c>
      <c r="B493" s="2" t="str">
        <f>IFERROR(__xludf.DUMMYFUNCTION("GoogleTranslate(A493, ""auto"")"),"nutrition counseling")</f>
        <v>nutrition counseling</v>
      </c>
      <c r="C493" s="3" t="str">
        <f>IFERROR(__xludf.DUMMYFUNCTION("GoogleTranslate(A493, ""de"", ""el"")"),"διατροφή συμβουλευτική")</f>
        <v>διατροφή συμβουλευτική</v>
      </c>
    </row>
    <row r="494">
      <c r="A494" s="1" t="s">
        <v>494</v>
      </c>
      <c r="B494" s="2" t="str">
        <f>IFERROR(__xludf.DUMMYFUNCTION("GoogleTranslate(A494, ""auto"")"),"the harvest")</f>
        <v>the harvest</v>
      </c>
      <c r="C494" s="3" t="str">
        <f>IFERROR(__xludf.DUMMYFUNCTION("GoogleTranslate(A494, ""de"", ""el"")"),"η συγκομιδή")</f>
        <v>η συγκομιδή</v>
      </c>
    </row>
    <row r="495">
      <c r="A495" s="1" t="s">
        <v>495</v>
      </c>
      <c r="B495" s="2" t="str">
        <f>IFERROR(__xludf.DUMMYFUNCTION("GoogleTranslate(A495, ""auto"")"),"education")</f>
        <v>education</v>
      </c>
      <c r="C495" s="3" t="str">
        <f>IFERROR(__xludf.DUMMYFUNCTION("GoogleTranslate(A495, ""de"", ""el"")"),"η εκπαίδευση")</f>
        <v>η εκπαίδευση</v>
      </c>
    </row>
    <row r="496">
      <c r="A496" s="1" t="s">
        <v>496</v>
      </c>
      <c r="B496" s="2" t="str">
        <f>IFERROR(__xludf.DUMMYFUNCTION("GoogleTranslate(A496, ""auto"")"),"the eating habits")</f>
        <v>the eating habits</v>
      </c>
      <c r="C496" s="3" t="str">
        <f>IFERROR(__xludf.DUMMYFUNCTION("GoogleTranslate(A496, ""de"", ""el"")"),"οι διατροφικές συνήθειες")</f>
        <v>οι διατροφικές συνήθειες</v>
      </c>
    </row>
    <row r="497">
      <c r="A497" s="1" t="s">
        <v>497</v>
      </c>
      <c r="B497" s="2" t="str">
        <f>IFERROR(__xludf.DUMMYFUNCTION("GoogleTranslate(A497, ""auto"")"),"the floor")</f>
        <v>the floor</v>
      </c>
      <c r="C497" s="3" t="str">
        <f>IFERROR(__xludf.DUMMYFUNCTION("GoogleTranslate(A497, ""de"", ""el"")"),"το δάπεδο")</f>
        <v>το δάπεδο</v>
      </c>
    </row>
    <row r="498">
      <c r="A498" s="1" t="s">
        <v>498</v>
      </c>
      <c r="B498" s="2" t="str">
        <f>IFERROR(__xludf.DUMMYFUNCTION("GoogleTranslate(A498, ""auto"")"),"the ability")</f>
        <v>the ability</v>
      </c>
      <c r="C498" s="3" t="str">
        <f>IFERROR(__xludf.DUMMYFUNCTION("GoogleTranslate(A498, ""de"", ""el"")"),"η ικανότητα")</f>
        <v>η ικανότητα</v>
      </c>
    </row>
    <row r="499">
      <c r="A499" s="1" t="s">
        <v>499</v>
      </c>
      <c r="B499" s="2" t="str">
        <f>IFERROR(__xludf.DUMMYFUNCTION("GoogleTranslate(A499, ""auto"")"),"the ferry")</f>
        <v>the ferry</v>
      </c>
      <c r="C499" s="3" t="str">
        <f>IFERROR(__xludf.DUMMYFUNCTION("GoogleTranslate(A499, ""de"", ""el"")"),"το πλοίο")</f>
        <v>το πλοίο</v>
      </c>
    </row>
    <row r="500">
      <c r="A500" s="5" t="s">
        <v>500</v>
      </c>
      <c r="B500" s="2" t="str">
        <f>IFERROR(__xludf.DUMMYFUNCTION("GoogleTranslate(A500, ""auto"")"),"the holiday")</f>
        <v>the holiday</v>
      </c>
      <c r="C500" s="3" t="str">
        <f>IFERROR(__xludf.DUMMYFUNCTION("GoogleTranslate(A500, ""de"", ""el"")"),"οι διακοπές")</f>
        <v>οι διακοπές</v>
      </c>
    </row>
    <row r="501">
      <c r="A501" s="1" t="s">
        <v>501</v>
      </c>
      <c r="B501" s="2" t="str">
        <f>IFERROR(__xludf.DUMMYFUNCTION("GoogleTranslate(A501, ""auto"")"),"obesity")</f>
        <v>obesity</v>
      </c>
      <c r="C501" s="3" t="str">
        <f>IFERROR(__xludf.DUMMYFUNCTION("GoogleTranslate(A501, ""de"", ""el"")"),"παχυσαρκία")</f>
        <v>παχυσαρκία</v>
      </c>
    </row>
    <row r="502">
      <c r="A502" s="1" t="s">
        <v>502</v>
      </c>
      <c r="B502" s="2" t="str">
        <f>IFERROR(__xludf.DUMMYFUNCTION("GoogleTranslate(A502, ""auto"")"),"the fire department")</f>
        <v>the fire department</v>
      </c>
      <c r="C502" s="3" t="str">
        <f>IFERROR(__xludf.DUMMYFUNCTION("GoogleTranslate(A502, ""de"", ""el"")"),"πυροσβέστες")</f>
        <v>πυροσβέστες</v>
      </c>
    </row>
    <row r="503">
      <c r="A503" s="1" t="s">
        <v>503</v>
      </c>
      <c r="B503" s="2" t="str">
        <f>IFERROR(__xludf.DUMMYFUNCTION("GoogleTranslate(A503, ""auto"")"),"the fleet")</f>
        <v>the fleet</v>
      </c>
      <c r="C503" s="3" t="str">
        <f>IFERROR(__xludf.DUMMYFUNCTION("GoogleTranslate(A503, ""de"", ""el"")"),"ο στόλος")</f>
        <v>ο στόλος</v>
      </c>
    </row>
    <row r="504">
      <c r="A504" s="1" t="s">
        <v>504</v>
      </c>
      <c r="B504" s="2" t="str">
        <f>IFERROR(__xludf.DUMMYFUNCTION("GoogleTranslate(A504, ""auto"")"),"the result")</f>
        <v>the result</v>
      </c>
      <c r="C504" s="3" t="str">
        <f>IFERROR(__xludf.DUMMYFUNCTION("GoogleTranslate(A504, ""de"", ""el"")"),"το αποτέλεσμα")</f>
        <v>το αποτέλεσμα</v>
      </c>
    </row>
    <row r="505">
      <c r="A505" s="1" t="s">
        <v>505</v>
      </c>
      <c r="B505" s="2" t="str">
        <f>IFERROR(__xludf.DUMMYFUNCTION("GoogleTranslate(A505, ""auto"")"),"promotion")</f>
        <v>promotion</v>
      </c>
      <c r="C505" s="3" t="str">
        <f>IFERROR(__xludf.DUMMYFUNCTION("GoogleTranslate(A505, ""de"", ""el"")"),"προαγωγή")</f>
        <v>προαγωγή</v>
      </c>
    </row>
    <row r="506">
      <c r="A506" s="1" t="s">
        <v>506</v>
      </c>
      <c r="B506" s="2" t="str">
        <f>IFERROR(__xludf.DUMMYFUNCTION("GoogleTranslate(A506, ""auto"")"),"research")</f>
        <v>research</v>
      </c>
      <c r="C506" s="3" t="str">
        <f>IFERROR(__xludf.DUMMYFUNCTION("GoogleTranslate(A506, ""de"", ""el"")"),"έρευνα")</f>
        <v>έρευνα</v>
      </c>
    </row>
    <row r="507">
      <c r="A507" s="1" t="s">
        <v>507</v>
      </c>
      <c r="B507" s="2" t="str">
        <f>IFERROR(__xludf.DUMMYFUNCTION("GoogleTranslate(A507, ""auto"")"),"the Radio Training")</f>
        <v>the Radio Training</v>
      </c>
      <c r="C507" s="3" t="str">
        <f>IFERROR(__xludf.DUMMYFUNCTION("GoogleTranslate(A507, ""de"", ""el"")"),"η κατάρτιση Radio")</f>
        <v>η κατάρτιση Radio</v>
      </c>
    </row>
    <row r="508">
      <c r="A508" s="1" t="s">
        <v>508</v>
      </c>
      <c r="B508" s="2" t="str">
        <f>IFERROR(__xludf.DUMMYFUNCTION("GoogleTranslate(A508, ""auto"")"),"the restaurant")</f>
        <v>the restaurant</v>
      </c>
      <c r="C508" s="3" t="str">
        <f>IFERROR(__xludf.DUMMYFUNCTION("GoogleTranslate(A508, ""de"", ""el"")"),"το εστιατόριο")</f>
        <v>το εστιατόριο</v>
      </c>
    </row>
    <row r="509">
      <c r="A509" s="1" t="s">
        <v>509</v>
      </c>
      <c r="B509" s="2" t="str">
        <f>IFERROR(__xludf.DUMMYFUNCTION("GoogleTranslate(A509, ""auto"")"),"the fee")</f>
        <v>the fee</v>
      </c>
      <c r="C509" s="3" t="str">
        <f>IFERROR(__xludf.DUMMYFUNCTION("GoogleTranslate(A509, ""de"", ""el"")"),"το τέλος")</f>
        <v>το τέλος</v>
      </c>
    </row>
    <row r="510">
      <c r="A510" s="1" t="s">
        <v>510</v>
      </c>
      <c r="B510" s="2" t="str">
        <f>IFERROR(__xludf.DUMMYFUNCTION("GoogleTranslate(A510, ""auto"")"),"the danger")</f>
        <v>the danger</v>
      </c>
      <c r="C510" s="3" t="str">
        <f>IFERROR(__xludf.DUMMYFUNCTION("GoogleTranslate(A510, ""de"", ""el"")"),"ο κίνδυνος")</f>
        <v>ο κίνδυνος</v>
      </c>
    </row>
    <row r="511">
      <c r="A511" s="1" t="s">
        <v>511</v>
      </c>
      <c r="B511" s="2" t="str">
        <f>IFERROR(__xludf.DUMMYFUNCTION("GoogleTranslate(A511, ""auto"")"),"the imprisonment")</f>
        <v>the imprisonment</v>
      </c>
      <c r="C511" s="3" t="str">
        <f>IFERROR(__xludf.DUMMYFUNCTION("GoogleTranslate(A511, ""de"", ""el"")"),"η φυλάκιση")</f>
        <v>η φυλάκιση</v>
      </c>
    </row>
    <row r="512">
      <c r="A512" s="1" t="s">
        <v>512</v>
      </c>
      <c r="B512" s="2" t="str">
        <f>IFERROR(__xludf.DUMMYFUNCTION("GoogleTranslate(A512, ""auto"")"),"the freezer")</f>
        <v>the freezer</v>
      </c>
      <c r="C512" s="3" t="str">
        <f>IFERROR(__xludf.DUMMYFUNCTION("GoogleTranslate(A512, ""de"", ""el"")"),"ο καταψύκτης")</f>
        <v>ο καταψύκτης</v>
      </c>
    </row>
    <row r="513">
      <c r="A513" s="1" t="s">
        <v>513</v>
      </c>
      <c r="B513" s="2" t="str">
        <f>IFERROR(__xludf.DUMMYFUNCTION("GoogleTranslate(A513, ""auto"")"),"walking speed")</f>
        <v>walking speed</v>
      </c>
      <c r="C513" s="3" t="str">
        <f>IFERROR(__xludf.DUMMYFUNCTION("GoogleTranslate(A513, ""de"", ""el"")"),"ταχύτητα βαδίσματος")</f>
        <v>ταχύτητα βαδίσματος</v>
      </c>
    </row>
    <row r="514">
      <c r="A514" s="1" t="s">
        <v>514</v>
      </c>
      <c r="B514" s="2" t="str">
        <f>IFERROR(__xludf.DUMMYFUNCTION("GoogleTranslate(A514, ""auto"")"),"the investment")</f>
        <v>the investment</v>
      </c>
      <c r="C514" s="3" t="str">
        <f>IFERROR(__xludf.DUMMYFUNCTION("GoogleTranslate(A514, ""de"", ""el"")"),"η επένδυση")</f>
        <v>η επένδυση</v>
      </c>
    </row>
    <row r="515">
      <c r="A515" s="1" t="s">
        <v>515</v>
      </c>
      <c r="B515" s="2" t="str">
        <f>IFERROR(__xludf.DUMMYFUNCTION("GoogleTranslate(A515, ""auto"")"),"the opportunity")</f>
        <v>the opportunity</v>
      </c>
      <c r="C515" s="3" t="str">
        <f>IFERROR(__xludf.DUMMYFUNCTION("GoogleTranslate(A515, ""de"", ""el"")"),"η ευκαιρία")</f>
        <v>η ευκαιρία</v>
      </c>
    </row>
    <row r="516">
      <c r="A516" s="1" t="s">
        <v>516</v>
      </c>
      <c r="B516" s="2" t="str">
        <f>IFERROR(__xludf.DUMMYFUNCTION("GoogleTranslate(A516, ""auto"")"),"the speed limit")</f>
        <v>the speed limit</v>
      </c>
      <c r="C516" s="3" t="str">
        <f>IFERROR(__xludf.DUMMYFUNCTION("GoogleTranslate(A516, ""de"", ""el"")"),"το όριο ταχύτητας")</f>
        <v>το όριο ταχύτητας</v>
      </c>
    </row>
    <row r="517">
      <c r="A517" s="1" t="s">
        <v>517</v>
      </c>
      <c r="B517" s="2" t="str">
        <f>IFERROR(__xludf.DUMMYFUNCTION("GoogleTranslate(A517, ""auto"")"),"society")</f>
        <v>society</v>
      </c>
      <c r="C517" s="3" t="str">
        <f>IFERROR(__xludf.DUMMYFUNCTION("GoogleTranslate(A517, ""de"", ""el"")"),"η εταιρεία")</f>
        <v>η εταιρεία</v>
      </c>
    </row>
    <row r="518">
      <c r="A518" s="1" t="s">
        <v>518</v>
      </c>
      <c r="B518" s="2" t="str">
        <f>IFERROR(__xludf.DUMMYFUNCTION("GoogleTranslate(A518, ""auto"")"),"golf equipment")</f>
        <v>golf equipment</v>
      </c>
      <c r="C518" s="3" t="str">
        <f>IFERROR(__xludf.DUMMYFUNCTION("GoogleTranslate(A518, ""de"", ""el"")"),"εξοπλισμού γκολφ")</f>
        <v>εξοπλισμού γκολφ</v>
      </c>
    </row>
    <row r="519">
      <c r="A519" s="5" t="s">
        <v>519</v>
      </c>
      <c r="B519" s="2" t="str">
        <f>IFERROR(__xludf.DUMMYFUNCTION("GoogleTranslate(A519, ""auto"")"),"the border")</f>
        <v>the border</v>
      </c>
      <c r="C519" s="3" t="str">
        <f>IFERROR(__xludf.DUMMYFUNCTION("GoogleTranslate(A519, ""de"", ""el"")"),"τα σύνορα")</f>
        <v>τα σύνορα</v>
      </c>
    </row>
    <row r="520">
      <c r="A520" s="1" t="s">
        <v>520</v>
      </c>
      <c r="B520" s="2" t="str">
        <f>IFERROR(__xludf.DUMMYFUNCTION("GoogleTranslate(A520, ""auto"")"),"the basis")</f>
        <v>the basis</v>
      </c>
      <c r="C520" s="3" t="str">
        <f>IFERROR(__xludf.DUMMYFUNCTION("GoogleTranslate(A520, ""de"", ""el"")"),"το ίδρυμα")</f>
        <v>το ίδρυμα</v>
      </c>
    </row>
    <row r="521">
      <c r="A521" s="1" t="s">
        <v>521</v>
      </c>
      <c r="B521" s="2" t="str">
        <f>IFERROR(__xludf.DUMMYFUNCTION("GoogleTranslate(A521, ""auto"")"),"the establishment")</f>
        <v>the establishment</v>
      </c>
      <c r="C521" s="3" t="str">
        <f>IFERROR(__xludf.DUMMYFUNCTION("GoogleTranslate(A521, ""de"", ""el"")"),"η δημιουργία")</f>
        <v>η δημιουργία</v>
      </c>
    </row>
    <row r="522">
      <c r="A522" s="1" t="s">
        <v>522</v>
      </c>
      <c r="B522" s="2" t="str">
        <f>IFERROR(__xludf.DUMMYFUNCTION("GoogleTranslate(A522, ""auto"")"),"the validity")</f>
        <v>the validity</v>
      </c>
      <c r="C522" s="3" t="str">
        <f>IFERROR(__xludf.DUMMYFUNCTION("GoogleTranslate(A522, ""de"", ""el"")"),"η ισχύς")</f>
        <v>η ισχύς</v>
      </c>
    </row>
    <row r="523">
      <c r="A523" s="1" t="s">
        <v>523</v>
      </c>
      <c r="B523" s="2" t="str">
        <f>IFERROR(__xludf.DUMMYFUNCTION("GoogleTranslate(A523, ""auto"")"),"die Haiart")</f>
        <v>die Haiart</v>
      </c>
      <c r="C523" s="3" t="str">
        <f>IFERROR(__xludf.DUMMYFUNCTION("GoogleTranslate(A523, ""de"", ""el"")"),"τα είδη καρχαρία")</f>
        <v>τα είδη καρχαρία</v>
      </c>
    </row>
    <row r="524">
      <c r="A524" s="1" t="s">
        <v>524</v>
      </c>
      <c r="B524" s="2" t="str">
        <f>IFERROR(__xludf.DUMMYFUNCTION("GoogleTranslate(A524, ""auto"")"),"the attitude")</f>
        <v>the attitude</v>
      </c>
      <c r="C524" s="3" t="str">
        <f>IFERROR(__xludf.DUMMYFUNCTION("GoogleTranslate(A524, ""de"", ""el"")"),"η στάση")</f>
        <v>η στάση</v>
      </c>
    </row>
    <row r="525">
      <c r="A525" s="1" t="s">
        <v>525</v>
      </c>
      <c r="B525" s="2" t="str">
        <f>IFERROR(__xludf.DUMMYFUNCTION("GoogleTranslate(A525, ""auto"")"),"The Salvation Army")</f>
        <v>The Salvation Army</v>
      </c>
      <c r="C525" s="3" t="str">
        <f>IFERROR(__xludf.DUMMYFUNCTION("GoogleTranslate(A525, ""de"", ""el"")"),"Ο Στρατός της Σωτηρίας")</f>
        <v>Ο Στρατός της Σωτηρίας</v>
      </c>
    </row>
    <row r="526">
      <c r="A526" s="1" t="s">
        <v>526</v>
      </c>
      <c r="B526" s="2" t="str">
        <f>IFERROR(__xludf.DUMMYFUNCTION("GoogleTranslate(A526, ""auto"")"),"the cardiovascular disease")</f>
        <v>the cardiovascular disease</v>
      </c>
      <c r="C526" s="3" t="str">
        <f>IFERROR(__xludf.DUMMYFUNCTION("GoogleTranslate(A526, ""de"", ""el"")"),"η καρδιαγγειακή νόσος")</f>
        <v>η καρδιαγγειακή νόσος</v>
      </c>
    </row>
    <row r="527">
      <c r="A527" s="1" t="s">
        <v>527</v>
      </c>
      <c r="B527" s="2" t="str">
        <f>IFERROR(__xludf.DUMMYFUNCTION("GoogleTranslate(A527, ""auto"")"),"the wedding")</f>
        <v>the wedding</v>
      </c>
      <c r="C527" s="3" t="str">
        <f>IFERROR(__xludf.DUMMYFUNCTION("GoogleTranslate(A527, ""de"", ""el"")"),"ο γάμος")</f>
        <v>ο γάμος</v>
      </c>
    </row>
    <row r="528">
      <c r="A528" s="1" t="s">
        <v>528</v>
      </c>
      <c r="B528" s="2" t="str">
        <f>IFERROR(__xludf.DUMMYFUNCTION("GoogleTranslate(A528, ""auto"")"),"die Infoquelle")</f>
        <v>die Infoquelle</v>
      </c>
      <c r="C528" s="3" t="str">
        <f>IFERROR(__xludf.DUMMYFUNCTION("GoogleTranslate(A528, ""de"", ""el"")"),"η Info Πηγή")</f>
        <v>η Info Πηγή</v>
      </c>
    </row>
    <row r="529">
      <c r="A529" s="1" t="s">
        <v>529</v>
      </c>
      <c r="B529" s="2" t="str">
        <f>IFERROR(__xludf.DUMMYFUNCTION("GoogleTranslate(A529, ""auto"")"),"ISDN system")</f>
        <v>ISDN system</v>
      </c>
      <c r="C529" s="3" t="str">
        <f>IFERROR(__xludf.DUMMYFUNCTION("GoogleTranslate(A529, ""de"", ""el"")"),"σύστημα ISDN")</f>
        <v>σύστημα ISDN</v>
      </c>
    </row>
    <row r="530">
      <c r="A530" s="1" t="s">
        <v>530</v>
      </c>
      <c r="B530" s="2" t="str">
        <f>IFERROR(__xludf.DUMMYFUNCTION("GoogleTranslate(A530, ""auto"")"),"the hunt")</f>
        <v>the hunt</v>
      </c>
      <c r="C530" s="3" t="str">
        <f>IFERROR(__xludf.DUMMYFUNCTION("GoogleTranslate(A530, ""de"", ""el"")"),"κυνήγι")</f>
        <v>κυνήγι</v>
      </c>
    </row>
    <row r="531">
      <c r="A531" s="1" t="s">
        <v>531</v>
      </c>
      <c r="B531" s="2" t="str">
        <f>IFERROR(__xludf.DUMMYFUNCTION("GoogleTranslate(A531, ""auto"")"),"the youth facility")</f>
        <v>the youth facility</v>
      </c>
      <c r="C531" s="3" t="str">
        <f>IFERROR(__xludf.DUMMYFUNCTION("GoogleTranslate(A531, ""de"", ""el"")"),"η εγκατάσταση των νέων")</f>
        <v>η εγκατάσταση των νέων</v>
      </c>
    </row>
    <row r="532">
      <c r="A532" s="1" t="s">
        <v>532</v>
      </c>
      <c r="B532" s="2" t="str">
        <f>IFERROR(__xludf.DUMMYFUNCTION("GoogleTranslate(A532, ""auto"")"),"the hostel")</f>
        <v>the hostel</v>
      </c>
      <c r="C532" s="3" t="str">
        <f>IFERROR(__xludf.DUMMYFUNCTION("GoogleTranslate(A532, ""de"", ""el"")"),"Ξενώνας νεότητας")</f>
        <v>Ξενώνας νεότητας</v>
      </c>
    </row>
    <row r="533">
      <c r="A533" s="1" t="s">
        <v>533</v>
      </c>
      <c r="B533" s="2" t="str">
        <f>IFERROR(__xludf.DUMMYFUNCTION("GoogleTranslate(A533, ""auto"")"),"the empire")</f>
        <v>the empire</v>
      </c>
      <c r="C533" s="3" t="str">
        <f>IFERROR(__xludf.DUMMYFUNCTION("GoogleTranslate(A533, ""de"", ""el"")"),"η αυτοκρατορία")</f>
        <v>η αυτοκρατορία</v>
      </c>
    </row>
    <row r="534">
      <c r="A534" s="1" t="s">
        <v>534</v>
      </c>
      <c r="B534" s="2" t="str">
        <f>IFERROR(__xludf.DUMMYFUNCTION("GoogleTranslate(A534, ""auto"")"),"the corporate ladder")</f>
        <v>the corporate ladder</v>
      </c>
      <c r="C534" s="3" t="str">
        <f>IFERROR(__xludf.DUMMYFUNCTION("GoogleTranslate(A534, ""de"", ""el"")"),"την εταιρική σκάλα")</f>
        <v>την εταιρική σκάλα</v>
      </c>
    </row>
    <row r="535">
      <c r="A535" s="1" t="s">
        <v>535</v>
      </c>
      <c r="B535" s="2" t="str">
        <f>IFERROR(__xludf.DUMMYFUNCTION("GoogleTranslate(A535, ""auto"")"),"the cat lady")</f>
        <v>the cat lady</v>
      </c>
      <c r="C535" s="3" t="str">
        <f>IFERROR(__xludf.DUMMYFUNCTION("GoogleTranslate(A535, ""de"", ""el"")"),"η κυρία γάτα")</f>
        <v>η κυρία γάτα</v>
      </c>
    </row>
    <row r="536">
      <c r="A536" s="1" t="s">
        <v>536</v>
      </c>
      <c r="B536" s="2" t="str">
        <f>IFERROR(__xludf.DUMMYFUNCTION("GoogleTranslate(A536, ""auto"")"),"the code")</f>
        <v>the code</v>
      </c>
      <c r="C536" s="3" t="str">
        <f>IFERROR(__xludf.DUMMYFUNCTION("GoogleTranslate(A536, ""de"", ""el"")"),"ο κώδικας")</f>
        <v>ο κώδικας</v>
      </c>
    </row>
    <row r="537">
      <c r="A537" s="5" t="s">
        <v>537</v>
      </c>
      <c r="B537" s="2" t="str">
        <f>IFERROR(__xludf.DUMMYFUNCTION("GoogleTranslate(A537, ""auto"")"),"the candle")</f>
        <v>the candle</v>
      </c>
      <c r="C537" s="3" t="str">
        <f>IFERROR(__xludf.DUMMYFUNCTION("GoogleTranslate(A537, ""de"", ""el"")"),"το κερί")</f>
        <v>το κερί</v>
      </c>
    </row>
    <row r="538">
      <c r="A538" s="1" t="s">
        <v>538</v>
      </c>
      <c r="B538" s="2" t="str">
        <f>IFERROR(__xludf.DUMMYFUNCTION("GoogleTranslate(A538, ""auto"")"),"the Child and Youth Advocate")</f>
        <v>the Child and Youth Advocate</v>
      </c>
      <c r="C538" s="3" t="str">
        <f>IFERROR(__xludf.DUMMYFUNCTION("GoogleTranslate(A538, ""de"", ""el"")"),"ο εισαγγελέας Παιδί και Νέων")</f>
        <v>ο εισαγγελέας Παιδί και Νέων</v>
      </c>
    </row>
    <row r="539">
      <c r="A539" s="1" t="s">
        <v>539</v>
      </c>
      <c r="B539" s="2" t="str">
        <f>IFERROR(__xludf.DUMMYFUNCTION("GoogleTranslate(A539, ""auto"")"),"clothes")</f>
        <v>clothes</v>
      </c>
      <c r="C539" s="3" t="str">
        <f>IFERROR(__xludf.DUMMYFUNCTION("GoogleTranslate(A539, ""de"", ""el"")"),"τα ρούχα")</f>
        <v>τα ρούχα</v>
      </c>
    </row>
    <row r="540">
      <c r="A540" s="1" t="s">
        <v>540</v>
      </c>
      <c r="B540" s="2" t="str">
        <f>IFERROR(__xludf.DUMMYFUNCTION("GoogleTranslate(A540, ""auto"")"),"the food")</f>
        <v>the food</v>
      </c>
      <c r="C540" s="3" t="str">
        <f>IFERROR(__xludf.DUMMYFUNCTION("GoogleTranslate(A540, ""de"", ""el"")"),"το φαγητό")</f>
        <v>το φαγητό</v>
      </c>
    </row>
    <row r="541">
      <c r="A541" s="1" t="s">
        <v>541</v>
      </c>
      <c r="B541" s="2" t="str">
        <f>IFERROR(__xludf.DUMMYFUNCTION("GoogleTranslate(A541, ""auto"")"),"the scenery")</f>
        <v>the scenery</v>
      </c>
      <c r="C541" s="3" t="str">
        <f>IFERROR(__xludf.DUMMYFUNCTION("GoogleTranslate(A541, ""de"", ""el"")"),"το σκηνικό")</f>
        <v>το σκηνικό</v>
      </c>
    </row>
    <row r="542">
      <c r="A542" s="1" t="s">
        <v>542</v>
      </c>
      <c r="B542" s="2" t="str">
        <f>IFERROR(__xludf.DUMMYFUNCTION("GoogleTranslate(A542, ""auto"")"),"the coast")</f>
        <v>the coast</v>
      </c>
      <c r="C542" s="3" t="str">
        <f>IFERROR(__xludf.DUMMYFUNCTION("GoogleTranslate(A542, ""de"", ""el"")"),"η ακτή")</f>
        <v>η ακτή</v>
      </c>
    </row>
    <row r="543">
      <c r="A543" s="1" t="s">
        <v>543</v>
      </c>
      <c r="B543" s="2" t="str">
        <f>IFERROR(__xludf.DUMMYFUNCTION("GoogleTranslate(A543, ""auto"")"),"the boredom")</f>
        <v>the boredom</v>
      </c>
      <c r="C543" s="3" t="str">
        <f>IFERROR(__xludf.DUMMYFUNCTION("GoogleTranslate(A543, ""de"", ""el"")"),"ανία")</f>
        <v>ανία</v>
      </c>
    </row>
    <row r="544">
      <c r="A544" s="1" t="s">
        <v>544</v>
      </c>
      <c r="B544" s="2" t="str">
        <f>IFERROR(__xludf.DUMMYFUNCTION("GoogleTranslate(A544, ""auto"")"),"noise abatement")</f>
        <v>noise abatement</v>
      </c>
      <c r="C544" s="3" t="str">
        <f>IFERROR(__xludf.DUMMYFUNCTION("GoogleTranslate(A544, ""de"", ""el"")"),"μείωση του θορύβου")</f>
        <v>μείωση του θορύβου</v>
      </c>
    </row>
    <row r="545">
      <c r="A545" s="1" t="s">
        <v>545</v>
      </c>
      <c r="B545" s="2" t="str">
        <f>IFERROR(__xludf.DUMMYFUNCTION("GoogleTranslate(A545, ""auto"")"),"the noise complaints")</f>
        <v>the noise complaints</v>
      </c>
      <c r="C545" s="3" t="str">
        <f>IFERROR(__xludf.DUMMYFUNCTION("GoogleTranslate(A545, ""de"", ""el"")"),"τα παράπονα θορύβου")</f>
        <v>τα παράπονα θορύβου</v>
      </c>
    </row>
    <row r="546">
      <c r="A546" s="1" t="s">
        <v>546</v>
      </c>
      <c r="B546" s="2" t="str">
        <f>IFERROR(__xludf.DUMMYFUNCTION("GoogleTranslate(A546, ""auto"")"),"the Noise Manual")</f>
        <v>the Noise Manual</v>
      </c>
      <c r="C546" s="3" t="str">
        <f>IFERROR(__xludf.DUMMYFUNCTION("GoogleTranslate(A546, ""de"", ""el"")"),"ο θόρυβος Εγχειρίδιο")</f>
        <v>ο θόρυβος Εγχειρίδιο</v>
      </c>
    </row>
    <row r="547">
      <c r="A547" s="1" t="s">
        <v>547</v>
      </c>
      <c r="B547" s="2" t="str">
        <f>IFERROR(__xludf.DUMMYFUNCTION("GoogleTranslate(A547, ""auto"")"),"the mood")</f>
        <v>the mood</v>
      </c>
      <c r="C547" s="3" t="str">
        <f>IFERROR(__xludf.DUMMYFUNCTION("GoogleTranslate(A547, ""de"", ""el"")"),"διάθεση")</f>
        <v>διάθεση</v>
      </c>
    </row>
    <row r="548">
      <c r="A548" s="1" t="s">
        <v>548</v>
      </c>
      <c r="B548" s="2" t="str">
        <f>IFERROR(__xludf.DUMMYFUNCTION("GoogleTranslate(A548, ""auto"")"),"the Pace of Life")</f>
        <v>the Pace of Life</v>
      </c>
      <c r="C548" s="3" t="str">
        <f>IFERROR(__xludf.DUMMYFUNCTION("GoogleTranslate(A548, ""de"", ""el"")"),"Ο ρυθμός της ζωής")</f>
        <v>Ο ρυθμός της ζωής</v>
      </c>
    </row>
    <row r="549">
      <c r="A549" s="1" t="s">
        <v>549</v>
      </c>
      <c r="B549" s="2" t="str">
        <f>IFERROR(__xludf.DUMMYFUNCTION("GoogleTranslate(A549, ""auto"")"),"the performance")</f>
        <v>the performance</v>
      </c>
      <c r="C549" s="3" t="str">
        <f>IFERROR(__xludf.DUMMYFUNCTION("GoogleTranslate(A549, ""de"", ""el"")"),"η απόδοση")</f>
        <v>η απόδοση</v>
      </c>
    </row>
    <row r="550">
      <c r="A550" s="1" t="s">
        <v>550</v>
      </c>
      <c r="B550" s="2" t="str">
        <f>IFERROR(__xludf.DUMMYFUNCTION("GoogleTranslate(A550, ""auto"")"),"The administration")</f>
        <v>The administration</v>
      </c>
      <c r="C550" s="3" t="str">
        <f>IFERROR(__xludf.DUMMYFUNCTION("GoogleTranslate(A550, ""de"", ""el"")"),"η γραμμή")</f>
        <v>η γραμμή</v>
      </c>
    </row>
    <row r="551">
      <c r="A551" s="1" t="s">
        <v>551</v>
      </c>
      <c r="B551" s="2" t="str">
        <f>IFERROR(__xludf.DUMMYFUNCTION("GoogleTranslate(A551, ""auto"")"),"the headlight flasher")</f>
        <v>the headlight flasher</v>
      </c>
      <c r="C551" s="3" t="str">
        <f>IFERROR(__xludf.DUMMYFUNCTION("GoogleTranslate(A551, ""de"", ""el"")"),"το σινιάλο προβολέων")</f>
        <v>το σινιάλο προβολέων</v>
      </c>
    </row>
    <row r="552">
      <c r="A552" s="1" t="s">
        <v>552</v>
      </c>
      <c r="B552" s="2" t="str">
        <f>IFERROR(__xludf.DUMMYFUNCTION("GoogleTranslate(A552, ""auto"")"),"the delivery")</f>
        <v>the delivery</v>
      </c>
      <c r="C552" s="3" t="str">
        <f>IFERROR(__xludf.DUMMYFUNCTION("GoogleTranslate(A552, ""de"", ""el"")"),"διανομή")</f>
        <v>διανομή</v>
      </c>
    </row>
    <row r="553">
      <c r="A553" s="1" t="s">
        <v>553</v>
      </c>
      <c r="B553" s="2" t="str">
        <f>IFERROR(__xludf.DUMMYFUNCTION("GoogleTranslate(A553, ""auto"")"),"the locomotive")</f>
        <v>the locomotive</v>
      </c>
      <c r="C553" s="3" t="str">
        <f>IFERROR(__xludf.DUMMYFUNCTION("GoogleTranslate(A553, ""de"", ""el"")"),"η ατμομηχανή")</f>
        <v>η ατμομηχανή</v>
      </c>
    </row>
    <row r="554">
      <c r="A554" s="5" t="s">
        <v>554</v>
      </c>
      <c r="B554" s="2" t="str">
        <f>IFERROR(__xludf.DUMMYFUNCTION("GoogleTranslate(A554, ""auto"")"),"the air")</f>
        <v>the air</v>
      </c>
      <c r="C554" s="3" t="str">
        <f>IFERROR(__xludf.DUMMYFUNCTION("GoogleTranslate(A554, ""de"", ""el"")"),"ο αέρας")</f>
        <v>ο αέρας</v>
      </c>
    </row>
    <row r="555">
      <c r="A555" s="1" t="s">
        <v>555</v>
      </c>
      <c r="B555" s="2" t="str">
        <f>IFERROR(__xludf.DUMMYFUNCTION("GoogleTranslate(A555, ""auto"")"),"the measure")</f>
        <v>the measure</v>
      </c>
      <c r="C555" s="3" t="str">
        <f>IFERROR(__xludf.DUMMYFUNCTION("GoogleTranslate(A555, ""de"", ""el"")"),"το μέτρο")</f>
        <v>το μέτρο</v>
      </c>
    </row>
    <row r="556">
      <c r="A556" s="1" t="s">
        <v>556</v>
      </c>
      <c r="B556" s="2" t="str">
        <f>IFERROR(__xludf.DUMMYFUNCTION("GoogleTranslate(A556, ""auto"")"),"the measure against")</f>
        <v>the measure against</v>
      </c>
      <c r="C556" s="3" t="str">
        <f>IFERROR(__xludf.DUMMYFUNCTION("GoogleTranslate(A556, ""de"", ""el"")"),"το μέτρο κατά της")</f>
        <v>το μέτρο κατά της</v>
      </c>
    </row>
    <row r="557">
      <c r="A557" s="1" t="s">
        <v>557</v>
      </c>
      <c r="B557" s="2" t="str">
        <f>IFERROR(__xludf.DUMMYFUNCTION("GoogleTranslate(A557, ""auto"")"),"the amount")</f>
        <v>the amount</v>
      </c>
      <c r="C557" s="3" t="str">
        <f>IFERROR(__xludf.DUMMYFUNCTION("GoogleTranslate(A557, ""de"", ""el"")"),"το ποσό")</f>
        <v>το ποσό</v>
      </c>
    </row>
    <row r="558">
      <c r="A558" s="1" t="s">
        <v>558</v>
      </c>
      <c r="B558" s="2" t="str">
        <f>IFERROR(__xludf.DUMMYFUNCTION("GoogleTranslate(A558, ""auto"")"),"the cafeteria meal")</f>
        <v>the cafeteria meal</v>
      </c>
      <c r="C558" s="3" t="str">
        <f>IFERROR(__xludf.DUMMYFUNCTION("GoogleTranslate(A558, ""de"", ""el"")"),"το γεύμα καφετέρια")</f>
        <v>το γεύμα καφετέρια</v>
      </c>
    </row>
    <row r="559">
      <c r="A559" s="1" t="s">
        <v>559</v>
      </c>
      <c r="B559" s="2" t="str">
        <f>IFERROR(__xludf.DUMMYFUNCTION("GoogleTranslate(A559, ""auto"")"),"the minority")</f>
        <v>the minority</v>
      </c>
      <c r="C559" s="3" t="str">
        <f>IFERROR(__xludf.DUMMYFUNCTION("GoogleTranslate(A559, ""de"", ""el"")"),"η μειοψηφία")</f>
        <v>η μειοψηφία</v>
      </c>
    </row>
    <row r="560">
      <c r="A560" s="1" t="s">
        <v>560</v>
      </c>
      <c r="B560" s="2" t="str">
        <f>IFERROR(__xludf.DUMMYFUNCTION("GoogleTranslate(A560, ""auto"")"),"With the Mach activity")</f>
        <v>With the Mach activity</v>
      </c>
      <c r="C560" s="3" t="str">
        <f>IFERROR(__xludf.DUMMYFUNCTION("GoogleTranslate(A560, ""de"", ""el"")"),"Με τη δραστηριότητα Mach")</f>
        <v>Με τη δραστηριότητα Mach</v>
      </c>
    </row>
    <row r="561">
      <c r="A561" s="1" t="s">
        <v>561</v>
      </c>
      <c r="B561" s="2" t="str">
        <f>IFERROR(__xludf.DUMMYFUNCTION("GoogleTranslate(A561, ""auto"")"),"the music direction")</f>
        <v>the music direction</v>
      </c>
      <c r="C561" s="3" t="str">
        <f>IFERROR(__xludf.DUMMYFUNCTION("GoogleTranslate(A561, ""de"", ""el"")"),"κατεύθυνση της μουσικής")</f>
        <v>κατεύθυνση της μουσικής</v>
      </c>
    </row>
    <row r="562">
      <c r="A562" s="5" t="s">
        <v>562</v>
      </c>
      <c r="B562" s="2" t="str">
        <f>IFERROR(__xludf.DUMMYFUNCTION("GoogleTranslate(A562, ""auto"")"),"the cap")</f>
        <v>the cap</v>
      </c>
      <c r="C562" s="3" t="str">
        <f>IFERROR(__xludf.DUMMYFUNCTION("GoogleTranslate(A562, ""de"", ""el"")"),"καπάκι")</f>
        <v>καπάκι</v>
      </c>
    </row>
    <row r="563">
      <c r="A563" s="1" t="s">
        <v>563</v>
      </c>
      <c r="B563" s="2" t="str">
        <f>IFERROR(__xludf.DUMMYFUNCTION("GoogleTranslate(A563, ""auto"")"),"the demand for")</f>
        <v>the demand for</v>
      </c>
      <c r="C563" s="3" t="str">
        <f>IFERROR(__xludf.DUMMYFUNCTION("GoogleTranslate(A563, ""de"", ""el"")"),"η ζήτηση για")</f>
        <v>η ζήτηση για</v>
      </c>
    </row>
    <row r="564">
      <c r="A564" s="1" t="s">
        <v>564</v>
      </c>
      <c r="B564" s="2" t="str">
        <f>IFERROR(__xludf.DUMMYFUNCTION("GoogleTranslate(A564, ""auto"")"),"the tutoring")</f>
        <v>the tutoring</v>
      </c>
      <c r="C564" s="3" t="str">
        <f>IFERROR(__xludf.DUMMYFUNCTION("GoogleTranslate(A564, ""de"", ""el"")"),"τα δίδακτρα")</f>
        <v>τα δίδακτρα</v>
      </c>
    </row>
    <row r="565">
      <c r="A565" s="1" t="s">
        <v>565</v>
      </c>
      <c r="B565" s="2" t="str">
        <f>IFERROR(__xludf.DUMMYFUNCTION("GoogleTranslate(A565, ""auto"")"),"the young band")</f>
        <v>the young band</v>
      </c>
      <c r="C565" s="3" t="str">
        <f>IFERROR(__xludf.DUMMYFUNCTION("GoogleTranslate(A565, ""de"", ""el"")"),"το νέο συγκρότημα")</f>
        <v>το νέο συγκρότημα</v>
      </c>
    </row>
    <row r="566">
      <c r="A566" s="1" t="s">
        <v>566</v>
      </c>
      <c r="B566" s="2" t="str">
        <f>IFERROR(__xludf.DUMMYFUNCTION("GoogleTranslate(A566, ""auto"")"),"the sewing machine")</f>
        <v>the sewing machine</v>
      </c>
      <c r="C566" s="3" t="str">
        <f>IFERROR(__xludf.DUMMYFUNCTION("GoogleTranslate(A566, ""de"", ""el"")"),"η ραπτομηχανή")</f>
        <v>η ραπτομηχανή</v>
      </c>
    </row>
    <row r="567">
      <c r="A567" s="1" t="s">
        <v>567</v>
      </c>
      <c r="B567" s="2" t="str">
        <f>IFERROR(__xludf.DUMMYFUNCTION("GoogleTranslate(A567, ""auto"")"),"sweet tooth")</f>
        <v>sweet tooth</v>
      </c>
      <c r="C567" s="3" t="str">
        <f>IFERROR(__xludf.DUMMYFUNCTION("GoogleTranslate(A567, ""de"", ""el"")"),"γλυκό δόντι")</f>
        <v>γλυκό δόντι</v>
      </c>
    </row>
    <row r="568">
      <c r="A568" s="1" t="s">
        <v>568</v>
      </c>
      <c r="B568" s="2" t="str">
        <f>IFERROR(__xludf.DUMMYFUNCTION("GoogleTranslate(A568, ""auto"")"),"the novelty")</f>
        <v>the novelty</v>
      </c>
      <c r="C568" s="3" t="str">
        <f>IFERROR(__xludf.DUMMYFUNCTION("GoogleTranslate(A568, ""de"", ""el"")"),"η καινοτομία")</f>
        <v>η καινοτομία</v>
      </c>
    </row>
    <row r="569">
      <c r="A569" s="1" t="s">
        <v>569</v>
      </c>
      <c r="B569" s="2" t="str">
        <f>IFERROR(__xludf.DUMMYFUNCTION("GoogleTranslate(A569, ""auto"")"),"the public")</f>
        <v>the public</v>
      </c>
      <c r="C569" s="3" t="str">
        <f>IFERROR(__xludf.DUMMYFUNCTION("GoogleTranslate(A569, ""de"", ""el"")"),"το κοινό")</f>
        <v>το κοινό</v>
      </c>
    </row>
    <row r="570">
      <c r="A570" s="1" t="s">
        <v>570</v>
      </c>
      <c r="B570" s="2" t="str">
        <f>IFERROR(__xludf.DUMMYFUNCTION("GoogleTranslate(A570, ""auto"")"),"the Baltic coast")</f>
        <v>the Baltic coast</v>
      </c>
      <c r="C570" s="3" t="str">
        <f>IFERROR(__xludf.DUMMYFUNCTION("GoogleTranslate(A570, ""de"", ""el"")"),"η ακτή της Βαλτικής")</f>
        <v>η ακτή της Βαλτικής</v>
      </c>
    </row>
    <row r="571">
      <c r="A571" s="1" t="s">
        <v>571</v>
      </c>
      <c r="B571" s="2" t="str">
        <f>IFERROR(__xludf.DUMMYFUNCTION("GoogleTranslate(A571, ""auto"")"),"the pancakes")</f>
        <v>the pancakes</v>
      </c>
      <c r="C571" s="3" t="str">
        <f>IFERROR(__xludf.DUMMYFUNCTION("GoogleTranslate(A571, ""de"", ""el"")"),"οι τηγανίτες")</f>
        <v>οι τηγανίτες</v>
      </c>
    </row>
    <row r="572">
      <c r="A572" s="1" t="s">
        <v>572</v>
      </c>
      <c r="B572" s="2" t="str">
        <f>IFERROR(__xludf.DUMMYFUNCTION("GoogleTranslate(A572, ""auto"")"),"the package")</f>
        <v>the package</v>
      </c>
      <c r="C572" s="3" t="str">
        <f>IFERROR(__xludf.DUMMYFUNCTION("GoogleTranslate(A572, ""de"", ""el"")"),"το πακέτο")</f>
        <v>το πακέτο</v>
      </c>
    </row>
    <row r="573">
      <c r="A573" s="1" t="s">
        <v>573</v>
      </c>
      <c r="B573" s="2" t="str">
        <f>IFERROR(__xludf.DUMMYFUNCTION("GoogleTranslate(A573, ""auto"")"),"Pension")</f>
        <v>Pension</v>
      </c>
      <c r="C573" s="3" t="str">
        <f>IFERROR(__xludf.DUMMYFUNCTION("GoogleTranslate(A573, ""de"", ""el"")"),"σύνταξη")</f>
        <v>σύνταξη</v>
      </c>
    </row>
    <row r="574">
      <c r="A574" s="1" t="s">
        <v>574</v>
      </c>
      <c r="B574" s="2" t="str">
        <f>IFERROR(__xludf.DUMMYFUNCTION("GoogleTranslate(A574, ""auto"")"),"the duty")</f>
        <v>the duty</v>
      </c>
      <c r="C574" s="3" t="str">
        <f>IFERROR(__xludf.DUMMYFUNCTION("GoogleTranslate(A574, ""de"", ""el"")"),"το καθήκον")</f>
        <v>το καθήκον</v>
      </c>
    </row>
    <row r="575">
      <c r="A575" s="5" t="s">
        <v>575</v>
      </c>
      <c r="B575" s="2" t="str">
        <f>IFERROR(__xludf.DUMMYFUNCTION("GoogleTranslate(A575, ""auto"")"),"Antifungal")</f>
        <v>Antifungal</v>
      </c>
      <c r="C575" s="3" t="str">
        <f>IFERROR(__xludf.DUMMYFUNCTION("GoogleTranslate(A575, ""de"", ""el"")"),"αντιμυκητιασικά")</f>
        <v>αντιμυκητιασικά</v>
      </c>
    </row>
    <row r="576">
      <c r="A576" s="1" t="s">
        <v>576</v>
      </c>
      <c r="B576" s="2" t="str">
        <f>IFERROR(__xludf.DUMMYFUNCTION("GoogleTranslate(A576, ""auto"")"),"the record company")</f>
        <v>the record company</v>
      </c>
      <c r="C576" s="3" t="str">
        <f>IFERROR(__xludf.DUMMYFUNCTION("GoogleTranslate(A576, ""de"", ""el"")"),"η δισκογραφική εταιρεία")</f>
        <v>η δισκογραφική εταιρεία</v>
      </c>
    </row>
    <row r="577">
      <c r="A577" s="1" t="s">
        <v>577</v>
      </c>
      <c r="B577" s="2" t="str">
        <f>IFERROR(__xludf.DUMMYFUNCTION("GoogleTranslate(A577, ""auto"")"),"the record industry")</f>
        <v>the record industry</v>
      </c>
      <c r="C577" s="3" t="str">
        <f>IFERROR(__xludf.DUMMYFUNCTION("GoogleTranslate(A577, ""de"", ""el"")"),"η μουσική βιομηχανία")</f>
        <v>η μουσική βιομηχανία</v>
      </c>
    </row>
    <row r="578">
      <c r="A578" s="1" t="s">
        <v>578</v>
      </c>
      <c r="B578" s="2" t="str">
        <f>IFERROR(__xludf.DUMMYFUNCTION("GoogleTranslate(A578, ""auto"")"),"the doll")</f>
        <v>the doll</v>
      </c>
      <c r="C578" s="3" t="str">
        <f>IFERROR(__xludf.DUMMYFUNCTION("GoogleTranslate(A578, ""de"", ""el"")"),"η κούκλα")</f>
        <v>η κούκλα</v>
      </c>
    </row>
    <row r="579">
      <c r="A579" s="1" t="s">
        <v>579</v>
      </c>
      <c r="B579" s="2" t="str">
        <f>IFERROR(__xludf.DUMMYFUNCTION("GoogleTranslate(A579, ""auto"")"),"the dollhouse")</f>
        <v>the dollhouse</v>
      </c>
      <c r="C579" s="3" t="str">
        <f>IFERROR(__xludf.DUMMYFUNCTION("GoogleTranslate(A579, ""de"", ""el"")"),"το κουκλόσπιτο")</f>
        <v>το κουκλόσπιτο</v>
      </c>
    </row>
    <row r="580">
      <c r="A580" s="1" t="s">
        <v>580</v>
      </c>
      <c r="B580" s="2" t="str">
        <f>IFERROR(__xludf.DUMMYFUNCTION("GoogleTranslate(A580, ""auto"")"),"the fringe")</f>
        <v>the fringe</v>
      </c>
      <c r="C580" s="3" t="str">
        <f>IFERROR(__xludf.DUMMYFUNCTION("GoogleTranslate(A580, ""de"", ""el"")"),"το περιθώριο")</f>
        <v>το περιθώριο</v>
      </c>
    </row>
    <row r="581">
      <c r="A581" s="1" t="s">
        <v>581</v>
      </c>
      <c r="B581" s="2" t="str">
        <f>IFERROR(__xludf.DUMMYFUNCTION("GoogleTranslate(A581, ""auto"")"),"the bootleg")</f>
        <v>the bootleg</v>
      </c>
      <c r="C581" s="3" t="str">
        <f>IFERROR(__xludf.DUMMYFUNCTION("GoogleTranslate(A581, ""de"", ""el"")"),"το bootleg")</f>
        <v>το bootleg</v>
      </c>
    </row>
    <row r="582">
      <c r="A582" s="1" t="s">
        <v>582</v>
      </c>
      <c r="B582" s="2" t="str">
        <f>IFERROR(__xludf.DUMMYFUNCTION("GoogleTranslate(A582, ""auto"")"),"the premises")</f>
        <v>the premises</v>
      </c>
      <c r="C582" s="3" t="str">
        <f>IFERROR(__xludf.DUMMYFUNCTION("GoogleTranslate(A582, ""de"", ""el"")"),"οι εγκαταστάσεις")</f>
        <v>οι εγκαταστάσεις</v>
      </c>
    </row>
    <row r="583">
      <c r="A583" s="1" t="s">
        <v>583</v>
      </c>
      <c r="B583" s="2" t="str">
        <f>IFERROR(__xludf.DUMMYFUNCTION("GoogleTranslate(A583, ""auto"")"),"the editorial office")</f>
        <v>the editorial office</v>
      </c>
      <c r="C583" s="3" t="str">
        <f>IFERROR(__xludf.DUMMYFUNCTION("GoogleTranslate(A583, ""de"", ""el"")"),"οι συντάκτες")</f>
        <v>οι συντάκτες</v>
      </c>
    </row>
    <row r="584">
      <c r="A584" s="1" t="s">
        <v>584</v>
      </c>
      <c r="B584" s="2" t="str">
        <f>IFERROR(__xludf.DUMMYFUNCTION("GoogleTranslate(A584, ""auto"")"),"the chronological order")</f>
        <v>the chronological order</v>
      </c>
      <c r="C584" s="3" t="str">
        <f>IFERROR(__xludf.DUMMYFUNCTION("GoogleTranslate(A584, ""de"", ""el"")"),"η σειρά")</f>
        <v>η σειρά</v>
      </c>
    </row>
    <row r="585">
      <c r="A585" s="1" t="s">
        <v>585</v>
      </c>
      <c r="B585" s="2" t="str">
        <f>IFERROR(__xludf.DUMMYFUNCTION("GoogleTranslate(A585, ""auto"")"),"the tour guide")</f>
        <v>the tour guide</v>
      </c>
      <c r="C585" s="3" t="str">
        <f>IFERROR(__xludf.DUMMYFUNCTION("GoogleTranslate(A585, ""de"", ""el"")"),"ο ξεναγός")</f>
        <v>ο ξεναγός</v>
      </c>
    </row>
    <row r="586">
      <c r="A586" s="1" t="s">
        <v>586</v>
      </c>
      <c r="B586" s="2" t="str">
        <f>IFERROR(__xludf.DUMMYFUNCTION("GoogleTranslate(A586, ""auto"")"),"the rescue")</f>
        <v>the rescue</v>
      </c>
      <c r="C586" s="3" t="str">
        <f>IFERROR(__xludf.DUMMYFUNCTION("GoogleTranslate(A586, ""de"", ""el"")"),"η διάσωση")</f>
        <v>η διάσωση</v>
      </c>
    </row>
    <row r="587">
      <c r="A587" s="1" t="s">
        <v>587</v>
      </c>
      <c r="B587" s="2" t="str">
        <f>IFERROR(__xludf.DUMMYFUNCTION("GoogleTranslate(A587, ""auto"")"),"the huge amount")</f>
        <v>the huge amount</v>
      </c>
      <c r="C587" s="3" t="str">
        <f>IFERROR(__xludf.DUMMYFUNCTION("GoogleTranslate(A587, ""de"", ""el"")"),"το τεράστιο ποσό")</f>
        <v>το τεράστιο ποσό</v>
      </c>
    </row>
    <row r="588">
      <c r="A588" s="5" t="s">
        <v>588</v>
      </c>
      <c r="B588" s="2" t="str">
        <f>IFERROR(__xludf.DUMMYFUNCTION("GoogleTranslate(A588, ""auto"")"),"the rib")</f>
        <v>the rib</v>
      </c>
      <c r="C588" s="3" t="str">
        <f>IFERROR(__xludf.DUMMYFUNCTION("GoogleTranslate(A588, ""de"", ""el"")"),"η νεύρωση")</f>
        <v>η νεύρωση</v>
      </c>
    </row>
    <row r="589">
      <c r="A589" s="1" t="s">
        <v>589</v>
      </c>
      <c r="B589" s="2" t="str">
        <f>IFERROR(__xludf.DUMMYFUNCTION("GoogleTranslate(A589, ""auto"")"),"the dorsal fin")</f>
        <v>the dorsal fin</v>
      </c>
      <c r="C589" s="3" t="str">
        <f>IFERROR(__xludf.DUMMYFUNCTION("GoogleTranslate(A589, ""de"", ""el"")"),"το ραχιαίο πτερύγιο")</f>
        <v>το ραχιαίο πτερύγιο</v>
      </c>
    </row>
    <row r="590">
      <c r="A590" s="1" t="s">
        <v>590</v>
      </c>
      <c r="B590" s="2" t="str">
        <f>IFERROR(__xludf.DUMMYFUNCTION("GoogleTranslate(A590, ""auto"")"),"the ship's passage")</f>
        <v>the ship's passage</v>
      </c>
      <c r="C590" s="3" t="str">
        <f>IFERROR(__xludf.DUMMYFUNCTION("GoogleTranslate(A590, ""de"", ""el"")"),"διέλευση του πλοίου")</f>
        <v>διέλευση του πλοίου</v>
      </c>
    </row>
    <row r="591">
      <c r="A591" s="1" t="s">
        <v>591</v>
      </c>
      <c r="B591" s="2" t="str">
        <f>IFERROR(__xludf.DUMMYFUNCTION("GoogleTranslate(A591, ""auto"")"),"the turtle")</f>
        <v>the turtle</v>
      </c>
      <c r="C591" s="3" t="str">
        <f>IFERROR(__xludf.DUMMYFUNCTION("GoogleTranslate(A591, ""de"", ""el"")"),"η χελώνα")</f>
        <v>η χελώνα</v>
      </c>
    </row>
    <row r="592">
      <c r="A592" s="1" t="s">
        <v>592</v>
      </c>
      <c r="B592" s="2" t="str">
        <f>IFERROR(__xludf.DUMMYFUNCTION("GoogleTranslate(A592, ""auto"")"),"the snake")</f>
        <v>the snake</v>
      </c>
      <c r="C592" s="3" t="str">
        <f>IFERROR(__xludf.DUMMYFUNCTION("GoogleTranslate(A592, ""de"", ""el"")"),"το φίδι")</f>
        <v>το φίδι</v>
      </c>
    </row>
    <row r="593">
      <c r="A593" s="1" t="s">
        <v>593</v>
      </c>
      <c r="B593" s="2" t="str">
        <f>IFERROR(__xludf.DUMMYFUNCTION("GoogleTranslate(A593, ""auto"")"),"the diet")</f>
        <v>the diet</v>
      </c>
      <c r="C593" s="3" t="str">
        <f>IFERROR(__xludf.DUMMYFUNCTION("GoogleTranslate(A593, ""de"", ""el"")"),"το αδυνάτισμα")</f>
        <v>το αδυνάτισμα</v>
      </c>
    </row>
    <row r="594">
      <c r="A594" s="1" t="s">
        <v>594</v>
      </c>
      <c r="B594" s="2" t="str">
        <f>IFERROR(__xludf.DUMMYFUNCTION("GoogleTranslate(A594, ""auto"")"),"the nominal charge")</f>
        <v>the nominal charge</v>
      </c>
      <c r="C594" s="3" t="str">
        <f>IFERROR(__xludf.DUMMYFUNCTION("GoogleTranslate(A594, ""de"", ""el"")"),"το ονομαστικό φορτίο")</f>
        <v>το ονομαστικό φορτίο</v>
      </c>
    </row>
    <row r="595">
      <c r="A595" s="1" t="s">
        <v>595</v>
      </c>
      <c r="B595" s="2" t="str">
        <f>IFERROR(__xludf.DUMMYFUNCTION("GoogleTranslate(A595, ""auto"")"),"the soul")</f>
        <v>the soul</v>
      </c>
      <c r="C595" s="3" t="str">
        <f>IFERROR(__xludf.DUMMYFUNCTION("GoogleTranslate(A595, ""de"", ""el"")"),"η ψυχή")</f>
        <v>η ψυχή</v>
      </c>
    </row>
    <row r="596">
      <c r="A596" s="1" t="s">
        <v>596</v>
      </c>
      <c r="B596" s="2" t="str">
        <f>IFERROR(__xludf.DUMMYFUNCTION("GoogleTranslate(A596, ""auto"")"),"self defense")</f>
        <v>self defense</v>
      </c>
      <c r="C596" s="3" t="str">
        <f>IFERROR(__xludf.DUMMYFUNCTION("GoogleTranslate(A596, ""de"", ""el"")"),"αυτοάμυνα")</f>
        <v>αυτοάμυνα</v>
      </c>
    </row>
    <row r="597">
      <c r="A597" s="1" t="s">
        <v>597</v>
      </c>
      <c r="B597" s="2" t="str">
        <f>IFERROR(__xludf.DUMMYFUNCTION("GoogleTranslate(A597, ""auto"")"),"the settlement")</f>
        <v>the settlement</v>
      </c>
      <c r="C597" s="3" t="str">
        <f>IFERROR(__xludf.DUMMYFUNCTION("GoogleTranslate(A597, ""de"", ""el"")"),"ο οικισμός")</f>
        <v>ο οικισμός</v>
      </c>
    </row>
    <row r="598">
      <c r="A598" s="1" t="s">
        <v>598</v>
      </c>
      <c r="B598" s="2" t="str">
        <f>IFERROR(__xludf.DUMMYFUNCTION("GoogleTranslate(A598, ""auto"")"),"the identity crisis")</f>
        <v>the identity crisis</v>
      </c>
      <c r="C598" s="3" t="str">
        <f>IFERROR(__xludf.DUMMYFUNCTION("GoogleTranslate(A598, ""de"", ""el"")"),"η κρίση ταυτότητας")</f>
        <v>η κρίση ταυτότητας</v>
      </c>
    </row>
    <row r="599">
      <c r="A599" s="1" t="s">
        <v>599</v>
      </c>
      <c r="B599" s="2" t="str">
        <f>IFERROR(__xludf.DUMMYFUNCTION("GoogleTranslate(A599, ""auto"")"),"The special tour")</f>
        <v>The special tour</v>
      </c>
      <c r="C599" s="3" t="str">
        <f>IFERROR(__xludf.DUMMYFUNCTION("GoogleTranslate(A599, ""de"", ""el"")"),"Η ειδική ξενάγηση")</f>
        <v>Η ειδική ξενάγηση</v>
      </c>
    </row>
    <row r="600">
      <c r="A600" s="1" t="s">
        <v>600</v>
      </c>
      <c r="B600" s="2" t="str">
        <f>IFERROR(__xludf.DUMMYFUNCTION("GoogleTranslate(A600, ""auto"")"),"the propensity to save")</f>
        <v>the propensity to save</v>
      </c>
      <c r="C600" s="3" t="str">
        <f>IFERROR(__xludf.DUMMYFUNCTION("GoogleTranslate(A600, ""de"", ""el"")"),"η ροπή προς αποταμίευση")</f>
        <v>η ροπή προς αποταμίευση</v>
      </c>
    </row>
    <row r="601">
      <c r="A601" s="1" t="s">
        <v>601</v>
      </c>
      <c r="B601" s="2" t="str">
        <f>IFERROR(__xludf.DUMMYFUNCTION("GoogleTranslate(A601, ""auto"")"),"Sparkasse")</f>
        <v>Sparkasse</v>
      </c>
      <c r="C601" s="3" t="str">
        <f>IFERROR(__xludf.DUMMYFUNCTION("GoogleTranslate(A601, ""de"", ""el"")"),"Sparkasse")</f>
        <v>Sparkasse</v>
      </c>
    </row>
    <row r="602">
      <c r="A602" s="1" t="s">
        <v>602</v>
      </c>
      <c r="B602" s="2" t="str">
        <f>IFERROR(__xludf.DUMMYFUNCTION("GoogleTranslate(A602, ""auto"")"),"charitable contributions")</f>
        <v>charitable contributions</v>
      </c>
      <c r="C602" s="3" t="str">
        <f>IFERROR(__xludf.DUMMYFUNCTION("GoogleTranslate(A602, ""de"", ""el"")"),"φιλανθρωπικές εισφορές")</f>
        <v>φιλανθρωπικές εισφορές</v>
      </c>
    </row>
    <row r="603">
      <c r="A603" s="1" t="s">
        <v>603</v>
      </c>
      <c r="B603" s="2" t="str">
        <f>IFERROR(__xludf.DUMMYFUNCTION("GoogleTranslate(A603, ""auto"")"),"the toy train")</f>
        <v>the toy train</v>
      </c>
      <c r="C603" s="3" t="str">
        <f>IFERROR(__xludf.DUMMYFUNCTION("GoogleTranslate(A603, ""de"", ""el"")"),"το τρενάκι")</f>
        <v>το τρενάκι</v>
      </c>
    </row>
    <row r="604">
      <c r="A604" s="1" t="s">
        <v>604</v>
      </c>
      <c r="B604" s="2" t="str">
        <f>IFERROR(__xludf.DUMMYFUNCTION("GoogleTranslate(A604, ""auto"")"),"the ability to speak")</f>
        <v>the ability to speak</v>
      </c>
      <c r="C604" s="3" t="str">
        <f>IFERROR(__xludf.DUMMYFUNCTION("GoogleTranslate(A604, ""de"", ""el"")"),"η δυνατότητα να μιλήσει")</f>
        <v>η δυνατότητα να μιλήσει</v>
      </c>
    </row>
    <row r="605">
      <c r="A605" s="1" t="s">
        <v>605</v>
      </c>
      <c r="B605" s="2" t="str">
        <f>IFERROR(__xludf.DUMMYFUNCTION("GoogleTranslate(A605, ""auto"")"),"the Steinkoralle")</f>
        <v>the Steinkoralle</v>
      </c>
      <c r="C605" s="3" t="str">
        <f>IFERROR(__xludf.DUMMYFUNCTION("GoogleTranslate(A605, ""de"", ""el"")"),"η Steinkoralle")</f>
        <v>η Steinkoralle</v>
      </c>
    </row>
    <row r="606">
      <c r="A606" s="1" t="s">
        <v>606</v>
      </c>
      <c r="B606" s="2" t="str">
        <f>IFERROR(__xludf.DUMMYFUNCTION("GoogleTranslate(A606, ""auto"")"),"the opinion")</f>
        <v>the opinion</v>
      </c>
      <c r="C606" s="3" t="str">
        <f>IFERROR(__xludf.DUMMYFUNCTION("GoogleTranslate(A606, ""de"", ""el"")"),"η γνωμοδότηση")</f>
        <v>η γνωμοδότηση</v>
      </c>
    </row>
    <row r="607">
      <c r="A607" s="1" t="s">
        <v>607</v>
      </c>
      <c r="B607" s="2" t="str">
        <f>IFERROR(__xludf.DUMMYFUNCTION("GoogleTranslate(A607, ""auto"")"),"The Foundation")</f>
        <v>The Foundation</v>
      </c>
      <c r="C607" s="3" t="str">
        <f>IFERROR(__xludf.DUMMYFUNCTION("GoogleTranslate(A607, ""de"", ""el"")"),"το Ίδρυμα")</f>
        <v>το Ίδρυμα</v>
      </c>
    </row>
    <row r="608">
      <c r="A608" s="1" t="s">
        <v>608</v>
      </c>
      <c r="B608" s="2" t="str">
        <f>IFERROR(__xludf.DUMMYFUNCTION("GoogleTranslate(A608, ""auto"")"),"the voice")</f>
        <v>the voice</v>
      </c>
      <c r="C608" s="3" t="str">
        <f>IFERROR(__xludf.DUMMYFUNCTION("GoogleTranslate(A608, ""de"", ""el"")"),"η φωνή")</f>
        <v>η φωνή</v>
      </c>
    </row>
    <row r="609">
      <c r="A609" s="1" t="s">
        <v>609</v>
      </c>
      <c r="B609" s="2" t="str">
        <f>IFERROR(__xludf.DUMMYFUNCTION("GoogleTranslate(A609, ""auto"")"),"the mood")</f>
        <v>the mood</v>
      </c>
      <c r="C609" s="3" t="str">
        <f>IFERROR(__xludf.DUMMYFUNCTION("GoogleTranslate(A609, ""de"", ""el"")"),"η διάθεση")</f>
        <v>η διάθεση</v>
      </c>
    </row>
    <row r="610">
      <c r="A610" s="1" t="s">
        <v>610</v>
      </c>
      <c r="B610" s="2" t="str">
        <f>IFERROR(__xludf.DUMMYFUNCTION("GoogleTranslate(A610, ""auto"")"),"the crime")</f>
        <v>the crime</v>
      </c>
      <c r="C610" s="3" t="str">
        <f>IFERROR(__xludf.DUMMYFUNCTION("GoogleTranslate(A610, ""de"", ""el"")"),"το αδίκημα")</f>
        <v>το αδίκημα</v>
      </c>
    </row>
    <row r="611">
      <c r="A611" s="1" t="s">
        <v>611</v>
      </c>
      <c r="B611" s="2" t="str">
        <f>IFERROR(__xludf.DUMMYFUNCTION("GoogleTranslate(A611, ""auto"")"),"the distance")</f>
        <v>the distance</v>
      </c>
      <c r="C611" s="3" t="str">
        <f>IFERROR(__xludf.DUMMYFUNCTION("GoogleTranslate(A611, ""de"", ""el"")"),"η διαδρομή")</f>
        <v>η διαδρομή</v>
      </c>
    </row>
    <row r="612">
      <c r="A612" s="1" t="s">
        <v>612</v>
      </c>
      <c r="B612" s="2" t="str">
        <f>IFERROR(__xludf.DUMMYFUNCTION("GoogleTranslate(A612, ""auto"")"),"spreadsheet")</f>
        <v>spreadsheet</v>
      </c>
      <c r="C612" s="3" t="str">
        <f>IFERROR(__xludf.DUMMYFUNCTION("GoogleTranslate(A612, ""de"", ""el"")"),"υπολογιστικό φύλλο")</f>
        <v>υπολογιστικό φύλλο</v>
      </c>
    </row>
    <row r="613">
      <c r="A613" s="1" t="s">
        <v>613</v>
      </c>
      <c r="B613" s="2" t="str">
        <f>IFERROR(__xludf.DUMMYFUNCTION("GoogleTranslate(A613, ""auto"")"),"the fact")</f>
        <v>the fact</v>
      </c>
      <c r="C613" s="3" t="str">
        <f>IFERROR(__xludf.DUMMYFUNCTION("GoogleTranslate(A613, ""de"", ""el"")"),"το γεγονός")</f>
        <v>το γεγονός</v>
      </c>
    </row>
    <row r="614">
      <c r="A614" s="1" t="s">
        <v>614</v>
      </c>
      <c r="B614" s="2" t="str">
        <f>IFERROR(__xludf.DUMMYFUNCTION("GoogleTranslate(A614, ""auto"")"),"partial repair")</f>
        <v>partial repair</v>
      </c>
      <c r="C614" s="3" t="str">
        <f>IFERROR(__xludf.DUMMYFUNCTION("GoogleTranslate(A614, ""de"", ""el"")"),"μερική επισκευή")</f>
        <v>μερική επισκευή</v>
      </c>
    </row>
    <row r="615">
      <c r="A615" s="1" t="s">
        <v>615</v>
      </c>
      <c r="B615" s="2" t="str">
        <f>IFERROR(__xludf.DUMMYFUNCTION("GoogleTranslate(A615, ""auto"")"),"the phone booth")</f>
        <v>the phone booth</v>
      </c>
      <c r="C615" s="3" t="str">
        <f>IFERROR(__xludf.DUMMYFUNCTION("GoogleTranslate(A615, ""de"", ""el"")"),"το τηλεφωνικό θάλαμο")</f>
        <v>το τηλεφωνικό θάλαμο</v>
      </c>
    </row>
    <row r="616">
      <c r="A616" s="1" t="s">
        <v>616</v>
      </c>
      <c r="B616" s="2" t="str">
        <f>IFERROR(__xludf.DUMMYFUNCTION("GoogleTranslate(A616, ""auto"")"),"the frozen pizza")</f>
        <v>the frozen pizza</v>
      </c>
      <c r="C616" s="3" t="str">
        <f>IFERROR(__xludf.DUMMYFUNCTION("GoogleTranslate(A616, ""de"", ""el"")"),"η κατεψυγμένη πίτσα")</f>
        <v>η κατεψυγμένη πίτσα</v>
      </c>
    </row>
    <row r="617">
      <c r="A617" s="1" t="s">
        <v>617</v>
      </c>
      <c r="B617" s="2" t="str">
        <f>IFERROR(__xludf.DUMMYFUNCTION("GoogleTranslate(A617, ""auto"")"),"table reservations")</f>
        <v>table reservations</v>
      </c>
      <c r="C617" s="3" t="str">
        <f>IFERROR(__xludf.DUMMYFUNCTION("GoogleTranslate(A617, ""de"", ""el"")"),"κρατήσεις τραπεζιών")</f>
        <v>κρατήσεις τραπεζιών</v>
      </c>
    </row>
    <row r="618">
      <c r="A618" s="1" t="s">
        <v>618</v>
      </c>
      <c r="B618" s="2" t="str">
        <f>IFERROR(__xludf.DUMMYFUNCTION("GoogleTranslate(A618, ""auto"")"),"the top consulting")</f>
        <v>the top consulting</v>
      </c>
      <c r="C618" s="3" t="str">
        <f>IFERROR(__xludf.DUMMYFUNCTION("GoogleTranslate(A618, ""de"", ""el"")"),"η παροχή συμβουλών κορυφή")</f>
        <v>η παροχή συμβουλών κορυφή</v>
      </c>
    </row>
    <row r="619">
      <c r="A619" s="1" t="s">
        <v>619</v>
      </c>
      <c r="B619" s="2" t="str">
        <f>IFERROR(__xludf.DUMMYFUNCTION("GoogleTranslate(A619, ""auto"")"),"faithfulness")</f>
        <v>faithfulness</v>
      </c>
      <c r="C619" s="3" t="str">
        <f>IFERROR(__xludf.DUMMYFUNCTION("GoogleTranslate(A619, ""de"", ""el"")"),"πιστότητα")</f>
        <v>πιστότητα</v>
      </c>
    </row>
    <row r="620">
      <c r="A620" s="1" t="s">
        <v>620</v>
      </c>
      <c r="B620" s="2" t="str">
        <f>IFERROR(__xludf.DUMMYFUNCTION("GoogleTranslate(A620, ""auto"")"),"TÜV Academy")</f>
        <v>TÜV Academy</v>
      </c>
      <c r="C620" s="3" t="str">
        <f>IFERROR(__xludf.DUMMYFUNCTION("GoogleTranslate(A620, ""de"", ""el"")"),"TÜV Ακαδημία")</f>
        <v>TÜV Ακαδημία</v>
      </c>
    </row>
    <row r="621">
      <c r="A621" s="1" t="s">
        <v>621</v>
      </c>
      <c r="B621" s="2" t="str">
        <f>IFERROR(__xludf.DUMMYFUNCTION("GoogleTranslate(A621, ""auto"")"),"the chance of survival")</f>
        <v>the chance of survival</v>
      </c>
      <c r="C621" s="3" t="str">
        <f>IFERROR(__xludf.DUMMYFUNCTION("GoogleTranslate(A621, ""de"", ""el"")"),"η πιθανότητα επιβίωσης")</f>
        <v>η πιθανότητα επιβίωσης</v>
      </c>
    </row>
    <row r="622">
      <c r="A622" s="1" t="s">
        <v>622</v>
      </c>
      <c r="B622" s="2" t="str">
        <f>IFERROR(__xludf.DUMMYFUNCTION("GoogleTranslate(A622, ""auto"")"),"the remains")</f>
        <v>the remains</v>
      </c>
      <c r="C622" s="3" t="str">
        <f>IFERROR(__xludf.DUMMYFUNCTION("GoogleTranslate(A622, ""de"", ""el"")"),"τα ερείπια")</f>
        <v>τα ερείπια</v>
      </c>
    </row>
    <row r="623">
      <c r="A623" s="1" t="s">
        <v>623</v>
      </c>
      <c r="B623" s="2" t="str">
        <f>IFERROR(__xludf.DUMMYFUNCTION("GoogleTranslate(A623, ""auto"")"),"the heading")</f>
        <v>the heading</v>
      </c>
      <c r="C623" s="3" t="str">
        <f>IFERROR(__xludf.DUMMYFUNCTION("GoogleTranslate(A623, ""de"", ""el"")"),"ο τίτλος")</f>
        <v>ο τίτλος</v>
      </c>
    </row>
    <row r="624">
      <c r="A624" s="5" t="s">
        <v>624</v>
      </c>
      <c r="B624" s="2" t="str">
        <f>IFERROR(__xludf.DUMMYFUNCTION("GoogleTranslate(A624, ""auto"")"),"the persuasiveness")</f>
        <v>the persuasiveness</v>
      </c>
      <c r="C624" s="3" t="str">
        <f>IFERROR(__xludf.DUMMYFUNCTION("GoogleTranslate(A624, ""de"", ""el"")"),"η πειστικότητα")</f>
        <v>η πειστικότητα</v>
      </c>
    </row>
    <row r="625">
      <c r="A625" s="5" t="s">
        <v>625</v>
      </c>
      <c r="B625" s="2" t="str">
        <f>IFERROR(__xludf.DUMMYFUNCTION("GoogleTranslate(A625, ""auto"")"),"the survey")</f>
        <v>the survey</v>
      </c>
      <c r="C625" s="3" t="str">
        <f>IFERROR(__xludf.DUMMYFUNCTION("GoogleTranslate(A625, ""de"", ""el"")"),"η δημοσκόπηση")</f>
        <v>η δημοσκόπηση</v>
      </c>
    </row>
    <row r="626">
      <c r="A626" s="1" t="s">
        <v>626</v>
      </c>
      <c r="B626" s="2" t="str">
        <f>IFERROR(__xludf.DUMMYFUNCTION("GoogleTranslate(A626, ""auto"")"),"the manners")</f>
        <v>the manners</v>
      </c>
      <c r="C626" s="3" t="str">
        <f>IFERROR(__xludf.DUMMYFUNCTION("GoogleTranslate(A626, ""de"", ""el"")"),"τα ήθη")</f>
        <v>τα ήθη</v>
      </c>
    </row>
    <row r="627">
      <c r="A627" s="4" t="s">
        <v>627</v>
      </c>
      <c r="B627" s="2" t="str">
        <f>IFERROR(__xludf.DUMMYFUNCTION("GoogleTranslate(A627, ""auto"")"),"the environment")</f>
        <v>the environment</v>
      </c>
      <c r="C627" s="3" t="str">
        <f>IFERROR(__xludf.DUMMYFUNCTION("GoogleTranslate(A627, ""de"", ""el"")"),"το περιβάλλον")</f>
        <v>το περιβάλλον</v>
      </c>
    </row>
    <row r="628">
      <c r="A628" s="4" t="s">
        <v>627</v>
      </c>
      <c r="B628" s="2" t="str">
        <f>IFERROR(__xludf.DUMMYFUNCTION("GoogleTranslate(A628, ""auto"")"),"the environment")</f>
        <v>the environment</v>
      </c>
      <c r="C628" s="3" t="str">
        <f>IFERROR(__xludf.DUMMYFUNCTION("GoogleTranslate(A628, ""de"", ""el"")"),"το περιβάλλον")</f>
        <v>το περιβάλλον</v>
      </c>
    </row>
    <row r="629">
      <c r="A629" s="1" t="s">
        <v>628</v>
      </c>
      <c r="B629" s="2" t="str">
        <f>IFERROR(__xludf.DUMMYFUNCTION("GoogleTranslate(A629, ""auto"")"),"the conversation")</f>
        <v>the conversation</v>
      </c>
      <c r="C629" s="3" t="str">
        <f>IFERROR(__xludf.DUMMYFUNCTION("GoogleTranslate(A629, ""de"", ""el"")"),"η συνομιλία")</f>
        <v>η συνομιλία</v>
      </c>
    </row>
    <row r="630">
      <c r="A630" s="1" t="s">
        <v>629</v>
      </c>
      <c r="B630" s="2" t="str">
        <f>IFERROR(__xludf.DUMMYFUNCTION("GoogleTranslate(A630, ""auto"")"),"the underwear")</f>
        <v>the underwear</v>
      </c>
      <c r="C630" s="3" t="str">
        <f>IFERROR(__xludf.DUMMYFUNCTION("GoogleTranslate(A630, ""de"", ""el"")"),"εσώρουχα")</f>
        <v>εσώρουχα</v>
      </c>
    </row>
    <row r="631">
      <c r="A631" s="1" t="s">
        <v>630</v>
      </c>
      <c r="B631" s="2" t="str">
        <f>IFERROR(__xludf.DUMMYFUNCTION("GoogleTranslate(A631, ""auto"")"),"the great-grandmother")</f>
        <v>the great-grandmother</v>
      </c>
      <c r="C631" s="3" t="str">
        <f>IFERROR(__xludf.DUMMYFUNCTION("GoogleTranslate(A631, ""de"", ""el"")"),"προγιαγιά")</f>
        <v>προγιαγιά</v>
      </c>
    </row>
    <row r="632">
      <c r="A632" s="1" t="s">
        <v>631</v>
      </c>
      <c r="B632" s="2" t="str">
        <f>IFERROR(__xludf.DUMMYFUNCTION("GoogleTranslate(A632, ""auto"")"),"the cause")</f>
        <v>the cause</v>
      </c>
      <c r="C632" s="3" t="str">
        <f>IFERROR(__xludf.DUMMYFUNCTION("GoogleTranslate(A632, ""de"", ""el"")"),"η αιτία")</f>
        <v>η αιτία</v>
      </c>
    </row>
    <row r="633">
      <c r="A633" s="1" t="s">
        <v>632</v>
      </c>
      <c r="B633" s="2" t="str">
        <f>IFERROR(__xludf.DUMMYFUNCTION("GoogleTranslate(A633, ""auto"")"),"the event")</f>
        <v>the event</v>
      </c>
      <c r="C633" s="3" t="str">
        <f>IFERROR(__xludf.DUMMYFUNCTION("GoogleTranslate(A633, ""de"", ""el"")"),"η εκδήλωση")</f>
        <v>η εκδήλωση</v>
      </c>
    </row>
    <row r="634">
      <c r="A634" s="1" t="s">
        <v>633</v>
      </c>
      <c r="B634" s="2" t="str">
        <f>IFERROR(__xludf.DUMMYFUNCTION("GoogleTranslate(A634, ""auto"")"),"the responsibility")</f>
        <v>the responsibility</v>
      </c>
      <c r="C634" s="3" t="str">
        <f>IFERROR(__xludf.DUMMYFUNCTION("GoogleTranslate(A634, ""de"", ""el"")"),"ευθύνη")</f>
        <v>ευθύνη</v>
      </c>
    </row>
    <row r="635">
      <c r="A635" s="1" t="s">
        <v>634</v>
      </c>
      <c r="B635" s="2" t="str">
        <f>IFERROR(__xludf.DUMMYFUNCTION("GoogleTranslate(A635, ""auto"")"),"bear the responsibility for")</f>
        <v>bear the responsibility for</v>
      </c>
      <c r="C635" s="3" t="str">
        <f>IFERROR(__xludf.DUMMYFUNCTION("GoogleTranslate(A635, ""de"", ""el"")"),"φέρουν την ευθύνη για την")</f>
        <v>φέρουν την ευθύνη για την</v>
      </c>
    </row>
    <row r="636">
      <c r="A636" s="4" t="s">
        <v>635</v>
      </c>
      <c r="B636" s="2" t="str">
        <f>IFERROR(__xludf.DUMMYFUNCTION("GoogleTranslate(A636, ""auto"")"),"tracking")</f>
        <v>tracking</v>
      </c>
      <c r="C636" s="3" t="str">
        <f>IFERROR(__xludf.DUMMYFUNCTION("GoogleTranslate(A636, ""de"", ""el"")"),"παρακολούθησης")</f>
        <v>παρακολούθησης</v>
      </c>
    </row>
    <row r="637">
      <c r="A637" s="1" t="s">
        <v>636</v>
      </c>
      <c r="B637" s="2" t="str">
        <f>IFERROR(__xludf.DUMMYFUNCTION("GoogleTranslate(A637, ""auto"")"),"prevention")</f>
        <v>prevention</v>
      </c>
      <c r="C637" s="3" t="str">
        <f>IFERROR(__xludf.DUMMYFUNCTION("GoogleTranslate(A637, ""de"", ""el"")"),"πρόληψη")</f>
        <v>πρόληψη</v>
      </c>
    </row>
    <row r="638">
      <c r="A638" s="1" t="s">
        <v>637</v>
      </c>
      <c r="B638" s="2" t="str">
        <f>IFERROR(__xludf.DUMMYFUNCTION("GoogleTranslate(A638, ""auto"")"),"the traffic rule")</f>
        <v>the traffic rule</v>
      </c>
      <c r="C638" s="3" t="str">
        <f>IFERROR(__xludf.DUMMYFUNCTION("GoogleTranslate(A638, ""de"", ""el"")"),"ο κανόνας κυκλοφορίας")</f>
        <v>ο κανόνας κυκλοφορίας</v>
      </c>
    </row>
    <row r="639">
      <c r="A639" s="1" t="s">
        <v>638</v>
      </c>
      <c r="B639" s="2" t="str">
        <f>IFERROR(__xludf.DUMMYFUNCTION("GoogleTranslate(A639, ""auto"")"),"the costume")</f>
        <v>the costume</v>
      </c>
      <c r="C639" s="3" t="str">
        <f>IFERROR(__xludf.DUMMYFUNCTION("GoogleTranslate(A639, ""de"", ""el"")"),"ο πίνακας")</f>
        <v>ο πίνακας</v>
      </c>
    </row>
    <row r="640">
      <c r="A640" s="1" t="s">
        <v>639</v>
      </c>
      <c r="B640" s="2" t="str">
        <f>IFERROR(__xludf.DUMMYFUNCTION("GoogleTranslate(A640, ""auto"")"),"the injury")</f>
        <v>the injury</v>
      </c>
      <c r="C640" s="3" t="str">
        <f>IFERROR(__xludf.DUMMYFUNCTION("GoogleTranslate(A640, ""de"", ""el"")"),"η παραβίαση")</f>
        <v>η παραβίαση</v>
      </c>
    </row>
    <row r="641">
      <c r="A641" s="1" t="s">
        <v>640</v>
      </c>
      <c r="B641" s="2" t="str">
        <f>IFERROR(__xludf.DUMMYFUNCTION("GoogleTranslate(A641, ""auto"")"),"the marketing")</f>
        <v>the marketing</v>
      </c>
      <c r="C641" s="3" t="str">
        <f>IFERROR(__xludf.DUMMYFUNCTION("GoogleTranslate(A641, ""de"", ""el"")"),"εμπορία")</f>
        <v>εμπορία</v>
      </c>
    </row>
    <row r="642">
      <c r="A642" s="1" t="s">
        <v>641</v>
      </c>
      <c r="B642" s="2" t="str">
        <f>IFERROR(__xludf.DUMMYFUNCTION("GoogleTranslate(A642, ""auto"")"),"Missing the point")</f>
        <v>Missing the point</v>
      </c>
      <c r="C642" s="3" t="str">
        <f>IFERROR(__xludf.DUMMYFUNCTION("GoogleTranslate(A642, ""de"", ""el"")"),"Λείπει το σημείο")</f>
        <v>Λείπει το σημείο</v>
      </c>
    </row>
    <row r="643">
      <c r="A643" s="1" t="s">
        <v>642</v>
      </c>
      <c r="B643" s="2" t="str">
        <f>IFERROR(__xludf.DUMMYFUNCTION("GoogleTranslate(A643, ""auto"")"),"the strain")</f>
        <v>the strain</v>
      </c>
      <c r="C643" s="3" t="str">
        <f>IFERROR(__xludf.DUMMYFUNCTION("GoogleTranslate(A643, ""de"", ""el"")"),"το στέλεχος")</f>
        <v>το στέλεχος</v>
      </c>
    </row>
    <row r="644">
      <c r="A644" s="1" t="s">
        <v>643</v>
      </c>
      <c r="B644" s="2" t="str">
        <f>IFERROR(__xludf.DUMMYFUNCTION("GoogleTranslate(A644, ""auto"")"),"the condition")</f>
        <v>the condition</v>
      </c>
      <c r="C644" s="3" t="str">
        <f>IFERROR(__xludf.DUMMYFUNCTION("GoogleTranslate(A644, ""de"", ""el"")"),"η προϋπόθεση")</f>
        <v>η προϋπόθεση</v>
      </c>
    </row>
    <row r="645">
      <c r="A645" s="4" t="s">
        <v>635</v>
      </c>
      <c r="B645" s="2" t="str">
        <f>IFERROR(__xludf.DUMMYFUNCTION("GoogleTranslate(A645, ""auto"")"),"tracking")</f>
        <v>tracking</v>
      </c>
      <c r="C645" s="3" t="str">
        <f>IFERROR(__xludf.DUMMYFUNCTION("GoogleTranslate(A645, ""de"", ""el"")"),"παρακολούθησης")</f>
        <v>παρακολούθησης</v>
      </c>
    </row>
    <row r="646">
      <c r="A646" s="1" t="s">
        <v>644</v>
      </c>
      <c r="B646" s="2" t="str">
        <f>IFERROR(__xludf.DUMMYFUNCTION("GoogleTranslate(A646, ""auto"")"),"the weapon")</f>
        <v>the weapon</v>
      </c>
      <c r="C646" s="3" t="str">
        <f>IFERROR(__xludf.DUMMYFUNCTION("GoogleTranslate(A646, ""de"", ""el"")"),"το όπλο")</f>
        <v>το όπλο</v>
      </c>
    </row>
    <row r="647">
      <c r="A647" s="1" t="s">
        <v>645</v>
      </c>
      <c r="B647" s="2" t="str">
        <f>IFERROR(__xludf.DUMMYFUNCTION("GoogleTranslate(A647, ""auto"")"),"the cheek")</f>
        <v>the cheek</v>
      </c>
      <c r="C647" s="3" t="str">
        <f>IFERROR(__xludf.DUMMYFUNCTION("GoogleTranslate(A647, ""de"", ""el"")"),"το μάγουλο")</f>
        <v>το μάγουλο</v>
      </c>
    </row>
    <row r="648">
      <c r="A648" s="1" t="s">
        <v>646</v>
      </c>
      <c r="B648" s="2" t="str">
        <f>IFERROR(__xludf.DUMMYFUNCTION("GoogleTranslate(A648, ""auto"")"),"the goods")</f>
        <v>the goods</v>
      </c>
      <c r="C648" s="3" t="str">
        <f>IFERROR(__xludf.DUMMYFUNCTION("GoogleTranslate(A648, ""de"", ""el"")"),"τα εμπορεύματα")</f>
        <v>τα εμπορεύματα</v>
      </c>
    </row>
    <row r="649">
      <c r="A649" s="1" t="s">
        <v>647</v>
      </c>
      <c r="B649" s="2" t="str">
        <f>IFERROR(__xludf.DUMMYFUNCTION("GoogleTranslate(A649, ""auto"")"),"the wide")</f>
        <v>the wide</v>
      </c>
      <c r="C649" s="3" t="str">
        <f>IFERROR(__xludf.DUMMYFUNCTION("GoogleTranslate(A649, ""de"", ""el"")"),"η απεραντοσύνη")</f>
        <v>η απεραντοσύνη</v>
      </c>
    </row>
    <row r="650">
      <c r="A650" s="1" t="s">
        <v>648</v>
      </c>
      <c r="B650" s="2" t="str">
        <f>IFERROR(__xludf.DUMMYFUNCTION("GoogleTranslate(A650, ""auto"")"),"the advertising")</f>
        <v>the advertising</v>
      </c>
      <c r="C650" s="3" t="str">
        <f>IFERROR(__xludf.DUMMYFUNCTION("GoogleTranslate(A650, ""de"", ""el"")"),"διαφήμιση")</f>
        <v>διαφήμιση</v>
      </c>
    </row>
    <row r="651">
      <c r="A651" s="1" t="s">
        <v>649</v>
      </c>
      <c r="B651" s="2" t="str">
        <f>IFERROR(__xludf.DUMMYFUNCTION("GoogleTranslate(A651, ""auto"")"),"the effect")</f>
        <v>the effect</v>
      </c>
      <c r="C651" s="3" t="str">
        <f>IFERROR(__xludf.DUMMYFUNCTION("GoogleTranslate(A651, ""de"", ""el"")"),"το αποτέλεσμα")</f>
        <v>το αποτέλεσμα</v>
      </c>
    </row>
    <row r="652">
      <c r="A652" s="1" t="s">
        <v>650</v>
      </c>
      <c r="B652" s="2" t="str">
        <f>IFERROR(__xludf.DUMMYFUNCTION("GoogleTranslate(A652, ""auto"")"),"the neologism")</f>
        <v>the neologism</v>
      </c>
      <c r="C652" s="3" t="str">
        <f>IFERROR(__xludf.DUMMYFUNCTION("GoogleTranslate(A652, ""de"", ""el"")"),"ο νεολογισμός")</f>
        <v>ο νεολογισμός</v>
      </c>
    </row>
    <row r="653">
      <c r="A653" s="1" t="s">
        <v>651</v>
      </c>
      <c r="B653" s="2" t="str">
        <f>IFERROR(__xludf.DUMMYFUNCTION("GoogleTranslate(A653, ""auto"")"),"the wound")</f>
        <v>the wound</v>
      </c>
      <c r="C653" s="3" t="str">
        <f>IFERROR(__xludf.DUMMYFUNCTION("GoogleTranslate(A653, ""de"", ""el"")"),"η πληγή")</f>
        <v>η πληγή</v>
      </c>
    </row>
    <row r="654">
      <c r="A654" s="1" t="s">
        <v>652</v>
      </c>
      <c r="B654" s="2" t="str">
        <f>IFERROR(__xludf.DUMMYFUNCTION("GoogleTranslate(A654, ""auto"")"),"the constrictor")</f>
        <v>the constrictor</v>
      </c>
      <c r="C654" s="3" t="str">
        <f>IFERROR(__xludf.DUMMYFUNCTION("GoogleTranslate(A654, ""de"", ""el"")"),"το σφιγκτήρα")</f>
        <v>το σφιγκτήρα</v>
      </c>
    </row>
    <row r="655">
      <c r="A655" s="1" t="s">
        <v>653</v>
      </c>
      <c r="B655" s="2" t="str">
        <f>IFERROR(__xludf.DUMMYFUNCTION("GoogleTranslate(A655, ""auto"")"),"The Magic Flute")</f>
        <v>The Magic Flute</v>
      </c>
      <c r="C655" s="3" t="str">
        <f>IFERROR(__xludf.DUMMYFUNCTION("GoogleTranslate(A655, ""de"", ""el"")"),"ο Μαγικός Αυλός")</f>
        <v>ο Μαγικός Αυλός</v>
      </c>
    </row>
    <row r="656">
      <c r="A656" s="1" t="s">
        <v>654</v>
      </c>
      <c r="B656" s="2" t="str">
        <f>IFERROR(__xludf.DUMMYFUNCTION("GoogleTranslate(A656, ""auto"")"),"the line")</f>
        <v>the line</v>
      </c>
      <c r="C656" s="3" t="str">
        <f>IFERROR(__xludf.DUMMYFUNCTION("GoogleTranslate(A656, ""de"", ""el"")"),"η γραμμή")</f>
        <v>η γραμμή</v>
      </c>
    </row>
    <row r="657">
      <c r="A657" s="1" t="s">
        <v>655</v>
      </c>
      <c r="B657" s="2" t="str">
        <f>IFERROR(__xludf.DUMMYFUNCTION("GoogleTranslate(A657, ""auto"")"),"the compilation")</f>
        <v>the compilation</v>
      </c>
      <c r="C657" s="3" t="str">
        <f>IFERROR(__xludf.DUMMYFUNCTION("GoogleTranslate(A657, ""de"", ""el"")"),"η συλλογή")</f>
        <v>η συλλογή</v>
      </c>
    </row>
    <row r="658">
      <c r="A658" s="1" t="s">
        <v>656</v>
      </c>
      <c r="B658" s="2" t="str">
        <f>IFERROR(__xludf.DUMMYFUNCTION("GoogleTranslate(A658, ""auto"")"),"serve as a")</f>
        <v>serve as a</v>
      </c>
      <c r="C658" s="3" t="str">
        <f>IFERROR(__xludf.DUMMYFUNCTION("GoogleTranslate(A658, ""de"", ""el"")"),"χρησιμεύσει ως")</f>
        <v>χρησιμεύσει ως</v>
      </c>
    </row>
    <row r="659">
      <c r="A659" s="1" t="s">
        <v>657</v>
      </c>
      <c r="B659" s="2" t="str">
        <f>IFERROR(__xludf.DUMMYFUNCTION("GoogleTranslate(A659, ""auto"")"),"the realization")</f>
        <v>the realization</v>
      </c>
      <c r="C659" s="3" t="str">
        <f>IFERROR(__xludf.DUMMYFUNCTION("GoogleTranslate(A659, ""de"", ""el"")"),"η πραγματοποίηση")</f>
        <v>η πραγματοποίηση</v>
      </c>
    </row>
    <row r="660">
      <c r="A660" s="1" t="s">
        <v>658</v>
      </c>
      <c r="B660" s="2" t="str">
        <f>IFERROR(__xludf.DUMMYFUNCTION("GoogleTranslate(A660, ""auto"")"),"urgent")</f>
        <v>urgent</v>
      </c>
      <c r="C660" s="3" t="str">
        <f>IFERROR(__xludf.DUMMYFUNCTION("GoogleTranslate(A660, ""de"", ""el"")"),"επειγόντως")</f>
        <v>επειγόντως</v>
      </c>
    </row>
    <row r="661">
      <c r="A661" s="1" t="s">
        <v>659</v>
      </c>
      <c r="B661" s="2" t="str">
        <f>IFERROR(__xludf.DUMMYFUNCTION("GoogleTranslate(A661, ""auto"")"),"to press")</f>
        <v>to press</v>
      </c>
      <c r="C661" s="3" t="str">
        <f>IFERROR(__xludf.DUMMYFUNCTION("GoogleTranslate(A661, ""de"", ""el"")"),"εκτύπωση")</f>
        <v>εκτύπωση</v>
      </c>
    </row>
    <row r="662">
      <c r="A662" s="1" t="s">
        <v>660</v>
      </c>
      <c r="B662" s="2" t="str">
        <f>IFERROR(__xludf.DUMMYFUNCTION("GoogleTranslate(A662, ""auto"")"),"absolutely")</f>
        <v>absolutely</v>
      </c>
      <c r="C662" s="3" t="str">
        <f>IFERROR(__xludf.DUMMYFUNCTION("GoogleTranslate(A662, ""de"", ""el"")"),"απολύτως")</f>
        <v>απολύτως</v>
      </c>
    </row>
    <row r="663">
      <c r="A663" s="1" t="s">
        <v>661</v>
      </c>
      <c r="B663" s="2" t="str">
        <f>IFERROR(__xludf.DUMMYFUNCTION("GoogleTranslate(A663, ""auto"")"),"fall through")</f>
        <v>fall through</v>
      </c>
      <c r="C663" s="3" t="str">
        <f>IFERROR(__xludf.DUMMYFUNCTION("GoogleTranslate(A663, ""de"", ""el"")"),"πέσει μέσα")</f>
        <v>πέσει μέσα</v>
      </c>
    </row>
    <row r="664">
      <c r="A664" s="1" t="s">
        <v>662</v>
      </c>
      <c r="B664" s="2" t="str">
        <f>IFERROR(__xludf.DUMMYFUNCTION("GoogleTranslate(A664, ""auto"")"),"carry out")</f>
        <v>carry out</v>
      </c>
      <c r="C664" s="3" t="str">
        <f>IFERROR(__xludf.DUMMYFUNCTION("GoogleTranslate(A664, ""de"", ""el"")"),"διενεργεί")</f>
        <v>διενεργεί</v>
      </c>
    </row>
    <row r="665">
      <c r="A665" s="1" t="s">
        <v>663</v>
      </c>
      <c r="B665" s="2" t="str">
        <f>IFERROR(__xludf.DUMMYFUNCTION("GoogleTranslate(A665, ""auto"")"),"keep up")</f>
        <v>keep up</v>
      </c>
      <c r="C665" s="3" t="str">
        <f>IFERROR(__xludf.DUMMYFUNCTION("GoogleTranslate(A665, ""de"", ""el"")"),"Επιμείνουμε")</f>
        <v>Επιμείνουμε</v>
      </c>
    </row>
    <row r="666">
      <c r="A666" s="1" t="s">
        <v>664</v>
      </c>
      <c r="B666" s="2" t="str">
        <f>IFERROR(__xludf.DUMMYFUNCTION("GoogleTranslate(A666, ""auto"")"),"run through")</f>
        <v>run through</v>
      </c>
      <c r="C666" s="3" t="str">
        <f>IFERROR(__xludf.DUMMYFUNCTION("GoogleTranslate(A666, ""de"", ""el"")"),"περνούν")</f>
        <v>περνούν</v>
      </c>
    </row>
    <row r="667">
      <c r="A667" s="1" t="s">
        <v>665</v>
      </c>
      <c r="B667" s="2" t="str">
        <f>IFERROR(__xludf.DUMMYFUNCTION("GoogleTranslate(A667, ""auto"")"),"push through")</f>
        <v>push through</v>
      </c>
      <c r="C667" s="3" t="str">
        <f>IFERROR(__xludf.DUMMYFUNCTION("GoogleTranslate(A667, ""de"", ""el"")"),"προωθήσει")</f>
        <v>προωθήσει</v>
      </c>
    </row>
    <row r="668">
      <c r="A668" s="1" t="s">
        <v>666</v>
      </c>
      <c r="B668" s="2" t="str">
        <f>IFERROR(__xludf.DUMMYFUNCTION("GoogleTranslate(A668, ""auto"")"),"should decline to")</f>
        <v>should decline to</v>
      </c>
      <c r="C668" s="3" t="str">
        <f>IFERROR(__xludf.DUMMYFUNCTION("GoogleTranslate(A668, ""de"", ""el"")"),"θα πρέπει να μειωθεί στο")</f>
        <v>θα πρέπει να μειωθεί στο</v>
      </c>
    </row>
    <row r="669">
      <c r="A669" s="5" t="s">
        <v>667</v>
      </c>
      <c r="B669" s="2" t="str">
        <f>IFERROR(__xludf.DUMMYFUNCTION("GoogleTranslate(A669, ""auto"")"),"spend")</f>
        <v>spend</v>
      </c>
      <c r="C669" s="3" t="str">
        <f>IFERROR(__xludf.DUMMYFUNCTION("GoogleTranslate(A669, ""de"", ""el"")"),"δαπανούν")</f>
        <v>δαπανούν</v>
      </c>
    </row>
    <row r="670">
      <c r="A670" s="1" t="s">
        <v>668</v>
      </c>
      <c r="B670" s="2" t="str">
        <f>IFERROR(__xludf.DUMMYFUNCTION("GoogleTranslate(A670, ""auto"")"),"just")</f>
        <v>just</v>
      </c>
      <c r="C670" s="3" t="str">
        <f>IFERROR(__xludf.DUMMYFUNCTION("GoogleTranslate(A670, ""de"", ""el"")"),"μόλις")</f>
        <v>μόλις</v>
      </c>
    </row>
    <row r="671">
      <c r="A671" s="1" t="s">
        <v>669</v>
      </c>
      <c r="B671" s="2" t="str">
        <f>IFERROR(__xludf.DUMMYFUNCTION("GoogleTranslate(A671, ""auto"")"),"Likewise")</f>
        <v>Likewise</v>
      </c>
      <c r="C671" s="3" t="str">
        <f>IFERROR(__xludf.DUMMYFUNCTION("GoogleTranslate(A671, ""de"", ""el"")"),"επίσης")</f>
        <v>επίσης</v>
      </c>
    </row>
    <row r="672">
      <c r="A672" s="1" t="s">
        <v>670</v>
      </c>
      <c r="B672" s="2" t="str">
        <f>IFERROR(__xludf.DUMMYFUNCTION("GoogleTranslate(A672, ""auto"")"),"as well")</f>
        <v>as well</v>
      </c>
      <c r="C672" s="3" t="str">
        <f>IFERROR(__xludf.DUMMYFUNCTION("GoogleTranslate(A672, ""de"", ""el"")"),"επίσης")</f>
        <v>επίσης</v>
      </c>
    </row>
    <row r="673">
      <c r="A673" s="1" t="s">
        <v>671</v>
      </c>
      <c r="B673" s="2" t="str">
        <f>IFERROR(__xludf.DUMMYFUNCTION("GoogleTranslate(A673, ""auto"")"),"noble")</f>
        <v>noble</v>
      </c>
      <c r="C673" s="3" t="str">
        <f>IFERROR(__xludf.DUMMYFUNCTION("GoogleTranslate(A673, ""de"", ""el"")"),"ευγενικά")</f>
        <v>ευγενικά</v>
      </c>
    </row>
    <row r="674">
      <c r="A674" s="1" t="s">
        <v>672</v>
      </c>
      <c r="B674" s="2" t="str">
        <f>IFERROR(__xludf.DUMMYFUNCTION("GoogleTranslate(A674, ""auto"")"),"former")</f>
        <v>former</v>
      </c>
      <c r="C674" s="3" t="str">
        <f>IFERROR(__xludf.DUMMYFUNCTION("GoogleTranslate(A674, ""de"", ""el"")"),"πρώην")</f>
        <v>πρώην</v>
      </c>
    </row>
    <row r="675">
      <c r="A675" s="1" t="s">
        <v>673</v>
      </c>
      <c r="B675" s="2" t="str">
        <f>IFERROR(__xludf.DUMMYFUNCTION("GoogleTranslate(A675, ""auto"")"),"rather")</f>
        <v>rather</v>
      </c>
      <c r="C675" s="3" t="str">
        <f>IFERROR(__xludf.DUMMYFUNCTION("GoogleTranslate(A675, ""de"", ""el"")"),"περισσότερο")</f>
        <v>περισσότερο</v>
      </c>
    </row>
    <row r="676">
      <c r="A676" s="1" t="s">
        <v>674</v>
      </c>
      <c r="B676" s="2" t="str">
        <f>IFERROR(__xludf.DUMMYFUNCTION("GoogleTranslate(A676, ""auto"")"),"ambitious")</f>
        <v>ambitious</v>
      </c>
      <c r="C676" s="3" t="str">
        <f>IFERROR(__xludf.DUMMYFUNCTION("GoogleTranslate(A676, ""de"", ""el"")"),"φιλόδοξος")</f>
        <v>φιλόδοξος</v>
      </c>
    </row>
    <row r="677">
      <c r="A677" s="1" t="s">
        <v>675</v>
      </c>
      <c r="B677" s="2" t="str">
        <f>IFERROR(__xludf.DUMMYFUNCTION("GoogleTranslate(A677, ""auto"")"),"own-")</f>
        <v>own-</v>
      </c>
      <c r="C677" s="3" t="str">
        <f>IFERROR(__xludf.DUMMYFUNCTION("GoogleTranslate(A677, ""de"", ""el"")"),"εγγενώς")</f>
        <v>εγγενώς</v>
      </c>
    </row>
    <row r="678">
      <c r="A678" s="1" t="s">
        <v>676</v>
      </c>
      <c r="B678" s="2" t="str">
        <f>IFERROR(__xludf.DUMMYFUNCTION("GoogleTranslate(A678, ""auto"")"),"a little something")</f>
        <v>a little something</v>
      </c>
      <c r="C678" s="3" t="str">
        <f>IFERROR(__xludf.DUMMYFUNCTION("GoogleTranslate(A678, ""de"", ""el"")"),"ένα μικρό κάτι")</f>
        <v>ένα μικρό κάτι</v>
      </c>
    </row>
    <row r="679">
      <c r="A679" s="1" t="s">
        <v>677</v>
      </c>
      <c r="B679" s="2" t="str">
        <f>IFERROR(__xludf.DUMMYFUNCTION("GoogleTranslate(A679, ""auto"")"),"make a deal")</f>
        <v>make a deal</v>
      </c>
      <c r="C679" s="3" t="str">
        <f>IFERROR(__xludf.DUMMYFUNCTION("GoogleTranslate(A679, ""de"", ""el"")"),"κάνουμε μια συμφωνία")</f>
        <v>κάνουμε μια συμφωνία</v>
      </c>
    </row>
    <row r="680">
      <c r="A680" s="1" t="s">
        <v>678</v>
      </c>
      <c r="B680" s="2" t="str">
        <f>IFERROR(__xludf.DUMMYFUNCTION("GoogleTranslate(A680, ""auto"")"),"a chance to get")</f>
        <v>a chance to get</v>
      </c>
      <c r="C680" s="3" t="str">
        <f>IFERROR(__xludf.DUMMYFUNCTION("GoogleTranslate(A680, ""de"", ""el"")"),"μια ευκαιρία για να πάρει")</f>
        <v>μια ευκαιρία για να πάρει</v>
      </c>
    </row>
    <row r="681">
      <c r="A681" s="1" t="s">
        <v>679</v>
      </c>
      <c r="B681" s="2" t="str">
        <f>IFERROR(__xludf.DUMMYFUNCTION("GoogleTranslate(A681, ""auto"")"),"give an opinion")</f>
        <v>give an opinion</v>
      </c>
      <c r="C681" s="3" t="str">
        <f>IFERROR(__xludf.DUMMYFUNCTION("GoogleTranslate(A681, ""de"", ""el"")"),"εκφέρει γνώμη")</f>
        <v>εκφέρει γνώμη</v>
      </c>
    </row>
    <row r="682">
      <c r="A682" s="5" t="s">
        <v>680</v>
      </c>
      <c r="B682" s="2" t="str">
        <f>IFERROR(__xludf.DUMMYFUNCTION("GoogleTranslate(A682, ""auto"")"),"a nothing happens")</f>
        <v>a nothing happens</v>
      </c>
      <c r="C682" s="3" t="str">
        <f>IFERROR(__xludf.DUMMYFUNCTION("GoogleTranslate(A682, ""de"", ""el"")"),"α δεν συμβαίνει τίποτα")</f>
        <v>α δεν συμβαίνει τίποτα</v>
      </c>
    </row>
    <row r="683">
      <c r="A683" s="1" t="s">
        <v>681</v>
      </c>
      <c r="B683" s="2" t="str">
        <f>IFERROR(__xludf.DUMMYFUNCTION("GoogleTranslate(A683, ""auto"")"),"Write a letter to")</f>
        <v>Write a letter to</v>
      </c>
      <c r="C683" s="3" t="str">
        <f>IFERROR(__xludf.DUMMYFUNCTION("GoogleTranslate(A683, ""de"", ""el"")"),"Γράψτε μια επιστολή προς")</f>
        <v>Γράψτε μια επιστολή προς</v>
      </c>
    </row>
    <row r="684">
      <c r="A684" s="1" t="s">
        <v>682</v>
      </c>
      <c r="B684" s="2" t="str">
        <f>IFERROR(__xludf.DUMMYFUNCTION("GoogleTranslate(A684, ""auto"")"),"a contact connect to")</f>
        <v>a contact connect to</v>
      </c>
      <c r="C684" s="3" t="str">
        <f>IFERROR(__xludf.DUMMYFUNCTION("GoogleTranslate(A684, ""de"", ""el"")"),"μια επαφή σύνδεσης με")</f>
        <v>μια επαφή σύνδεσης με</v>
      </c>
    </row>
    <row r="685">
      <c r="A685" s="1" t="s">
        <v>683</v>
      </c>
      <c r="B685" s="2" t="str">
        <f>IFERROR(__xludf.DUMMYFUNCTION("GoogleTranslate(A685, ""auto"")"),"introduce")</f>
        <v>introduce</v>
      </c>
      <c r="C685" s="3" t="str">
        <f>IFERROR(__xludf.DUMMYFUNCTION("GoogleTranslate(A685, ""de"", ""el"")"),"εισάγουν")</f>
        <v>εισάγουν</v>
      </c>
    </row>
    <row r="686">
      <c r="A686" s="1" t="s">
        <v>684</v>
      </c>
      <c r="B686" s="2" t="str">
        <f>IFERROR(__xludf.DUMMYFUNCTION("GoogleTranslate(A686, ""auto"")"),"insert into")</f>
        <v>insert into</v>
      </c>
      <c r="C686" s="3" t="str">
        <f>IFERROR(__xludf.DUMMYFUNCTION("GoogleTranslate(A686, ""de"", ""el"")"),"τοποθετήστε σε")</f>
        <v>τοποθετήστε σε</v>
      </c>
    </row>
    <row r="687">
      <c r="A687" s="1" t="s">
        <v>685</v>
      </c>
      <c r="B687" s="2" t="str">
        <f>IFERROR(__xludf.DUMMYFUNCTION("GoogleTranslate(A687, ""auto"")"),"registered association")</f>
        <v>registered association</v>
      </c>
      <c r="C687" s="3" t="str">
        <f>IFERROR(__xludf.DUMMYFUNCTION("GoogleTranslate(A687, ""de"", ""el"")"),"ονομαστικών ένωση")</f>
        <v>ονομαστικών ένωση</v>
      </c>
    </row>
    <row r="688">
      <c r="A688" s="1" t="s">
        <v>686</v>
      </c>
      <c r="B688" s="2" t="str">
        <f>IFERROR(__xludf.DUMMYFUNCTION("GoogleTranslate(A688, ""auto"")"),"unique")</f>
        <v>unique</v>
      </c>
      <c r="C688" s="3" t="str">
        <f>IFERROR(__xludf.DUMMYFUNCTION("GoogleTranslate(A688, ""de"", ""el"")"),"μοναδικός")</f>
        <v>μοναδικός</v>
      </c>
    </row>
    <row r="689">
      <c r="A689" s="1" t="s">
        <v>687</v>
      </c>
      <c r="B689" s="2" t="str">
        <f>IFERROR(__xludf.DUMMYFUNCTION("GoogleTranslate(A689, ""auto"")"),"set up")</f>
        <v>set up</v>
      </c>
      <c r="C689" s="3" t="str">
        <f>IFERROR(__xludf.DUMMYFUNCTION("GoogleTranslate(A689, ""de"", ""el"")"),"που έχει συσταθεί")</f>
        <v>που έχει συσταθεί</v>
      </c>
    </row>
    <row r="690">
      <c r="A690" s="1" t="s">
        <v>688</v>
      </c>
      <c r="B690" s="2" t="str">
        <f>IFERROR(__xludf.DUMMYFUNCTION("GoogleTranslate(A690, ""auto"")"),"assess")</f>
        <v>assess</v>
      </c>
      <c r="C690" s="3" t="str">
        <f>IFERROR(__xludf.DUMMYFUNCTION("GoogleTranslate(A690, ""de"", ""el"")"),"αξιολόγηση")</f>
        <v>αξιολόγηση</v>
      </c>
    </row>
    <row r="691">
      <c r="A691" s="1" t="s">
        <v>689</v>
      </c>
      <c r="B691" s="2" t="str">
        <f>IFERROR(__xludf.DUMMYFUNCTION("GoogleTranslate(A691, ""auto"")"),"use")</f>
        <v>use</v>
      </c>
      <c r="C691" s="3" t="str">
        <f>IFERROR(__xludf.DUMMYFUNCTION("GoogleTranslate(A691, ""de"", ""el"")"),"χρήση")</f>
        <v>χρήση</v>
      </c>
    </row>
    <row r="692">
      <c r="A692" s="1" t="s">
        <v>690</v>
      </c>
      <c r="B692" s="2" t="str">
        <f>IFERROR(__xludf.DUMMYFUNCTION("GoogleTranslate(A692, ""auto"")"),"used as")</f>
        <v>used as</v>
      </c>
      <c r="C692" s="3" t="str">
        <f>IFERROR(__xludf.DUMMYFUNCTION("GoogleTranslate(A692, ""de"", ""el"")"),"που χρησιμοποιούνται ως")</f>
        <v>που χρησιμοποιούνται ως</v>
      </c>
    </row>
    <row r="693">
      <c r="A693" s="1" t="s">
        <v>691</v>
      </c>
      <c r="B693" s="2" t="str">
        <f>IFERROR(__xludf.DUMMYFUNCTION("GoogleTranslate(A693, ""auto"")"),"once")</f>
        <v>once</v>
      </c>
      <c r="C693" s="3" t="str">
        <f>IFERROR(__xludf.DUMMYFUNCTION("GoogleTranslate(A693, ""de"", ""el"")"),"μια φορά")</f>
        <v>μια φορά</v>
      </c>
    </row>
    <row r="694">
      <c r="A694" s="1" t="s">
        <v>692</v>
      </c>
      <c r="B694" s="2" t="str">
        <f>IFERROR(__xludf.DUMMYFUNCTION("GoogleTranslate(A694, ""auto"")"),"To get in")</f>
        <v>To get in</v>
      </c>
      <c r="C694" s="3" t="str">
        <f>IFERROR(__xludf.DUMMYFUNCTION("GoogleTranslate(A694, ""de"", ""el"")"),"πηγαίνετε στο")</f>
        <v>πηγαίνετε στο</v>
      </c>
    </row>
    <row r="695">
      <c r="A695" s="1" t="s">
        <v>693</v>
      </c>
      <c r="B695" s="2" t="str">
        <f>IFERROR(__xludf.DUMMYFUNCTION("GoogleTranslate(A695, ""auto"")"),"dip")</f>
        <v>dip</v>
      </c>
      <c r="C695" s="3" t="str">
        <f>IFERROR(__xludf.DUMMYFUNCTION("GoogleTranslate(A695, ""de"", ""el"")"),"βουτιά")</f>
        <v>βουτιά</v>
      </c>
    </row>
    <row r="696">
      <c r="A696" s="1" t="s">
        <v>694</v>
      </c>
      <c r="B696" s="2" t="str">
        <f>IFERROR(__xludf.DUMMYFUNCTION("GoogleTranslate(A696, ""auto"")"),"wrap")</f>
        <v>wrap</v>
      </c>
      <c r="C696" s="3" t="str">
        <f>IFERROR(__xludf.DUMMYFUNCTION("GoogleTranslate(A696, ""de"", ""el"")"),"wrap")</f>
        <v>wrap</v>
      </c>
    </row>
    <row r="697">
      <c r="A697" s="1" t="s">
        <v>695</v>
      </c>
      <c r="B697" s="2" t="str">
        <f>IFERROR(__xludf.DUMMYFUNCTION("GoogleTranslate(A697, ""auto"")"),"individually")</f>
        <v>individually</v>
      </c>
      <c r="C697" s="3" t="str">
        <f>IFERROR(__xludf.DUMMYFUNCTION("GoogleTranslate(A697, ""de"", ""el"")"),"μεμονωμένα")</f>
        <v>μεμονωμένα</v>
      </c>
    </row>
    <row r="698">
      <c r="A698" s="1" t="s">
        <v>696</v>
      </c>
      <c r="B698" s="2" t="str">
        <f>IFERROR(__xludf.DUMMYFUNCTION("GoogleTranslate(A698, ""auto"")"),"unique")</f>
        <v>unique</v>
      </c>
      <c r="C698" s="3" t="str">
        <f>IFERROR(__xludf.DUMMYFUNCTION("GoogleTranslate(A698, ""de"", ""el"")"),"μοναδικός")</f>
        <v>μοναδικός</v>
      </c>
    </row>
    <row r="699">
      <c r="A699" s="1" t="s">
        <v>697</v>
      </c>
      <c r="B699" s="2" t="str">
        <f>IFERROR(__xludf.DUMMYFUNCTION("GoogleTranslate(A699, ""auto"")"),"iron")</f>
        <v>iron</v>
      </c>
      <c r="C699" s="3" t="str">
        <f>IFERROR(__xludf.DUMMYFUNCTION("GoogleTranslate(A699, ""de"", ""el"")"),"σίδερο")</f>
        <v>σίδερο</v>
      </c>
    </row>
    <row r="700">
      <c r="A700" s="1" t="s">
        <v>698</v>
      </c>
      <c r="B700" s="2" t="str">
        <f>IFERROR(__xludf.DUMMYFUNCTION("GoogleTranslate(A700, ""auto"")"),"icy")</f>
        <v>icy</v>
      </c>
      <c r="C700" s="3" t="str">
        <f>IFERROR(__xludf.DUMMYFUNCTION("GoogleTranslate(A700, ""de"", ""el"")"),"παγερός")</f>
        <v>παγερός</v>
      </c>
    </row>
    <row r="701">
      <c r="A701" s="1" t="s">
        <v>699</v>
      </c>
      <c r="B701" s="2" t="str">
        <f>IFERROR(__xludf.DUMMYFUNCTION("GoogleTranslate(A701, ""auto"")"),"icy calm")</f>
        <v>icy calm</v>
      </c>
      <c r="C701" s="3" t="str">
        <f>IFERROR(__xludf.DUMMYFUNCTION("GoogleTranslate(A701, ""de"", ""el"")"),"παγωμένη ηρεμία")</f>
        <v>παγωμένη ηρεμία</v>
      </c>
    </row>
    <row r="702">
      <c r="A702" s="1" t="s">
        <v>700</v>
      </c>
      <c r="B702" s="2" t="str">
        <f>IFERROR(__xludf.DUMMYFUNCTION("GoogleTranslate(A702, ""auto"")"),"eng")</f>
        <v>eng</v>
      </c>
      <c r="C702" s="3" t="str">
        <f>IFERROR(__xludf.DUMMYFUNCTION("GoogleTranslate(A702, ""de"", ""el"")"),"στενά")</f>
        <v>στενά</v>
      </c>
    </row>
    <row r="703">
      <c r="A703" s="1" t="s">
        <v>701</v>
      </c>
      <c r="B703" s="2" t="str">
        <f>IFERROR(__xludf.DUMMYFUNCTION("GoogleTranslate(A703, ""auto"")"),"discover")</f>
        <v>discover</v>
      </c>
      <c r="C703" s="3" t="str">
        <f>IFERROR(__xludf.DUMMYFUNCTION("GoogleTranslate(A703, ""de"", ""el"")"),"Ανακαλύψτε")</f>
        <v>Ανακαλύψτε</v>
      </c>
    </row>
    <row r="704">
      <c r="A704" s="1" t="s">
        <v>702</v>
      </c>
      <c r="B704" s="2" t="str">
        <f>IFERROR(__xludf.DUMMYFUNCTION("GoogleTranslate(A704, ""auto"")"),"kidnap")</f>
        <v>kidnap</v>
      </c>
      <c r="C704" s="3" t="str">
        <f>IFERROR(__xludf.DUMMYFUNCTION("GoogleTranslate(A704, ""de"", ""el"")"),"απάγω")</f>
        <v>απάγω</v>
      </c>
    </row>
    <row r="705">
      <c r="A705" s="1" t="s">
        <v>703</v>
      </c>
      <c r="B705" s="2" t="str">
        <f>IFERROR(__xludf.DUMMYFUNCTION("GoogleTranslate(A705, ""auto"")"),"contain")</f>
        <v>contain</v>
      </c>
      <c r="C705" s="3" t="str">
        <f>IFERROR(__xludf.DUMMYFUNCTION("GoogleTranslate(A705, ""de"", ""el"")"),"περιέχουν")</f>
        <v>περιέχουν</v>
      </c>
    </row>
    <row r="706">
      <c r="A706" s="5" t="s">
        <v>704</v>
      </c>
      <c r="B706" s="2" t="str">
        <f>IFERROR(__xludf.DUMMYFUNCTION("GoogleTranslate(A706, ""auto"")"),"dismiss")</f>
        <v>dismiss</v>
      </c>
      <c r="C706" s="3" t="str">
        <f>IFERROR(__xludf.DUMMYFUNCTION("GoogleTranslate(A706, ""de"", ""el"")"),"ελευθέρωση")</f>
        <v>ελευθέρωση</v>
      </c>
    </row>
    <row r="707">
      <c r="A707" s="1" t="s">
        <v>705</v>
      </c>
      <c r="B707" s="2" t="str">
        <f>IFERROR(__xludf.DUMMYFUNCTION("GoogleTranslate(A707, ""auto"")"),"arise")</f>
        <v>arise</v>
      </c>
      <c r="C707" s="3" t="str">
        <f>IFERROR(__xludf.DUMMYFUNCTION("GoogleTranslate(A707, ""de"", ""el"")"),"προκύπτουν")</f>
        <v>προκύπτουν</v>
      </c>
    </row>
    <row r="708">
      <c r="A708" s="1" t="s">
        <v>706</v>
      </c>
      <c r="B708" s="2" t="str">
        <f>IFERROR(__xludf.DUMMYFUNCTION("GoogleTranslate(A708, ""auto"")"),"develop")</f>
        <v>develop</v>
      </c>
      <c r="C708" s="3" t="str">
        <f>IFERROR(__xludf.DUMMYFUNCTION("GoogleTranslate(A708, ""de"", ""el"")"),"ανάπτυξη")</f>
        <v>ανάπτυξη</v>
      </c>
    </row>
    <row r="709">
      <c r="A709" s="1" t="s">
        <v>707</v>
      </c>
      <c r="B709" s="2" t="str">
        <f>IFERROR(__xludf.DUMMYFUNCTION("GoogleTranslate(A709, ""auto"")"),"work out")</f>
        <v>work out</v>
      </c>
      <c r="C709" s="3" t="str">
        <f>IFERROR(__xludf.DUMMYFUNCTION("GoogleTranslate(A709, ""de"", ""el"")"),"ασκηθείτε")</f>
        <v>ασκηθείτε</v>
      </c>
    </row>
    <row r="710">
      <c r="A710" s="1" t="s">
        <v>708</v>
      </c>
      <c r="B710" s="2" t="str">
        <f>IFERROR(__xludf.DUMMYFUNCTION("GoogleTranslate(A710, ""auto"")"),"solicit")</f>
        <v>solicit</v>
      </c>
      <c r="C710" s="3" t="str">
        <f>IFERROR(__xludf.DUMMYFUNCTION("GoogleTranslate(A710, ""de"", ""el"")"),"προσέλκυσης πελατών")</f>
        <v>προσέλκυσης πελατών</v>
      </c>
    </row>
    <row r="711">
      <c r="A711" s="1" t="s">
        <v>709</v>
      </c>
      <c r="B711" s="2" t="str">
        <f>IFERROR(__xludf.DUMMYFUNCTION("GoogleTranslate(A711, ""auto"")"),"experience")</f>
        <v>experience</v>
      </c>
      <c r="C711" s="3" t="str">
        <f>IFERROR(__xludf.DUMMYFUNCTION("GoogleTranslate(A711, ""de"", ""el"")"),"μάθετε")</f>
        <v>μάθετε</v>
      </c>
    </row>
    <row r="712">
      <c r="A712" s="4" t="s">
        <v>710</v>
      </c>
      <c r="B712" s="2" t="str">
        <f>IFERROR(__xludf.DUMMYFUNCTION("GoogleTranslate(A712, ""auto"")"),"successful")</f>
        <v>successful</v>
      </c>
      <c r="C712" s="3" t="str">
        <f>IFERROR(__xludf.DUMMYFUNCTION("GoogleTranslate(A712, ""de"", ""el"")"),"επιτυχής")</f>
        <v>επιτυχής</v>
      </c>
    </row>
    <row r="713">
      <c r="A713" s="4" t="s">
        <v>710</v>
      </c>
      <c r="B713" s="2" t="str">
        <f>IFERROR(__xludf.DUMMYFUNCTION("GoogleTranslate(A713, ""auto"")"),"successful")</f>
        <v>successful</v>
      </c>
      <c r="C713" s="3" t="str">
        <f>IFERROR(__xludf.DUMMYFUNCTION("GoogleTranslate(A713, ""de"", ""el"")"),"επιτυχής")</f>
        <v>επιτυχής</v>
      </c>
    </row>
    <row r="714">
      <c r="A714" s="5" t="s">
        <v>711</v>
      </c>
      <c r="B714" s="2" t="str">
        <f>IFERROR(__xludf.DUMMYFUNCTION("GoogleTranslate(A714, ""auto"")"),"freeze to death")</f>
        <v>freeze to death</v>
      </c>
      <c r="C714" s="3" t="str">
        <f>IFERROR(__xludf.DUMMYFUNCTION("GoogleTranslate(A714, ""de"", ""el"")"),"παγώσει μέχρι θανάτου")</f>
        <v>παγώσει μέχρι θανάτου</v>
      </c>
    </row>
    <row r="715">
      <c r="A715" s="1" t="s">
        <v>712</v>
      </c>
      <c r="B715" s="2" t="str">
        <f>IFERROR(__xludf.DUMMYFUNCTION("GoogleTranslate(A715, ""auto"")"),"complete")</f>
        <v>complete</v>
      </c>
      <c r="C715" s="3" t="str">
        <f>IFERROR(__xludf.DUMMYFUNCTION("GoogleTranslate(A715, ""de"", ""el"")"),"συμπληρώνουν")</f>
        <v>συμπληρώνουν</v>
      </c>
    </row>
    <row r="716">
      <c r="A716" s="1" t="s">
        <v>713</v>
      </c>
      <c r="B716" s="2" t="str">
        <f>IFERROR(__xludf.DUMMYFUNCTION("GoogleTranslate(A716, ""auto"")"),"yield")</f>
        <v>yield</v>
      </c>
      <c r="C716" s="3" t="str">
        <f>IFERROR(__xludf.DUMMYFUNCTION("GoogleTranslate(A716, ""de"", ""el"")"),"απόδοση")</f>
        <v>απόδοση</v>
      </c>
    </row>
    <row r="717">
      <c r="A717" s="1" t="s">
        <v>714</v>
      </c>
      <c r="B717" s="2" t="str">
        <f>IFERROR(__xludf.DUMMYFUNCTION("GoogleTranslate(A717, ""auto"")"),"to be available")</f>
        <v>to be available</v>
      </c>
      <c r="C717" s="3" t="str">
        <f>IFERROR(__xludf.DUMMYFUNCTION("GoogleTranslate(A717, ""de"", ""el"")"),"είναι διαθέσιμη")</f>
        <v>είναι διαθέσιμη</v>
      </c>
    </row>
    <row r="718">
      <c r="A718" s="1" t="s">
        <v>715</v>
      </c>
      <c r="B718" s="2" t="str">
        <f>IFERROR(__xludf.DUMMYFUNCTION("GoogleTranslate(A718, ""auto"")"),"raise")</f>
        <v>raise</v>
      </c>
      <c r="C718" s="3" t="str">
        <f>IFERROR(__xludf.DUMMYFUNCTION("GoogleTranslate(A718, ""de"", ""el"")"),"αύξηση")</f>
        <v>αύξηση</v>
      </c>
    </row>
    <row r="719">
      <c r="A719" s="1" t="s">
        <v>716</v>
      </c>
      <c r="B719" s="2" t="str">
        <f>IFERROR(__xludf.DUMMYFUNCTION("GoogleTranslate(A719, ""auto"")"),"substantially")</f>
        <v>substantially</v>
      </c>
      <c r="C719" s="3" t="str">
        <f>IFERROR(__xludf.DUMMYFUNCTION("GoogleTranslate(A719, ""de"", ""el"")"),"ουσιαστικά")</f>
        <v>ουσιαστικά</v>
      </c>
    </row>
    <row r="720">
      <c r="A720" s="1" t="s">
        <v>717</v>
      </c>
      <c r="B720" s="2" t="str">
        <f>IFERROR(__xludf.DUMMYFUNCTION("GoogleTranslate(A720, ""auto"")"),"relaxing")</f>
        <v>relaxing</v>
      </c>
      <c r="C720" s="3" t="str">
        <f>IFERROR(__xludf.DUMMYFUNCTION("GoogleTranslate(A720, ""de"", ""el"")"),"χαλάρωση")</f>
        <v>χαλάρωση</v>
      </c>
    </row>
    <row r="721">
      <c r="A721" s="1" t="s">
        <v>718</v>
      </c>
      <c r="B721" s="2" t="str">
        <f>IFERROR(__xludf.DUMMYFUNCTION("GoogleTranslate(A721, ""auto"")"),"recognize")</f>
        <v>recognize</v>
      </c>
      <c r="C721" s="3" t="str">
        <f>IFERROR(__xludf.DUMMYFUNCTION("GoogleTranslate(A721, ""de"", ""el"")"),"αναγνωρίζω")</f>
        <v>αναγνωρίζω</v>
      </c>
    </row>
    <row r="722">
      <c r="A722" s="1" t="s">
        <v>719</v>
      </c>
      <c r="B722" s="2" t="str">
        <f>IFERROR(__xludf.DUMMYFUNCTION("GoogleTranslate(A722, ""auto"")"),"explain to")</f>
        <v>explain to</v>
      </c>
      <c r="C722" s="3" t="str">
        <f>IFERROR(__xludf.DUMMYFUNCTION("GoogleTranslate(A722, ""de"", ""el"")"),"εξηγήσω")</f>
        <v>εξηγήσω</v>
      </c>
    </row>
    <row r="723">
      <c r="A723" s="1" t="s">
        <v>720</v>
      </c>
      <c r="B723" s="2" t="str">
        <f>IFERROR(__xludf.DUMMYFUNCTION("GoogleTranslate(A723, ""auto"")"),"take care of")</f>
        <v>take care of</v>
      </c>
      <c r="C723" s="3" t="str">
        <f>IFERROR(__xludf.DUMMYFUNCTION("GoogleTranslate(A723, ""de"", ""el"")"),"αναλάβει τη φροντίδα του")</f>
        <v>αναλάβει τη φροντίδα του</v>
      </c>
    </row>
    <row r="724">
      <c r="A724" s="1" t="s">
        <v>721</v>
      </c>
      <c r="B724" s="2" t="str">
        <f>IFERROR(__xludf.DUMMYFUNCTION("GoogleTranslate(A724, ""auto"")"),"encourage")</f>
        <v>encourage</v>
      </c>
      <c r="C724" s="3" t="str">
        <f>IFERROR(__xludf.DUMMYFUNCTION("GoogleTranslate(A724, ""de"", ""el"")"),"ενθαρρύνω")</f>
        <v>ενθαρρύνω</v>
      </c>
    </row>
    <row r="725">
      <c r="A725" s="1" t="s">
        <v>722</v>
      </c>
      <c r="B725" s="2" t="str">
        <f>IFERROR(__xludf.DUMMYFUNCTION("GoogleTranslate(A725, ""auto"")"),"appoint")</f>
        <v>appoint</v>
      </c>
      <c r="C725" s="3" t="str">
        <f>IFERROR(__xludf.DUMMYFUNCTION("GoogleTranslate(A725, ""de"", ""el"")"),"διορίζει")</f>
        <v>διορίζει</v>
      </c>
    </row>
    <row r="726">
      <c r="A726" s="1" t="s">
        <v>723</v>
      </c>
      <c r="B726" s="2" t="str">
        <f>IFERROR(__xludf.DUMMYFUNCTION("GoogleTranslate(A726, ""auto"")"),"appoint as")</f>
        <v>appoint as</v>
      </c>
      <c r="C726" s="3" t="str">
        <f>IFERROR(__xludf.DUMMYFUNCTION("GoogleTranslate(A726, ""de"", ""el"")"),"διορίσει ως")</f>
        <v>διορίσει ως</v>
      </c>
    </row>
    <row r="727">
      <c r="A727" s="1" t="s">
        <v>724</v>
      </c>
      <c r="B727" s="2" t="str">
        <f>IFERROR(__xludf.DUMMYFUNCTION("GoogleTranslate(A727, ""auto"")"),"serious")</f>
        <v>serious</v>
      </c>
      <c r="C727" s="3" t="str">
        <f>IFERROR(__xludf.DUMMYFUNCTION("GoogleTranslate(A727, ""de"", ""el"")"),"σοβαρά")</f>
        <v>σοβαρά</v>
      </c>
    </row>
    <row r="728">
      <c r="A728" s="1" t="s">
        <v>725</v>
      </c>
      <c r="B728" s="2" t="str">
        <f>IFERROR(__xludf.DUMMYFUNCTION("GoogleTranslate(A728, ""auto"")"),"seriously")</f>
        <v>seriously</v>
      </c>
      <c r="C728" s="3" t="str">
        <f>IFERROR(__xludf.DUMMYFUNCTION("GoogleTranslate(A728, ""de"", ""el"")"),"σοβαρά")</f>
        <v>σοβαρά</v>
      </c>
    </row>
    <row r="729">
      <c r="A729" s="1" t="s">
        <v>726</v>
      </c>
      <c r="B729" s="2" t="str">
        <f>IFERROR(__xludf.DUMMYFUNCTION("GoogleTranslate(A729, ""auto"")"),"appear")</f>
        <v>appear</v>
      </c>
      <c r="C729" s="3" t="str">
        <f>IFERROR(__xludf.DUMMYFUNCTION("GoogleTranslate(A729, ""de"", ""el"")"),"εμφανίζονται")</f>
        <v>εμφανίζονται</v>
      </c>
    </row>
    <row r="730">
      <c r="A730" s="1" t="s">
        <v>727</v>
      </c>
      <c r="B730" s="2" t="str">
        <f>IFERROR(__xludf.DUMMYFUNCTION("GoogleTranslate(A730, ""auto"")"),"frightening")</f>
        <v>frightening</v>
      </c>
      <c r="C730" s="3" t="str">
        <f>IFERROR(__xludf.DUMMYFUNCTION("GoogleTranslate(A730, ""de"", ""el"")"),"τρομακτικό")</f>
        <v>τρομακτικό</v>
      </c>
    </row>
    <row r="731">
      <c r="A731" s="1" t="s">
        <v>728</v>
      </c>
      <c r="B731" s="2" t="str">
        <f>IFERROR(__xludf.DUMMYFUNCTION("GoogleTranslate(A731, ""auto"")"),"replace")</f>
        <v>replace</v>
      </c>
      <c r="C731" s="3" t="str">
        <f>IFERROR(__xludf.DUMMYFUNCTION("GoogleTranslate(A731, ""de"", ""el"")"),"αντικαταστήσει")</f>
        <v>αντικαταστήσει</v>
      </c>
    </row>
    <row r="732">
      <c r="A732" s="1" t="s">
        <v>729</v>
      </c>
      <c r="B732" s="2" t="str">
        <f>IFERROR(__xludf.DUMMYFUNCTION("GoogleTranslate(A732, ""auto"")"),"catch")</f>
        <v>catch</v>
      </c>
      <c r="C732" s="3" t="str">
        <f>IFERROR(__xludf.DUMMYFUNCTION("GoogleTranslate(A732, ""de"", ""el"")"),"σύλληψη")</f>
        <v>σύλληψη</v>
      </c>
    </row>
    <row r="733">
      <c r="A733" s="1" t="s">
        <v>730</v>
      </c>
      <c r="B733" s="2" t="str">
        <f>IFERROR(__xludf.DUMMYFUNCTION("GoogleTranslate(A733, ""auto"")"),"bring up")</f>
        <v>bring up</v>
      </c>
      <c r="C733" s="3" t="str">
        <f>IFERROR(__xludf.DUMMYFUNCTION("GoogleTranslate(A733, ""de"", ""el"")"),"εκπαιδεύσει")</f>
        <v>εκπαιδεύσει</v>
      </c>
    </row>
    <row r="734">
      <c r="A734" s="5" t="s">
        <v>731</v>
      </c>
      <c r="B734" s="2" t="str">
        <f>IFERROR(__xludf.DUMMYFUNCTION("GoogleTranslate(A734, ""auto"")"),"There is a lot going on")</f>
        <v>There is a lot going on</v>
      </c>
      <c r="C734" s="3" t="str">
        <f>IFERROR(__xludf.DUMMYFUNCTION("GoogleTranslate(A734, ""de"", ""el"")"),"υπάρχει μια παρτίδα σε εξέλιξη")</f>
        <v>υπάρχει μια παρτίδα σε εξέλιξη</v>
      </c>
    </row>
    <row r="735">
      <c r="A735" s="1" t="s">
        <v>732</v>
      </c>
      <c r="B735" s="2" t="str">
        <f>IFERROR(__xludf.DUMMYFUNCTION("GoogleTranslate(A735, ""auto"")"),"teems with")</f>
        <v>teems with</v>
      </c>
      <c r="C735" s="3" t="str">
        <f>IFERROR(__xludf.DUMMYFUNCTION("GoogleTranslate(A735, ""de"", ""el"")"),"βρίθει")</f>
        <v>βρίθει</v>
      </c>
    </row>
    <row r="736">
      <c r="A736" s="1" t="s">
        <v>733</v>
      </c>
      <c r="B736" s="2" t="str">
        <f>IFERROR(__xludf.DUMMYFUNCTION("GoogleTranslate(A736, ""auto"")"),"make something out of it")</f>
        <v>make something out of it</v>
      </c>
      <c r="C736" s="3" t="str">
        <f>IFERROR(__xludf.DUMMYFUNCTION("GoogleTranslate(A736, ""de"", ""el"")"),"κάνουν κάτι έξω από αυτό")</f>
        <v>κάνουν κάτι έξω από αυτό</v>
      </c>
    </row>
    <row r="737">
      <c r="A737" s="1" t="s">
        <v>734</v>
      </c>
      <c r="B737" s="2" t="str">
        <f>IFERROR(__xludf.DUMMYFUNCTION("GoogleTranslate(A737, ""auto"")"),"to take something seriously")</f>
        <v>to take something seriously</v>
      </c>
      <c r="C737" s="3" t="str">
        <f>IFERROR(__xludf.DUMMYFUNCTION("GoogleTranslate(A737, ""de"", ""el"")"),"να λάβει κάτι σοβαρό")</f>
        <v>να λάβει κάτι σοβαρό</v>
      </c>
    </row>
    <row r="738">
      <c r="A738" s="1" t="s">
        <v>735</v>
      </c>
      <c r="B738" s="2" t="str">
        <f>IFERROR(__xludf.DUMMYFUNCTION("GoogleTranslate(A738, ""auto"")"),"something flies into the corner")</f>
        <v>something flies into the corner</v>
      </c>
      <c r="C738" s="3" t="str">
        <f>IFERROR(__xludf.DUMMYFUNCTION("GoogleTranslate(A738, ""de"", ""el"")"),"κάτι που πετά στη γωνία")</f>
        <v>κάτι που πετά στη γωνία</v>
      </c>
    </row>
    <row r="739">
      <c r="A739" s="1" t="s">
        <v>736</v>
      </c>
      <c r="B739" s="2" t="str">
        <f>IFERROR(__xludf.DUMMYFUNCTION("GoogleTranslate(A739, ""auto"")"),"have something in mind")</f>
        <v>have something in mind</v>
      </c>
      <c r="C739" s="3" t="str">
        <f>IFERROR(__xludf.DUMMYFUNCTION("GoogleTranslate(A739, ""de"", ""el"")"),"έχουν κάτι στο μυαλό")</f>
        <v>έχουν κάτι στο μυαλό</v>
      </c>
    </row>
    <row r="740">
      <c r="A740" s="1" t="s">
        <v>737</v>
      </c>
      <c r="B740" s="2" t="str">
        <f>IFERROR(__xludf.DUMMYFUNCTION("GoogleTranslate(A740, ""auto"")"),"make something come true")</f>
        <v>make something come true</v>
      </c>
      <c r="C740" s="3" t="str">
        <f>IFERROR(__xludf.DUMMYFUNCTION("GoogleTranslate(A740, ""de"", ""el"")"),"κάνει κάτι που έγινε πραγματικότητα")</f>
        <v>κάνει κάτι που έγινε πραγματικότητα</v>
      </c>
    </row>
    <row r="741">
      <c r="A741" s="1" t="s">
        <v>738</v>
      </c>
      <c r="B741" s="2" t="str">
        <f>IFERROR(__xludf.DUMMYFUNCTION("GoogleTranslate(A741, ""auto"")"),"something is proven")</f>
        <v>something is proven</v>
      </c>
      <c r="C741" s="3" t="str">
        <f>IFERROR(__xludf.DUMMYFUNCTION("GoogleTranslate(A741, ""de"", ""el"")"),"κάτι που αποδεικνύεται")</f>
        <v>κάτι που αποδεικνύεται</v>
      </c>
    </row>
    <row r="742">
      <c r="A742" s="1" t="s">
        <v>739</v>
      </c>
      <c r="B742" s="2" t="str">
        <f>IFERROR(__xludf.DUMMYFUNCTION("GoogleTranslate(A742, ""auto"")"),"something comes my lips")</f>
        <v>something comes my lips</v>
      </c>
      <c r="C742" s="3" t="str">
        <f>IFERROR(__xludf.DUMMYFUNCTION("GoogleTranslate(A742, ""de"", ""el"")"),"κάτι που έρχεται στα χείλη μου")</f>
        <v>κάτι που έρχεται στα χείλη μου</v>
      </c>
    </row>
    <row r="743">
      <c r="A743" s="1" t="s">
        <v>740</v>
      </c>
      <c r="B743" s="2" t="str">
        <f>IFERROR(__xludf.DUMMYFUNCTION("GoogleTranslate(A743, ""auto"")"),"something behind someone")</f>
        <v>something behind someone</v>
      </c>
      <c r="C743" s="3" t="str">
        <f>IFERROR(__xludf.DUMMYFUNCTION("GoogleTranslate(A743, ""de"", ""el"")"),"κάτι πίσω από κάποιον")</f>
        <v>κάτι πίσω από κάποιον</v>
      </c>
    </row>
    <row r="744">
      <c r="A744" s="1" t="s">
        <v>741</v>
      </c>
      <c r="B744" s="2" t="str">
        <f>IFERROR(__xludf.DUMMYFUNCTION("GoogleTranslate(A744, ""auto"")"),"do something against")</f>
        <v>do something against</v>
      </c>
      <c r="C744" s="3" t="str">
        <f>IFERROR(__xludf.DUMMYFUNCTION("GoogleTranslate(A744, ""de"", ""el"")"),"κάνει κάτι ενάντια")</f>
        <v>κάνει κάτι ενάντια</v>
      </c>
    </row>
    <row r="745">
      <c r="A745" s="1" t="s">
        <v>742</v>
      </c>
      <c r="B745" s="2" t="str">
        <f>IFERROR(__xludf.DUMMYFUNCTION("GoogleTranslate(A745, ""auto"")"),"want to do something")</f>
        <v>want to do something</v>
      </c>
      <c r="C745" s="3" t="str">
        <f>IFERROR(__xludf.DUMMYFUNCTION("GoogleTranslate(A745, ""de"", ""el"")"),"θέλουν να κάνουν κάτι")</f>
        <v>θέλουν να κάνουν κάτι</v>
      </c>
    </row>
    <row r="746">
      <c r="A746" s="1" t="s">
        <v>743</v>
      </c>
      <c r="B746" s="2" t="str">
        <f>IFERROR(__xludf.DUMMYFUNCTION("GoogleTranslate(A746, ""auto"")"),"take something to himself")</f>
        <v>take something to himself</v>
      </c>
      <c r="C746" s="3" t="str">
        <f>IFERROR(__xludf.DUMMYFUNCTION("GoogleTranslate(A746, ""de"", ""el"")"),"πάρετε κάτι για τον εαυτό του")</f>
        <v>πάρετε κάτι για τον εαυτό του</v>
      </c>
    </row>
    <row r="747">
      <c r="A747" s="1" t="s">
        <v>744</v>
      </c>
      <c r="B747" s="1" t="s">
        <v>745</v>
      </c>
      <c r="C747" s="6" t="s">
        <v>746</v>
      </c>
    </row>
    <row r="748">
      <c r="A748" s="1" t="s">
        <v>747</v>
      </c>
      <c r="B748" s="1" t="s">
        <v>748</v>
      </c>
      <c r="C748" s="7" t="s">
        <v>749</v>
      </c>
    </row>
    <row r="749">
      <c r="A749" s="1" t="s">
        <v>750</v>
      </c>
      <c r="B749" s="2" t="str">
        <f>IFERROR(__xludf.DUMMYFUNCTION("GoogleTranslate(A749, ""auto"")"),"expert")</f>
        <v>expert</v>
      </c>
      <c r="C749" s="3" t="str">
        <f>IFERROR(__xludf.DUMMYFUNCTION("GoogleTranslate(A749, ""de"", ""el"")"),"εμπειρογνώμονας")</f>
        <v>εμπειρογνώμονας</v>
      </c>
    </row>
    <row r="750">
      <c r="A750" s="5" t="s">
        <v>751</v>
      </c>
      <c r="B750" s="2" t="str">
        <f>IFERROR(__xludf.DUMMYFUNCTION("GoogleTranslate(A750, ""auto"")"),"to catch")</f>
        <v>to catch</v>
      </c>
      <c r="C750" s="3" t="str">
        <f>IFERROR(__xludf.DUMMYFUNCTION("GoogleTranslate(A750, ""de"", ""el"")"),"σύλληψη")</f>
        <v>σύλληψη</v>
      </c>
    </row>
    <row r="751">
      <c r="A751" s="1" t="s">
        <v>752</v>
      </c>
      <c r="B751" s="2" t="str">
        <f>IFERROR(__xludf.DUMMYFUNCTION("GoogleTranslate(A751, ""auto"")"),"lazy")</f>
        <v>lazy</v>
      </c>
      <c r="C751" s="3" t="str">
        <f>IFERROR(__xludf.DUMMYFUNCTION("GoogleTranslate(A751, ""de"", ""el"")"),"τεμπέλης")</f>
        <v>τεμπέλης</v>
      </c>
    </row>
    <row r="752">
      <c r="A752" s="1" t="s">
        <v>753</v>
      </c>
      <c r="B752" s="2" t="str">
        <f>IFERROR(__xludf.DUMMYFUNCTION("GoogleTranslate(A752, ""auto"")"),"fault")</f>
        <v>fault</v>
      </c>
      <c r="C752" s="3" t="str">
        <f>IFERROR(__xludf.DUMMYFUNCTION("GoogleTranslate(A752, ""de"", ""el"")"),"σφάλμα")</f>
        <v>σφάλμα</v>
      </c>
    </row>
    <row r="753">
      <c r="A753" s="1" t="s">
        <v>754</v>
      </c>
      <c r="B753" s="2" t="str">
        <f>IFERROR(__xludf.DUMMYFUNCTION("GoogleTranslate(A753, ""auto"")"),"fine")</f>
        <v>fine</v>
      </c>
      <c r="C753" s="3" t="str">
        <f>IFERROR(__xludf.DUMMYFUNCTION("GoogleTranslate(A753, ""de"", ""el"")"),"λεπτά")</f>
        <v>λεπτά</v>
      </c>
    </row>
    <row r="754">
      <c r="A754" s="5" t="s">
        <v>755</v>
      </c>
      <c r="B754" s="2" t="str">
        <f>IFERROR(__xludf.DUMMYFUNCTION("GoogleTranslate(A754, ""auto"")"),"determine")</f>
        <v>determine</v>
      </c>
      <c r="C754" s="3" t="str">
        <f>IFERROR(__xludf.DUMMYFUNCTION("GoogleTranslate(A754, ""de"", ""el"")"),"βρίσκω")</f>
        <v>βρίσκω</v>
      </c>
    </row>
    <row r="755">
      <c r="A755" s="1" t="s">
        <v>756</v>
      </c>
      <c r="B755" s="2" t="str">
        <f>IFERROR(__xludf.DUMMYFUNCTION("GoogleTranslate(A755, ""auto"")"),"crazy")</f>
        <v>crazy</v>
      </c>
      <c r="C755" s="3" t="str">
        <f>IFERROR(__xludf.DUMMYFUNCTION("GoogleTranslate(A755, ""de"", ""el"")"),"τρελός")</f>
        <v>τρελός</v>
      </c>
    </row>
    <row r="756">
      <c r="A756" s="1" t="s">
        <v>757</v>
      </c>
      <c r="B756" s="2" t="str">
        <f>IFERROR(__xludf.DUMMYFUNCTION("GoogleTranslate(A756, ""auto"")"),"fleshy")</f>
        <v>fleshy</v>
      </c>
      <c r="C756" s="3" t="str">
        <f>IFERROR(__xludf.DUMMYFUNCTION("GoogleTranslate(A756, ""de"", ""el"")"),"σαρκώδης")</f>
        <v>σαρκώδης</v>
      </c>
    </row>
    <row r="757">
      <c r="A757" s="5" t="s">
        <v>758</v>
      </c>
      <c r="B757" s="2" t="str">
        <f>IFERROR(__xludf.DUMMYFUNCTION("GoogleTranslate(A757, ""auto"")"),"fly")</f>
        <v>fly</v>
      </c>
      <c r="C757" s="3" t="str">
        <f>IFERROR(__xludf.DUMMYFUNCTION("GoogleTranslate(A757, ""de"", ""el"")"),"μύγα")</f>
        <v>μύγα</v>
      </c>
    </row>
    <row r="758">
      <c r="A758" s="1" t="s">
        <v>759</v>
      </c>
      <c r="B758" s="2" t="str">
        <f>IFERROR(__xludf.DUMMYFUNCTION("GoogleTranslate(A758, ""auto"")"),"flüttern")</f>
        <v>flüttern</v>
      </c>
      <c r="C758" s="3" t="str">
        <f>IFERROR(__xludf.DUMMYFUNCTION("GoogleTranslate(A758, ""de"", ""el"")"),"flüttern")</f>
        <v>flüttern</v>
      </c>
    </row>
    <row r="759">
      <c r="A759" s="1" t="s">
        <v>760</v>
      </c>
      <c r="B759" s="2" t="str">
        <f>IFERROR(__xludf.DUMMYFUNCTION("GoogleTranslate(A759, ""auto"")"),"consequences")</f>
        <v>consequences</v>
      </c>
      <c r="C759" s="3" t="str">
        <f>IFERROR(__xludf.DUMMYFUNCTION("GoogleTranslate(A759, ""de"", ""el"")"),"ακολουθήστε")</f>
        <v>ακολουθήστε</v>
      </c>
    </row>
    <row r="760">
      <c r="A760" s="1" t="s">
        <v>761</v>
      </c>
      <c r="B760" s="2" t="str">
        <f>IFERROR(__xludf.DUMMYFUNCTION("GoogleTranslate(A760, ""auto"")"),"demand")</f>
        <v>demand</v>
      </c>
      <c r="C760" s="3" t="str">
        <f>IFERROR(__xludf.DUMMYFUNCTION("GoogleTranslate(A760, ""de"", ""el"")"),"ζήτηση")</f>
        <v>ζήτηση</v>
      </c>
    </row>
    <row r="761">
      <c r="A761" s="1" t="s">
        <v>762</v>
      </c>
      <c r="B761" s="2" t="str">
        <f>IFERROR(__xludf.DUMMYFUNCTION("GoogleTranslate(A761, ""auto"")"),"promote")</f>
        <v>promote</v>
      </c>
      <c r="C761" s="3" t="str">
        <f>IFERROR(__xludf.DUMMYFUNCTION("GoogleTranslate(A761, ""de"", ""el"")"),"προώθηση")</f>
        <v>προώθηση</v>
      </c>
    </row>
    <row r="762">
      <c r="A762" s="1" t="s">
        <v>763</v>
      </c>
      <c r="B762" s="2" t="str">
        <f>IFERROR(__xludf.DUMMYFUNCTION("GoogleTranslate(A762, ""auto"")"),"eat")</f>
        <v>eat</v>
      </c>
      <c r="C762" s="3" t="str">
        <f>IFERROR(__xludf.DUMMYFUNCTION("GoogleTranslate(A762, ""de"", ""el"")"),"φάω")</f>
        <v>φάω</v>
      </c>
    </row>
    <row r="763">
      <c r="A763" s="1" t="s">
        <v>764</v>
      </c>
      <c r="B763" s="2" t="str">
        <f>IFERROR(__xludf.DUMMYFUNCTION("GoogleTranslate(A763, ""auto"")"),"awful")</f>
        <v>awful</v>
      </c>
      <c r="C763" s="3" t="str">
        <f>IFERROR(__xludf.DUMMYFUNCTION("GoogleTranslate(A763, ""de"", ""el"")"),"τρομερά")</f>
        <v>τρομερά</v>
      </c>
    </row>
    <row r="764">
      <c r="A764" s="1" t="s">
        <v>765</v>
      </c>
      <c r="B764" s="2" t="str">
        <f>IFERROR(__xludf.DUMMYFUNCTION("GoogleTranslate(A764, ""auto"")"),"to fear")</f>
        <v>to fear</v>
      </c>
      <c r="C764" s="3" t="str">
        <f>IFERROR(__xludf.DUMMYFUNCTION("GoogleTranslate(A764, ""de"", ""el"")"),"φόβος")</f>
        <v>φόβος</v>
      </c>
    </row>
    <row r="765">
      <c r="A765" s="1" t="s">
        <v>766</v>
      </c>
      <c r="B765" s="2" t="str">
        <f>IFERROR(__xludf.DUMMYFUNCTION("GoogleTranslate(A765, ""auto"")"),"gastieren")</f>
        <v>gastieren</v>
      </c>
      <c r="C765" s="3" t="str">
        <f>IFERROR(__xludf.DUMMYFUNCTION("GoogleTranslate(A765, ""de"", ""el"")"),"gastieren")</f>
        <v>gastieren</v>
      </c>
    </row>
    <row r="766">
      <c r="A766" s="1" t="s">
        <v>767</v>
      </c>
      <c r="B766" s="2" t="str">
        <f>IFERROR(__xludf.DUMMYFUNCTION("GoogleTranslate(A766, ""auto"")"),"use")</f>
        <v>use</v>
      </c>
      <c r="C766" s="3" t="str">
        <f>IFERROR(__xludf.DUMMYFUNCTION("GoogleTranslate(A766, ""de"", ""el"")"),"χρήση")</f>
        <v>χρήση</v>
      </c>
    </row>
    <row r="767">
      <c r="A767" s="1" t="s">
        <v>768</v>
      </c>
      <c r="B767" s="2" t="str">
        <f>IFERROR(__xludf.DUMMYFUNCTION("GoogleTranslate(A767, ""auto"")"),"second hand")</f>
        <v>second hand</v>
      </c>
      <c r="C767" s="3" t="str">
        <f>IFERROR(__xludf.DUMMYFUNCTION("GoogleTranslate(A767, ""de"", ""el"")"),"χρησιμοποιηθεί")</f>
        <v>χρησιμοποιηθεί</v>
      </c>
    </row>
    <row r="768">
      <c r="A768" s="1" t="s">
        <v>769</v>
      </c>
      <c r="B768" s="2" t="str">
        <f>IFERROR(__xludf.DUMMYFUNCTION("GoogleTranslate(A768, ""auto"")"),"suitable")</f>
        <v>suitable</v>
      </c>
      <c r="C768" s="3" t="str">
        <f>IFERROR(__xludf.DUMMYFUNCTION("GoogleTranslate(A768, ""de"", ""el"")"),"κατάλληλος")</f>
        <v>κατάλληλος</v>
      </c>
    </row>
    <row r="769">
      <c r="A769" s="1" t="s">
        <v>770</v>
      </c>
      <c r="B769" s="2" t="str">
        <f>IFERROR(__xludf.DUMMYFUNCTION("GoogleTranslate(A769, ""auto"")"),"endangered")</f>
        <v>endangered</v>
      </c>
      <c r="C769" s="3" t="str">
        <f>IFERROR(__xludf.DUMMYFUNCTION("GoogleTranslate(A769, ""de"", ""el"")"),"απειλούνται με εξαφάνιση")</f>
        <v>απειλούνται με εξαφάνιση</v>
      </c>
    </row>
    <row r="770">
      <c r="A770" s="1" t="s">
        <v>771</v>
      </c>
      <c r="B770" s="2" t="str">
        <f>IFERROR(__xludf.DUMMYFUNCTION("GoogleTranslate(A770, ""auto"")"),"dangerous")</f>
        <v>dangerous</v>
      </c>
      <c r="C770" s="3" t="str">
        <f>IFERROR(__xludf.DUMMYFUNCTION("GoogleTranslate(A770, ""de"", ""el"")"),"επικίνδυνος")</f>
        <v>επικίνδυνος</v>
      </c>
    </row>
    <row r="771">
      <c r="A771" s="1" t="s">
        <v>772</v>
      </c>
      <c r="B771" s="2" t="str">
        <f>IFERROR(__xludf.DUMMYFUNCTION("GoogleTranslate(A771, ""auto"")"),"guided")</f>
        <v>guided</v>
      </c>
      <c r="C771" s="3" t="str">
        <f>IFERROR(__xludf.DUMMYFUNCTION("GoogleTranslate(A771, ""de"", ""el"")"),"έξω")</f>
        <v>έξω</v>
      </c>
    </row>
    <row r="772">
      <c r="A772" s="1" t="s">
        <v>773</v>
      </c>
      <c r="B772" s="2" t="str">
        <f>IFERROR(__xludf.DUMMYFUNCTION("GoogleTranslate(A772, ""auto"")"),"mentally")</f>
        <v>mentally</v>
      </c>
      <c r="C772" s="3" t="str">
        <f>IFERROR(__xludf.DUMMYFUNCTION("GoogleTranslate(A772, ""de"", ""el"")"),"διανοητικά")</f>
        <v>διανοητικά</v>
      </c>
    </row>
    <row r="773">
      <c r="A773" s="1" t="s">
        <v>774</v>
      </c>
      <c r="B773" s="2" t="str">
        <f>IFERROR(__xludf.DUMMYFUNCTION("GoogleTranslate(A773, ""auto"")"),"be valid")</f>
        <v>be valid</v>
      </c>
      <c r="C773" s="3" t="str">
        <f>IFERROR(__xludf.DUMMYFUNCTION("GoogleTranslate(A773, ""de"", ""el"")"),"υπολογίζω")</f>
        <v>υπολογίζω</v>
      </c>
    </row>
    <row r="774">
      <c r="A774" s="1" t="s">
        <v>775</v>
      </c>
      <c r="B774" s="2" t="str">
        <f>IFERROR(__xludf.DUMMYFUNCTION("GoogleTranslate(A774, ""auto"")"),"are considered")</f>
        <v>are considered</v>
      </c>
      <c r="C774" s="3" t="str">
        <f>IFERROR(__xludf.DUMMYFUNCTION("GoogleTranslate(A774, ""de"", ""el"")"),"θεωρούνται")</f>
        <v>θεωρούνται</v>
      </c>
    </row>
    <row r="775">
      <c r="A775" s="1" t="s">
        <v>776</v>
      </c>
      <c r="B775" s="2" t="str">
        <f>IFERROR(__xludf.DUMMYFUNCTION("GoogleTranslate(A775, ""auto"")"),"contends")</f>
        <v>contends</v>
      </c>
      <c r="C775" s="3" t="str">
        <f>IFERROR(__xludf.DUMMYFUNCTION("GoogleTranslate(A775, ""de"", ""el"")"),"υποστηρίζει")</f>
        <v>υποστηρίζει</v>
      </c>
    </row>
    <row r="776">
      <c r="A776" s="1" t="s">
        <v>777</v>
      </c>
      <c r="B776" s="2" t="str">
        <f>IFERROR(__xludf.DUMMYFUNCTION("GoogleTranslate(A776, ""auto"")"),"cozy")</f>
        <v>cozy</v>
      </c>
      <c r="C776" s="3" t="str">
        <f>IFERROR(__xludf.DUMMYFUNCTION("GoogleTranslate(A776, ""de"", ""el"")"),"ζεστός")</f>
        <v>ζεστός</v>
      </c>
    </row>
    <row r="777">
      <c r="A777" s="1" t="s">
        <v>778</v>
      </c>
      <c r="B777" s="2" t="str">
        <f>IFERROR(__xludf.DUMMYFUNCTION("GoogleTranslate(A777, ""auto"")"),"approved")</f>
        <v>approved</v>
      </c>
      <c r="C777" s="3" t="str">
        <f>IFERROR(__xludf.DUMMYFUNCTION("GoogleTranslate(A777, ""de"", ""el"")"),"εγκεκριμένο")</f>
        <v>εγκεκριμένο</v>
      </c>
    </row>
    <row r="778">
      <c r="A778" s="1" t="s">
        <v>779</v>
      </c>
      <c r="B778" s="2" t="str">
        <f>IFERROR(__xludf.DUMMYFUNCTION("GoogleTranslate(A778, ""auto"")"),"groomed")</f>
        <v>groomed</v>
      </c>
      <c r="C778" s="3" t="str">
        <f>IFERROR(__xludf.DUMMYFUNCTION("GoogleTranslate(A778, ""de"", ""el"")"),"καλλωπισμένο")</f>
        <v>καλλωπισμένο</v>
      </c>
    </row>
    <row r="779">
      <c r="A779" s="1" t="s">
        <v>780</v>
      </c>
      <c r="B779" s="2" t="str">
        <f>IFERROR(__xludf.DUMMYFUNCTION("GoogleTranslate(A779, ""auto"")"),"checked")</f>
        <v>checked</v>
      </c>
      <c r="C779" s="3" t="str">
        <f>IFERROR(__xludf.DUMMYFUNCTION("GoogleTranslate(A779, ""de"", ""el"")"),"ελεγχθεί")</f>
        <v>ελεγχθεί</v>
      </c>
    </row>
    <row r="780">
      <c r="A780" s="1" t="s">
        <v>781</v>
      </c>
      <c r="B780" s="2" t="str">
        <f>IFERROR(__xludf.DUMMYFUNCTION("GoogleTranslate(A780, ""auto"")"),"shape")</f>
        <v>shape</v>
      </c>
      <c r="C780" s="3" t="str">
        <f>IFERROR(__xludf.DUMMYFUNCTION("GoogleTranslate(A780, ""de"", ""el"")"),"σχήμα")</f>
        <v>σχήμα</v>
      </c>
    </row>
    <row r="781">
      <c r="A781" s="1" t="s">
        <v>782</v>
      </c>
      <c r="B781" s="2" t="str">
        <f>IFERROR(__xludf.DUMMYFUNCTION("GoogleTranslate(A781, ""auto"")"),"confess")</f>
        <v>confess</v>
      </c>
      <c r="C781" s="3" t="str">
        <f>IFERROR(__xludf.DUMMYFUNCTION("GoogleTranslate(A781, ""de"", ""el"")"),"ομολογώ")</f>
        <v>ομολογώ</v>
      </c>
    </row>
    <row r="782">
      <c r="A782" s="1" t="s">
        <v>783</v>
      </c>
      <c r="B782" s="2" t="str">
        <f>IFERROR(__xludf.DUMMYFUNCTION("GoogleTranslate(A782, ""auto"")"),"health conscious")</f>
        <v>health conscious</v>
      </c>
      <c r="C782" s="3" t="str">
        <f>IFERROR(__xludf.DUMMYFUNCTION("GoogleTranslate(A782, ""de"", ""el"")"),"υγεία τους")</f>
        <v>υγεία τους</v>
      </c>
    </row>
    <row r="783">
      <c r="A783" s="1" t="s">
        <v>784</v>
      </c>
      <c r="B783" s="2" t="str">
        <f>IFERROR(__xludf.DUMMYFUNCTION("GoogleTranslate(A783, ""auto"")"),"getigert")</f>
        <v>getigert</v>
      </c>
      <c r="C783" s="3" t="str">
        <f>IFERROR(__xludf.DUMMYFUNCTION("GoogleTranslate(A783, ""de"", ""el"")"),"σκουμπρί")</f>
        <v>σκουμπρί</v>
      </c>
    </row>
    <row r="784">
      <c r="A784" s="1" t="s">
        <v>785</v>
      </c>
      <c r="B784" s="2" t="str">
        <f>IFERROR(__xludf.DUMMYFUNCTION("GoogleTranslate(A784, ""auto"")"),"guarantee")</f>
        <v>guarantee</v>
      </c>
      <c r="C784" s="3" t="str">
        <f>IFERROR(__xludf.DUMMYFUNCTION("GoogleTranslate(A784, ""de"", ""el"")"),"εξασφαλιστεί")</f>
        <v>εξασφαλιστεί</v>
      </c>
    </row>
    <row r="785">
      <c r="A785" s="1" t="s">
        <v>786</v>
      </c>
      <c r="B785" s="2" t="str">
        <f>IFERROR(__xludf.DUMMYFUNCTION("GoogleTranslate(A785, ""auto"")"),"required")</f>
        <v>required</v>
      </c>
      <c r="C785" s="3" t="str">
        <f>IFERROR(__xludf.DUMMYFUNCTION("GoogleTranslate(A785, ""de"", ""el"")"),"απαιτείται")</f>
        <v>απαιτείται</v>
      </c>
    </row>
    <row r="786">
      <c r="A786" s="1" t="s">
        <v>787</v>
      </c>
      <c r="B786" s="2" t="str">
        <f>IFERROR(__xludf.DUMMYFUNCTION("GoogleTranslate(A786, ""auto"")"),"shine")</f>
        <v>shine</v>
      </c>
      <c r="C786" s="3" t="str">
        <f>IFERROR(__xludf.DUMMYFUNCTION("GoogleTranslate(A786, ""de"", ""el"")"),"λάμψη")</f>
        <v>λάμψη</v>
      </c>
    </row>
    <row r="787">
      <c r="A787" s="1" t="s">
        <v>788</v>
      </c>
      <c r="B787" s="2" t="str">
        <f>IFERROR(__xludf.DUMMYFUNCTION("GoogleTranslate(A787, ""auto"")"),"equally")</f>
        <v>equally</v>
      </c>
      <c r="C787" s="3" t="str">
        <f>IFERROR(__xludf.DUMMYFUNCTION("GoogleTranslate(A787, ""de"", ""el"")"),"εξίσου")</f>
        <v>εξίσου</v>
      </c>
    </row>
    <row r="788">
      <c r="A788" s="1" t="s">
        <v>789</v>
      </c>
      <c r="B788" s="2" t="str">
        <f>IFERROR(__xludf.DUMMYFUNCTION("GoogleTranslate(A788, ""auto"")"),"glucksen")</f>
        <v>glucksen</v>
      </c>
      <c r="C788" s="3" t="str">
        <f>IFERROR(__xludf.DUMMYFUNCTION("GoogleTranslate(A788, ""de"", ""el"")"),"γελάω θριαμβευτικά")</f>
        <v>γελάω θριαμβευτικά</v>
      </c>
    </row>
    <row r="789">
      <c r="A789" s="1" t="s">
        <v>790</v>
      </c>
      <c r="B789" s="2" t="str">
        <f>IFERROR(__xludf.DUMMYFUNCTION("GoogleTranslate(A789, ""auto"")"),"take up")</f>
        <v>take up</v>
      </c>
      <c r="C789" s="3" t="str">
        <f>IFERROR(__xludf.DUMMYFUNCTION("GoogleTranslate(A789, ""de"", ""el"")"),"καταλαμβάνουν")</f>
        <v>καταλαμβάνουν</v>
      </c>
    </row>
    <row r="790">
      <c r="A790" s="1" t="s">
        <v>791</v>
      </c>
      <c r="B790" s="2" t="str">
        <f>IFERROR(__xludf.DUMMYFUNCTION("GoogleTranslate(A790, ""auto"")"),"thoroughly")</f>
        <v>thoroughly</v>
      </c>
      <c r="C790" s="3" t="str">
        <f>IFERROR(__xludf.DUMMYFUNCTION("GoogleTranslate(A790, ""de"", ""el"")"),"πλήρως")</f>
        <v>πλήρως</v>
      </c>
    </row>
    <row r="791">
      <c r="A791" s="5" t="s">
        <v>792</v>
      </c>
      <c r="B791" s="2" t="str">
        <f>IFERROR(__xludf.DUMMYFUNCTION("GoogleTranslate(A791, ""auto"")"),"consider")</f>
        <v>consider</v>
      </c>
      <c r="C791" s="3" t="str">
        <f>IFERROR(__xludf.DUMMYFUNCTION("GoogleTranslate(A791, ""de"", ""el"")"),"θεωρώ")</f>
        <v>θεωρώ</v>
      </c>
    </row>
    <row r="792">
      <c r="A792" s="1" t="s">
        <v>793</v>
      </c>
      <c r="B792" s="2" t="str">
        <f>IFERROR(__xludf.DUMMYFUNCTION("GoogleTranslate(A792, ""auto"")"),"shaking hands")</f>
        <v>shaking hands</v>
      </c>
      <c r="C792" s="3" t="str">
        <f>IFERROR(__xludf.DUMMYFUNCTION("GoogleTranslate(A792, ""de"", ""el"")"),"κουνώντας τα χέρια")</f>
        <v>κουνώντας τα χέρια</v>
      </c>
    </row>
    <row r="793">
      <c r="A793" s="1" t="s">
        <v>794</v>
      </c>
      <c r="B793" s="2" t="str">
        <f>IFERROR(__xludf.DUMMYFUNCTION("GoogleTranslate(A793, ""auto"")"),"up close")</f>
        <v>up close</v>
      </c>
      <c r="C793" s="3" t="str">
        <f>IFERROR(__xludf.DUMMYFUNCTION("GoogleTranslate(A793, ""de"", ""el"")"),"από κοντά")</f>
        <v>από κοντά</v>
      </c>
    </row>
    <row r="794">
      <c r="A794" s="1" t="s">
        <v>795</v>
      </c>
      <c r="B794" s="2" t="str">
        <f>IFERROR(__xludf.DUMMYFUNCTION("GoogleTranslate(A794, ""auto"")"),"violently")</f>
        <v>violently</v>
      </c>
      <c r="C794" s="3" t="str">
        <f>IFERROR(__xludf.DUMMYFUNCTION("GoogleTranslate(A794, ""de"", ""el"")"),"βιαίως")</f>
        <v>βιαίως</v>
      </c>
    </row>
    <row r="795">
      <c r="A795" s="1" t="s">
        <v>796</v>
      </c>
      <c r="B795" s="2" t="str">
        <f>IFERROR(__xludf.DUMMYFUNCTION("GoogleTranslate(A795, ""auto"")"),"returning home")</f>
        <v>returning home</v>
      </c>
      <c r="C795" s="3" t="str">
        <f>IFERROR(__xludf.DUMMYFUNCTION("GoogleTranslate(A795, ""de"", ""el"")"),"επιστροφή στο σπίτι")</f>
        <v>επιστροφή στο σπίτι</v>
      </c>
    </row>
    <row r="796">
      <c r="A796" s="1" t="s">
        <v>797</v>
      </c>
      <c r="B796" s="2" t="str">
        <f>IFERROR(__xludf.DUMMYFUNCTION("GoogleTranslate(A796, ""auto"")"),"find out")</f>
        <v>find out</v>
      </c>
      <c r="C796" s="3" t="str">
        <f>IFERROR(__xludf.DUMMYFUNCTION("GoogleTranslate(A796, ""de"", ""el"")"),"μάθετε")</f>
        <v>μάθετε</v>
      </c>
    </row>
    <row r="797">
      <c r="A797" s="1" t="s">
        <v>798</v>
      </c>
      <c r="B797" s="2" t="str">
        <f>IFERROR(__xludf.DUMMYFUNCTION("GoogleTranslate(A797, ""auto"")"),"issue")</f>
        <v>issue</v>
      </c>
      <c r="C797" s="3" t="str">
        <f>IFERROR(__xludf.DUMMYFUNCTION("GoogleTranslate(A797, ""de"", ""el"")"),"ζήτημα")</f>
        <v>ζήτημα</v>
      </c>
    </row>
    <row r="798">
      <c r="A798" s="1" t="s">
        <v>799</v>
      </c>
      <c r="B798" s="2" t="str">
        <f>IFERROR(__xludf.DUMMYFUNCTION("GoogleTranslate(A798, ""auto"")"),"produce")</f>
        <v>produce</v>
      </c>
      <c r="C798" s="3" t="str">
        <f>IFERROR(__xludf.DUMMYFUNCTION("GoogleTranslate(A798, ""de"", ""el"")"),"μακιγιάζ")</f>
        <v>μακιγιάζ</v>
      </c>
    </row>
    <row r="799">
      <c r="A799" s="1" t="s">
        <v>800</v>
      </c>
      <c r="B799" s="2" t="str">
        <f>IFERROR(__xludf.DUMMYFUNCTION("GoogleTranslate(A799, ""auto"")"),"come out of")</f>
        <v>come out of</v>
      </c>
      <c r="C799" s="3" t="str">
        <f>IFERROR(__xludf.DUMMYFUNCTION("GoogleTranslate(A799, ""de"", ""el"")"),"προέρχονται από")</f>
        <v>προέρχονται από</v>
      </c>
    </row>
    <row r="800">
      <c r="A800" s="1" t="s">
        <v>801</v>
      </c>
      <c r="B800" s="2" t="str">
        <f>IFERROR(__xludf.DUMMYFUNCTION("GoogleTranslate(A800, ""auto"")"),"outstanding")</f>
        <v>outstanding</v>
      </c>
      <c r="C800" s="3" t="str">
        <f>IFERROR(__xludf.DUMMYFUNCTION("GoogleTranslate(A800, ""de"", ""el"")"),"άριστη")</f>
        <v>άριστη</v>
      </c>
    </row>
    <row r="801">
      <c r="A801" s="1" t="s">
        <v>802</v>
      </c>
      <c r="B801" s="2" t="str">
        <f>IFERROR(__xludf.DUMMYFUNCTION("GoogleTranslate(A801, ""auto"")"),"show")</f>
        <v>show</v>
      </c>
      <c r="C801" s="3" t="str">
        <f>IFERROR(__xludf.DUMMYFUNCTION("GoogleTranslate(A801, ""de"", ""el"")"),"πρωτότυπο και")</f>
        <v>πρωτότυπο και</v>
      </c>
    </row>
    <row r="802">
      <c r="A802" s="1" t="s">
        <v>803</v>
      </c>
      <c r="B802" s="2" t="str">
        <f>IFERROR(__xludf.DUMMYFUNCTION("GoogleTranslate(A802, ""auto"")"),"this year")</f>
        <v>this year</v>
      </c>
      <c r="C802" s="3" t="str">
        <f>IFERROR(__xludf.DUMMYFUNCTION("GoogleTranslate(A802, ""de"", ""el"")"),"φέτος")</f>
        <v>φέτος</v>
      </c>
    </row>
    <row r="803">
      <c r="A803" s="1" t="s">
        <v>804</v>
      </c>
      <c r="B803" s="2" t="str">
        <f>IFERROR(__xludf.DUMMYFUNCTION("GoogleTranslate(A803, ""auto"")"),"indicate")</f>
        <v>indicate</v>
      </c>
      <c r="C803" s="3" t="str">
        <f>IFERROR(__xludf.DUMMYFUNCTION("GoogleTranslate(A803, ""de"", ""el"")"),"υποδεικνύουν")</f>
        <v>υποδεικνύουν</v>
      </c>
    </row>
    <row r="804">
      <c r="A804" s="1" t="s">
        <v>805</v>
      </c>
      <c r="B804" s="2" t="str">
        <f>IFERROR(__xludf.DUMMYFUNCTION("GoogleTranslate(A804, ""auto"")"),"this country")</f>
        <v>this country</v>
      </c>
      <c r="C804" s="3" t="str">
        <f>IFERROR(__xludf.DUMMYFUNCTION("GoogleTranslate(A804, ""de"", ""el"")"),"αυτή η χώρα")</f>
        <v>αυτή η χώρα</v>
      </c>
    </row>
    <row r="805">
      <c r="A805" s="1" t="s">
        <v>806</v>
      </c>
      <c r="B805" s="2" t="str">
        <f>IFERROR(__xludf.DUMMYFUNCTION("GoogleTranslate(A805, ""auto"")"),"fit in")</f>
        <v>fit in</v>
      </c>
      <c r="C805" s="3" t="str">
        <f>IFERROR(__xludf.DUMMYFUNCTION("GoogleTranslate(A805, ""de"", ""el"")"),"ταιριάζει")</f>
        <v>ταιριάζει</v>
      </c>
    </row>
    <row r="806">
      <c r="A806" s="1" t="s">
        <v>807</v>
      </c>
      <c r="B806" s="2" t="str">
        <f>IFERROR(__xludf.DUMMYFUNCTION("GoogleTranslate(A806, ""auto"")"),"give up")</f>
        <v>give up</v>
      </c>
      <c r="C806" s="3" t="str">
        <f>IFERROR(__xludf.DUMMYFUNCTION("GoogleTranslate(A806, ""de"", ""el"")"),"παραιτηθεί")</f>
        <v>παραιτηθεί</v>
      </c>
    </row>
    <row r="807">
      <c r="A807" s="1" t="s">
        <v>808</v>
      </c>
      <c r="B807" s="2" t="str">
        <f>IFERROR(__xludf.DUMMYFUNCTION("GoogleTranslate(A807, ""auto"")"),"after")</f>
        <v>after</v>
      </c>
      <c r="C807" s="3" t="str">
        <f>IFERROR(__xludf.DUMMYFUNCTION("GoogleTranslate(A807, ""de"", ""el"")"),"κατόπιν")</f>
        <v>κατόπιν</v>
      </c>
    </row>
    <row r="808">
      <c r="A808" s="5" t="s">
        <v>809</v>
      </c>
      <c r="B808" s="2" t="str">
        <f>IFERROR(__xludf.DUMMYFUNCTION("GoogleTranslate(A808, ""auto"")"),"point out")</f>
        <v>point out</v>
      </c>
      <c r="C808" s="3" t="str">
        <f>IFERROR(__xludf.DUMMYFUNCTION("GoogleTranslate(A808, ""de"", ""el"")"),"επισημαίνω")</f>
        <v>επισημαίνω</v>
      </c>
    </row>
    <row r="809">
      <c r="A809" s="1" t="s">
        <v>810</v>
      </c>
      <c r="B809" s="2" t="str">
        <f>IFERROR(__xludf.DUMMYFUNCTION("GoogleTranslate(A809, ""auto"")"),"heavily loaded")</f>
        <v>heavily loaded</v>
      </c>
      <c r="C809" s="3" t="str">
        <f>IFERROR(__xludf.DUMMYFUNCTION("GoogleTranslate(A809, ""de"", ""el"")"),"φορτωμένα")</f>
        <v>φορτωμένα</v>
      </c>
    </row>
    <row r="810">
      <c r="A810" s="1" t="s">
        <v>811</v>
      </c>
      <c r="B810" s="2" t="str">
        <f>IFERROR(__xludf.DUMMYFUNCTION("GoogleTranslate(A810, ""auto"")"),"most likely")</f>
        <v>most likely</v>
      </c>
      <c r="C810" s="3" t="str">
        <f>IFERROR(__xludf.DUMMYFUNCTION("GoogleTranslate(A810, ""de"", ""el"")"),"το πιθανότερο")</f>
        <v>το πιθανότερο</v>
      </c>
    </row>
    <row r="811">
      <c r="A811" s="1" t="s">
        <v>812</v>
      </c>
      <c r="B811" s="2" t="str">
        <f>IFERROR(__xludf.DUMMYFUNCTION("GoogleTranslate(A811, ""auto"")"),"high-quality")</f>
        <v>high-quality</v>
      </c>
      <c r="C811" s="3" t="str">
        <f>IFERROR(__xludf.DUMMYFUNCTION("GoogleTranslate(A811, ""de"", ""el"")"),"υψηλής ποιότητας")</f>
        <v>υψηλής ποιότητας</v>
      </c>
    </row>
    <row r="812">
      <c r="A812" s="1" t="s">
        <v>813</v>
      </c>
      <c r="B812" s="2" t="str">
        <f>IFERROR(__xludf.DUMMYFUNCTION("GoogleTranslate(A812, ""auto"")"),"pick up")</f>
        <v>pick up</v>
      </c>
      <c r="C812" s="3" t="str">
        <f>IFERROR(__xludf.DUMMYFUNCTION("GoogleTranslate(A812, ""de"", ""el"")"),"get")</f>
        <v>get</v>
      </c>
    </row>
    <row r="813">
      <c r="A813" s="1" t="s">
        <v>814</v>
      </c>
      <c r="B813" s="2" t="str">
        <f>IFERROR(__xludf.DUMMYFUNCTION("GoogleTranslate(A813, ""auto"")"),"on average")</f>
        <v>on average</v>
      </c>
      <c r="C813" s="3" t="str">
        <f>IFERROR(__xludf.DUMMYFUNCTION("GoogleTranslate(A813, ""de"", ""el"")"),"κατά μέσο όρο")</f>
        <v>κατά μέσο όρο</v>
      </c>
    </row>
    <row r="814">
      <c r="A814" s="1" t="s">
        <v>815</v>
      </c>
      <c r="B814" s="2" t="str">
        <f>IFERROR(__xludf.DUMMYFUNCTION("GoogleTranslate(A814, ""auto"")"),"be in use")</f>
        <v>be in use</v>
      </c>
      <c r="C814" s="3" t="str">
        <f>IFERROR(__xludf.DUMMYFUNCTION("GoogleTranslate(A814, ""de"", ""el"")"),"να είναι σε χρήση")</f>
        <v>να είναι σε χρήση</v>
      </c>
    </row>
    <row r="815">
      <c r="A815" s="1" t="s">
        <v>816</v>
      </c>
      <c r="B815" s="2" t="str">
        <f>IFERROR(__xludf.DUMMYFUNCTION("GoogleTranslate(A815, ""auto"")"),"in a jiffy")</f>
        <v>in a jiffy</v>
      </c>
      <c r="C815" s="3" t="str">
        <f>IFERROR(__xludf.DUMMYFUNCTION("GoogleTranslate(A815, ""de"", ""el"")"),"στο άψε σβήσε")</f>
        <v>στο άψε σβήσε</v>
      </c>
    </row>
    <row r="816">
      <c r="A816" s="1" t="s">
        <v>817</v>
      </c>
      <c r="B816" s="2" t="str">
        <f>IFERROR(__xludf.DUMMYFUNCTION("GoogleTranslate(A816, ""auto"")"),"every second")</f>
        <v>every second</v>
      </c>
      <c r="C816" s="3" t="str">
        <f>IFERROR(__xludf.DUMMYFUNCTION("GoogleTranslate(A816, ""de"", ""el"")"),"κάθε δευτερόλεπτο")</f>
        <v>κάθε δευτερόλεπτο</v>
      </c>
    </row>
    <row r="817">
      <c r="A817" s="1" t="s">
        <v>818</v>
      </c>
      <c r="B817" s="2" t="str">
        <f>IFERROR(__xludf.DUMMYFUNCTION("GoogleTranslate(A817, ""auto"")"),"within a radius of")</f>
        <v>within a radius of</v>
      </c>
      <c r="C817" s="3" t="str">
        <f>IFERROR(__xludf.DUMMYFUNCTION("GoogleTranslate(A817, ""de"", ""el"")"),"μέσα")</f>
        <v>μέσα</v>
      </c>
    </row>
    <row r="818">
      <c r="A818" s="1" t="s">
        <v>819</v>
      </c>
      <c r="B818" s="2" t="str">
        <f>IFERROR(__xludf.DUMMYFUNCTION("GoogleTranslate(A818, ""auto"")"),"changing")</f>
        <v>changing</v>
      </c>
      <c r="C818" s="3" t="str">
        <f>IFERROR(__xludf.DUMMYFUNCTION("GoogleTranslate(A818, ""de"", ""el"")"),"αλλαγή")</f>
        <v>αλλαγή</v>
      </c>
    </row>
    <row r="819">
      <c r="A819" s="1" t="s">
        <v>820</v>
      </c>
      <c r="B819" s="2" t="str">
        <f>IFERROR(__xludf.DUMMYFUNCTION("GoogleTranslate(A819, ""auto"")"),"after all")</f>
        <v>after all</v>
      </c>
      <c r="C819" s="3" t="str">
        <f>IFERROR(__xludf.DUMMYFUNCTION("GoogleTranslate(A819, ""de"", ""el"")"),"μετά από όλα")</f>
        <v>μετά από όλα</v>
      </c>
    </row>
    <row r="820">
      <c r="A820" s="1" t="s">
        <v>821</v>
      </c>
      <c r="B820" s="2" t="str">
        <f>IFERROR(__xludf.DUMMYFUNCTION("GoogleTranslate(A820, ""auto"")"),"include in the lesson plan")</f>
        <v>include in the lesson plan</v>
      </c>
      <c r="C820" s="3" t="str">
        <f>IFERROR(__xludf.DUMMYFUNCTION("GoogleTranslate(A820, ""de"", ""el"")"),"περιλαμβάνονται στο σχέδιο μαθήματος")</f>
        <v>περιλαμβάνονται στο σχέδιο μαθήματος</v>
      </c>
    </row>
    <row r="821">
      <c r="A821" s="1" t="s">
        <v>822</v>
      </c>
      <c r="B821" s="2" t="str">
        <f>IFERROR(__xludf.DUMMYFUNCTION("GoogleTranslate(A821, ""auto"")"),"be able")</f>
        <v>be able</v>
      </c>
      <c r="C821" s="3" t="str">
        <f>IFERROR(__xludf.DUMMYFUNCTION("GoogleTranslate(A821, ""de"", ""el"")"),"να είναι σε θέση")</f>
        <v>να είναι σε θέση</v>
      </c>
    </row>
    <row r="822">
      <c r="A822" s="1" t="s">
        <v>823</v>
      </c>
      <c r="B822" s="2" t="str">
        <f>IFERROR(__xludf.DUMMYFUNCTION("GoogleTranslate(A822, ""auto"")"),"primarily")</f>
        <v>primarily</v>
      </c>
      <c r="C822" s="3" t="str">
        <f>IFERROR(__xludf.DUMMYFUNCTION("GoogleTranslate(A822, ""de"", ""el"")"),"πρωτίστως")</f>
        <v>πρωτίστως</v>
      </c>
    </row>
    <row r="823">
      <c r="A823" s="1" t="s">
        <v>824</v>
      </c>
      <c r="B823" s="2" t="str">
        <f>IFERROR(__xludf.DUMMYFUNCTION("GoogleTranslate(A823, ""auto"")"),"in excellent condition")</f>
        <v>in excellent condition</v>
      </c>
      <c r="C823" s="3" t="str">
        <f>IFERROR(__xludf.DUMMYFUNCTION("GoogleTranslate(A823, ""de"", ""el"")"),"σε άριστη κατάσταση")</f>
        <v>σε άριστη κατάσταση</v>
      </c>
    </row>
    <row r="824">
      <c r="A824" s="1" t="s">
        <v>825</v>
      </c>
      <c r="B824" s="2" t="str">
        <f>IFERROR(__xludf.DUMMYFUNCTION("GoogleTranslate(A824, ""auto"")"),"be wrong")</f>
        <v>be wrong</v>
      </c>
      <c r="C824" s="3" t="str">
        <f>IFERROR(__xludf.DUMMYFUNCTION("GoogleTranslate(A824, ""de"", ""el"")"),"είναι λάθος")</f>
        <v>είναι λάθος</v>
      </c>
    </row>
    <row r="825">
      <c r="A825" s="1" t="s">
        <v>826</v>
      </c>
      <c r="B825" s="2" t="str">
        <f>IFERROR(__xludf.DUMMYFUNCTION("GoogleTranslate(A825, ""auto"")"),"it is")</f>
        <v>it is</v>
      </c>
      <c r="C825" s="3" t="str">
        <f>IFERROR(__xludf.DUMMYFUNCTION("GoogleTranslate(A825, ""de"", ""el"")"),"πάντα")</f>
        <v>πάντα</v>
      </c>
    </row>
    <row r="826">
      <c r="A826" s="1" t="s">
        <v>827</v>
      </c>
      <c r="B826" s="2" t="str">
        <f>IFERROR(__xludf.DUMMYFUNCTION("GoogleTranslate(A826, ""auto"")"),"lots")</f>
        <v>lots</v>
      </c>
      <c r="C826" s="3" t="str">
        <f>IFERROR(__xludf.DUMMYFUNCTION("GoogleTranslate(A826, ""de"", ""el"")"),"πλήθος")</f>
        <v>πλήθος</v>
      </c>
    </row>
    <row r="827">
      <c r="A827" s="1" t="s">
        <v>828</v>
      </c>
      <c r="B827" s="2" t="str">
        <f>IFERROR(__xludf.DUMMYFUNCTION("GoogleTranslate(A827, ""auto"")"),"however")</f>
        <v>however</v>
      </c>
      <c r="C827" s="3" t="str">
        <f>IFERROR(__xludf.DUMMYFUNCTION("GoogleTranslate(A827, ""de"", ""el"")"),"ωστόσο")</f>
        <v>ωστόσο</v>
      </c>
    </row>
    <row r="828">
      <c r="A828" s="1" t="s">
        <v>829</v>
      </c>
      <c r="B828" s="2" t="str">
        <f>IFERROR(__xludf.DUMMYFUNCTION("GoogleTranslate(A828, ""auto"")"),"ever")</f>
        <v>ever</v>
      </c>
      <c r="C828" s="3" t="str">
        <f>IFERROR(__xludf.DUMMYFUNCTION("GoogleTranslate(A828, ""de"", ""el"")"),"πάντα")</f>
        <v>πάντα</v>
      </c>
    </row>
    <row r="829">
      <c r="A829" s="1" t="s">
        <v>830</v>
      </c>
      <c r="B829" s="2" t="str">
        <f>IFERROR(__xludf.DUMMYFUNCTION("GoogleTranslate(A829, ""auto"")"),"stand someone aside")</f>
        <v>stand someone aside</v>
      </c>
      <c r="C829" s="3" t="str">
        <f>IFERROR(__xludf.DUMMYFUNCTION("GoogleTranslate(A829, ""de"", ""el"")"),"σταθεί κάποιος στην άκρη")</f>
        <v>σταθεί κάποιος στην άκρη</v>
      </c>
    </row>
    <row r="830">
      <c r="A830" s="1" t="s">
        <v>831</v>
      </c>
      <c r="B830" s="2" t="str">
        <f>IFERROR(__xludf.DUMMYFUNCTION("GoogleTranslate(A830, ""auto"")"),"can watch someone")</f>
        <v>can watch someone</v>
      </c>
      <c r="C830" s="3" t="str">
        <f>IFERROR(__xludf.DUMMYFUNCTION("GoogleTranslate(A830, ""de"", ""el"")"),"μπορούν να παρακολουθήσουν κάποιον")</f>
        <v>μπορούν να παρακολουθήσουν κάποιον</v>
      </c>
    </row>
    <row r="831">
      <c r="A831" s="1" t="s">
        <v>832</v>
      </c>
      <c r="B831" s="2" t="str">
        <f>IFERROR(__xludf.DUMMYFUNCTION("GoogleTranslate(A831, ""auto"")"),"someone convince")</f>
        <v>someone convince</v>
      </c>
      <c r="C831" s="3" t="str">
        <f>IFERROR(__xludf.DUMMYFUNCTION("GoogleTranslate(A831, ""de"", ""el"")"),"κάποιος πείσει")</f>
        <v>κάποιος πείσει</v>
      </c>
    </row>
    <row r="832">
      <c r="A832" s="1" t="s">
        <v>833</v>
      </c>
      <c r="B832" s="2" t="str">
        <f>IFERROR(__xludf.DUMMYFUNCTION("GoogleTranslate(A832, ""auto"")"),"jenner")</f>
        <v>jenner</v>
      </c>
      <c r="C832" s="3" t="str">
        <f>IFERROR(__xludf.DUMMYFUNCTION("GoogleTranslate(A832, ""de"", ""el"")"),"Jenner")</f>
        <v>Jenner</v>
      </c>
    </row>
    <row r="833">
      <c r="A833" s="1" t="s">
        <v>834</v>
      </c>
      <c r="B833" s="2" t="str">
        <f>IFERROR(__xludf.DUMMYFUNCTION("GoogleTranslate(A833, ""auto"")"),"each")</f>
        <v>each</v>
      </c>
      <c r="C833" s="3" t="str">
        <f>IFERROR(__xludf.DUMMYFUNCTION("GoogleTranslate(A833, ""de"", ""el"")"),"κάθε")</f>
        <v>κάθε</v>
      </c>
    </row>
    <row r="834">
      <c r="A834" s="5" t="s">
        <v>835</v>
      </c>
      <c r="B834" s="2" t="str">
        <f>IFERROR(__xludf.DUMMYFUNCTION("GoogleTranslate(A834, ""auto"")"),"Jura Mountains")</f>
        <v>Jura Mountains</v>
      </c>
      <c r="C834" s="3" t="str">
        <f>IFERROR(__xludf.DUMMYFUNCTION("GoogleTranslate(A834, ""de"", ""el"")"),"νόμος")</f>
        <v>νόμος</v>
      </c>
    </row>
    <row r="835">
      <c r="A835" s="1" t="s">
        <v>836</v>
      </c>
      <c r="B835" s="2" t="str">
        <f>IFERROR(__xludf.DUMMYFUNCTION("GoogleTranslate(A835, ""auto"")"),"Smart")</f>
        <v>Smart</v>
      </c>
      <c r="C835" s="3" t="str">
        <f>IFERROR(__xludf.DUMMYFUNCTION("GoogleTranslate(A835, ""de"", ""el"")"),"σοφός")</f>
        <v>σοφός</v>
      </c>
    </row>
    <row r="836">
      <c r="A836" s="1" t="s">
        <v>837</v>
      </c>
      <c r="B836" s="2" t="str">
        <f>IFERROR(__xludf.DUMMYFUNCTION("GoogleTranslate(A836, ""auto"")"),"crisp")</f>
        <v>crisp</v>
      </c>
      <c r="C836" s="3" t="str">
        <f>IFERROR(__xludf.DUMMYFUNCTION("GoogleTranslate(A836, ""de"", ""el"")"),"τραγανός")</f>
        <v>τραγανός</v>
      </c>
    </row>
    <row r="837">
      <c r="A837" s="1" t="s">
        <v>838</v>
      </c>
      <c r="B837" s="2" t="str">
        <f>IFERROR(__xludf.DUMMYFUNCTION("GoogleTranslate(A837, ""auto"")"),"just")</f>
        <v>just</v>
      </c>
      <c r="C837" s="3" t="str">
        <f>IFERROR(__xludf.DUMMYFUNCTION("GoogleTranslate(A837, ""de"", ""el"")"),"μόλις")</f>
        <v>μόλις</v>
      </c>
    </row>
    <row r="838">
      <c r="A838" s="1" t="s">
        <v>839</v>
      </c>
      <c r="B838" s="2" t="str">
        <f>IFERROR(__xludf.DUMMYFUNCTION("GoogleTranslate(A838, ""auto"")"),"be scarce")</f>
        <v>be scarce</v>
      </c>
      <c r="C838" s="3" t="str">
        <f>IFERROR(__xludf.DUMMYFUNCTION("GoogleTranslate(A838, ""de"", ""el"")"),"είναι σπάνιο")</f>
        <v>είναι σπάνιο</v>
      </c>
    </row>
    <row r="839">
      <c r="A839" s="1" t="s">
        <v>840</v>
      </c>
      <c r="B839" s="2" t="str">
        <f>IFERROR(__xludf.DUMMYFUNCTION("GoogleTranslate(A839, ""auto"")"),"competently")</f>
        <v>competently</v>
      </c>
      <c r="C839" s="3" t="str">
        <f>IFERROR(__xludf.DUMMYFUNCTION("GoogleTranslate(A839, ""de"", ""el"")"),"αρμοδίως")</f>
        <v>αρμοδίως</v>
      </c>
    </row>
    <row r="840">
      <c r="A840" s="1" t="s">
        <v>841</v>
      </c>
      <c r="B840" s="2" t="str">
        <f>IFERROR(__xludf.DUMMYFUNCTION("GoogleTranslate(A840, ""auto"")"),"continuous")</f>
        <v>continuous</v>
      </c>
      <c r="C840" s="3" t="str">
        <f>IFERROR(__xludf.DUMMYFUNCTION("GoogleTranslate(A840, ""de"", ""el"")"),"συνεχής")</f>
        <v>συνεχής</v>
      </c>
    </row>
    <row r="841">
      <c r="A841" s="1" t="s">
        <v>842</v>
      </c>
      <c r="B841" s="2" t="str">
        <f>IFERROR(__xludf.DUMMYFUNCTION("GoogleTranslate(A841, ""auto"")"),"strongly")</f>
        <v>strongly</v>
      </c>
      <c r="C841" s="3" t="str">
        <f>IFERROR(__xludf.DUMMYFUNCTION("GoogleTranslate(A841, ""de"", ""el"")"),"δυνατά")</f>
        <v>δυνατά</v>
      </c>
    </row>
    <row r="842">
      <c r="A842" s="1" t="s">
        <v>843</v>
      </c>
      <c r="B842" s="2" t="str">
        <f>IFERROR(__xludf.DUMMYFUNCTION("GoogleTranslate(A842, ""auto"")"),"crisscrossing")</f>
        <v>crisscrossing</v>
      </c>
      <c r="C842" s="3" t="str">
        <f>IFERROR(__xludf.DUMMYFUNCTION("GoogleTranslate(A842, ""de"", ""el"")"),"διασταυρώνονται")</f>
        <v>διασταυρώνονται</v>
      </c>
    </row>
    <row r="843">
      <c r="A843" s="1" t="s">
        <v>844</v>
      </c>
      <c r="B843" s="2" t="str">
        <f>IFERROR(__xludf.DUMMYFUNCTION("GoogleTranslate(A843, ""auto"")"),"crooked")</f>
        <v>crooked</v>
      </c>
      <c r="C843" s="3" t="str">
        <f>IFERROR(__xludf.DUMMYFUNCTION("GoogleTranslate(A843, ""de"", ""el"")"),"ανέντιμος")</f>
        <v>ανέντιμος</v>
      </c>
    </row>
    <row r="844">
      <c r="A844" s="1" t="s">
        <v>845</v>
      </c>
      <c r="B844" s="2" t="str">
        <f>IFERROR(__xludf.DUMMYFUNCTION("GoogleTranslate(A844, ""auto"")"),"Boredom")</f>
        <v>Boredom</v>
      </c>
      <c r="C844" s="3" t="str">
        <f>IFERROR(__xludf.DUMMYFUNCTION("GoogleTranslate(A844, ""de"", ""el"")"),"ανία")</f>
        <v>ανία</v>
      </c>
    </row>
    <row r="845">
      <c r="A845" s="1" t="s">
        <v>846</v>
      </c>
      <c r="B845" s="2" t="str">
        <f>IFERROR(__xludf.DUMMYFUNCTION("GoogleTranslate(A845, ""auto"")"),"long-term")</f>
        <v>long-term</v>
      </c>
      <c r="C845" s="3" t="str">
        <f>IFERROR(__xludf.DUMMYFUNCTION("GoogleTranslate(A845, ""de"", ""el"")"),"μακροπρόθεσμος")</f>
        <v>μακροπρόθεσμος</v>
      </c>
    </row>
    <row r="846">
      <c r="A846" s="1" t="s">
        <v>847</v>
      </c>
      <c r="B846" s="2" t="str">
        <f>IFERROR(__xludf.DUMMYFUNCTION("GoogleTranslate(A846, ""auto"")"),"lurk")</f>
        <v>lurk</v>
      </c>
      <c r="C846" s="3" t="str">
        <f>IFERROR(__xludf.DUMMYFUNCTION("GoogleTranslate(A846, ""de"", ""el"")"),"κρύβομαι")</f>
        <v>κρύβομαι</v>
      </c>
    </row>
    <row r="847">
      <c r="A847" s="1" t="s">
        <v>848</v>
      </c>
      <c r="B847" s="2" t="str">
        <f>IFERROR(__xludf.DUMMYFUNCTION("GoogleTranslate(A847, ""auto"")"),"alive")</f>
        <v>alive</v>
      </c>
      <c r="C847" s="3" t="str">
        <f>IFERROR(__xludf.DUMMYFUNCTION("GoogleTranslate(A847, ""de"", ""el"")"),"ζωντανός")</f>
        <v>ζωντανός</v>
      </c>
    </row>
    <row r="848">
      <c r="A848" s="1" t="s">
        <v>849</v>
      </c>
      <c r="B848" s="2" t="str">
        <f>IFERROR(__xludf.DUMMYFUNCTION("GoogleTranslate(A848, ""auto"")"),"lay")</f>
        <v>lay</v>
      </c>
      <c r="C848" s="3" t="str">
        <f>IFERROR(__xludf.DUMMYFUNCTION("GoogleTranslate(A848, ""de"", ""el"")"),"θέση")</f>
        <v>θέση</v>
      </c>
    </row>
    <row r="849">
      <c r="A849" s="1" t="s">
        <v>850</v>
      </c>
      <c r="B849" s="2" t="str">
        <f>IFERROR(__xludf.DUMMYFUNCTION("GoogleTranslate(A849, ""auto"")"),"suffer from")</f>
        <v>suffer from</v>
      </c>
      <c r="C849" s="3" t="str">
        <f>IFERROR(__xludf.DUMMYFUNCTION("GoogleTranslate(A849, ""de"", ""el"")"),"πάσχουν από")</f>
        <v>πάσχουν από</v>
      </c>
    </row>
    <row r="850">
      <c r="A850" s="1" t="s">
        <v>851</v>
      </c>
      <c r="B850" s="2" t="str">
        <f>IFERROR(__xludf.DUMMYFUNCTION("GoogleTranslate(A850, ""auto"")"),"suffer from")</f>
        <v>suffer from</v>
      </c>
      <c r="C850" s="3" t="str">
        <f>IFERROR(__xludf.DUMMYFUNCTION("GoogleTranslate(A850, ""de"", ""el"")"),"υποφέρω")</f>
        <v>υποφέρω</v>
      </c>
    </row>
    <row r="851">
      <c r="A851" s="1" t="s">
        <v>852</v>
      </c>
      <c r="B851" s="2" t="str">
        <f>IFERROR(__xludf.DUMMYFUNCTION("GoogleTranslate(A851, ""auto"")"),"meritocratic")</f>
        <v>meritocratic</v>
      </c>
      <c r="C851" s="3" t="str">
        <f>IFERROR(__xludf.DUMMYFUNCTION("GoogleTranslate(A851, ""de"", ""el"")"),"αξιοκρατικό")</f>
        <v>αξιοκρατικό</v>
      </c>
    </row>
    <row r="852">
      <c r="A852" s="1" t="s">
        <v>853</v>
      </c>
      <c r="B852" s="2" t="str">
        <f>IFERROR(__xludf.DUMMYFUNCTION("GoogleTranslate(A852, ""auto"")"),"to shine")</f>
        <v>to shine</v>
      </c>
      <c r="C852" s="3" t="str">
        <f>IFERROR(__xludf.DUMMYFUNCTION("GoogleTranslate(A852, ""de"", ""el"")"),"λάμψη")</f>
        <v>λάμψη</v>
      </c>
    </row>
    <row r="853">
      <c r="A853" s="1" t="s">
        <v>854</v>
      </c>
      <c r="B853" s="2" t="str">
        <f>IFERROR(__xludf.DUMMYFUNCTION("GoogleTranslate(A853, ""auto"")"),"deliver")</f>
        <v>deliver</v>
      </c>
      <c r="C853" s="3" t="str">
        <f>IFERROR(__xludf.DUMMYFUNCTION("GoogleTranslate(A853, ""de"", ""el"")"),"προμήθεια")</f>
        <v>προμήθεια</v>
      </c>
    </row>
    <row r="854">
      <c r="A854" s="1" t="s">
        <v>855</v>
      </c>
      <c r="B854" s="2" t="str">
        <f>IFERROR(__xludf.DUMMYFUNCTION("GoogleTranslate(A854, ""auto"")"),"Curls")</f>
        <v>Curls</v>
      </c>
      <c r="C854" s="3" t="str">
        <f>IFERROR(__xludf.DUMMYFUNCTION("GoogleTranslate(A854, ""de"", ""el"")"),"δέλεαρ")</f>
        <v>δέλεαρ</v>
      </c>
    </row>
    <row r="855">
      <c r="A855" s="1" t="s">
        <v>856</v>
      </c>
      <c r="B855" s="2" t="str">
        <f>IFERROR(__xludf.DUMMYFUNCTION("GoogleTranslate(A855, ""auto"")"),"start")</f>
        <v>start</v>
      </c>
      <c r="C855" s="3" t="str">
        <f>IFERROR(__xludf.DUMMYFUNCTION("GoogleTranslate(A855, ""de"", ""el"")"),"αρχή")</f>
        <v>αρχή</v>
      </c>
    </row>
    <row r="856">
      <c r="A856" s="1" t="s">
        <v>857</v>
      </c>
      <c r="B856" s="2" t="str">
        <f>IFERROR(__xludf.DUMMYFUNCTION("GoogleTranslate(A856, ""auto"")"),"losradeln")</f>
        <v>losradeln</v>
      </c>
      <c r="C856" s="3" t="str">
        <f>IFERROR(__xludf.DUMMYFUNCTION("GoogleTranslate(A856, ""de"", ""el"")"),"losradeln")</f>
        <v>losradeln</v>
      </c>
    </row>
    <row r="857">
      <c r="A857" s="1" t="s">
        <v>858</v>
      </c>
      <c r="B857" s="2" t="str">
        <f>IFERROR(__xludf.DUMMYFUNCTION("GoogleTranslate(A857, ""auto"")"),"moderate")</f>
        <v>moderate</v>
      </c>
      <c r="C857" s="3" t="str">
        <f>IFERROR(__xludf.DUMMYFUNCTION("GoogleTranslate(A857, ""de"", ""el"")"),"μέτρια")</f>
        <v>μέτρια</v>
      </c>
    </row>
    <row r="858">
      <c r="A858" s="1" t="s">
        <v>859</v>
      </c>
      <c r="B858" s="2" t="str">
        <f>IFERROR(__xludf.DUMMYFUNCTION("GoogleTranslate(A858, ""auto"")"),"measure up")</f>
        <v>measure up</v>
      </c>
      <c r="C858" s="3" t="str">
        <f>IFERROR(__xludf.DUMMYFUNCTION("GoogleTranslate(A858, ""de"", ""el"")"),"μέτρο")</f>
        <v>μέτρο</v>
      </c>
    </row>
    <row r="859">
      <c r="A859" s="1" t="s">
        <v>860</v>
      </c>
      <c r="B859" s="2" t="str">
        <f>IFERROR(__xludf.DUMMYFUNCTION("GoogleTranslate(A859, ""auto"")"),"Distrust arouse against")</f>
        <v>Distrust arouse against</v>
      </c>
      <c r="C859" s="3" t="str">
        <f>IFERROR(__xludf.DUMMYFUNCTION("GoogleTranslate(A859, ""de"", ""el"")"),"Δυσπιστία ξυπνήσει κατά")</f>
        <v>Δυσπιστία ξυπνήσει κατά</v>
      </c>
    </row>
    <row r="860">
      <c r="A860" s="1" t="s">
        <v>861</v>
      </c>
      <c r="B860" s="2" t="str">
        <f>IFERROR(__xludf.DUMMYFUNCTION("GoogleTranslate(A860, ""auto"")"),"with guilt have to")</f>
        <v>with guilt have to</v>
      </c>
      <c r="C860" s="3" t="str">
        <f>IFERROR(__xludf.DUMMYFUNCTION("GoogleTranslate(A860, ""de"", ""el"")"),"με την ενοχή πρέπει να")</f>
        <v>με την ενοχή πρέπει να</v>
      </c>
    </row>
    <row r="861">
      <c r="A861" s="1" t="s">
        <v>862</v>
      </c>
      <c r="B861" s="2" t="str">
        <f>IFERROR(__xludf.DUMMYFUNCTION("GoogleTranslate(A861, ""auto"")"),"mitradeln")</f>
        <v>mitradeln</v>
      </c>
      <c r="C861" s="3" t="str">
        <f>IFERROR(__xludf.DUMMYFUNCTION("GoogleTranslate(A861, ""de"", ""el"")"),"άξονες Mitra")</f>
        <v>άξονες Mitra</v>
      </c>
    </row>
    <row r="862">
      <c r="A862" s="1" t="s">
        <v>863</v>
      </c>
      <c r="B862" s="2" t="str">
        <f>IFERROR(__xludf.DUMMYFUNCTION("GoogleTranslate(A862, ""auto"")"),"say in")</f>
        <v>say in</v>
      </c>
      <c r="C862" s="3" t="str">
        <f>IFERROR(__xludf.DUMMYFUNCTION("GoogleTranslate(A862, ""de"", ""el"")"),"πω")</f>
        <v>πω</v>
      </c>
    </row>
    <row r="863">
      <c r="A863" s="1" t="s">
        <v>864</v>
      </c>
      <c r="B863" s="2" t="str">
        <f>IFERROR(__xludf.DUMMYFUNCTION("GoogleTranslate(A863, ""auto"")"),"tell")</f>
        <v>tell</v>
      </c>
      <c r="C863" s="3" t="str">
        <f>IFERROR(__xludf.DUMMYFUNCTION("GoogleTranslate(A863, ""de"", ""el"")"),"πείτε")</f>
        <v>πείτε</v>
      </c>
    </row>
    <row r="864">
      <c r="A864" s="1" t="s">
        <v>865</v>
      </c>
      <c r="B864" s="2" t="str">
        <f>IFERROR(__xludf.DUMMYFUNCTION("GoogleTranslate(A864, ""auto"")"),"according to")</f>
        <v>according to</v>
      </c>
      <c r="C864" s="3" t="str">
        <f>IFERROR(__xludf.DUMMYFUNCTION("GoogleTranslate(A864, ""de"", ""el"")"),"σύμφωνα με")</f>
        <v>σύμφωνα με</v>
      </c>
    </row>
    <row r="865">
      <c r="A865" s="1" t="s">
        <v>866</v>
      </c>
      <c r="B865" s="2" t="str">
        <f>IFERROR(__xludf.DUMMYFUNCTION("GoogleTranslate(A865, ""auto"")"),"by arrangement")</f>
        <v>by arrangement</v>
      </c>
      <c r="C865" s="3" t="str">
        <f>IFERROR(__xludf.DUMMYFUNCTION("GoogleTranslate(A865, ""de"", ""el"")"),"με συμφωνία")</f>
        <v>με συμφωνία</v>
      </c>
    </row>
    <row r="866">
      <c r="A866" s="5" t="s">
        <v>867</v>
      </c>
      <c r="B866" s="2" t="str">
        <f>IFERROR(__xludf.DUMMYFUNCTION("GoogleTranslate(A866, ""auto"")"),"reconstruct")</f>
        <v>reconstruct</v>
      </c>
      <c r="C866" s="3" t="str">
        <f>IFERROR(__xludf.DUMMYFUNCTION("GoogleTranslate(A866, ""de"", ""el"")"),"ανακατασκευάσει")</f>
        <v>ανακατασκευάσει</v>
      </c>
    </row>
    <row r="867">
      <c r="A867" s="1" t="s">
        <v>868</v>
      </c>
      <c r="B867" s="2" t="str">
        <f>IFERROR(__xludf.DUMMYFUNCTION("GoogleTranslate(A867, ""auto"")"),"think about")</f>
        <v>think about</v>
      </c>
      <c r="C867" s="3" t="str">
        <f>IFERROR(__xludf.DUMMYFUNCTION("GoogleTranslate(A867, ""de"", ""el"")"),"σκέφτομαι")</f>
        <v>σκέφτομαι</v>
      </c>
    </row>
    <row r="868">
      <c r="A868" s="1" t="s">
        <v>869</v>
      </c>
      <c r="B868" s="2" t="str">
        <f>IFERROR(__xludf.DUMMYFUNCTION("GoogleTranslate(A868, ""auto"")"),"provide tutoring")</f>
        <v>provide tutoring</v>
      </c>
      <c r="C868" s="3" t="str">
        <f>IFERROR(__xludf.DUMMYFUNCTION("GoogleTranslate(A868, ""de"", ""el"")"),"παρέχουν διδασκαλία")</f>
        <v>παρέχουν διδασκαλία</v>
      </c>
    </row>
    <row r="869">
      <c r="A869" s="1" t="s">
        <v>870</v>
      </c>
      <c r="B869" s="2" t="str">
        <f>IFERROR(__xludf.DUMMYFUNCTION("GoogleTranslate(A869, ""auto"")"),"catch up")</f>
        <v>catch up</v>
      </c>
      <c r="C869" s="3" t="str">
        <f>IFERROR(__xludf.DUMMYFUNCTION("GoogleTranslate(A869, ""de"", ""el"")"),"καλύψουν τη διαφορά")</f>
        <v>καλύψουν τη διαφορά</v>
      </c>
    </row>
    <row r="870">
      <c r="A870" s="1" t="s">
        <v>871</v>
      </c>
      <c r="B870" s="2" t="str">
        <f>IFERROR(__xludf.DUMMYFUNCTION("GoogleTranslate(A870, ""auto"")"),"look up")</f>
        <v>look up</v>
      </c>
      <c r="C870" s="3" t="str">
        <f>IFERROR(__xludf.DUMMYFUNCTION("GoogleTranslate(A870, ""de"", ""el"")"),"κοιτάζω προς τα πάνω")</f>
        <v>κοιτάζω προς τα πάνω</v>
      </c>
    </row>
    <row r="871">
      <c r="A871" s="1" t="s">
        <v>872</v>
      </c>
      <c r="B871" s="2" t="str">
        <f>IFERROR(__xludf.DUMMYFUNCTION("GoogleTranslate(A871, ""auto"")"),"prove")</f>
        <v>prove</v>
      </c>
      <c r="C871" s="3" t="str">
        <f>IFERROR(__xludf.DUMMYFUNCTION("GoogleTranslate(A871, ""de"", ""el"")"),"αποδειχθεί")</f>
        <v>αποδειχθεί</v>
      </c>
    </row>
    <row r="872">
      <c r="A872" s="1" t="s">
        <v>873</v>
      </c>
      <c r="B872" s="2" t="str">
        <f>IFERROR(__xludf.DUMMYFUNCTION("GoogleTranslate(A872, ""auto"")"),"are close")</f>
        <v>are close</v>
      </c>
      <c r="C872" s="3" t="str">
        <f>IFERROR(__xludf.DUMMYFUNCTION("GoogleTranslate(A872, ""de"", ""el"")"),"είναι κοντά")</f>
        <v>είναι κοντά</v>
      </c>
    </row>
    <row r="873">
      <c r="A873" s="5" t="s">
        <v>874</v>
      </c>
      <c r="B873" s="2" t="str">
        <f>IFERROR(__xludf.DUMMYFUNCTION("GoogleTranslate(A873, ""auto"")"),"namely")</f>
        <v>namely</v>
      </c>
      <c r="C873" s="3" t="str">
        <f>IFERROR(__xludf.DUMMYFUNCTION("GoogleTranslate(A873, ""de"", ""el"")"),"δηλαδή")</f>
        <v>δηλαδή</v>
      </c>
    </row>
    <row r="874">
      <c r="A874" s="1" t="s">
        <v>875</v>
      </c>
      <c r="B874" s="2" t="str">
        <f>IFERROR(__xludf.DUMMYFUNCTION("GoogleTranslate(A874, ""auto"")"),"on the side")</f>
        <v>on the side</v>
      </c>
      <c r="C874" s="3" t="str">
        <f>IFERROR(__xludf.DUMMYFUNCTION("GoogleTranslate(A874, ""de"", ""el"")"),"από την πλευρά της")</f>
        <v>από την πλευρά της</v>
      </c>
    </row>
    <row r="875">
      <c r="A875" s="1" t="s">
        <v>876</v>
      </c>
      <c r="B875" s="2" t="str">
        <f>IFERROR(__xludf.DUMMYFUNCTION("GoogleTranslate(A875, ""auto"")"),"tend to")</f>
        <v>tend to</v>
      </c>
      <c r="C875" s="3" t="str">
        <f>IFERROR(__xludf.DUMMYFUNCTION("GoogleTranslate(A875, ""de"", ""el"")"),"τείνουν να")</f>
        <v>τείνουν να</v>
      </c>
    </row>
    <row r="876">
      <c r="A876" s="5" t="s">
        <v>877</v>
      </c>
      <c r="B876" s="2" t="str">
        <f>IFERROR(__xludf.DUMMYFUNCTION("GoogleTranslate(A876, ""auto"")"),"call")</f>
        <v>call</v>
      </c>
      <c r="C876" s="3" t="str">
        <f>IFERROR(__xludf.DUMMYFUNCTION("GoogleTranslate(A876, ""de"", ""el"")"),"κλήση")</f>
        <v>κλήση</v>
      </c>
    </row>
    <row r="877">
      <c r="A877" s="1" t="s">
        <v>878</v>
      </c>
      <c r="B877" s="2" t="str">
        <f>IFERROR(__xludf.DUMMYFUNCTION("GoogleTranslate(A877, ""auto"")"),"rebuilt")</f>
        <v>rebuilt</v>
      </c>
      <c r="C877" s="3" t="str">
        <f>IFERROR(__xludf.DUMMYFUNCTION("GoogleTranslate(A877, ""de"", ""el"")"),"ξαναχτίστηκε")</f>
        <v>ξαναχτίστηκε</v>
      </c>
    </row>
    <row r="878">
      <c r="A878" s="1" t="s">
        <v>879</v>
      </c>
      <c r="B878" s="2" t="str">
        <f>IFERROR(__xludf.DUMMYFUNCTION("GoogleTranslate(A878, ""auto"")"),"not think of")</f>
        <v>not think of</v>
      </c>
      <c r="C878" s="3" t="str">
        <f>IFERROR(__xludf.DUMMYFUNCTION("GoogleTranslate(A878, ""de"", ""el"")"),"Δεν σκέφτομαι")</f>
        <v>Δεν σκέφτομαι</v>
      </c>
    </row>
    <row r="879">
      <c r="A879" s="1" t="s">
        <v>880</v>
      </c>
      <c r="B879" s="2" t="str">
        <f>IFERROR(__xludf.DUMMYFUNCTION("GoogleTranslate(A879, ""auto"")"),"Lower Austria")</f>
        <v>Lower Austria</v>
      </c>
      <c r="C879" s="3" t="str">
        <f>IFERROR(__xludf.DUMMYFUNCTION("GoogleTranslate(A879, ""de"", ""el"")"),"Κάτω Αυστρία")</f>
        <v>Κάτω Αυστρία</v>
      </c>
    </row>
    <row r="880">
      <c r="A880" s="1" t="s">
        <v>881</v>
      </c>
      <c r="B880" s="2" t="str">
        <f>IFERROR(__xludf.DUMMYFUNCTION("GoogleTranslate(A880, ""auto"")"),"low")</f>
        <v>low</v>
      </c>
      <c r="C880" s="3" t="str">
        <f>IFERROR(__xludf.DUMMYFUNCTION("GoogleTranslate(A880, ""de"", ""el"")"),"χαμηλός")</f>
        <v>χαμηλός</v>
      </c>
    </row>
    <row r="881">
      <c r="A881" s="5" t="s">
        <v>882</v>
      </c>
      <c r="B881" s="2" t="str">
        <f>IFERROR(__xludf.DUMMYFUNCTION("GoogleTranslate(A881, ""auto"")"),"apparently")</f>
        <v>apparently</v>
      </c>
      <c r="C881" s="3" t="str">
        <f>IFERROR(__xludf.DUMMYFUNCTION("GoogleTranslate(A881, ""de"", ""el"")"),"προφανώς")</f>
        <v>προφανώς</v>
      </c>
    </row>
    <row r="882">
      <c r="A882" s="1" t="s">
        <v>883</v>
      </c>
      <c r="B882" s="2" t="str">
        <f>IFERROR(__xludf.DUMMYFUNCTION("GoogleTranslate(A882, ""auto"")"),"public")</f>
        <v>public</v>
      </c>
      <c r="C882" s="3" t="str">
        <f>IFERROR(__xludf.DUMMYFUNCTION("GoogleTranslate(A882, ""de"", ""el"")"),"δημοσίως")</f>
        <v>δημοσίως</v>
      </c>
    </row>
    <row r="883">
      <c r="A883" s="1" t="s">
        <v>884</v>
      </c>
      <c r="B883" s="2" t="str">
        <f>IFERROR(__xludf.DUMMYFUNCTION("GoogleTranslate(A883, ""auto"")"),"live faithfully")</f>
        <v>live faithfully</v>
      </c>
      <c r="C883" s="3" t="str">
        <f>IFERROR(__xludf.DUMMYFUNCTION("GoogleTranslate(A883, ""de"", ""el"")"),"ζωντανή πιστά")</f>
        <v>ζωντανή πιστά</v>
      </c>
    </row>
    <row r="884">
      <c r="A884" s="1" t="s">
        <v>885</v>
      </c>
      <c r="B884" s="2" t="str">
        <f>IFERROR(__xludf.DUMMYFUNCTION("GoogleTranslate(A884, ""auto"")"),"resident")</f>
        <v>resident</v>
      </c>
      <c r="C884" s="3" t="str">
        <f>IFERROR(__xludf.DUMMYFUNCTION("GoogleTranslate(A884, ""de"", ""el"")"),"κάτοικος")</f>
        <v>κάτοικος</v>
      </c>
    </row>
    <row r="885">
      <c r="A885" s="1" t="s">
        <v>886</v>
      </c>
      <c r="B885" s="2" t="str">
        <f>IFERROR(__xludf.DUMMYFUNCTION("GoogleTranslate(A885, ""auto"")"),"swot")</f>
        <v>swot</v>
      </c>
      <c r="C885" s="3" t="str">
        <f>IFERROR(__xludf.DUMMYFUNCTION("GoogleTranslate(A885, ""de"", ""el"")"),"μελετώ εντατικά")</f>
        <v>μελετώ εντατικά</v>
      </c>
    </row>
    <row r="886">
      <c r="A886" s="1" t="s">
        <v>887</v>
      </c>
      <c r="B886" s="2" t="str">
        <f>IFERROR(__xludf.DUMMYFUNCTION("GoogleTranslate(A886, ""auto"")"),"for")</f>
        <v>for</v>
      </c>
      <c r="C886" s="3" t="str">
        <f>IFERROR(__xludf.DUMMYFUNCTION("GoogleTranslate(A886, ""de"", ""el"")"),"με")</f>
        <v>με</v>
      </c>
    </row>
    <row r="887">
      <c r="A887" s="1" t="s">
        <v>888</v>
      </c>
      <c r="B887" s="2" t="str">
        <f>IFERROR(__xludf.DUMMYFUNCTION("GoogleTranslate(A887, ""auto"")"),"plastic coated")</f>
        <v>plastic coated</v>
      </c>
      <c r="C887" s="3" t="str">
        <f>IFERROR(__xludf.DUMMYFUNCTION("GoogleTranslate(A887, ""de"", ""el"")"),"πλαστικό επικαλυμμένο")</f>
        <v>πλαστικό επικαλυμμένο</v>
      </c>
    </row>
    <row r="888">
      <c r="A888" s="1" t="s">
        <v>889</v>
      </c>
      <c r="B888" s="2" t="str">
        <f>IFERROR(__xludf.DUMMYFUNCTION("GoogleTranslate(A888, ""auto"")"),"suddenly")</f>
        <v>suddenly</v>
      </c>
      <c r="C888" s="3" t="str">
        <f>IFERROR(__xludf.DUMMYFUNCTION("GoogleTranslate(A888, ""de"", ""el"")"),"ξαφνικά")</f>
        <v>ξαφνικά</v>
      </c>
    </row>
    <row r="889">
      <c r="A889" s="1" t="s">
        <v>890</v>
      </c>
      <c r="B889" s="2" t="str">
        <f>IFERROR(__xludf.DUMMYFUNCTION("GoogleTranslate(A889, ""auto"")"),"postlagernd")</f>
        <v>postlagernd</v>
      </c>
      <c r="C889" s="3" t="str">
        <f>IFERROR(__xludf.DUMMYFUNCTION("GoogleTranslate(A889, ""de"", ""el"")"),"ποστρεστάντ")</f>
        <v>ποστρεστάντ</v>
      </c>
    </row>
    <row r="890">
      <c r="A890" s="1" t="s">
        <v>891</v>
      </c>
      <c r="B890" s="2" t="str">
        <f>IFERROR(__xludf.DUMMYFUNCTION("GoogleTranslate(A890, ""auto"")"),"related to practice")</f>
        <v>related to practice</v>
      </c>
      <c r="C890" s="3" t="str">
        <f>IFERROR(__xludf.DUMMYFUNCTION("GoogleTranslate(A890, ""de"", ""el"")"),"που σχετίζονται με την πρακτική")</f>
        <v>που σχετίζονται με την πρακτική</v>
      </c>
    </row>
    <row r="891">
      <c r="A891" s="1" t="s">
        <v>892</v>
      </c>
      <c r="B891" s="1" t="s">
        <v>893</v>
      </c>
      <c r="C891" s="3" t="str">
        <f>IFERROR(__xludf.DUMMYFUNCTION("GoogleTranslate(A891, ""de"", ""el"")"),"κατ 'αρχήν")</f>
        <v>κατ 'αρχήν</v>
      </c>
    </row>
    <row r="892">
      <c r="A892" s="1" t="s">
        <v>894</v>
      </c>
      <c r="B892" s="2" t="str">
        <f>IFERROR(__xludf.DUMMYFUNCTION("GoogleTranslate(A892, ""auto"")"),"while")</f>
        <v>while</v>
      </c>
      <c r="C892" s="3" t="str">
        <f>IFERROR(__xludf.DUMMYFUNCTION("GoogleTranslate(A892, ""de"", ""el"")"),"καθαρός")</f>
        <v>καθαρός</v>
      </c>
    </row>
    <row r="893">
      <c r="A893" s="1" t="s">
        <v>895</v>
      </c>
      <c r="B893" s="2" t="str">
        <f>IFERROR(__xludf.DUMMYFUNCTION("GoogleTranslate(A893, ""auto"")"),"quickly")</f>
        <v>quickly</v>
      </c>
      <c r="C893" s="3" t="str">
        <f>IFERROR(__xludf.DUMMYFUNCTION("GoogleTranslate(A893, ""de"", ""el"")"),"γρήγορα")</f>
        <v>γρήγορα</v>
      </c>
    </row>
    <row r="894">
      <c r="A894" s="5" t="s">
        <v>896</v>
      </c>
      <c r="B894" s="2" t="str">
        <f>IFERROR(__xludf.DUMMYFUNCTION("GoogleTranslate(A894, ""auto"")"),"rob")</f>
        <v>rob</v>
      </c>
      <c r="C894" s="3" t="str">
        <f>IFERROR(__xludf.DUMMYFUNCTION("GoogleTranslate(A894, ""de"", ""el"")"),"ληστεύω")</f>
        <v>ληστεύω</v>
      </c>
    </row>
    <row r="895">
      <c r="A895" s="1" t="s">
        <v>897</v>
      </c>
      <c r="B895" s="2" t="str">
        <f>IFERROR(__xludf.DUMMYFUNCTION("GoogleTranslate(A895, ""auto"")"),"expect")</f>
        <v>expect</v>
      </c>
      <c r="C895" s="3" t="str">
        <f>IFERROR(__xludf.DUMMYFUNCTION("GoogleTranslate(A895, ""de"", ""el"")"),"αναμένω")</f>
        <v>αναμένω</v>
      </c>
    </row>
    <row r="896">
      <c r="A896" s="1" t="s">
        <v>898</v>
      </c>
      <c r="B896" s="2" t="str">
        <f>IFERROR(__xludf.DUMMYFUNCTION("GoogleTranslate(A896, ""auto"")"),"in time")</f>
        <v>in time</v>
      </c>
      <c r="C896" s="3" t="str">
        <f>IFERROR(__xludf.DUMMYFUNCTION("GoogleTranslate(A896, ""de"", ""el"")"),"εγκαίρως")</f>
        <v>εγκαίρως</v>
      </c>
    </row>
    <row r="897">
      <c r="A897" s="1" t="s">
        <v>899</v>
      </c>
      <c r="B897" s="2" t="str">
        <f>IFERROR(__xludf.DUMMYFUNCTION("GoogleTranslate(A897, ""auto"")"),"suffice")</f>
        <v>suffice</v>
      </c>
      <c r="C897" s="3" t="str">
        <f>IFERROR(__xludf.DUMMYFUNCTION("GoogleTranslate(A897, ""de"", ""el"")"),"αρκούν")</f>
        <v>αρκούν</v>
      </c>
    </row>
    <row r="898">
      <c r="A898" s="1" t="s">
        <v>900</v>
      </c>
      <c r="B898" s="2" t="str">
        <f>IFERROR(__xludf.DUMMYFUNCTION("GoogleTranslate(A898, ""auto"")"),"court")</f>
        <v>court</v>
      </c>
      <c r="C898" s="3" t="str">
        <f>IFERROR(__xludf.DUMMYFUNCTION("GoogleTranslate(A898, ""de"", ""el"")"),"Αποθήκευση")</f>
        <v>Αποθήκευση</v>
      </c>
    </row>
    <row r="899">
      <c r="A899" s="1" t="s">
        <v>901</v>
      </c>
      <c r="B899" s="2" t="str">
        <f>IFERROR(__xludf.DUMMYFUNCTION("GoogleTranslate(A899, ""auto"")"),"huge")</f>
        <v>huge</v>
      </c>
      <c r="C899" s="3" t="str">
        <f>IFERROR(__xludf.DUMMYFUNCTION("GoogleTranslate(A899, ""de"", ""el"")"),"τεράστιος")</f>
        <v>τεράστιος</v>
      </c>
    </row>
    <row r="900">
      <c r="A900" s="1" t="s">
        <v>902</v>
      </c>
      <c r="B900" s="2" t="str">
        <f>IFERROR(__xludf.DUMMYFUNCTION("GoogleTranslate(A900, ""auto"")"),"sat")</f>
        <v>sat</v>
      </c>
      <c r="C900" s="3" t="str">
        <f>IFERROR(__xludf.DUMMYFUNCTION("GoogleTranslate(A900, ""de"", ""el"")"),"γεμάτος")</f>
        <v>γεμάτος</v>
      </c>
    </row>
    <row r="901">
      <c r="A901" s="1" t="s">
        <v>903</v>
      </c>
      <c r="B901" s="2" t="str">
        <f>IFERROR(__xludf.DUMMYFUNCTION("GoogleTranslate(A901, ""auto"")"),"switch")</f>
        <v>switch</v>
      </c>
      <c r="C901" s="3" t="str">
        <f>IFERROR(__xludf.DUMMYFUNCTION("GoogleTranslate(A901, ""de"", ""el"")"),"διακόπτης")</f>
        <v>διακόπτης</v>
      </c>
    </row>
    <row r="902">
      <c r="A902" s="1" t="s">
        <v>904</v>
      </c>
      <c r="B902" s="2" t="str">
        <f>IFERROR(__xludf.DUMMYFUNCTION("GoogleTranslate(A902, ""auto"")"),"Estimated")</f>
        <v>Estimated</v>
      </c>
      <c r="C902" s="3" t="str">
        <f>IFERROR(__xludf.DUMMYFUNCTION("GoogleTranslate(A902, ""de"", ""el"")"),"περίπου")</f>
        <v>περίπου</v>
      </c>
    </row>
    <row r="903">
      <c r="A903" s="1" t="s">
        <v>905</v>
      </c>
      <c r="B903" s="2" t="str">
        <f>IFERROR(__xludf.DUMMYFUNCTION("GoogleTranslate(A903, ""auto"")"),"push")</f>
        <v>push</v>
      </c>
      <c r="C903" s="3" t="str">
        <f>IFERROR(__xludf.DUMMYFUNCTION("GoogleTranslate(A903, ""de"", ""el"")"),"ώθηση")</f>
        <v>ώθηση</v>
      </c>
    </row>
    <row r="904">
      <c r="A904" s="5" t="s">
        <v>906</v>
      </c>
      <c r="B904" s="2" t="str">
        <f>IFERROR(__xludf.DUMMYFUNCTION("GoogleTranslate(A904, ""auto"")"),"beat")</f>
        <v>beat</v>
      </c>
      <c r="C904" s="3" t="str">
        <f>IFERROR(__xludf.DUMMYFUNCTION("GoogleTranslate(A904, ""de"", ""el"")"),"κτύπησε")</f>
        <v>κτύπησε</v>
      </c>
    </row>
    <row r="905">
      <c r="A905" s="1" t="s">
        <v>907</v>
      </c>
      <c r="B905" s="2" t="str">
        <f>IFERROR(__xludf.DUMMYFUNCTION("GoogleTranslate(A905, ""auto"")"),"slim")</f>
        <v>slim</v>
      </c>
      <c r="C905" s="3" t="str">
        <f>IFERROR(__xludf.DUMMYFUNCTION("GoogleTranslate(A905, ""de"", ""el"")"),"λεπτός")</f>
        <v>λεπτός</v>
      </c>
    </row>
    <row r="906">
      <c r="A906" s="1" t="s">
        <v>908</v>
      </c>
      <c r="B906" s="2" t="str">
        <f>IFERROR(__xludf.DUMMYFUNCTION("GoogleTranslate(A906, ""auto"")"),"arbitrate")</f>
        <v>arbitrate</v>
      </c>
      <c r="C906" s="3" t="str">
        <f>IFERROR(__xludf.DUMMYFUNCTION("GoogleTranslate(A906, ""de"", ""el"")"),"διαιτησία")</f>
        <v>διαιτησία</v>
      </c>
    </row>
    <row r="907">
      <c r="A907" s="1" t="s">
        <v>909</v>
      </c>
      <c r="B907" s="2" t="str">
        <f>IFERROR(__xludf.DUMMYFUNCTION("GoogleTranslate(A907, ""auto"")"),"schmüchen")</f>
        <v>schmüchen</v>
      </c>
      <c r="C907" s="3" t="str">
        <f>IFERROR(__xludf.DUMMYFUNCTION("GoogleTranslate(A907, ""de"", ""el"")"),"schmüchen")</f>
        <v>schmüchen</v>
      </c>
    </row>
    <row r="908">
      <c r="A908" s="1" t="s">
        <v>910</v>
      </c>
      <c r="B908" s="2" t="str">
        <f>IFERROR(__xludf.DUMMYFUNCTION("GoogleTranslate(A908, ""auto"")"),"school meet")</f>
        <v>school meet</v>
      </c>
      <c r="C908" s="3" t="str">
        <f>IFERROR(__xludf.DUMMYFUNCTION("GoogleTranslate(A908, ""de"", ""el"")"),"σχολείο πληρούν")</f>
        <v>σχολείο πληρούν</v>
      </c>
    </row>
    <row r="909">
      <c r="A909" s="5" t="s">
        <v>911</v>
      </c>
      <c r="B909" s="2" t="str">
        <f>IFERROR(__xludf.DUMMYFUNCTION("GoogleTranslate(A909, ""auto"")"),"weak")</f>
        <v>weak</v>
      </c>
      <c r="C909" s="3" t="str">
        <f>IFERROR(__xludf.DUMMYFUNCTION("GoogleTranslate(A909, ""de"", ""el"")"),"αδύναμος")</f>
        <v>αδύναμος</v>
      </c>
    </row>
    <row r="910">
      <c r="A910" s="1" t="s">
        <v>912</v>
      </c>
      <c r="B910" s="2" t="str">
        <f>IFERROR(__xludf.DUMMYFUNCTION("GoogleTranslate(A910, ""auto"")"),"since")</f>
        <v>since</v>
      </c>
      <c r="C910" s="3" t="str">
        <f>IFERROR(__xludf.DUMMYFUNCTION("GoogleTranslate(A910, ""de"", ""el"")"),"από τότε")</f>
        <v>από τότε</v>
      </c>
    </row>
    <row r="911">
      <c r="A911" s="1" t="s">
        <v>913</v>
      </c>
      <c r="B911" s="2" t="str">
        <f>IFERROR(__xludf.DUMMYFUNCTION("GoogleTranslate(A911, ""auto"")"),"Of course")</f>
        <v>Of course</v>
      </c>
      <c r="C911" s="3" t="str">
        <f>IFERROR(__xludf.DUMMYFUNCTION("GoogleTranslate(A911, ""de"", ""el"")"),"φυσικά")</f>
        <v>φυσικά</v>
      </c>
    </row>
    <row r="912">
      <c r="A912" s="5" t="s">
        <v>914</v>
      </c>
      <c r="B912" s="2" t="str">
        <f>IFERROR(__xludf.DUMMYFUNCTION("GoogleTranslate(A912, ""auto"")"),"adapt")</f>
        <v>adapt</v>
      </c>
      <c r="C912" s="3" t="str">
        <f>IFERROR(__xludf.DUMMYFUNCTION("GoogleTranslate(A912, ""de"", ""el"")"),"προσαρμοστούν")</f>
        <v>προσαρμοστούν</v>
      </c>
    </row>
    <row r="913">
      <c r="A913" s="1" t="s">
        <v>915</v>
      </c>
      <c r="B913" s="2" t="str">
        <f>IFERROR(__xludf.DUMMYFUNCTION("GoogleTranslate(A913, ""auto"")"),"to deal with")</f>
        <v>to deal with</v>
      </c>
      <c r="C913" s="3" t="str">
        <f>IFERROR(__xludf.DUMMYFUNCTION("GoogleTranslate(A913, ""de"", ""el"")"),"για την αντιμετώπιση")</f>
        <v>για την αντιμετώπιση</v>
      </c>
    </row>
    <row r="914">
      <c r="A914" s="1" t="s">
        <v>916</v>
      </c>
      <c r="B914" s="2" t="str">
        <f>IFERROR(__xludf.DUMMYFUNCTION("GoogleTranslate(A914, ""auto"")"),"speak against")</f>
        <v>speak against</v>
      </c>
      <c r="C914" s="3" t="str">
        <f>IFERROR(__xludf.DUMMYFUNCTION("GoogleTranslate(A914, ""de"", ""el"")"),"μιλούν ενάντια")</f>
        <v>μιλούν ενάντια</v>
      </c>
    </row>
    <row r="915">
      <c r="A915" s="1" t="s">
        <v>917</v>
      </c>
      <c r="B915" s="2" t="str">
        <f>IFERROR(__xludf.DUMMYFUNCTION("GoogleTranslate(A915, ""auto"")"),"affect")</f>
        <v>affect</v>
      </c>
      <c r="C915" s="3" t="str">
        <f>IFERROR(__xludf.DUMMYFUNCTION("GoogleTranslate(A915, ""de"", ""el"")"),"επηρεάζουν")</f>
        <v>επηρεάζουν</v>
      </c>
    </row>
    <row r="916">
      <c r="A916" s="1" t="s">
        <v>918</v>
      </c>
      <c r="B916" s="2" t="str">
        <f>IFERROR(__xludf.DUMMYFUNCTION("GoogleTranslate(A916, ""auto"")"),"be content with")</f>
        <v>be content with</v>
      </c>
      <c r="C916" s="3" t="str">
        <f>IFERROR(__xludf.DUMMYFUNCTION("GoogleTranslate(A916, ""de"", ""el"")"),"να είναι ικανοποιημένοι με")</f>
        <v>να είναι ικανοποιημένοι με</v>
      </c>
    </row>
    <row r="917">
      <c r="A917" s="1" t="s">
        <v>919</v>
      </c>
      <c r="B917" s="2" t="str">
        <f>IFERROR(__xludf.DUMMYFUNCTION("GoogleTranslate(A917, ""auto"")"),"endeavor to")</f>
        <v>endeavor to</v>
      </c>
      <c r="C917" s="3" t="str">
        <f>IFERROR(__xludf.DUMMYFUNCTION("GoogleTranslate(A917, ""de"", ""el"")"),"προσπαθούν να")</f>
        <v>προσπαθούν να</v>
      </c>
    </row>
    <row r="918">
      <c r="A918" s="1" t="s">
        <v>920</v>
      </c>
      <c r="B918" s="2" t="str">
        <f>IFERROR(__xludf.DUMMYFUNCTION("GoogleTranslate(A918, ""auto"")"),"prove itself")</f>
        <v>prove itself</v>
      </c>
      <c r="C918" s="3" t="str">
        <f>IFERROR(__xludf.DUMMYFUNCTION("GoogleTranslate(A918, ""de"", ""el"")"),"αποδείξει την αξία της")</f>
        <v>αποδείξει την αξία της</v>
      </c>
    </row>
    <row r="919">
      <c r="A919" s="1" t="s">
        <v>921</v>
      </c>
      <c r="B919" s="2" t="str">
        <f>IFERROR(__xludf.DUMMYFUNCTION("GoogleTranslate(A919, ""auto"")"),"can be drawn through the water")</f>
        <v>can be drawn through the water</v>
      </c>
      <c r="C919" s="3" t="str">
        <f>IFERROR(__xludf.DUMMYFUNCTION("GoogleTranslate(A919, ""de"", ""el"")"),"μπορούν να εξαχθούν μέσα από το νερό")</f>
        <v>μπορούν να εξαχθούν μέσα από το νερό</v>
      </c>
    </row>
    <row r="920">
      <c r="A920" s="5" t="s">
        <v>922</v>
      </c>
      <c r="B920" s="2" t="str">
        <f>IFERROR(__xludf.DUMMYFUNCTION("GoogleTranslate(A920, ""auto"")"),"prevail")</f>
        <v>prevail</v>
      </c>
      <c r="C920" s="3" t="str">
        <f>IFERROR(__xludf.DUMMYFUNCTION("GoogleTranslate(A920, ""de"", ""el"")"),"επικρατήσει")</f>
        <v>επικρατήσει</v>
      </c>
    </row>
    <row r="921">
      <c r="A921" s="1" t="s">
        <v>923</v>
      </c>
      <c r="B921" s="2" t="str">
        <f>IFERROR(__xludf.DUMMYFUNCTION("GoogleTranslate(A921, ""auto"")"),"himself from")</f>
        <v>himself from</v>
      </c>
      <c r="C921" s="3" t="str">
        <f>IFERROR(__xludf.DUMMYFUNCTION("GoogleTranslate(A921, ""de"", ""el"")"),"τον εαυτό του από")</f>
        <v>τον εαυτό του από</v>
      </c>
    </row>
    <row r="922">
      <c r="A922" s="1" t="s">
        <v>924</v>
      </c>
      <c r="B922" s="2" t="str">
        <f>IFERROR(__xludf.DUMMYFUNCTION("GoogleTranslate(A922, ""auto"")"),"be estimated as")</f>
        <v>be estimated as</v>
      </c>
      <c r="C922" s="3" t="str">
        <f>IFERROR(__xludf.DUMMYFUNCTION("GoogleTranslate(A922, ""de"", ""el"")"),"να εκτιμηθεί ως")</f>
        <v>να εκτιμηθεί ως</v>
      </c>
    </row>
    <row r="923">
      <c r="A923" s="1" t="s">
        <v>925</v>
      </c>
      <c r="B923" s="2" t="str">
        <f>IFERROR(__xludf.DUMMYFUNCTION("GoogleTranslate(A923, ""auto"")"),"develop")</f>
        <v>develop</v>
      </c>
      <c r="C923" s="3" t="str">
        <f>IFERROR(__xludf.DUMMYFUNCTION("GoogleTranslate(A923, ""de"", ""el"")"),"εξελίσσονται")</f>
        <v>εξελίσσονται</v>
      </c>
    </row>
    <row r="924">
      <c r="A924" s="1" t="s">
        <v>926</v>
      </c>
      <c r="B924" s="2" t="str">
        <f>IFERROR(__xludf.DUMMYFUNCTION("GoogleTranslate(A924, ""auto"")"),"result")</f>
        <v>result</v>
      </c>
      <c r="C924" s="3" t="str">
        <f>IFERROR(__xludf.DUMMYFUNCTION("GoogleTranslate(A924, ""de"", ""el"")"),"αποτέλεσμα")</f>
        <v>αποτέλεσμα</v>
      </c>
    </row>
    <row r="925">
      <c r="A925" s="1" t="s">
        <v>927</v>
      </c>
      <c r="B925" s="2" t="str">
        <f>IFERROR(__xludf.DUMMYFUNCTION("GoogleTranslate(A925, ""auto"")"),"to come up with something")</f>
        <v>to come up with something</v>
      </c>
      <c r="C925" s="3" t="str">
        <f>IFERROR(__xludf.DUMMYFUNCTION("GoogleTranslate(A925, ""de"", ""el"")"),"κάτι καταλήξει")</f>
        <v>κάτι καταλήξει</v>
      </c>
    </row>
    <row r="926">
      <c r="A926" s="1" t="s">
        <v>928</v>
      </c>
      <c r="B926" s="2" t="str">
        <f>IFERROR(__xludf.DUMMYFUNCTION("GoogleTranslate(A926, ""auto"")"),"treat yourself to something")</f>
        <v>treat yourself to something</v>
      </c>
      <c r="C926" s="3" t="str">
        <f>IFERROR(__xludf.DUMMYFUNCTION("GoogleTranslate(A926, ""de"", ""el"")"),"προσφέρετε στον εαυτό σας κάτι")</f>
        <v>προσφέρετε στον εαυτό σας κάτι</v>
      </c>
    </row>
    <row r="927">
      <c r="A927" s="1" t="s">
        <v>929</v>
      </c>
      <c r="B927" s="2" t="str">
        <f>IFERROR(__xludf.DUMMYFUNCTION("GoogleTranslate(A927, ""auto"")"),"consider something")</f>
        <v>consider something</v>
      </c>
      <c r="C927" s="3" t="str">
        <f>IFERROR(__xludf.DUMMYFUNCTION("GoogleTranslate(A927, ""de"", ""el"")"),"θεωρούν κάτι")</f>
        <v>θεωρούν κάτι</v>
      </c>
    </row>
    <row r="928">
      <c r="A928" s="1" t="s">
        <v>930</v>
      </c>
      <c r="B928" s="2" t="str">
        <f>IFERROR(__xludf.DUMMYFUNCTION("GoogleTranslate(A928, ""auto"")"),"be found")</f>
        <v>be found</v>
      </c>
      <c r="C928" s="3" t="str">
        <f>IFERROR(__xludf.DUMMYFUNCTION("GoogleTranslate(A928, ""de"", ""el"")"),"να βρεθεί")</f>
        <v>να βρεθεί</v>
      </c>
    </row>
    <row r="929">
      <c r="A929" s="1" t="s">
        <v>931</v>
      </c>
      <c r="B929" s="2" t="str">
        <f>IFERROR(__xludf.DUMMYFUNCTION("GoogleTranslate(A929, ""auto"")"),"get used to")</f>
        <v>get used to</v>
      </c>
      <c r="C929" s="3" t="str">
        <f>IFERROR(__xludf.DUMMYFUNCTION("GoogleTranslate(A929, ""de"", ""el"")"),"συνηθίσεις")</f>
        <v>συνηθίσεις</v>
      </c>
    </row>
    <row r="930">
      <c r="A930" s="1" t="s">
        <v>932</v>
      </c>
      <c r="B930" s="2" t="str">
        <f>IFERROR(__xludf.DUMMYFUNCTION("GoogleTranslate(A930, ""auto"")"),"follow")</f>
        <v>follow</v>
      </c>
      <c r="C930" s="3" t="str">
        <f>IFERROR(__xludf.DUMMYFUNCTION("GoogleTranslate(A930, ""de"", ""el"")"),"ακολουθήστε")</f>
        <v>ακολουθήστε</v>
      </c>
    </row>
    <row r="931">
      <c r="A931" s="1" t="s">
        <v>933</v>
      </c>
      <c r="B931" s="2" t="str">
        <f>IFERROR(__xludf.DUMMYFUNCTION("GoogleTranslate(A931, ""auto"")"),"consider themselves to be")</f>
        <v>consider themselves to be</v>
      </c>
      <c r="C931" s="3" t="str">
        <f>IFERROR(__xludf.DUMMYFUNCTION("GoogleTranslate(A931, ""de"", ""el"")"),"θεωρεί τον εαυτό του")</f>
        <v>θεωρεί τον εαυτό του</v>
      </c>
    </row>
    <row r="932">
      <c r="A932" s="1" t="s">
        <v>934</v>
      </c>
      <c r="B932" s="2" t="str">
        <f>IFERROR(__xludf.DUMMYFUNCTION("GoogleTranslate(A932, ""auto"")"),"turn out")</f>
        <v>turn out</v>
      </c>
      <c r="C932" s="3" t="str">
        <f>IFERROR(__xludf.DUMMYFUNCTION("GoogleTranslate(A932, ""de"", ""el"")"),"αποδειχθεί")</f>
        <v>αποδειχθεί</v>
      </c>
    </row>
    <row r="933">
      <c r="A933" s="1" t="s">
        <v>935</v>
      </c>
      <c r="B933" s="2" t="str">
        <f>IFERROR(__xludf.DUMMYFUNCTION("GoogleTranslate(A933, ""auto"")"),"to entrust someone")</f>
        <v>to entrust someone</v>
      </c>
      <c r="C933" s="3" t="str">
        <f>IFERROR(__xludf.DUMMYFUNCTION("GoogleTranslate(A933, ""de"", ""el"")"),"να αναθέσει σε κάποιον")</f>
        <v>να αναθέσει σε κάποιον</v>
      </c>
    </row>
    <row r="934">
      <c r="A934" s="1" t="s">
        <v>936</v>
      </c>
      <c r="B934" s="2" t="str">
        <f>IFERROR(__xludf.DUMMYFUNCTION("GoogleTranslate(A934, ""auto"")"),"is someone opposed curl")</f>
        <v>is someone opposed curl</v>
      </c>
      <c r="C934" s="3" t="str">
        <f>IFERROR(__xludf.DUMMYFUNCTION("GoogleTranslate(A934, ""de"", ""el"")"),"είναι κάποιος σε αντίθεση μπούκλα")</f>
        <v>είναι κάποιος σε αντίθεση μπούκλα</v>
      </c>
    </row>
    <row r="935">
      <c r="A935" s="1" t="s">
        <v>937</v>
      </c>
      <c r="B935" s="2" t="str">
        <f>IFERROR(__xludf.DUMMYFUNCTION("GoogleTranslate(A935, ""auto"")"),"interfere in")</f>
        <v>interfere in</v>
      </c>
      <c r="C935" s="3" t="str">
        <f>IFERROR(__xludf.DUMMYFUNCTION("GoogleTranslate(A935, ""de"", ""el"")"),"παρεμβαίνουν στην")</f>
        <v>παρεμβαίνουν στην</v>
      </c>
    </row>
    <row r="936">
      <c r="A936" s="1" t="s">
        <v>938</v>
      </c>
      <c r="B936" s="2" t="str">
        <f>IFERROR(__xludf.DUMMYFUNCTION("GoogleTranslate(A936, ""auto"")"),"approach")</f>
        <v>approach</v>
      </c>
      <c r="C936" s="3" t="str">
        <f>IFERROR(__xludf.DUMMYFUNCTION("GoogleTranslate(A936, ""de"", ""el"")"),"προσέγγιση")</f>
        <v>προσέγγιση</v>
      </c>
    </row>
    <row r="937">
      <c r="A937" s="5" t="s">
        <v>939</v>
      </c>
      <c r="B937" s="2" t="str">
        <f>IFERROR(__xludf.DUMMYFUNCTION("GoogleTranslate(A937, ""auto"")"),"save oneself")</f>
        <v>save oneself</v>
      </c>
      <c r="C937" s="3" t="str">
        <f>IFERROR(__xludf.DUMMYFUNCTION("GoogleTranslate(A937, ""de"", ""el"")"),"ξεφύγουν")</f>
        <v>ξεφύγουν</v>
      </c>
    </row>
    <row r="938">
      <c r="A938" s="1" t="s">
        <v>940</v>
      </c>
      <c r="B938" s="2" t="str">
        <f>IFERROR(__xludf.DUMMYFUNCTION("GoogleTranslate(A938, ""auto"")"),"swing to")</f>
        <v>swing to</v>
      </c>
      <c r="C938" s="3" t="str">
        <f>IFERROR(__xludf.DUMMYFUNCTION("GoogleTranslate(A938, ""de"", ""el"")"),"swing στο")</f>
        <v>swing στο</v>
      </c>
    </row>
    <row r="939">
      <c r="A939" s="1" t="s">
        <v>941</v>
      </c>
      <c r="B939" s="2" t="str">
        <f>IFERROR(__xludf.DUMMYFUNCTION("GoogleTranslate(A939, ""auto"")"),"feel overwhelmed")</f>
        <v>feel overwhelmed</v>
      </c>
      <c r="C939" s="3" t="str">
        <f>IFERROR(__xludf.DUMMYFUNCTION("GoogleTranslate(A939, ""de"", ""el"")"),"αισθάνονται συγκλονισμένοι")</f>
        <v>αισθάνονται συγκλονισμένοι</v>
      </c>
    </row>
    <row r="940">
      <c r="A940" s="1" t="s">
        <v>942</v>
      </c>
      <c r="B940" s="2" t="str">
        <f>IFERROR(__xludf.DUMMYFUNCTION("GoogleTranslate(A940, ""auto"")"),"arrange to meet")</f>
        <v>arrange to meet</v>
      </c>
      <c r="C940" s="3" t="str">
        <f>IFERROR(__xludf.DUMMYFUNCTION("GoogleTranslate(A940, ""de"", ""el"")"),"ραντεβού")</f>
        <v>ραντεβού</v>
      </c>
    </row>
    <row r="941">
      <c r="A941" s="1" t="s">
        <v>943</v>
      </c>
      <c r="B941" s="2" t="str">
        <f>IFERROR(__xludf.DUMMYFUNCTION("GoogleTranslate(A941, ""auto"")"),"to hide oneself")</f>
        <v>to hide oneself</v>
      </c>
      <c r="C941" s="3" t="str">
        <f>IFERROR(__xludf.DUMMYFUNCTION("GoogleTranslate(A941, ""de"", ""el"")"),"απόκρυψη")</f>
        <v>απόκρυψη</v>
      </c>
    </row>
    <row r="942">
      <c r="A942" s="1" t="s">
        <v>944</v>
      </c>
      <c r="B942" s="2" t="str">
        <f>IFERROR(__xludf.DUMMYFUNCTION("GoogleTranslate(A942, ""auto"")"),"turn to")</f>
        <v>turn to</v>
      </c>
      <c r="C942" s="3" t="str">
        <f>IFERROR(__xludf.DUMMYFUNCTION("GoogleTranslate(A942, ""de"", ""el"")"),"επαφή")</f>
        <v>επαφή</v>
      </c>
    </row>
    <row r="943">
      <c r="A943" s="1" t="s">
        <v>945</v>
      </c>
      <c r="B943" s="2" t="str">
        <f>IFERROR(__xludf.DUMMYFUNCTION("GoogleTranslate(A943, ""auto"")"),"to show yourself")</f>
        <v>to show yourself</v>
      </c>
      <c r="C943" s="3" t="str">
        <f>IFERROR(__xludf.DUMMYFUNCTION("GoogleTranslate(A943, ""de"", ""el"")"),"επίδειξη")</f>
        <v>επίδειξη</v>
      </c>
    </row>
    <row r="944">
      <c r="A944" s="1" t="s">
        <v>946</v>
      </c>
      <c r="B944" s="2" t="str">
        <f>IFERROR(__xludf.DUMMYFUNCTION("GoogleTranslate(A944, ""auto"")"),"to ensure")</f>
        <v>to ensure</v>
      </c>
      <c r="C944" s="3" t="str">
        <f>IFERROR(__xludf.DUMMYFUNCTION("GoogleTranslate(A944, ""de"", ""el"")"),"εξασφαλιστεί")</f>
        <v>εξασφαλιστεί</v>
      </c>
    </row>
    <row r="945">
      <c r="A945" s="1" t="s">
        <v>947</v>
      </c>
      <c r="B945" s="2" t="str">
        <f>IFERROR(__xludf.DUMMYFUNCTION("GoogleTranslate(A945, ""auto"")"),"fall")</f>
        <v>fall</v>
      </c>
      <c r="C945" s="3" t="str">
        <f>IFERROR(__xludf.DUMMYFUNCTION("GoogleTranslate(A945, ""de"", ""el"")"),"πτώση")</f>
        <v>πτώση</v>
      </c>
    </row>
    <row r="946">
      <c r="A946" s="1" t="s">
        <v>948</v>
      </c>
      <c r="B946" s="2" t="str">
        <f>IFERROR(__xludf.DUMMYFUNCTION("GoogleTranslate(A946, ""auto"")"),"fall by")</f>
        <v>fall by</v>
      </c>
      <c r="C946" s="3" t="str">
        <f>IFERROR(__xludf.DUMMYFUNCTION("GoogleTranslate(A946, ""de"", ""el"")"),"μειωθεί κατά")</f>
        <v>μειωθεί κατά</v>
      </c>
    </row>
    <row r="947">
      <c r="A947" s="1" t="s">
        <v>949</v>
      </c>
      <c r="B947" s="2" t="str">
        <f>IFERROR(__xludf.DUMMYFUNCTION("GoogleTranslate(A947, ""auto"")"),"so locker")</f>
        <v>so locker</v>
      </c>
      <c r="C947" s="3" t="str">
        <f>IFERROR(__xludf.DUMMYFUNCTION("GoogleTranslate(A947, ""de"", ""el"")"),"τόσο χαλαρά")</f>
        <v>τόσο χαλαρά</v>
      </c>
    </row>
    <row r="948">
      <c r="A948" s="1" t="s">
        <v>950</v>
      </c>
      <c r="B948" s="2" t="str">
        <f>IFERROR(__xludf.DUMMYFUNCTION("GoogleTranslate(A948, ""auto"")"),"just")</f>
        <v>just</v>
      </c>
      <c r="C948" s="3" t="str">
        <f>IFERROR(__xludf.DUMMYFUNCTION("GoogleTranslate(A948, ""de"", ""el"")"),"μόλις")</f>
        <v>μόλις</v>
      </c>
    </row>
    <row r="949">
      <c r="A949" s="1" t="s">
        <v>951</v>
      </c>
      <c r="B949" s="2" t="str">
        <f>IFERROR(__xludf.DUMMYFUNCTION("GoogleTranslate(A949, ""auto"")"),"even")</f>
        <v>even</v>
      </c>
      <c r="C949" s="3" t="str">
        <f>IFERROR(__xludf.DUMMYFUNCTION("GoogleTranslate(A949, ""de"", ""el"")"),"ακόμη και")</f>
        <v>ακόμη και</v>
      </c>
    </row>
    <row r="950">
      <c r="A950" s="1" t="s">
        <v>952</v>
      </c>
      <c r="B950" s="2" t="str">
        <f>IFERROR(__xludf.DUMMYFUNCTION("GoogleTranslate(A950, ""auto"")"),"such-")</f>
        <v>such-</v>
      </c>
      <c r="C950" s="3" t="str">
        <f>IFERROR(__xludf.DUMMYFUNCTION("GoogleTranslate(A950, ""de"", ""el"")"),"solch-")</f>
        <v>solch-</v>
      </c>
    </row>
    <row r="951">
      <c r="A951" s="1" t="s">
        <v>953</v>
      </c>
      <c r="B951" s="2" t="str">
        <f>IFERROR(__xludf.DUMMYFUNCTION("GoogleTranslate(A951, ""auto"")"),"other")</f>
        <v>other</v>
      </c>
      <c r="C951" s="3" t="str">
        <f>IFERROR(__xludf.DUMMYFUNCTION("GoogleTranslate(A951, ""de"", ""el"")"),"άλλος")</f>
        <v>άλλος</v>
      </c>
    </row>
    <row r="952">
      <c r="A952" s="1" t="s">
        <v>954</v>
      </c>
      <c r="B952" s="2" t="str">
        <f>IFERROR(__xludf.DUMMYFUNCTION("GoogleTranslate(A952, ""auto"")"),"anyway")</f>
        <v>anyway</v>
      </c>
      <c r="C952" s="3" t="str">
        <f>IFERROR(__xludf.DUMMYFUNCTION("GoogleTranslate(A952, ""de"", ""el"")"),"οπωσδήποτε")</f>
        <v>οπωσδήποτε</v>
      </c>
    </row>
    <row r="953">
      <c r="A953" s="1" t="s">
        <v>955</v>
      </c>
      <c r="B953" s="2" t="str">
        <f>IFERROR(__xludf.DUMMYFUNCTION("GoogleTranslate(A953, ""auto"")"),"donate")</f>
        <v>donate</v>
      </c>
      <c r="C953" s="3" t="str">
        <f>IFERROR(__xludf.DUMMYFUNCTION("GoogleTranslate(A953, ""de"", ""el"")"),"δωρίσουν")</f>
        <v>δωρίσουν</v>
      </c>
    </row>
    <row r="954">
      <c r="A954" s="1" t="s">
        <v>956</v>
      </c>
      <c r="B954" s="2" t="str">
        <f>IFERROR(__xludf.DUMMYFUNCTION("GoogleTranslate(A954, ""auto"")"),"'s play")</f>
        <v>'s play</v>
      </c>
      <c r="C954" s="3" t="str">
        <f>IFERROR(__xludf.DUMMYFUNCTION("GoogleTranslate(A954, ""de"", ""el"")"),"play «s")</f>
        <v>play «s</v>
      </c>
    </row>
    <row r="955">
      <c r="A955" s="5" t="s">
        <v>957</v>
      </c>
      <c r="B955" s="2" t="str">
        <f>IFERROR(__xludf.DUMMYFUNCTION("GoogleTranslate(A955, ""auto"")"),"to do sports")</f>
        <v>to do sports</v>
      </c>
      <c r="C955" s="3" t="str">
        <f>IFERROR(__xludf.DUMMYFUNCTION("GoogleTranslate(A955, ""de"", ""el"")"),"αθλητισμός")</f>
        <v>αθλητισμός</v>
      </c>
    </row>
    <row r="956">
      <c r="A956" s="1" t="s">
        <v>958</v>
      </c>
      <c r="B956" s="2" t="str">
        <f>IFERROR(__xludf.DUMMYFUNCTION("GoogleTranslate(A956, ""auto"")"),"urban furnishings")</f>
        <v>urban furnishings</v>
      </c>
      <c r="C956" s="3" t="str">
        <f>IFERROR(__xludf.DUMMYFUNCTION("GoogleTranslate(A956, ""de"", ""el"")"),"αστική επίπλωση")</f>
        <v>αστική επίπλωση</v>
      </c>
    </row>
    <row r="957">
      <c r="A957" s="1" t="s">
        <v>959</v>
      </c>
      <c r="B957" s="2" t="str">
        <f>IFERROR(__xludf.DUMMYFUNCTION("GoogleTranslate(A957, ""auto"")"),"date from")</f>
        <v>date from</v>
      </c>
      <c r="C957" s="3" t="str">
        <f>IFERROR(__xludf.DUMMYFUNCTION("GoogleTranslate(A957, ""de"", ""el"")"),"ημερομηνία από")</f>
        <v>ημερομηνία από</v>
      </c>
    </row>
    <row r="958">
      <c r="A958" s="1" t="s">
        <v>960</v>
      </c>
      <c r="B958" s="2" t="str">
        <f>IFERROR(__xludf.DUMMYFUNCTION("GoogleTranslate(A958, ""auto"")"),"stamp")</f>
        <v>stamp</v>
      </c>
      <c r="C958" s="3" t="str">
        <f>IFERROR(__xludf.DUMMYFUNCTION("GoogleTranslate(A958, ""de"", ""el"")"),"σφραγίδα")</f>
        <v>σφραγίδα</v>
      </c>
    </row>
    <row r="959">
      <c r="A959" s="1" t="s">
        <v>961</v>
      </c>
      <c r="B959" s="2" t="str">
        <f>IFERROR(__xludf.DUMMYFUNCTION("GoogleTranslate(A959, ""auto"")"),"constantly")</f>
        <v>constantly</v>
      </c>
      <c r="C959" s="3" t="str">
        <f>IFERROR(__xludf.DUMMYFUNCTION("GoogleTranslate(A959, ""de"", ""el"")"),"συνεχώς")</f>
        <v>συνεχώς</v>
      </c>
    </row>
    <row r="960">
      <c r="A960" s="1" t="s">
        <v>962</v>
      </c>
      <c r="B960" s="2" t="str">
        <f>IFERROR(__xludf.DUMMYFUNCTION("GoogleTranslate(A960, ""auto"")"),"dusty")</f>
        <v>dusty</v>
      </c>
      <c r="C960" s="3" t="str">
        <f>IFERROR(__xludf.DUMMYFUNCTION("GoogleTranslate(A960, ""de"", ""el"")"),"σκονισμένος")</f>
        <v>σκονισμένος</v>
      </c>
    </row>
    <row r="961">
      <c r="A961" s="1" t="s">
        <v>963</v>
      </c>
      <c r="B961" s="2" t="str">
        <f>IFERROR(__xludf.DUMMYFUNCTION("GoogleTranslate(A961, ""auto"")"),"steal")</f>
        <v>steal</v>
      </c>
      <c r="C961" s="3" t="str">
        <f>IFERROR(__xludf.DUMMYFUNCTION("GoogleTranslate(A961, ""de"", ""el"")"),"κλοπή")</f>
        <v>κλοπή</v>
      </c>
    </row>
    <row r="962">
      <c r="A962" s="1" t="s">
        <v>964</v>
      </c>
      <c r="B962" s="2" t="str">
        <f>IFERROR(__xludf.DUMMYFUNCTION("GoogleTranslate(A962, ""auto"")"),"climb")</f>
        <v>climb</v>
      </c>
      <c r="C962" s="3" t="str">
        <f>IFERROR(__xludf.DUMMYFUNCTION("GoogleTranslate(A962, ""de"", ""el"")"),"αύξηση")</f>
        <v>αύξηση</v>
      </c>
    </row>
    <row r="963">
      <c r="A963" s="1" t="s">
        <v>965</v>
      </c>
      <c r="B963" s="2" t="str">
        <f>IFERROR(__xludf.DUMMYFUNCTION("GoogleTranslate(A963, ""auto"")"),"proud of")</f>
        <v>proud of</v>
      </c>
      <c r="C963" s="3" t="str">
        <f>IFERROR(__xludf.DUMMYFUNCTION("GoogleTranslate(A963, ""de"", ""el"")"),"περήφανος για")</f>
        <v>περήφανος για</v>
      </c>
    </row>
    <row r="964">
      <c r="A964" s="1" t="s">
        <v>966</v>
      </c>
      <c r="B964" s="2" t="str">
        <f>IFERROR(__xludf.DUMMYFUNCTION("GoogleTranslate(A964, ""auto"")"),"come across")</f>
        <v>come across</v>
      </c>
      <c r="C964" s="3" t="str">
        <f>IFERROR(__xludf.DUMMYFUNCTION("GoogleTranslate(A964, ""de"", ""el"")"),"συναντήσετε")</f>
        <v>συναντήσετε</v>
      </c>
    </row>
    <row r="965">
      <c r="A965" s="1" t="s">
        <v>967</v>
      </c>
      <c r="B965" s="2" t="str">
        <f>IFERROR(__xludf.DUMMYFUNCTION("GoogleTranslate(A965, ""auto"")"),"streak")</f>
        <v>streak</v>
      </c>
      <c r="C965" s="3" t="str">
        <f>IFERROR(__xludf.DUMMYFUNCTION("GoogleTranslate(A965, ""de"", ""el"")"),"ράβδωση")</f>
        <v>ράβδωση</v>
      </c>
    </row>
    <row r="966">
      <c r="A966" s="1" t="s">
        <v>968</v>
      </c>
      <c r="B966" s="2" t="str">
        <f>IFERROR(__xludf.DUMMYFUNCTION("GoogleTranslate(A966, ""auto"")"),"stupsen")</f>
        <v>stupsen</v>
      </c>
      <c r="C966" s="3" t="str">
        <f>IFERROR(__xludf.DUMMYFUNCTION("GoogleTranslate(A966, ""de"", ""el"")"),"ωθήσετε")</f>
        <v>ωθήσετε</v>
      </c>
    </row>
    <row r="967">
      <c r="A967" s="1" t="s">
        <v>969</v>
      </c>
      <c r="B967" s="2" t="str">
        <f>IFERROR(__xludf.DUMMYFUNCTION("GoogleTranslate(A967, ""auto"")"),"take action to")</f>
        <v>take action to</v>
      </c>
      <c r="C967" s="3" t="str">
        <f>IFERROR(__xludf.DUMMYFUNCTION("GoogleTranslate(A967, ""de"", ""el"")"),"αναλάβουν δράση για την")</f>
        <v>αναλάβουν δράση για την</v>
      </c>
    </row>
    <row r="968">
      <c r="A968" s="1" t="s">
        <v>970</v>
      </c>
      <c r="B968" s="2" t="str">
        <f>IFERROR(__xludf.DUMMYFUNCTION("GoogleTranslate(A968, ""auto"")"),"deep")</f>
        <v>deep</v>
      </c>
      <c r="C968" s="3" t="str">
        <f>IFERROR(__xludf.DUMMYFUNCTION("GoogleTranslate(A968, ""de"", ""el"")"),"βαθύς")</f>
        <v>βαθύς</v>
      </c>
    </row>
    <row r="969">
      <c r="A969" s="1" t="s">
        <v>971</v>
      </c>
      <c r="B969" s="2" t="str">
        <f>IFERROR(__xludf.DUMMYFUNCTION("GoogleTranslate(A969, ""auto"")"),"deep hanging")</f>
        <v>deep hanging</v>
      </c>
      <c r="C969" s="3" t="str">
        <f>IFERROR(__xludf.DUMMYFUNCTION("GoogleTranslate(A969, ""de"", ""el"")"),"βαθιά κρέμονται")</f>
        <v>βαθιά κρέμονται</v>
      </c>
    </row>
    <row r="970">
      <c r="A970" s="1" t="s">
        <v>972</v>
      </c>
      <c r="B970" s="2" t="str">
        <f>IFERROR(__xludf.DUMMYFUNCTION("GoogleTranslate(A970, ""auto"")"),"separate")</f>
        <v>separate</v>
      </c>
      <c r="C970" s="3" t="str">
        <f>IFERROR(__xludf.DUMMYFUNCTION("GoogleTranslate(A970, ""de"", ""el"")"),"ξεχωριστός")</f>
        <v>ξεχωριστός</v>
      </c>
    </row>
    <row r="971">
      <c r="A971" s="1" t="s">
        <v>973</v>
      </c>
      <c r="B971" s="2" t="str">
        <f>IFERROR(__xludf.DUMMYFUNCTION("GoogleTranslate(A971, ""auto"")"),"go over the counter")</f>
        <v>go over the counter</v>
      </c>
      <c r="C971" s="3" t="str">
        <f>IFERROR(__xludf.DUMMYFUNCTION("GoogleTranslate(A971, ""de"", ""el"")"),"πάει πάνω από τον πάγκο")</f>
        <v>πάει πάνω από τον πάγκο</v>
      </c>
    </row>
    <row r="972">
      <c r="A972" s="1" t="s">
        <v>974</v>
      </c>
      <c r="B972" s="2" t="str">
        <f>IFERROR(__xludf.DUMMYFUNCTION("GoogleTranslate(A972, ""auto"")"),"indoor")</f>
        <v>indoor</v>
      </c>
      <c r="C972" s="3" t="str">
        <f>IFERROR(__xludf.DUMMYFUNCTION("GoogleTranslate(A972, ""de"", ""el"")"),"εσωτερικός")</f>
        <v>εσωτερικός</v>
      </c>
    </row>
    <row r="973">
      <c r="A973" s="1" t="s">
        <v>975</v>
      </c>
      <c r="B973" s="2" t="str">
        <f>IFERROR(__xludf.DUMMYFUNCTION("GoogleTranslate(A973, ""auto"")"),"above average")</f>
        <v>above average</v>
      </c>
      <c r="C973" s="3" t="str">
        <f>IFERROR(__xludf.DUMMYFUNCTION("GoogleTranslate(A973, ""de"", ""el"")"),"άνω του μέσου όρου")</f>
        <v>άνω του μέσου όρου</v>
      </c>
    </row>
    <row r="974">
      <c r="A974" s="1" t="s">
        <v>976</v>
      </c>
      <c r="B974" s="2" t="str">
        <f>IFERROR(__xludf.DUMMYFUNCTION("GoogleTranslate(A974, ""auto"")"),"overtake")</f>
        <v>overtake</v>
      </c>
      <c r="C974" s="3" t="str">
        <f>IFERROR(__xludf.DUMMYFUNCTION("GoogleTranslate(A974, ""de"", ""el"")"),"προσπέρασμα")</f>
        <v>προσπέρασμα</v>
      </c>
    </row>
    <row r="975">
      <c r="A975" s="1" t="s">
        <v>977</v>
      </c>
      <c r="B975" s="2" t="str">
        <f>IFERROR(__xludf.DUMMYFUNCTION("GoogleTranslate(A975, ""auto"")"),"to survive")</f>
        <v>to survive</v>
      </c>
      <c r="C975" s="3" t="str">
        <f>IFERROR(__xludf.DUMMYFUNCTION("GoogleTranslate(A975, ""de"", ""el"")"),"επιβιώσουν")</f>
        <v>επιβιώσουν</v>
      </c>
    </row>
    <row r="976">
      <c r="A976" s="1" t="s">
        <v>978</v>
      </c>
      <c r="B976" s="2" t="str">
        <f>IFERROR(__xludf.DUMMYFUNCTION("GoogleTranslate(A976, ""auto"")"),"think")</f>
        <v>think</v>
      </c>
      <c r="C976" s="3" t="str">
        <f>IFERROR(__xludf.DUMMYFUNCTION("GoogleTranslate(A976, ""de"", ""el"")"),"θεωρώ")</f>
        <v>θεωρώ</v>
      </c>
    </row>
    <row r="977">
      <c r="A977" s="1" t="s">
        <v>979</v>
      </c>
      <c r="B977" s="2" t="str">
        <f>IFERROR(__xludf.DUMMYFUNCTION("GoogleTranslate(A977, ""auto"")"),"hand down")</f>
        <v>hand down</v>
      </c>
      <c r="C977" s="3" t="str">
        <f>IFERROR(__xludf.DUMMYFUNCTION("GoogleTranslate(A977, ""de"", ""el"")"),"το χέρι προς τα κάτω")</f>
        <v>το χέρι προς τα κάτω</v>
      </c>
    </row>
    <row r="978">
      <c r="A978" s="1" t="s">
        <v>980</v>
      </c>
      <c r="B978" s="2" t="str">
        <f>IFERROR(__xludf.DUMMYFUNCTION("GoogleTranslate(A978, ""auto"")"),"take over")</f>
        <v>take over</v>
      </c>
      <c r="C978" s="3" t="str">
        <f>IFERROR(__xludf.DUMMYFUNCTION("GoogleTranslate(A978, ""de"", ""el"")"),"αναλάβει")</f>
        <v>αναλάβει</v>
      </c>
    </row>
    <row r="979">
      <c r="A979" s="1" t="s">
        <v>981</v>
      </c>
      <c r="B979" s="2" t="str">
        <f>IFERROR(__xludf.DUMMYFUNCTION("GoogleTranslate(A979, ""auto"")"),"exceed")</f>
        <v>exceed</v>
      </c>
      <c r="C979" s="3" t="str">
        <f>IFERROR(__xludf.DUMMYFUNCTION("GoogleTranslate(A979, ""de"", ""el"")"),"υπερβαίνει")</f>
        <v>υπερβαίνει</v>
      </c>
    </row>
    <row r="980">
      <c r="A980" s="1" t="s">
        <v>982</v>
      </c>
      <c r="B980" s="2" t="str">
        <f>IFERROR(__xludf.DUMMYFUNCTION("GoogleTranslate(A980, ""auto"")"),"outplay")</f>
        <v>outplay</v>
      </c>
      <c r="C980" s="3" t="str">
        <f>IFERROR(__xludf.DUMMYFUNCTION("GoogleTranslate(A980, ""de"", ""el"")"),"νικώ")</f>
        <v>νικώ</v>
      </c>
    </row>
    <row r="981">
      <c r="A981" s="1" t="s">
        <v>983</v>
      </c>
      <c r="B981" s="2" t="str">
        <f>IFERROR(__xludf.DUMMYFUNCTION("GoogleTranslate(A981, ""auto"")"),"exaggerated")</f>
        <v>exaggerated</v>
      </c>
      <c r="C981" s="3" t="str">
        <f>IFERROR(__xludf.DUMMYFUNCTION("GoogleTranslate(A981, ""de"", ""el"")"),"υπερβολική")</f>
        <v>υπερβολική</v>
      </c>
    </row>
    <row r="982">
      <c r="A982" s="1" t="s">
        <v>984</v>
      </c>
      <c r="B982" s="2" t="str">
        <f>IFERROR(__xludf.DUMMYFUNCTION("GoogleTranslate(A982, ""auto"")"),"to convince")</f>
        <v>to convince</v>
      </c>
      <c r="C982" s="3" t="str">
        <f>IFERROR(__xludf.DUMMYFUNCTION("GoogleTranslate(A982, ""de"", ""el"")"),"πείσει")</f>
        <v>πείσει</v>
      </c>
    </row>
    <row r="983">
      <c r="A983" s="1" t="s">
        <v>985</v>
      </c>
      <c r="B983" s="2" t="str">
        <f>IFERROR(__xludf.DUMMYFUNCTION("GoogleTranslate(A983, ""auto"")"),"be sure")</f>
        <v>be sure</v>
      </c>
      <c r="C983" s="3" t="str">
        <f>IFERROR(__xludf.DUMMYFUNCTION("GoogleTranslate(A983, ""de"", ""el"")"),"να είστε σίγουροι")</f>
        <v>να είστε σίγουροι</v>
      </c>
    </row>
    <row r="984">
      <c r="A984" s="1" t="s">
        <v>986</v>
      </c>
      <c r="B984" s="2" t="str">
        <f>IFERROR(__xludf.DUMMYFUNCTION("GoogleTranslate(A984, ""auto"")"),"be convinced of")</f>
        <v>be convinced of</v>
      </c>
      <c r="C984" s="3" t="str">
        <f>IFERROR(__xludf.DUMMYFUNCTION("GoogleTranslate(A984, ""de"", ""el"")"),"να πειστεί")</f>
        <v>να πειστεί</v>
      </c>
    </row>
    <row r="985">
      <c r="A985" s="1" t="s">
        <v>987</v>
      </c>
      <c r="B985" s="2" t="str">
        <f>IFERROR(__xludf.DUMMYFUNCTION("GoogleTranslate(A985, ""auto"")"),"by the way")</f>
        <v>by the way</v>
      </c>
      <c r="C985" s="3" t="str">
        <f>IFERROR(__xludf.DUMMYFUNCTION("GoogleTranslate(A985, ""de"", ""el"")"),"από τον τρόπο")</f>
        <v>από τον τρόπο</v>
      </c>
    </row>
    <row r="986">
      <c r="A986" s="1" t="s">
        <v>988</v>
      </c>
      <c r="B986" s="2" t="str">
        <f>IFERROR(__xludf.DUMMYFUNCTION("GoogleTranslate(A986, ""auto"")"),"deal with")</f>
        <v>deal with</v>
      </c>
      <c r="C986" s="3" t="str">
        <f>IFERROR(__xludf.DUMMYFUNCTION("GoogleTranslate(A986, ""de"", ""el"")"),"απόλαυση")</f>
        <v>απόλαυση</v>
      </c>
    </row>
    <row r="987">
      <c r="A987" s="1" t="s">
        <v>989</v>
      </c>
      <c r="B987" s="2" t="str">
        <f>IFERROR(__xludf.DUMMYFUNCTION("GoogleTranslate(A987, ""auto"")"),"unceasingly")</f>
        <v>unceasingly</v>
      </c>
      <c r="C987" s="3" t="str">
        <f>IFERROR(__xludf.DUMMYFUNCTION("GoogleTranslate(A987, ""de"", ""el"")"),"ακατάπαυστα")</f>
        <v>ακατάπαυστα</v>
      </c>
    </row>
    <row r="988">
      <c r="A988" s="1" t="s">
        <v>990</v>
      </c>
      <c r="B988" s="2" t="str">
        <f>IFERROR(__xludf.DUMMYFUNCTION("GoogleTranslate(A988, ""auto"")"),"unusual")</f>
        <v>unusual</v>
      </c>
      <c r="C988" s="3" t="str">
        <f>IFERROR(__xludf.DUMMYFUNCTION("GoogleTranslate(A988, ""de"", ""el"")"),"ασυνήθιστος")</f>
        <v>ασυνήθιστος</v>
      </c>
    </row>
    <row r="989">
      <c r="A989" s="1" t="s">
        <v>991</v>
      </c>
      <c r="B989" s="2" t="str">
        <f>IFERROR(__xludf.DUMMYFUNCTION("GoogleTranslate(A989, ""auto"")"),"casually")</f>
        <v>casually</v>
      </c>
      <c r="C989" s="3" t="str">
        <f>IFERROR(__xludf.DUMMYFUNCTION("GoogleTranslate(A989, ""de"", ""el"")"),"ανέμελα")</f>
        <v>ανέμελα</v>
      </c>
    </row>
    <row r="990">
      <c r="A990" s="1" t="s">
        <v>992</v>
      </c>
      <c r="B990" s="2" t="str">
        <f>IFERROR(__xludf.DUMMYFUNCTION("GoogleTranslate(A990, ""auto"")"),"under the supervision")</f>
        <v>under the supervision</v>
      </c>
      <c r="C990" s="3" t="str">
        <f>IFERROR(__xludf.DUMMYFUNCTION("GoogleTranslate(A990, ""de"", ""el"")"),"υπό την εποπτεία")</f>
        <v>υπό την εποπτεία</v>
      </c>
    </row>
    <row r="991">
      <c r="A991" s="1" t="s">
        <v>993</v>
      </c>
      <c r="B991" s="2" t="str">
        <f>IFERROR(__xludf.DUMMYFUNCTION("GoogleTranslate(A991, ""auto"")"),"support")</f>
        <v>support</v>
      </c>
      <c r="C991" s="3" t="str">
        <f>IFERROR(__xludf.DUMMYFUNCTION("GoogleTranslate(A991, ""de"", ""el"")"),"υποστήριξη")</f>
        <v>υποστήριξη</v>
      </c>
    </row>
    <row r="992">
      <c r="A992" s="5" t="s">
        <v>994</v>
      </c>
      <c r="B992" s="2" t="str">
        <f>IFERROR(__xludf.DUMMYFUNCTION("GoogleTranslate(A992, ""auto"")"),"investigate")</f>
        <v>investigate</v>
      </c>
      <c r="C992" s="3" t="str">
        <f>IFERROR(__xludf.DUMMYFUNCTION("GoogleTranslate(A992, ""de"", ""el"")"),"διερευνήσει")</f>
        <v>διερευνήσει</v>
      </c>
    </row>
    <row r="993">
      <c r="A993" s="1" t="s">
        <v>995</v>
      </c>
      <c r="B993" s="2" t="str">
        <f>IFERROR(__xludf.DUMMYFUNCTION("GoogleTranslate(A993, ""auto"")"),"thoughtlessly")</f>
        <v>thoughtlessly</v>
      </c>
      <c r="C993" s="3" t="str">
        <f>IFERROR(__xludf.DUMMYFUNCTION("GoogleTranslate(A993, ""de"", ""el"")"),"απερίσκεπτα")</f>
        <v>απερίσκεπτα</v>
      </c>
    </row>
    <row r="994">
      <c r="A994" s="1" t="s">
        <v>996</v>
      </c>
      <c r="B994" s="2" t="str">
        <f>IFERROR(__xludf.DUMMYFUNCTION("GoogleTranslate(A994, ""auto"")"),"not binding")</f>
        <v>not binding</v>
      </c>
      <c r="C994" s="3" t="str">
        <f>IFERROR(__xludf.DUMMYFUNCTION("GoogleTranslate(A994, ""de"", ""el"")"),"δεν είναι δεσμευτικές")</f>
        <v>δεν είναι δεσμευτικές</v>
      </c>
    </row>
    <row r="995">
      <c r="A995" s="1" t="s">
        <v>997</v>
      </c>
      <c r="B995" s="2" t="str">
        <f>IFERROR(__xludf.DUMMYFUNCTION("GoogleTranslate(A995, ""auto"")"),"organize")</f>
        <v>organize</v>
      </c>
      <c r="C995" s="3" t="str">
        <f>IFERROR(__xludf.DUMMYFUNCTION("GoogleTranslate(A995, ""de"", ""el"")"),"οργανώσει")</f>
        <v>οργανώσει</v>
      </c>
    </row>
    <row r="996">
      <c r="A996" s="1" t="s">
        <v>998</v>
      </c>
      <c r="B996" s="2" t="str">
        <f>IFERROR(__xludf.DUMMYFUNCTION("GoogleTranslate(A996, ""auto"")"),"blame for")</f>
        <v>blame for</v>
      </c>
      <c r="C996" s="3" t="str">
        <f>IFERROR(__xludf.DUMMYFUNCTION("GoogleTranslate(A996, ""de"", ""el"")"),"ευθύνη για")</f>
        <v>ευθύνη για</v>
      </c>
    </row>
    <row r="997">
      <c r="A997" s="1" t="s">
        <v>999</v>
      </c>
      <c r="B997" s="2" t="str">
        <f>IFERROR(__xludf.DUMMYFUNCTION("GoogleTranslate(A997, ""auto"")"),"to be responsible for")</f>
        <v>to be responsible for</v>
      </c>
      <c r="C997" s="3" t="str">
        <f>IFERROR(__xludf.DUMMYFUNCTION("GoogleTranslate(A997, ""de"", ""el"")"),"είναι υπεύθυνη για την")</f>
        <v>είναι υπεύθυνη για την</v>
      </c>
    </row>
    <row r="998">
      <c r="A998" s="1" t="s">
        <v>1000</v>
      </c>
      <c r="B998" s="2" t="str">
        <f>IFERROR(__xludf.DUMMYFUNCTION("GoogleTranslate(A998, ""auto"")"),"responsibly")</f>
        <v>responsibly</v>
      </c>
      <c r="C998" s="3" t="str">
        <f>IFERROR(__xludf.DUMMYFUNCTION("GoogleTranslate(A998, ""de"", ""el"")"),"υπευθυνότητα")</f>
        <v>υπευθυνότητα</v>
      </c>
    </row>
    <row r="999">
      <c r="A999" s="1" t="s">
        <v>1001</v>
      </c>
      <c r="B999" s="2" t="str">
        <f>IFERROR(__xludf.DUMMYFUNCTION("GoogleTranslate(A999, ""auto"")"),"arrange")</f>
        <v>arrange</v>
      </c>
      <c r="C999" s="3" t="str">
        <f>IFERROR(__xludf.DUMMYFUNCTION("GoogleTranslate(A999, ""de"", ""el"")"),"συμφωνώ")</f>
        <v>συμφωνώ</v>
      </c>
    </row>
    <row r="1000">
      <c r="A1000" s="1" t="s">
        <v>1002</v>
      </c>
      <c r="B1000" s="2" t="str">
        <f>IFERROR(__xludf.DUMMYFUNCTION("GoogleTranslate(A1000, ""auto"")"),"follow")</f>
        <v>follow</v>
      </c>
      <c r="C1000" s="3" t="str">
        <f>IFERROR(__xludf.DUMMYFUNCTION("GoogleTranslate(A1000, ""de"", ""el"")"),"ακολουθήστε")</f>
        <v>ακολουθήστε</v>
      </c>
    </row>
    <row r="1001">
      <c r="A1001" s="1" t="s">
        <v>1003</v>
      </c>
      <c r="B1001" s="2" t="str">
        <f>IFERROR(__xludf.DUMMYFUNCTION("GoogleTranslate(A1001, ""auto"")"),"past")</f>
        <v>past</v>
      </c>
      <c r="C1001" s="3" t="str">
        <f>IFERROR(__xludf.DUMMYFUNCTION("GoogleTranslate(A1001, ""de"", ""el"")"),"το παρελθόν")</f>
        <v>το παρελθόν</v>
      </c>
    </row>
    <row r="1002">
      <c r="A1002" s="1" t="s">
        <v>1004</v>
      </c>
      <c r="B1002" s="2" t="str">
        <f>IFERROR(__xludf.DUMMYFUNCTION("GoogleTranslate(A1002, ""auto"")"),"uptight")</f>
        <v>uptight</v>
      </c>
      <c r="C1002" s="3" t="str">
        <f>IFERROR(__xludf.DUMMYFUNCTION("GoogleTranslate(A1002, ""de"", ""el"")"),"νευρική υπερένταση")</f>
        <v>νευρική υπερένταση</v>
      </c>
    </row>
    <row r="1003">
      <c r="A1003" s="1" t="s">
        <v>1005</v>
      </c>
      <c r="B1003" s="2" t="str">
        <f>IFERROR(__xludf.DUMMYFUNCTION("GoogleTranslate(A1003, ""auto"")"),"desire")</f>
        <v>desire</v>
      </c>
      <c r="C1003" s="3" t="str">
        <f>IFERROR(__xludf.DUMMYFUNCTION("GoogleTranslate(A1003, ""de"", ""el"")"),"ζήτηση")</f>
        <v>ζήτηση</v>
      </c>
    </row>
    <row r="1004">
      <c r="A1004" s="1" t="s">
        <v>1006</v>
      </c>
      <c r="B1004" s="2" t="str">
        <f>IFERROR(__xludf.DUMMYFUNCTION("GoogleTranslate(A1004, ""auto"")"),"avoid")</f>
        <v>avoid</v>
      </c>
      <c r="C1004" s="3" t="str">
        <f>IFERROR(__xludf.DUMMYFUNCTION("GoogleTranslate(A1004, ""de"", ""el"")"),"αποφεύγουν")</f>
        <v>αποφεύγουν</v>
      </c>
    </row>
    <row r="1005">
      <c r="A1005" s="1" t="s">
        <v>1007</v>
      </c>
      <c r="B1005" s="2" t="str">
        <f>IFERROR(__xludf.DUMMYFUNCTION("GoogleTranslate(A1005, ""auto"")"),"convey")</f>
        <v>convey</v>
      </c>
      <c r="C1005" s="3" t="str">
        <f>IFERROR(__xludf.DUMMYFUNCTION("GoogleTranslate(A1005, ""de"", ""el"")"),"μεταδώσει")</f>
        <v>μεταδώσει</v>
      </c>
    </row>
    <row r="1006">
      <c r="A1006" s="1" t="s">
        <v>1008</v>
      </c>
      <c r="B1006" s="2" t="str">
        <f>IFERROR(__xludf.DUMMYFUNCTION("GoogleTranslate(A1006, ""auto"")"),"presumably")</f>
        <v>presumably</v>
      </c>
      <c r="C1006" s="3" t="str">
        <f>IFERROR(__xludf.DUMMYFUNCTION("GoogleTranslate(A1006, ""de"", ""el"")"),"πιθανώς")</f>
        <v>πιθανώς</v>
      </c>
    </row>
    <row r="1007">
      <c r="A1007" s="1" t="s">
        <v>1009</v>
      </c>
      <c r="B1007" s="2" t="str">
        <f>IFERROR(__xludf.DUMMYFUNCTION("GoogleTranslate(A1007, ""auto"")"),"publish")</f>
        <v>publish</v>
      </c>
      <c r="C1007" s="3" t="str">
        <f>IFERROR(__xludf.DUMMYFUNCTION("GoogleTranslate(A1007, ""de"", ""el"")"),"δημοσιεύω")</f>
        <v>δημοσιεύω</v>
      </c>
    </row>
    <row r="1008">
      <c r="A1008" s="1" t="s">
        <v>1010</v>
      </c>
      <c r="B1008" s="2" t="str">
        <f>IFERROR(__xludf.DUMMYFUNCTION("GoogleTranslate(A1008, ""auto"")"),"betray")</f>
        <v>betray</v>
      </c>
      <c r="C1008" s="3" t="str">
        <f>IFERROR(__xludf.DUMMYFUNCTION("GoogleTranslate(A1008, ""de"", ""el"")"),"αποκαλύψει")</f>
        <v>αποκαλύψει</v>
      </c>
    </row>
    <row r="1009">
      <c r="A1009" s="1" t="s">
        <v>1011</v>
      </c>
      <c r="B1009" s="2" t="str">
        <f>IFERROR(__xludf.DUMMYFUNCTION("GoogleTranslate(A1009, ""auto"")"),"travel")</f>
        <v>travel</v>
      </c>
      <c r="C1009" s="3" t="str">
        <f>IFERROR(__xludf.DUMMYFUNCTION("GoogleTranslate(A1009, ""de"", ""el"")"),"φύγε")</f>
        <v>φύγε</v>
      </c>
    </row>
    <row r="1010">
      <c r="A1010" s="1" t="s">
        <v>1012</v>
      </c>
      <c r="B1010" s="2" t="str">
        <f>IFERROR(__xludf.DUMMYFUNCTION("GoogleTranslate(A1010, ""auto"")"),"reduce")</f>
        <v>reduce</v>
      </c>
      <c r="C1010" s="3" t="str">
        <f>IFERROR(__xludf.DUMMYFUNCTION("GoogleTranslate(A1010, ""de"", ""el"")"),"μείωση")</f>
        <v>μείωση</v>
      </c>
    </row>
    <row r="1011">
      <c r="A1011" s="5" t="s">
        <v>1013</v>
      </c>
      <c r="B1011" s="2" t="str">
        <f>IFERROR(__xludf.DUMMYFUNCTION("GoogleTranslate(A1011, ""auto"")"),"dirty")</f>
        <v>dirty</v>
      </c>
      <c r="C1011" s="3" t="str">
        <f>IFERROR(__xludf.DUMMYFUNCTION("GoogleTranslate(A1011, ""de"", ""el"")"),"βρώμικος")</f>
        <v>βρώμικος</v>
      </c>
    </row>
    <row r="1012">
      <c r="A1012" s="1" t="s">
        <v>1014</v>
      </c>
      <c r="B1012" s="2" t="str">
        <f>IFERROR(__xludf.DUMMYFUNCTION("GoogleTranslate(A1012, ""auto"")"),"disappear")</f>
        <v>disappear</v>
      </c>
      <c r="C1012" s="3" t="str">
        <f>IFERROR(__xludf.DUMMYFUNCTION("GoogleTranslate(A1012, ""de"", ""el"")"),"εξαφανίζονται")</f>
        <v>εξαφανίζονται</v>
      </c>
    </row>
    <row r="1013">
      <c r="A1013" s="1" t="s">
        <v>1015</v>
      </c>
      <c r="B1013" s="2" t="str">
        <f>IFERROR(__xludf.DUMMYFUNCTION("GoogleTranslate(A1013, ""auto"")"),"violate")</f>
        <v>violate</v>
      </c>
      <c r="C1013" s="3" t="str">
        <f>IFERROR(__xludf.DUMMYFUNCTION("GoogleTranslate(A1013, ""de"", ""el"")"),"παραβιάζουν")</f>
        <v>παραβιάζουν</v>
      </c>
    </row>
    <row r="1014">
      <c r="A1014" s="1" t="s">
        <v>1016</v>
      </c>
      <c r="B1014" s="2" t="str">
        <f>IFERROR(__xludf.DUMMYFUNCTION("GoogleTranslate(A1014, ""auto"")"),"hidden")</f>
        <v>hidden</v>
      </c>
      <c r="C1014" s="3" t="str">
        <f>IFERROR(__xludf.DUMMYFUNCTION("GoogleTranslate(A1014, ""de"", ""el"")"),"κρυμμένο")</f>
        <v>κρυμμένο</v>
      </c>
    </row>
    <row r="1015">
      <c r="A1015" s="1" t="s">
        <v>1017</v>
      </c>
      <c r="B1015" s="2" t="str">
        <f>IFERROR(__xludf.DUMMYFUNCTION("GoogleTranslate(A1015, ""auto"")"),"distribute to")</f>
        <v>distribute to</v>
      </c>
      <c r="C1015" s="3" t="str">
        <f>IFERROR(__xludf.DUMMYFUNCTION("GoogleTranslate(A1015, ""de"", ""el"")"),"διανέμουν στους")</f>
        <v>διανέμουν στους</v>
      </c>
    </row>
    <row r="1016">
      <c r="A1016" s="1" t="s">
        <v>1018</v>
      </c>
      <c r="B1016" s="2" t="str">
        <f>IFERROR(__xludf.DUMMYFUNCTION("GoogleTranslate(A1016, ""auto"")"),"Trust them into")</f>
        <v>Trust them into</v>
      </c>
      <c r="C1016" s="3" t="str">
        <f>IFERROR(__xludf.DUMMYFUNCTION("GoogleTranslate(A1016, ""de"", ""el"")"),"Εμπιστευθείτε τους σε")</f>
        <v>Εμπιστευθείτε τους σε</v>
      </c>
    </row>
    <row r="1017">
      <c r="A1017" s="1" t="s">
        <v>1019</v>
      </c>
      <c r="B1017" s="2" t="str">
        <f>IFERROR(__xludf.DUMMYFUNCTION("GoogleTranslate(A1017, ""auto"")"),"familiar")</f>
        <v>familiar</v>
      </c>
      <c r="C1017" s="3" t="str">
        <f>IFERROR(__xludf.DUMMYFUNCTION("GoogleTranslate(A1017, ""de"", ""el"")"),"οικείος")</f>
        <v>οικείος</v>
      </c>
    </row>
    <row r="1018">
      <c r="A1018" s="1" t="s">
        <v>1020</v>
      </c>
      <c r="B1018" s="2" t="str">
        <f>IFERROR(__xludf.DUMMYFUNCTION("GoogleTranslate(A1018, ""auto"")"),"familiarize themselves with")</f>
        <v>familiarize themselves with</v>
      </c>
      <c r="C1018" s="3" t="str">
        <f>IFERROR(__xludf.DUMMYFUNCTION("GoogleTranslate(A1018, ""de"", ""el"")"),"να εξοικειωθούν με")</f>
        <v>να εξοικειωθούν με</v>
      </c>
    </row>
    <row r="1019">
      <c r="A1019" s="1" t="s">
        <v>1021</v>
      </c>
      <c r="B1019" s="2" t="str">
        <f>IFERROR(__xludf.DUMMYFUNCTION("GoogleTranslate(A1019, ""auto"")"),"be represented in")</f>
        <v>be represented in</v>
      </c>
      <c r="C1019" s="3" t="str">
        <f>IFERROR(__xludf.DUMMYFUNCTION("GoogleTranslate(A1019, ""de"", ""el"")"),"να εκπροσωπείται σε")</f>
        <v>να εκπροσωπείται σε</v>
      </c>
    </row>
    <row r="1020">
      <c r="A1020" s="1" t="s">
        <v>1022</v>
      </c>
      <c r="B1020" s="2" t="str">
        <f>IFERROR(__xludf.DUMMYFUNCTION("GoogleTranslate(A1020, ""auto"")"),"cause")</f>
        <v>cause</v>
      </c>
      <c r="C1020" s="3" t="str">
        <f>IFERROR(__xludf.DUMMYFUNCTION("GoogleTranslate(A1020, ""de"", ""el"")"),"αιτία")</f>
        <v>αιτία</v>
      </c>
    </row>
    <row r="1021">
      <c r="A1021" s="1" t="s">
        <v>1023</v>
      </c>
      <c r="B1021" s="2" t="str">
        <f>IFERROR(__xludf.DUMMYFUNCTION("GoogleTranslate(A1021, ""auto"")"),"blurry")</f>
        <v>blurry</v>
      </c>
      <c r="C1021" s="3" t="str">
        <f>IFERROR(__xludf.DUMMYFUNCTION("GoogleTranslate(A1021, ""de"", ""el"")"),"λερωμένος")</f>
        <v>λερωμένος</v>
      </c>
    </row>
    <row r="1022">
      <c r="A1022" s="5" t="s">
        <v>1024</v>
      </c>
      <c r="B1022" s="2" t="str">
        <f>IFERROR(__xludf.DUMMYFUNCTION("GoogleTranslate(A1022, ""auto"")"),"be confused with")</f>
        <v>be confused with</v>
      </c>
      <c r="C1022" s="3" t="str">
        <f>IFERROR(__xludf.DUMMYFUNCTION("GoogleTranslate(A1022, ""de"", ""el"")"),"πρέπει να συγχέεται με")</f>
        <v>πρέπει να συγχέεται με</v>
      </c>
    </row>
    <row r="1023">
      <c r="A1023" s="1" t="s">
        <v>1025</v>
      </c>
      <c r="B1023" s="2" t="str">
        <f>IFERROR(__xludf.DUMMYFUNCTION("GoogleTranslate(A1023, ""auto"")"),"refer to")</f>
        <v>refer to</v>
      </c>
      <c r="C1023" s="7" t="s">
        <v>1026</v>
      </c>
    </row>
    <row r="1024">
      <c r="A1024" s="1" t="s">
        <v>1027</v>
      </c>
      <c r="B1024" s="1" t="s">
        <v>1028</v>
      </c>
      <c r="C1024" s="7" t="s">
        <v>1026</v>
      </c>
    </row>
    <row r="1025">
      <c r="A1025" s="1" t="s">
        <v>1029</v>
      </c>
      <c r="B1025" s="2" t="str">
        <f>IFERROR(__xludf.DUMMYFUNCTION("GoogleTranslate(A1025, ""auto"")"),"overgrown")</f>
        <v>overgrown</v>
      </c>
      <c r="C1025" s="3" t="str">
        <f>IFERROR(__xludf.DUMMYFUNCTION("GoogleTranslate(A1025, ""de"", ""el"")"),"άγριος")</f>
        <v>άγριος</v>
      </c>
    </row>
    <row r="1026">
      <c r="A1026" s="1" t="s">
        <v>1030</v>
      </c>
      <c r="B1026" s="4" t="s">
        <v>1031</v>
      </c>
      <c r="C1026" s="7" t="s">
        <v>1032</v>
      </c>
    </row>
    <row r="1027">
      <c r="A1027" s="1" t="s">
        <v>1033</v>
      </c>
      <c r="B1027" s="2" t="str">
        <f>IFERROR(__xludf.DUMMYFUNCTION("GoogleTranslate(A1027, ""auto"")"),"desperately")</f>
        <v>desperately</v>
      </c>
      <c r="C1027" s="3" t="str">
        <f>IFERROR(__xludf.DUMMYFUNCTION("GoogleTranslate(A1027, ""de"", ""el"")"),"απελπισμένα")</f>
        <v>απελπισμένα</v>
      </c>
    </row>
    <row r="1028">
      <c r="A1028" s="1" t="s">
        <v>1034</v>
      </c>
      <c r="B1028" s="2" t="str">
        <f>IFERROR(__xludf.DUMMYFUNCTION("GoogleTranslate(A1028, ""auto"")"),"full suspension")</f>
        <v>full suspension</v>
      </c>
      <c r="C1028" s="3" t="str">
        <f>IFERROR(__xludf.DUMMYFUNCTION("GoogleTranslate(A1028, ""de"", ""el"")"),"πλήρη αναστολή")</f>
        <v>πλήρη αναστολή</v>
      </c>
    </row>
    <row r="1029">
      <c r="A1029" s="1" t="s">
        <v>1035</v>
      </c>
      <c r="B1029" s="2" t="str">
        <f>IFERROR(__xludf.DUMMYFUNCTION("GoogleTranslate(A1029, ""auto"")"),"completely")</f>
        <v>completely</v>
      </c>
      <c r="C1029" s="3" t="str">
        <f>IFERROR(__xludf.DUMMYFUNCTION("GoogleTranslate(A1029, ""de"", ""el"")"),"εντελώς")</f>
        <v>εντελώς</v>
      </c>
    </row>
    <row r="1030">
      <c r="A1030" s="1" t="s">
        <v>1036</v>
      </c>
      <c r="B1030" s="2" t="str">
        <f>IFERROR(__xludf.DUMMYFUNCTION("GoogleTranslate(A1030, ""auto"")"),"from an early age")</f>
        <v>from an early age</v>
      </c>
      <c r="C1030" s="3" t="str">
        <f>IFERROR(__xludf.DUMMYFUNCTION("GoogleTranslate(A1030, ""de"", ""el"")"),"από μικρή ηλικία")</f>
        <v>από μικρή ηλικία</v>
      </c>
    </row>
    <row r="1031">
      <c r="A1031" s="1" t="s">
        <v>1037</v>
      </c>
      <c r="B1031" s="1" t="s">
        <v>1038</v>
      </c>
      <c r="C1031" s="7" t="s">
        <v>1039</v>
      </c>
    </row>
    <row r="1032">
      <c r="A1032" s="1" t="s">
        <v>1040</v>
      </c>
      <c r="B1032" s="2" t="str">
        <f>IFERROR(__xludf.DUMMYFUNCTION("GoogleTranslate(A1032, ""auto"")"),"prematurely")</f>
        <v>prematurely</v>
      </c>
      <c r="C1032" s="3" t="str">
        <f>IFERROR(__xludf.DUMMYFUNCTION("GoogleTranslate(A1032, ""de"", ""el"")"),"πρόωρα")</f>
        <v>πρόωρα</v>
      </c>
    </row>
    <row r="1033">
      <c r="A1033" s="5" t="s">
        <v>1041</v>
      </c>
      <c r="B1033" s="2" t="str">
        <f>IFERROR(__xludf.DUMMYFUNCTION("GoogleTranslate(A1033, ""auto"")"),"to grow")</f>
        <v>to grow</v>
      </c>
      <c r="C1033" s="3" t="str">
        <f>IFERROR(__xludf.DUMMYFUNCTION("GoogleTranslate(A1033, ""de"", ""el"")"),"μεγαλώνουν")</f>
        <v>μεγαλώνουν</v>
      </c>
    </row>
    <row r="1034">
      <c r="A1034" s="1" t="s">
        <v>1042</v>
      </c>
      <c r="B1034" s="2" t="str">
        <f>IFERROR(__xludf.DUMMYFUNCTION("GoogleTranslate(A1034, ""auto"")"),"growing")</f>
        <v>growing</v>
      </c>
      <c r="C1034" s="3" t="str">
        <f>IFERROR(__xludf.DUMMYFUNCTION("GoogleTranslate(A1034, ""de"", ""el"")"),"αυξανόμενη")</f>
        <v>αυξανόμενη</v>
      </c>
    </row>
    <row r="1035">
      <c r="A1035" s="1" t="s">
        <v>1043</v>
      </c>
      <c r="B1035" s="2" t="str">
        <f>IFERROR(__xludf.DUMMYFUNCTION("GoogleTranslate(A1035, ""auto"")"),"probably")</f>
        <v>probably</v>
      </c>
      <c r="C1035" s="3" t="str">
        <f>IFERROR(__xludf.DUMMYFUNCTION("GoogleTranslate(A1035, ""de"", ""el"")"),"πιθανώς")</f>
        <v>πιθανώς</v>
      </c>
    </row>
    <row r="1036">
      <c r="A1036" s="1" t="s">
        <v>1044</v>
      </c>
      <c r="B1036" s="2" t="str">
        <f>IFERROR(__xludf.DUMMYFUNCTION("GoogleTranslate(A1036, ""auto"")"),"what kind of")</f>
        <v>what kind of</v>
      </c>
      <c r="C1036" s="3" t="str">
        <f>IFERROR(__xludf.DUMMYFUNCTION("GoogleTranslate(A1036, ""de"", ""el"")"),"τι είδους")</f>
        <v>τι είδους</v>
      </c>
    </row>
    <row r="1037">
      <c r="A1037" s="1" t="s">
        <v>1045</v>
      </c>
      <c r="B1037" s="2" t="str">
        <f>IFERROR(__xludf.DUMMYFUNCTION("GoogleTranslate(A1037, ""auto"")"),"soft")</f>
        <v>soft</v>
      </c>
      <c r="C1037" s="3" t="str">
        <f>IFERROR(__xludf.DUMMYFUNCTION("GoogleTranslate(A1037, ""de"", ""el"")"),"μαλακός")</f>
        <v>μαλακός</v>
      </c>
    </row>
    <row r="1038">
      <c r="A1038" s="1" t="s">
        <v>1046</v>
      </c>
      <c r="B1038" s="2" t="str">
        <f>IFERROR(__xludf.DUMMYFUNCTION("GoogleTranslate(A1038, ""auto"")"),"point")</f>
        <v>point</v>
      </c>
      <c r="C1038" s="3" t="str">
        <f>IFERROR(__xludf.DUMMYFUNCTION("GoogleTranslate(A1038, ""de"", ""el"")"),"επίδειξη")</f>
        <v>επίδειξη</v>
      </c>
    </row>
    <row r="1039">
      <c r="A1039" s="1" t="s">
        <v>1047</v>
      </c>
      <c r="B1039" s="2" t="str">
        <f>IFERROR(__xludf.DUMMYFUNCTION("GoogleTranslate(A1039, ""auto"")"),"Farther")</f>
        <v>Farther</v>
      </c>
      <c r="C1039" s="3" t="str">
        <f>IFERROR(__xludf.DUMMYFUNCTION("GoogleTranslate(A1039, ""de"", ""el"")"),"επί πλέον")</f>
        <v>επί πλέον</v>
      </c>
    </row>
    <row r="1040">
      <c r="A1040" s="1" t="s">
        <v>1048</v>
      </c>
      <c r="B1040" s="2" t="str">
        <f>IFERROR(__xludf.DUMMYFUNCTION("GoogleTranslate(A1040, ""auto"")"),"be made")</f>
        <v>be made</v>
      </c>
      <c r="C1040" s="3" t="str">
        <f>IFERROR(__xludf.DUMMYFUNCTION("GoogleTranslate(A1040, ""de"", ""el"")"),"να γίνει")</f>
        <v>να γίνει</v>
      </c>
    </row>
    <row r="1041">
      <c r="A1041" s="1" t="s">
        <v>1049</v>
      </c>
      <c r="B1041" s="2" t="str">
        <f>IFERROR(__xludf.DUMMYFUNCTION("GoogleTranslate(A1041, ""auto"")"),"throw")</f>
        <v>throw</v>
      </c>
      <c r="C1041" s="3" t="str">
        <f>IFERROR(__xludf.DUMMYFUNCTION("GoogleTranslate(A1041, ""de"", ""el"")"),"ρίξει")</f>
        <v>ρίξει</v>
      </c>
    </row>
    <row r="1042">
      <c r="A1042" s="1" t="s">
        <v>1050</v>
      </c>
      <c r="B1042" s="2" t="str">
        <f>IFERROR(__xludf.DUMMYFUNCTION("GoogleTranslate(A1042, ""auto"")"),"tiny")</f>
        <v>tiny</v>
      </c>
      <c r="C1042" s="3" t="str">
        <f>IFERROR(__xludf.DUMMYFUNCTION("GoogleTranslate(A1042, ""de"", ""el"")"),"μικροσκοπικός")</f>
        <v>μικροσκοπικός</v>
      </c>
    </row>
    <row r="1043">
      <c r="A1043" s="1" t="s">
        <v>1051</v>
      </c>
      <c r="B1043" s="2" t="str">
        <f>IFERROR(__xludf.DUMMYFUNCTION("GoogleTranslate(A1043, ""auto"")"),"well")</f>
        <v>well</v>
      </c>
      <c r="C1043" s="3" t="str">
        <f>IFERROR(__xludf.DUMMYFUNCTION("GoogleTranslate(A1043, ""de"", ""el"")"),"καλά")</f>
        <v>καλά</v>
      </c>
    </row>
    <row r="1044">
      <c r="A1044" s="1" t="s">
        <v>1052</v>
      </c>
      <c r="B1044" s="2" t="str">
        <f>IFERROR(__xludf.DUMMYFUNCTION("GoogleTranslate(A1044, ""auto"")"),"rank among")</f>
        <v>rank among</v>
      </c>
      <c r="C1044" s="3" t="str">
        <f>IFERROR(__xludf.DUMMYFUNCTION("GoogleTranslate(A1044, ""de"", ""el"")"),"συγκαταλέγονται")</f>
        <v>συγκαταλέγονται</v>
      </c>
    </row>
    <row r="1045">
      <c r="A1045" s="1" t="s">
        <v>1053</v>
      </c>
      <c r="B1045" s="2" t="str">
        <f>IFERROR(__xludf.DUMMYFUNCTION("GoogleTranslate(A1045, ""auto"")"),"tame")</f>
        <v>tame</v>
      </c>
      <c r="C1045" s="3" t="str">
        <f>IFERROR(__xludf.DUMMYFUNCTION("GoogleTranslate(A1045, ""de"", ""el"")"),"ήμερο")</f>
        <v>ήμερο</v>
      </c>
    </row>
    <row r="1046">
      <c r="A1046" s="1" t="s">
        <v>1054</v>
      </c>
      <c r="B1046" s="2" t="str">
        <f>IFERROR(__xludf.DUMMYFUNCTION("GoogleTranslate(A1046, ""auto"")"),"enchanting")</f>
        <v>enchanting</v>
      </c>
      <c r="C1046" s="3" t="str">
        <f>IFERROR(__xludf.DUMMYFUNCTION("GoogleTranslate(A1046, ""de"", ""el"")"),"μαγευτικός")</f>
        <v>μαγευτικός</v>
      </c>
    </row>
    <row r="1047">
      <c r="A1047" s="1" t="s">
        <v>1055</v>
      </c>
      <c r="B1047" s="2" t="str">
        <f>IFERROR(__xludf.DUMMYFUNCTION("GoogleTranslate(A1047, ""auto"")"),"conjure")</f>
        <v>conjure</v>
      </c>
      <c r="C1047" s="7" t="s">
        <v>1056</v>
      </c>
    </row>
    <row r="1048">
      <c r="A1048" s="1" t="s">
        <v>1057</v>
      </c>
      <c r="B1048" s="2" t="str">
        <f>IFERROR(__xludf.DUMMYFUNCTION("GoogleTranslate(A1048, ""auto"")"),"pull")</f>
        <v>pull</v>
      </c>
      <c r="C1048" s="3" t="str">
        <f>IFERROR(__xludf.DUMMYFUNCTION("GoogleTranslate(A1048, ""de"", ""el"")"),"έλξη")</f>
        <v>έλξη</v>
      </c>
    </row>
    <row r="1049">
      <c r="A1049" s="1" t="s">
        <v>1058</v>
      </c>
      <c r="B1049" s="2" t="str">
        <f>IFERROR(__xludf.DUMMYFUNCTION("GoogleTranslate(A1049, ""auto"")"),"by the time")</f>
        <v>by the time</v>
      </c>
      <c r="C1049" s="3" t="str">
        <f>IFERROR(__xludf.DUMMYFUNCTION("GoogleTranslate(A1049, ""de"", ""el"")"),"κατά το χρόνο")</f>
        <v>κατά το χρόνο</v>
      </c>
    </row>
    <row r="1050">
      <c r="A1050" s="1" t="s">
        <v>1059</v>
      </c>
      <c r="B1050" s="2" t="str">
        <f>IFERROR(__xludf.DUMMYFUNCTION("GoogleTranslate(A1050, ""auto"")"),"bite")</f>
        <v>bite</v>
      </c>
      <c r="C1050" s="3" t="str">
        <f>IFERROR(__xludf.DUMMYFUNCTION("GoogleTranslate(A1050, ""de"", ""el"")"),"δάγκωμα")</f>
        <v>δάγκωμα</v>
      </c>
    </row>
    <row r="1051">
      <c r="A1051" s="1" t="s">
        <v>1060</v>
      </c>
      <c r="B1051" s="2" t="str">
        <f>IFERROR(__xludf.DUMMYFUNCTION("GoogleTranslate(A1051, ""auto"")"),"prepare")</f>
        <v>prepare</v>
      </c>
      <c r="C1051" s="3" t="str">
        <f>IFERROR(__xludf.DUMMYFUNCTION("GoogleTranslate(A1051, ""de"", ""el"")"),"προετοιμασία")</f>
        <v>προετοιμασία</v>
      </c>
    </row>
    <row r="1052">
      <c r="A1052" s="1" t="s">
        <v>1061</v>
      </c>
      <c r="B1052" s="2" t="str">
        <f>IFERROR(__xludf.DUMMYFUNCTION("GoogleTranslate(A1052, ""auto"")"),"according to")</f>
        <v>according to</v>
      </c>
      <c r="C1052" s="3" t="str">
        <f>IFERROR(__xludf.DUMMYFUNCTION("GoogleTranslate(A1052, ""de"", ""el"")"),"σύμφωνα με")</f>
        <v>σύμφωνα με</v>
      </c>
    </row>
    <row r="1053">
      <c r="A1053" s="1" t="s">
        <v>1062</v>
      </c>
      <c r="B1053" s="2" t="str">
        <f>IFERROR(__xludf.DUMMYFUNCTION("GoogleTranslate(A1053, ""auto"")"),"step by step")</f>
        <v>step by step</v>
      </c>
      <c r="C1053" s="7" t="s">
        <v>1063</v>
      </c>
    </row>
    <row r="1054">
      <c r="A1054" s="1" t="s">
        <v>1064</v>
      </c>
      <c r="B1054" s="2" t="str">
        <f>IFERROR(__xludf.DUMMYFUNCTION("GoogleTranslate(A1054, ""auto"")"),"benefit")</f>
        <v>benefit</v>
      </c>
      <c r="C1054" s="3" t="str">
        <f>IFERROR(__xludf.DUMMYFUNCTION("GoogleTranslate(A1054, ""de"", ""el"")"),"όφελος")</f>
        <v>όφελος</v>
      </c>
    </row>
    <row r="1055">
      <c r="A1055" s="1" t="s">
        <v>1065</v>
      </c>
      <c r="B1055" s="2" t="str">
        <f>IFERROR(__xludf.DUMMYFUNCTION("GoogleTranslate(A1055, ""auto"")"),"full to bursting")</f>
        <v>full to bursting</v>
      </c>
      <c r="C1055" s="3" t="str">
        <f>IFERROR(__xludf.DUMMYFUNCTION("GoogleTranslate(A1055, ""de"", ""el"")"),"να εκρήγνυται")</f>
        <v>να εκρήγνυται</v>
      </c>
    </row>
    <row r="1056">
      <c r="A1056" s="1" t="s">
        <v>1066</v>
      </c>
      <c r="B1056" s="2" t="str">
        <f>IFERROR(__xludf.DUMMYFUNCTION("GoogleTranslate(A1056, ""auto"")"),"bring to life")</f>
        <v>bring to life</v>
      </c>
      <c r="C1056" s="3" t="str">
        <f>IFERROR(__xludf.DUMMYFUNCTION("GoogleTranslate(A1056, ""de"", ""el"")"),"φέρει στη ζωή")</f>
        <v>φέρει στη ζωή</v>
      </c>
    </row>
    <row r="1057">
      <c r="A1057" s="1" t="s">
        <v>1067</v>
      </c>
      <c r="B1057" s="2" t="str">
        <f>IFERROR(__xludf.DUMMYFUNCTION("GoogleTranslate(A1057, ""auto"")"),"first")</f>
        <v>first</v>
      </c>
      <c r="C1057" s="3" t="str">
        <f>IFERROR(__xludf.DUMMYFUNCTION("GoogleTranslate(A1057, ""de"", ""el"")"),"πρώτος")</f>
        <v>πρώτος</v>
      </c>
    </row>
    <row r="1058">
      <c r="A1058" s="5" t="s">
        <v>1068</v>
      </c>
      <c r="B1058" s="2" t="str">
        <f>IFERROR(__xludf.DUMMYFUNCTION("GoogleTranslate(A1058, ""auto"")"),"at the same time")</f>
        <v>at the same time</v>
      </c>
      <c r="C1058" s="3" t="str">
        <f>IFERROR(__xludf.DUMMYFUNCTION("GoogleTranslate(A1058, ""de"", ""el"")"),"συγχρόνως")</f>
        <v>συγχρόνως</v>
      </c>
    </row>
    <row r="1059">
      <c r="A1059" s="1" t="s">
        <v>1069</v>
      </c>
      <c r="B1059" s="2" t="str">
        <f>IFERROR(__xludf.DUMMYFUNCTION("GoogleTranslate(A1059, ""auto"")"),"provide")</f>
        <v>provide</v>
      </c>
      <c r="C1059" s="3" t="str">
        <f>IFERROR(__xludf.DUMMYFUNCTION("GoogleTranslate(A1059, ""de"", ""el"")"),"παρέχουν")</f>
        <v>παρέχουν</v>
      </c>
    </row>
    <row r="1060">
      <c r="A1060" s="1" t="s">
        <v>1070</v>
      </c>
      <c r="B1060" s="2" t="str">
        <f>IFERROR(__xludf.DUMMYFUNCTION("GoogleTranslate(A1060, ""auto"")"),"cope with")</f>
        <v>cope with</v>
      </c>
      <c r="C1060" s="3" t="str">
        <f>IFERROR(__xludf.DUMMYFUNCTION("GoogleTranslate(A1060, ""de"", ""el"")"),"αντιμετωπίσουν")</f>
        <v>αντιμετωπίσουν</v>
      </c>
    </row>
    <row r="1061">
      <c r="A1061" s="1" t="s">
        <v>1071</v>
      </c>
      <c r="B1061" s="2" t="str">
        <f>IFERROR(__xludf.DUMMYFUNCTION("GoogleTranslate(A1061, ""auto"")"),"return to")</f>
        <v>return to</v>
      </c>
      <c r="C1061" s="3" t="str">
        <f>IFERROR(__xludf.DUMMYFUNCTION("GoogleTranslate(A1061, ""de"", ""el"")"),"πίσω")</f>
        <v>πίσω</v>
      </c>
    </row>
    <row r="1062">
      <c r="A1062" s="1" t="s">
        <v>1072</v>
      </c>
      <c r="B1062" s="2" t="str">
        <f>IFERROR(__xludf.DUMMYFUNCTION("GoogleTranslate(A1062, ""auto"")"),"returning")</f>
        <v>returning</v>
      </c>
      <c r="C1062" s="3" t="str">
        <f>IFERROR(__xludf.DUMMYFUNCTION("GoogleTranslate(A1062, ""de"", ""el"")"),"επιστροφή")</f>
        <v>επιστροφή</v>
      </c>
    </row>
    <row r="1063">
      <c r="A1063" s="1" t="s">
        <v>1073</v>
      </c>
      <c r="B1063" s="2" t="str">
        <f>IFERROR(__xludf.DUMMYFUNCTION("GoogleTranslate(A1063, ""auto"")"),"deny")</f>
        <v>deny</v>
      </c>
      <c r="C1063" s="3" t="str">
        <f>IFERROR(__xludf.DUMMYFUNCTION("GoogleTranslate(A1063, ""de"", ""el"")"),"απορρίπτω")</f>
        <v>απορρίπτω</v>
      </c>
    </row>
    <row r="1064">
      <c r="A1064" s="1" t="s">
        <v>1074</v>
      </c>
      <c r="B1064" s="2" t="str">
        <f>IFERROR(__xludf.DUMMYFUNCTION("GoogleTranslate(A1064, ""auto"")"),"hang out with")</f>
        <v>hang out with</v>
      </c>
      <c r="C1064" s="3" t="str">
        <f>IFERROR(__xludf.DUMMYFUNCTION("GoogleTranslate(A1064, ""de"", ""el"")"),"σχετικές")</f>
        <v>σχετικές</v>
      </c>
    </row>
    <row r="1065">
      <c r="A1065" s="1" t="s">
        <v>1075</v>
      </c>
      <c r="B1065" s="2" t="str">
        <f>IFERROR(__xludf.DUMMYFUNCTION("GoogleTranslate(A1065, ""auto"")"),"together get")</f>
        <v>together get</v>
      </c>
      <c r="C1065" s="3" t="str">
        <f>IFERROR(__xludf.DUMMYFUNCTION("GoogleTranslate(A1065, ""de"", ""el"")"),"μαζί πάρει")</f>
        <v>μαζί πάρει</v>
      </c>
    </row>
    <row r="1066">
      <c r="A1066" s="5" t="s">
        <v>1076</v>
      </c>
      <c r="B1066" s="2" t="str">
        <f>IFERROR(__xludf.DUMMYFUNCTION("GoogleTranslate(A1066, ""auto"")"),"additionally")</f>
        <v>additionally</v>
      </c>
      <c r="C1066" s="3" t="str">
        <f>IFERROR(__xludf.DUMMYFUNCTION("GoogleTranslate(A1066, ""de"", ""el"")"),"επιπλέον")</f>
        <v>επιπλέον</v>
      </c>
    </row>
    <row r="1067">
      <c r="A1067" s="1" t="s">
        <v>1077</v>
      </c>
      <c r="B1067" s="2" t="str">
        <f>IFERROR(__xludf.DUMMYFUNCTION("GoogleTranslate(A1067, ""auto"")"),"to assign")</f>
        <v>to assign</v>
      </c>
      <c r="C1067" s="7" t="s">
        <v>1078</v>
      </c>
    </row>
    <row r="1068">
      <c r="A1068" s="1" t="s">
        <v>1079</v>
      </c>
      <c r="B1068" s="2" t="str">
        <f>IFERROR(__xludf.DUMMYFUNCTION("GoogleTranslate(A1068, ""auto"")"),"to force")</f>
        <v>to force</v>
      </c>
      <c r="C1068" s="3" t="str">
        <f>IFERROR(__xludf.DUMMYFUNCTION("GoogleTranslate(A1068, ""de"", ""el"")"),"δύναμη")</f>
        <v>δύναμη</v>
      </c>
    </row>
    <row r="1069">
      <c r="A1069" s="1" t="s">
        <v>1080</v>
      </c>
      <c r="B1069" s="1" t="s">
        <v>1081</v>
      </c>
      <c r="C1069" s="7" t="s">
        <v>1082</v>
      </c>
    </row>
    <row r="1070">
      <c r="A1070" s="5"/>
    </row>
    <row r="1071">
      <c r="A1071" s="5"/>
    </row>
    <row r="1072">
      <c r="A1072" s="5"/>
    </row>
    <row r="1073">
      <c r="A1073" s="5"/>
    </row>
    <row r="1074">
      <c r="A1074" s="5"/>
    </row>
    <row r="1075">
      <c r="A1075" s="5"/>
    </row>
    <row r="1076">
      <c r="A1076" s="5"/>
    </row>
    <row r="1077">
      <c r="A1077" s="5"/>
    </row>
    <row r="1078">
      <c r="A1078" s="5"/>
    </row>
    <row r="1079">
      <c r="A1079" s="5"/>
    </row>
    <row r="1080">
      <c r="A1080" s="5"/>
    </row>
    <row r="1081">
      <c r="A1081" s="5"/>
    </row>
    <row r="1082">
      <c r="A1082" s="5"/>
    </row>
    <row r="1083">
      <c r="A1083" s="5"/>
    </row>
    <row r="1084">
      <c r="A1084" s="5"/>
    </row>
    <row r="1085">
      <c r="A1085" s="5"/>
    </row>
    <row r="1086">
      <c r="A1086" s="5"/>
    </row>
    <row r="1087">
      <c r="A1087" s="5"/>
    </row>
    <row r="1191">
      <c r="A1191" s="4"/>
    </row>
    <row r="1192">
      <c r="A1192" s="4"/>
    </row>
    <row r="1193">
      <c r="A1193" s="4"/>
    </row>
    <row r="1194">
      <c r="A1194" s="4"/>
    </row>
    <row r="1195">
      <c r="A1195" s="4"/>
    </row>
    <row r="1196">
      <c r="A1196" s="4"/>
    </row>
    <row r="1197">
      <c r="A1197" s="4"/>
    </row>
    <row r="1198">
      <c r="A1198" s="4"/>
    </row>
    <row r="1199">
      <c r="A1199" s="4"/>
    </row>
    <row r="1200">
      <c r="A1200" s="4"/>
    </row>
    <row r="1201">
      <c r="A1201" s="4"/>
    </row>
    <row r="1202">
      <c r="A1202" s="4"/>
    </row>
    <row r="1203">
      <c r="A1203" s="4"/>
    </row>
    <row r="1204">
      <c r="A1204" s="4"/>
    </row>
    <row r="1205">
      <c r="A1205" s="4"/>
    </row>
    <row r="1206">
      <c r="A1206" s="4"/>
    </row>
    <row r="1207">
      <c r="A1207" s="4"/>
    </row>
    <row r="1208">
      <c r="A1208" s="4"/>
    </row>
    <row r="1209">
      <c r="A1209" s="4"/>
    </row>
    <row r="1210">
      <c r="A1210" s="4"/>
    </row>
    <row r="1211">
      <c r="A1211" s="4"/>
    </row>
    <row r="1212">
      <c r="A1212" s="4"/>
    </row>
    <row r="1213">
      <c r="A1213" s="4"/>
    </row>
    <row r="1214">
      <c r="A1214" s="4"/>
    </row>
    <row r="1215">
      <c r="A1215" s="4"/>
    </row>
    <row r="1216">
      <c r="A1216" s="4"/>
    </row>
    <row r="1217">
      <c r="A1217" s="4"/>
    </row>
    <row r="1218">
      <c r="A1218" s="4"/>
    </row>
    <row r="1219">
      <c r="A1219" s="4"/>
    </row>
    <row r="1220">
      <c r="A1220" s="4"/>
    </row>
    <row r="1221">
      <c r="A1221" s="4"/>
    </row>
    <row r="1222">
      <c r="A1222" s="4"/>
    </row>
    <row r="1223">
      <c r="A1223" s="4"/>
    </row>
    <row r="1224">
      <c r="A1224" s="4"/>
    </row>
    <row r="1225">
      <c r="A1225" s="4"/>
    </row>
    <row r="1226">
      <c r="A1226" s="4"/>
    </row>
    <row r="1227">
      <c r="A1227" s="4"/>
    </row>
    <row r="1228">
      <c r="A1228" s="4"/>
    </row>
    <row r="1229">
      <c r="A1229" s="4"/>
    </row>
    <row r="1230">
      <c r="A1230" s="4"/>
    </row>
    <row r="1231">
      <c r="A1231" s="4"/>
    </row>
    <row r="1232">
      <c r="A1232" s="4"/>
    </row>
    <row r="1233">
      <c r="A1233" s="4"/>
    </row>
    <row r="1234">
      <c r="A1234" s="4"/>
    </row>
    <row r="1235">
      <c r="A1235" s="4"/>
    </row>
    <row r="1236">
      <c r="A1236" s="4"/>
    </row>
    <row r="1237">
      <c r="A1237" s="4"/>
    </row>
    <row r="1238">
      <c r="A1238" s="4"/>
    </row>
    <row r="1239">
      <c r="A1239" s="4"/>
    </row>
    <row r="1240">
      <c r="A1240" s="4"/>
    </row>
    <row r="1241">
      <c r="A1241" s="4"/>
    </row>
    <row r="1242">
      <c r="A1242" s="4"/>
    </row>
    <row r="1243">
      <c r="A1243" s="4"/>
    </row>
    <row r="1244">
      <c r="A1244" s="4"/>
    </row>
    <row r="1245">
      <c r="A1245" s="4"/>
    </row>
    <row r="1246">
      <c r="A1246" s="4"/>
    </row>
    <row r="1247">
      <c r="A1247" s="4"/>
    </row>
    <row r="1248">
      <c r="A1248" s="4"/>
    </row>
    <row r="1249">
      <c r="A1249" s="4"/>
    </row>
    <row r="1250">
      <c r="A1250" s="4"/>
    </row>
    <row r="1251">
      <c r="A1251" s="4"/>
    </row>
    <row r="1252">
      <c r="A1252" s="4"/>
    </row>
    <row r="1253">
      <c r="A1253" s="4"/>
    </row>
    <row r="1254">
      <c r="A1254" s="4"/>
    </row>
    <row r="1255">
      <c r="A1255" s="4"/>
    </row>
    <row r="1256">
      <c r="A1256" s="4"/>
    </row>
    <row r="1257">
      <c r="A1257" s="4"/>
    </row>
    <row r="1258">
      <c r="A1258" s="4"/>
    </row>
    <row r="1259">
      <c r="A1259" s="4"/>
    </row>
    <row r="1260">
      <c r="A1260" s="4"/>
    </row>
    <row r="1261">
      <c r="A1261" s="4"/>
    </row>
    <row r="1262">
      <c r="A1262" s="4"/>
    </row>
    <row r="1263">
      <c r="A1263" s="4"/>
    </row>
    <row r="1264">
      <c r="A1264" s="4"/>
    </row>
    <row r="1265">
      <c r="A1265" s="4"/>
    </row>
    <row r="1266">
      <c r="A1266" s="4"/>
    </row>
    <row r="1267">
      <c r="A1267" s="4"/>
    </row>
    <row r="1268">
      <c r="A1268" s="4"/>
    </row>
    <row r="1269">
      <c r="A1269" s="4"/>
    </row>
    <row r="1270">
      <c r="A1270" s="4"/>
    </row>
    <row r="1271">
      <c r="A1271" s="4"/>
    </row>
    <row r="1272">
      <c r="A1272" s="4"/>
    </row>
    <row r="1273">
      <c r="A1273" s="4"/>
    </row>
    <row r="1274">
      <c r="A1274" s="4"/>
    </row>
    <row r="1275">
      <c r="A1275" s="4"/>
    </row>
    <row r="1276">
      <c r="A1276" s="4"/>
    </row>
    <row r="1277">
      <c r="A1277" s="4"/>
    </row>
    <row r="1278">
      <c r="A1278" s="4"/>
    </row>
    <row r="1279">
      <c r="A1279" s="4"/>
    </row>
    <row r="1280">
      <c r="A1280" s="4"/>
    </row>
    <row r="1281">
      <c r="A1281" s="4"/>
    </row>
    <row r="1282">
      <c r="A1282" s="4"/>
    </row>
    <row r="1283">
      <c r="A1283" s="4"/>
    </row>
    <row r="1284">
      <c r="A1284" s="4"/>
    </row>
    <row r="1285">
      <c r="A1285" s="4"/>
    </row>
    <row r="1286">
      <c r="A1286" s="4"/>
    </row>
    <row r="1287">
      <c r="A1287" s="4"/>
    </row>
    <row r="1288">
      <c r="A1288" s="4"/>
    </row>
    <row r="1289">
      <c r="A1289" s="4"/>
    </row>
    <row r="1290">
      <c r="A1290" s="4"/>
    </row>
    <row r="1291">
      <c r="A1291" s="4"/>
    </row>
    <row r="1292">
      <c r="A1292" s="4"/>
    </row>
    <row r="1293">
      <c r="A1293" s="4"/>
    </row>
    <row r="1294">
      <c r="A1294" s="4"/>
    </row>
    <row r="1295">
      <c r="A1295" s="4"/>
    </row>
    <row r="1296">
      <c r="A1296" s="4"/>
    </row>
    <row r="1297">
      <c r="A1297" s="4"/>
    </row>
    <row r="1298">
      <c r="A1298" s="4"/>
    </row>
    <row r="1299">
      <c r="A1299" s="4"/>
    </row>
    <row r="1300">
      <c r="A1300" s="4"/>
    </row>
    <row r="1301">
      <c r="A1301" s="4"/>
    </row>
    <row r="1302">
      <c r="A1302" s="4"/>
    </row>
    <row r="1303">
      <c r="A1303" s="4"/>
    </row>
    <row r="1304">
      <c r="A1304" s="4"/>
    </row>
    <row r="1305">
      <c r="A1305" s="4"/>
    </row>
    <row r="1306">
      <c r="A1306" s="4"/>
    </row>
    <row r="1307">
      <c r="A1307" s="4"/>
    </row>
    <row r="1308">
      <c r="A1308" s="4"/>
    </row>
    <row r="1309">
      <c r="A1309" s="4"/>
    </row>
    <row r="1310">
      <c r="A1310" s="4"/>
    </row>
    <row r="1311">
      <c r="A1311" s="4"/>
    </row>
    <row r="1312">
      <c r="A1312" s="4"/>
    </row>
    <row r="1313">
      <c r="A1313" s="4"/>
    </row>
    <row r="1314">
      <c r="A1314" s="4"/>
    </row>
    <row r="1315">
      <c r="A1315" s="4"/>
    </row>
    <row r="1316">
      <c r="A1316" s="4"/>
    </row>
    <row r="1317">
      <c r="A1317" s="4"/>
    </row>
    <row r="1318">
      <c r="A1318" s="4"/>
    </row>
    <row r="1319">
      <c r="A1319" s="4"/>
    </row>
    <row r="1320">
      <c r="A1320" s="4"/>
    </row>
    <row r="1321">
      <c r="A1321" s="4"/>
    </row>
    <row r="1322">
      <c r="A1322" s="4"/>
    </row>
    <row r="1323">
      <c r="A1323" s="4"/>
    </row>
    <row r="1324">
      <c r="A1324" s="4"/>
    </row>
    <row r="1325">
      <c r="A1325" s="4"/>
    </row>
    <row r="1326">
      <c r="A1326" s="4"/>
    </row>
    <row r="1327">
      <c r="A1327" s="4"/>
    </row>
    <row r="1328">
      <c r="A1328" s="4"/>
    </row>
    <row r="1329">
      <c r="A1329" s="4"/>
    </row>
    <row r="1330">
      <c r="A1330" s="4"/>
    </row>
    <row r="1331">
      <c r="A1331" s="4"/>
    </row>
    <row r="1332">
      <c r="A1332" s="4"/>
    </row>
    <row r="1333">
      <c r="A1333" s="4"/>
    </row>
    <row r="1334">
      <c r="A1334" s="4"/>
    </row>
    <row r="1335">
      <c r="A1335" s="4"/>
    </row>
    <row r="1336">
      <c r="A1336" s="4"/>
    </row>
    <row r="1337">
      <c r="A1337" s="4"/>
    </row>
    <row r="1338">
      <c r="A1338" s="4"/>
    </row>
    <row r="1339">
      <c r="A1339" s="4"/>
    </row>
    <row r="1340">
      <c r="A1340" s="4"/>
    </row>
    <row r="1341">
      <c r="A1341" s="4"/>
    </row>
    <row r="1342">
      <c r="A1342" s="4"/>
    </row>
    <row r="1343">
      <c r="A1343" s="4"/>
    </row>
    <row r="1344">
      <c r="A1344" s="4"/>
    </row>
    <row r="1345">
      <c r="A1345" s="4"/>
    </row>
    <row r="1346">
      <c r="A1346" s="4"/>
    </row>
    <row r="1347">
      <c r="A1347" s="4"/>
    </row>
    <row r="1348">
      <c r="A1348" s="4"/>
    </row>
    <row r="1349">
      <c r="A1349" s="4"/>
    </row>
    <row r="1350">
      <c r="A1350" s="4"/>
    </row>
    <row r="1351">
      <c r="A1351" s="4"/>
    </row>
    <row r="1352">
      <c r="A1352" s="4"/>
    </row>
    <row r="1353">
      <c r="A1353" s="4"/>
    </row>
    <row r="1354">
      <c r="A1354" s="4"/>
    </row>
    <row r="1355">
      <c r="A1355" s="4"/>
    </row>
    <row r="1356">
      <c r="A1356" s="4"/>
    </row>
    <row r="1357">
      <c r="A1357" s="4"/>
    </row>
    <row r="1358">
      <c r="A1358" s="4"/>
    </row>
    <row r="1359">
      <c r="A1359" s="4"/>
    </row>
    <row r="1360">
      <c r="A1360" s="4"/>
    </row>
    <row r="1361">
      <c r="A1361" s="4"/>
    </row>
    <row r="1362">
      <c r="A1362" s="4"/>
    </row>
    <row r="1363">
      <c r="A1363" s="4"/>
    </row>
    <row r="1364">
      <c r="A1364" s="4"/>
    </row>
    <row r="1365">
      <c r="A1365" s="4"/>
    </row>
    <row r="1366">
      <c r="A1366" s="4"/>
    </row>
    <row r="1367">
      <c r="A1367" s="4"/>
    </row>
    <row r="1368">
      <c r="A1368" s="4"/>
    </row>
    <row r="1369">
      <c r="A1369" s="4"/>
    </row>
    <row r="1370">
      <c r="A1370" s="4"/>
    </row>
    <row r="1371">
      <c r="A1371" s="4"/>
    </row>
    <row r="1372">
      <c r="A1372" s="4"/>
    </row>
    <row r="1373">
      <c r="A1373" s="4"/>
    </row>
    <row r="1374">
      <c r="A1374" s="4"/>
    </row>
    <row r="1375">
      <c r="A1375" s="4"/>
    </row>
    <row r="1376">
      <c r="A1376" s="4"/>
    </row>
    <row r="1377">
      <c r="A1377" s="4"/>
    </row>
    <row r="1378">
      <c r="A1378" s="4"/>
    </row>
    <row r="1379">
      <c r="A1379" s="4"/>
    </row>
    <row r="1380">
      <c r="A1380" s="4"/>
    </row>
    <row r="1381">
      <c r="A1381" s="4"/>
    </row>
    <row r="1382">
      <c r="A1382" s="4"/>
    </row>
    <row r="1383">
      <c r="A1383" s="4"/>
    </row>
    <row r="1384">
      <c r="A1384" s="4"/>
    </row>
    <row r="1385">
      <c r="A1385" s="4"/>
    </row>
    <row r="1386">
      <c r="A1386" s="4"/>
    </row>
    <row r="1387">
      <c r="A1387" s="4"/>
    </row>
    <row r="1388">
      <c r="A1388" s="4"/>
    </row>
    <row r="1389">
      <c r="A1389" s="4"/>
    </row>
    <row r="1390">
      <c r="A1390" s="4"/>
    </row>
    <row r="1391">
      <c r="A1391" s="4"/>
    </row>
    <row r="1392">
      <c r="A1392" s="4"/>
    </row>
    <row r="1393">
      <c r="A1393" s="4"/>
    </row>
    <row r="1394">
      <c r="A1394" s="4"/>
    </row>
    <row r="1395">
      <c r="A1395" s="4"/>
    </row>
    <row r="1396">
      <c r="A1396" s="4"/>
    </row>
    <row r="1397">
      <c r="A1397" s="4"/>
    </row>
    <row r="1398">
      <c r="A1398" s="4"/>
    </row>
    <row r="1399">
      <c r="A1399" s="4"/>
    </row>
    <row r="1400">
      <c r="A1400" s="4"/>
    </row>
    <row r="1401">
      <c r="A1401" s="4"/>
    </row>
    <row r="1402">
      <c r="A1402" s="4"/>
    </row>
    <row r="1403">
      <c r="A1403" s="4"/>
    </row>
    <row r="1404">
      <c r="A1404" s="4"/>
    </row>
    <row r="1405">
      <c r="A1405" s="4"/>
    </row>
    <row r="1406">
      <c r="A1406" s="4"/>
    </row>
    <row r="1407">
      <c r="A1407" s="4"/>
    </row>
    <row r="1408">
      <c r="A1408" s="4"/>
    </row>
    <row r="1409">
      <c r="A1409" s="4"/>
    </row>
    <row r="1410">
      <c r="A1410" s="4"/>
    </row>
    <row r="1411">
      <c r="A1411" s="4"/>
    </row>
    <row r="1412">
      <c r="A1412" s="4"/>
    </row>
    <row r="1413">
      <c r="A1413" s="4"/>
    </row>
    <row r="1414">
      <c r="A1414" s="4"/>
    </row>
    <row r="1415">
      <c r="A1415" s="4"/>
    </row>
    <row r="1416">
      <c r="A1416" s="4"/>
    </row>
    <row r="1417">
      <c r="A1417" s="4"/>
    </row>
    <row r="1418">
      <c r="A1418" s="4"/>
    </row>
    <row r="1419">
      <c r="A1419" s="4"/>
    </row>
    <row r="1420">
      <c r="A1420" s="4"/>
    </row>
    <row r="1421">
      <c r="A1421" s="4"/>
    </row>
    <row r="1422">
      <c r="A1422" s="4"/>
    </row>
    <row r="1423">
      <c r="A1423" s="4"/>
    </row>
    <row r="1424">
      <c r="A1424" s="4"/>
    </row>
    <row r="1425">
      <c r="A1425" s="4"/>
    </row>
    <row r="1426">
      <c r="A1426" s="4"/>
    </row>
    <row r="1427">
      <c r="A1427" s="4"/>
    </row>
    <row r="1428">
      <c r="A1428" s="4"/>
    </row>
    <row r="1429">
      <c r="A1429" s="4"/>
    </row>
    <row r="1430">
      <c r="A1430" s="4"/>
    </row>
    <row r="1431">
      <c r="A1431" s="4"/>
    </row>
    <row r="1432">
      <c r="A1432" s="4"/>
    </row>
    <row r="1433">
      <c r="A1433" s="4"/>
    </row>
    <row r="1434">
      <c r="A1434" s="4"/>
    </row>
    <row r="1435">
      <c r="A1435" s="4"/>
    </row>
    <row r="1436">
      <c r="A1436" s="4"/>
    </row>
    <row r="1437">
      <c r="A1437" s="4"/>
    </row>
    <row r="1438">
      <c r="A1438" s="4"/>
    </row>
    <row r="1439">
      <c r="A1439" s="4"/>
    </row>
    <row r="1440">
      <c r="A1440" s="4"/>
    </row>
    <row r="1441">
      <c r="A1441" s="4"/>
    </row>
    <row r="1442">
      <c r="A1442" s="4"/>
    </row>
    <row r="1443">
      <c r="A1443" s="4"/>
    </row>
    <row r="1444">
      <c r="A1444" s="4"/>
    </row>
    <row r="1445">
      <c r="A1445" s="4"/>
    </row>
    <row r="1446">
      <c r="A1446" s="4"/>
    </row>
    <row r="1447">
      <c r="A1447" s="4"/>
    </row>
    <row r="1448">
      <c r="A1448" s="4"/>
    </row>
    <row r="1449">
      <c r="A1449" s="4"/>
    </row>
    <row r="1450">
      <c r="A1450" s="4"/>
    </row>
    <row r="1451">
      <c r="A1451" s="4"/>
    </row>
    <row r="1452">
      <c r="A1452" s="4"/>
    </row>
    <row r="1453">
      <c r="A1453" s="4"/>
    </row>
    <row r="1454">
      <c r="A1454" s="4"/>
    </row>
    <row r="1455">
      <c r="A1455" s="4"/>
    </row>
    <row r="1456">
      <c r="A1456" s="4"/>
    </row>
    <row r="1457">
      <c r="A1457" s="4"/>
    </row>
    <row r="1458">
      <c r="A1458" s="4"/>
    </row>
    <row r="1459">
      <c r="A1459" s="4"/>
    </row>
    <row r="1460">
      <c r="A1460" s="4"/>
    </row>
    <row r="1461">
      <c r="A1461" s="4"/>
    </row>
    <row r="1462">
      <c r="A1462" s="4"/>
    </row>
    <row r="1463">
      <c r="A1463" s="4"/>
    </row>
    <row r="1464">
      <c r="A1464" s="4"/>
    </row>
    <row r="1465">
      <c r="A1465" s="4"/>
    </row>
    <row r="1466">
      <c r="A1466" s="4"/>
    </row>
    <row r="1467">
      <c r="A1467" s="4"/>
    </row>
    <row r="1468">
      <c r="A1468" s="4"/>
    </row>
    <row r="1469">
      <c r="A1469" s="4"/>
    </row>
    <row r="1470">
      <c r="A1470" s="4"/>
    </row>
    <row r="1471">
      <c r="A1471" s="4"/>
    </row>
    <row r="1472">
      <c r="A1472" s="4"/>
    </row>
    <row r="1473">
      <c r="A1473" s="4"/>
    </row>
    <row r="1474">
      <c r="A1474" s="4"/>
    </row>
    <row r="1475">
      <c r="A1475" s="4"/>
    </row>
    <row r="1476">
      <c r="A1476" s="4"/>
    </row>
    <row r="1477">
      <c r="A1477" s="4"/>
    </row>
    <row r="1478">
      <c r="A1478" s="4"/>
    </row>
    <row r="1479">
      <c r="A1479" s="4"/>
    </row>
    <row r="1480">
      <c r="A1480" s="4"/>
    </row>
    <row r="1481">
      <c r="A1481" s="4"/>
    </row>
    <row r="1482">
      <c r="A1482" s="4"/>
    </row>
    <row r="1483">
      <c r="A1483" s="4"/>
    </row>
    <row r="1484">
      <c r="A1484" s="4"/>
    </row>
    <row r="1485">
      <c r="A1485" s="4"/>
    </row>
    <row r="1486">
      <c r="A1486" s="4"/>
    </row>
    <row r="1487">
      <c r="A1487" s="4"/>
    </row>
    <row r="1488">
      <c r="A1488" s="4"/>
    </row>
    <row r="1489">
      <c r="A1489" s="4"/>
    </row>
    <row r="1490">
      <c r="A1490" s="4"/>
    </row>
    <row r="1491">
      <c r="A1491" s="4"/>
    </row>
    <row r="1492">
      <c r="A1492" s="4"/>
    </row>
    <row r="1493">
      <c r="A1493" s="4"/>
    </row>
    <row r="1494">
      <c r="A1494" s="4"/>
    </row>
    <row r="1495">
      <c r="A1495" s="4"/>
    </row>
    <row r="1496">
      <c r="A1496" s="4"/>
    </row>
    <row r="1497">
      <c r="A1497" s="4"/>
    </row>
    <row r="1498">
      <c r="A1498" s="4"/>
    </row>
    <row r="1499">
      <c r="A1499" s="4"/>
    </row>
    <row r="1500">
      <c r="A1500" s="4"/>
    </row>
    <row r="1501">
      <c r="A1501" s="4"/>
    </row>
    <row r="1502">
      <c r="A1502" s="4"/>
    </row>
    <row r="1503">
      <c r="A1503" s="4"/>
    </row>
    <row r="1504">
      <c r="A1504" s="4"/>
    </row>
    <row r="1505">
      <c r="A1505" s="4"/>
    </row>
    <row r="1506">
      <c r="A1506" s="4"/>
    </row>
    <row r="1507">
      <c r="A1507" s="4"/>
    </row>
    <row r="1508">
      <c r="A1508" s="4"/>
    </row>
    <row r="1509">
      <c r="A1509" s="4"/>
    </row>
    <row r="1510">
      <c r="A1510" s="4"/>
    </row>
    <row r="1511">
      <c r="A1511" s="4"/>
    </row>
    <row r="1512">
      <c r="A1512" s="4"/>
    </row>
    <row r="1513">
      <c r="A1513" s="4"/>
    </row>
    <row r="1514">
      <c r="A1514" s="4"/>
    </row>
    <row r="1515">
      <c r="A1515" s="4"/>
    </row>
    <row r="1516">
      <c r="A1516" s="4"/>
    </row>
    <row r="1517">
      <c r="A1517" s="4"/>
    </row>
    <row r="1518">
      <c r="A1518" s="4"/>
    </row>
    <row r="1519">
      <c r="A1519" s="4"/>
    </row>
    <row r="1520">
      <c r="A1520" s="4"/>
    </row>
    <row r="1521">
      <c r="A1521" s="4"/>
    </row>
    <row r="1522">
      <c r="A1522" s="4"/>
    </row>
    <row r="1523">
      <c r="A1523" s="4"/>
    </row>
    <row r="1524">
      <c r="A1524" s="4"/>
    </row>
    <row r="1525">
      <c r="A1525" s="4"/>
    </row>
    <row r="1526">
      <c r="A1526" s="4"/>
    </row>
    <row r="1527">
      <c r="A1527" s="4"/>
    </row>
    <row r="1528">
      <c r="A1528" s="4"/>
    </row>
    <row r="1529">
      <c r="A1529" s="4"/>
    </row>
    <row r="1530">
      <c r="A1530" s="4"/>
    </row>
    <row r="1531">
      <c r="A1531" s="4"/>
    </row>
    <row r="1532">
      <c r="A1532" s="4"/>
    </row>
    <row r="1533">
      <c r="A1533" s="4"/>
    </row>
    <row r="1534">
      <c r="A1534" s="4"/>
    </row>
    <row r="1535">
      <c r="A1535" s="4"/>
    </row>
    <row r="1536">
      <c r="A1536" s="4"/>
    </row>
    <row r="1537">
      <c r="A1537" s="4"/>
    </row>
    <row r="1538">
      <c r="A1538" s="4"/>
    </row>
    <row r="1539">
      <c r="A1539" s="4"/>
    </row>
    <row r="1540">
      <c r="A1540" s="4"/>
    </row>
    <row r="1541">
      <c r="A1541" s="4"/>
    </row>
    <row r="1542">
      <c r="A1542" s="4"/>
    </row>
    <row r="1543">
      <c r="A1543" s="4"/>
    </row>
    <row r="1544">
      <c r="A1544" s="4"/>
    </row>
    <row r="1545">
      <c r="A1545" s="4"/>
    </row>
    <row r="1546">
      <c r="A1546" s="4"/>
    </row>
    <row r="1547">
      <c r="A1547" s="4"/>
    </row>
    <row r="1548">
      <c r="A1548" s="4"/>
    </row>
    <row r="1549">
      <c r="A1549" s="4"/>
    </row>
    <row r="1550">
      <c r="A1550" s="4"/>
    </row>
    <row r="1551">
      <c r="A1551" s="4"/>
    </row>
    <row r="1552">
      <c r="A1552" s="4"/>
    </row>
    <row r="1553">
      <c r="A1553" s="4"/>
    </row>
    <row r="1554">
      <c r="A1554" s="4"/>
    </row>
    <row r="1555">
      <c r="A1555" s="4"/>
    </row>
    <row r="1556">
      <c r="A1556" s="4"/>
    </row>
    <row r="1557">
      <c r="A1557" s="4"/>
    </row>
    <row r="1558">
      <c r="A1558" s="4"/>
    </row>
    <row r="1559">
      <c r="A1559" s="4"/>
    </row>
    <row r="1560">
      <c r="A1560" s="4"/>
    </row>
    <row r="1561">
      <c r="A1561" s="4"/>
    </row>
    <row r="1562">
      <c r="A1562" s="4"/>
    </row>
    <row r="1563">
      <c r="A1563" s="4"/>
    </row>
    <row r="1564">
      <c r="A1564" s="4"/>
    </row>
    <row r="1565">
      <c r="A1565" s="4"/>
    </row>
    <row r="1566">
      <c r="A1566" s="4"/>
    </row>
    <row r="1567">
      <c r="A1567" s="4"/>
    </row>
    <row r="1568">
      <c r="A1568" s="4"/>
    </row>
    <row r="1569">
      <c r="A1569" s="4"/>
    </row>
    <row r="1570">
      <c r="A1570" s="4"/>
    </row>
    <row r="1571">
      <c r="A1571" s="4"/>
    </row>
    <row r="1572">
      <c r="A1572" s="4"/>
    </row>
    <row r="1573">
      <c r="A1573" s="4"/>
    </row>
    <row r="1574">
      <c r="A1574" s="4"/>
    </row>
    <row r="1575">
      <c r="A1575" s="4"/>
    </row>
    <row r="1576">
      <c r="A1576" s="4"/>
    </row>
    <row r="1577">
      <c r="A1577" s="4"/>
    </row>
    <row r="1578">
      <c r="A1578" s="4"/>
    </row>
    <row r="1579">
      <c r="A1579" s="4"/>
    </row>
    <row r="1580">
      <c r="A1580" s="4"/>
    </row>
    <row r="1581">
      <c r="A1581" s="4"/>
    </row>
    <row r="1582">
      <c r="A1582" s="4"/>
    </row>
    <row r="1583">
      <c r="A1583" s="4"/>
    </row>
    <row r="1584">
      <c r="A1584" s="4"/>
    </row>
    <row r="1585">
      <c r="A1585" s="4"/>
    </row>
    <row r="1586">
      <c r="A1586" s="4"/>
    </row>
    <row r="1587">
      <c r="A1587" s="4"/>
    </row>
    <row r="1588">
      <c r="A1588" s="4"/>
    </row>
    <row r="1589">
      <c r="A1589" s="4"/>
    </row>
    <row r="1590">
      <c r="A1590" s="4"/>
    </row>
    <row r="1591">
      <c r="A1591" s="4"/>
    </row>
    <row r="1592">
      <c r="A1592" s="4"/>
    </row>
    <row r="1593">
      <c r="A1593" s="4"/>
    </row>
    <row r="1594">
      <c r="A1594" s="4"/>
    </row>
    <row r="1595">
      <c r="A1595" s="4"/>
    </row>
    <row r="1596">
      <c r="A1596" s="4"/>
    </row>
    <row r="1597">
      <c r="A1597" s="4"/>
    </row>
    <row r="1598">
      <c r="A1598" s="4"/>
    </row>
    <row r="1599">
      <c r="A1599" s="4"/>
    </row>
    <row r="1600">
      <c r="A1600" s="4"/>
    </row>
    <row r="1601">
      <c r="A1601" s="4"/>
    </row>
    <row r="1602">
      <c r="A1602" s="4"/>
    </row>
    <row r="1603">
      <c r="A1603" s="4"/>
    </row>
    <row r="1604">
      <c r="A1604" s="4"/>
    </row>
    <row r="1605">
      <c r="A1605" s="4"/>
    </row>
    <row r="1606">
      <c r="A1606" s="4"/>
    </row>
    <row r="1607">
      <c r="A1607" s="4"/>
    </row>
    <row r="1608">
      <c r="A1608" s="4"/>
    </row>
    <row r="1609">
      <c r="A1609" s="4"/>
    </row>
    <row r="1610">
      <c r="A1610" s="4"/>
    </row>
    <row r="1611">
      <c r="A1611" s="4"/>
    </row>
    <row r="1612">
      <c r="A1612" s="4"/>
    </row>
    <row r="1613">
      <c r="A1613" s="4"/>
    </row>
    <row r="1614">
      <c r="A1614" s="4"/>
    </row>
    <row r="1615">
      <c r="A1615" s="4"/>
    </row>
    <row r="1616">
      <c r="A1616" s="4"/>
    </row>
    <row r="1617">
      <c r="A1617" s="4"/>
    </row>
    <row r="1618">
      <c r="A1618" s="4"/>
    </row>
    <row r="1619">
      <c r="A1619" s="4"/>
    </row>
    <row r="1620">
      <c r="A1620" s="4"/>
    </row>
    <row r="1621">
      <c r="A1621" s="4"/>
    </row>
    <row r="1622">
      <c r="A1622" s="4"/>
    </row>
    <row r="1623">
      <c r="A1623" s="4"/>
    </row>
    <row r="1624">
      <c r="A1624" s="4"/>
    </row>
    <row r="1625">
      <c r="A1625" s="4"/>
    </row>
    <row r="1626">
      <c r="A1626" s="4"/>
    </row>
    <row r="1627">
      <c r="A1627" s="4"/>
    </row>
    <row r="1628">
      <c r="A1628" s="4"/>
    </row>
    <row r="1629">
      <c r="A1629" s="4"/>
    </row>
    <row r="1630">
      <c r="A1630" s="4"/>
    </row>
    <row r="1631">
      <c r="A1631" s="4"/>
    </row>
    <row r="1632">
      <c r="A1632" s="4"/>
    </row>
    <row r="1633">
      <c r="A1633" s="4"/>
    </row>
    <row r="1634">
      <c r="A1634" s="4"/>
    </row>
    <row r="1635">
      <c r="A1635" s="4"/>
    </row>
    <row r="1636">
      <c r="A1636" s="4"/>
    </row>
    <row r="1637">
      <c r="A1637" s="4"/>
    </row>
    <row r="1638">
      <c r="A1638" s="4"/>
    </row>
    <row r="1639">
      <c r="A1639" s="4"/>
    </row>
    <row r="1640">
      <c r="A1640" s="4"/>
    </row>
    <row r="1641">
      <c r="A1641" s="4"/>
    </row>
    <row r="1642">
      <c r="A1642" s="4"/>
    </row>
    <row r="1643">
      <c r="A1643" s="4"/>
    </row>
    <row r="1644">
      <c r="A1644" s="4"/>
    </row>
    <row r="1645">
      <c r="A1645" s="4"/>
    </row>
    <row r="1646">
      <c r="A1646" s="4"/>
    </row>
    <row r="1647">
      <c r="A1647" s="4"/>
    </row>
    <row r="1648">
      <c r="A1648" s="4"/>
    </row>
    <row r="1649">
      <c r="A1649" s="4"/>
    </row>
    <row r="1650">
      <c r="A1650" s="4"/>
    </row>
    <row r="1651">
      <c r="A1651" s="4"/>
    </row>
    <row r="1652">
      <c r="A1652" s="4"/>
    </row>
    <row r="1653">
      <c r="A1653" s="4"/>
    </row>
    <row r="1654">
      <c r="A1654" s="4"/>
    </row>
    <row r="1655">
      <c r="A1655" s="4"/>
    </row>
    <row r="1656">
      <c r="A1656" s="4"/>
    </row>
    <row r="1657">
      <c r="A1657" s="4"/>
    </row>
    <row r="1658">
      <c r="A1658" s="4"/>
    </row>
    <row r="1659">
      <c r="A1659" s="4"/>
    </row>
    <row r="1660">
      <c r="A1660" s="4"/>
    </row>
    <row r="1661">
      <c r="A1661" s="4"/>
    </row>
    <row r="1662">
      <c r="A1662" s="4"/>
    </row>
    <row r="1663">
      <c r="A1663" s="4"/>
    </row>
    <row r="1664">
      <c r="A1664" s="4"/>
    </row>
    <row r="1665">
      <c r="A1665" s="4"/>
    </row>
    <row r="1666">
      <c r="A1666" s="4"/>
    </row>
    <row r="1667">
      <c r="A1667" s="4"/>
    </row>
    <row r="1668">
      <c r="A1668" s="4"/>
    </row>
    <row r="1669">
      <c r="A1669" s="4"/>
    </row>
    <row r="1670">
      <c r="A1670" s="4"/>
    </row>
    <row r="1671">
      <c r="A1671" s="4"/>
    </row>
    <row r="1672">
      <c r="A1672" s="4"/>
    </row>
    <row r="1673">
      <c r="A1673" s="4"/>
    </row>
    <row r="1674">
      <c r="A1674" s="4"/>
    </row>
    <row r="1675">
      <c r="A1675" s="4"/>
    </row>
    <row r="1676">
      <c r="A1676" s="4"/>
    </row>
    <row r="1677">
      <c r="A1677" s="4"/>
    </row>
    <row r="1678">
      <c r="A1678" s="4"/>
    </row>
    <row r="1679">
      <c r="A1679" s="4"/>
    </row>
    <row r="1680">
      <c r="A1680" s="4"/>
    </row>
    <row r="1681">
      <c r="A1681" s="4"/>
    </row>
    <row r="1682">
      <c r="A1682" s="4"/>
    </row>
    <row r="1683">
      <c r="A1683" s="4"/>
    </row>
    <row r="1684">
      <c r="A1684" s="4"/>
    </row>
    <row r="1685">
      <c r="A1685" s="4"/>
    </row>
    <row r="1686">
      <c r="A1686" s="4"/>
    </row>
    <row r="1687">
      <c r="A1687" s="4"/>
    </row>
    <row r="1688">
      <c r="A1688" s="4"/>
    </row>
    <row r="1689">
      <c r="A1689" s="4"/>
    </row>
    <row r="1690">
      <c r="A1690" s="4"/>
    </row>
    <row r="1691">
      <c r="A1691" s="4"/>
    </row>
    <row r="1692">
      <c r="A1692" s="4"/>
    </row>
    <row r="1693">
      <c r="A1693" s="4"/>
    </row>
    <row r="1694">
      <c r="A1694" s="4"/>
    </row>
    <row r="1695">
      <c r="A1695" s="4"/>
    </row>
    <row r="1696">
      <c r="A1696" s="4"/>
    </row>
    <row r="1697">
      <c r="A1697" s="4"/>
    </row>
    <row r="1698">
      <c r="A1698" s="4"/>
    </row>
    <row r="1699">
      <c r="A1699" s="4"/>
    </row>
    <row r="1700">
      <c r="A1700" s="4"/>
    </row>
    <row r="1701">
      <c r="A1701" s="4"/>
    </row>
    <row r="1702">
      <c r="A1702" s="4"/>
    </row>
    <row r="1703">
      <c r="A1703" s="4"/>
    </row>
    <row r="1704">
      <c r="A1704" s="4"/>
    </row>
    <row r="1705">
      <c r="A1705" s="4"/>
    </row>
    <row r="1706">
      <c r="A1706" s="4"/>
    </row>
    <row r="1707">
      <c r="A1707" s="4"/>
    </row>
    <row r="1708">
      <c r="A1708" s="4"/>
    </row>
    <row r="1709">
      <c r="A1709" s="4"/>
    </row>
    <row r="1710">
      <c r="A1710" s="4"/>
    </row>
    <row r="1711">
      <c r="A1711" s="4"/>
    </row>
    <row r="1712">
      <c r="A1712" s="4"/>
    </row>
    <row r="1713">
      <c r="A1713" s="4"/>
    </row>
    <row r="1714">
      <c r="A1714" s="4"/>
    </row>
    <row r="1715">
      <c r="A1715" s="4"/>
    </row>
    <row r="1716">
      <c r="A1716" s="4"/>
    </row>
    <row r="1717">
      <c r="A1717" s="4"/>
    </row>
    <row r="1718">
      <c r="A1718" s="4"/>
    </row>
    <row r="1719">
      <c r="A1719" s="4"/>
    </row>
    <row r="1720">
      <c r="A1720" s="4"/>
    </row>
    <row r="1721">
      <c r="A1721" s="4"/>
    </row>
    <row r="1722">
      <c r="A1722" s="4"/>
    </row>
    <row r="1723">
      <c r="A1723" s="4"/>
    </row>
    <row r="1724">
      <c r="A1724" s="4"/>
    </row>
    <row r="1725">
      <c r="A1725" s="4"/>
    </row>
    <row r="1726">
      <c r="A1726" s="4"/>
    </row>
    <row r="1727">
      <c r="A1727" s="4"/>
    </row>
    <row r="1728">
      <c r="A1728" s="4"/>
    </row>
    <row r="1729">
      <c r="A1729" s="4"/>
    </row>
    <row r="1730">
      <c r="A1730" s="4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0">
      <c r="A1760" s="4"/>
    </row>
    <row r="1761">
      <c r="A1761" s="4"/>
    </row>
    <row r="1762">
      <c r="A1762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</sheetData>
  <conditionalFormatting sqref="A1:A1191">
    <cfRule type="expression" dxfId="0" priority="1">
      <formula>COUNTIF(A:A,A1)&gt;1</formula>
    </cfRule>
  </conditionalFormatting>
  <drawing r:id="rId1"/>
</worksheet>
</file>