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2.xml" ContentType="application/vnd.ms-excel.slicer+xml"/>
  <Override PartName="/xl/comments2.xml" ContentType="application/vnd.openxmlformats-officedocument.spreadsheetml.comments+xml"/>
  <Override PartName="/xl/threadedComments/threadedComment2.xml" ContentType="application/vnd.ms-excel.threadedcomments+xml"/>
  <Override PartName="/xl/charts/chart12.xml" ContentType="application/vnd.openxmlformats-officedocument.drawingml.chart+xml"/>
  <Override PartName="/xl/theme/themeOverride4.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4.xml" ContentType="application/vnd.openxmlformats-officedocument.drawingml.chart+xml"/>
  <Override PartName="/xl/theme/themeOverride6.xml" ContentType="application/vnd.openxmlformats-officedocument.themeOverride+xml"/>
  <Override PartName="/xl/charts/chart15.xml" ContentType="application/vnd.openxmlformats-officedocument.drawingml.chart+xml"/>
  <Override PartName="/xl/theme/themeOverride7.xml" ContentType="application/vnd.openxmlformats-officedocument.themeOverride+xml"/>
  <Override PartName="/xl/charts/chart16.xml" ContentType="application/vnd.openxmlformats-officedocument.drawingml.chart+xml"/>
  <Override PartName="/xl/theme/themeOverride8.xml" ContentType="application/vnd.openxmlformats-officedocument.themeOverrid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drawings/drawing12.xml" ContentType="application/vnd.openxmlformats-officedocument.drawing+xml"/>
  <Override PartName="/xl/slicers/slicer3.xml" ContentType="application/vnd.ms-excel.slicer+xml"/>
  <Override PartName="/xl/comments3.xml" ContentType="application/vnd.openxmlformats-officedocument.spreadsheetml.comments+xml"/>
  <Override PartName="/xl/threadedComments/threadedComment3.xml" ContentType="application/vnd.ms-excel.threadedcomments+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comments4.xml" ContentType="application/vnd.openxmlformats-officedocument.spreadsheetml.comments+xml"/>
  <Override PartName="/xl/threadedComments/threadedComment4.xml" ContentType="application/vnd.ms-excel.threadedcomments+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4.xml" ContentType="application/vnd.openxmlformats-officedocument.drawing+xml"/>
  <Override PartName="/xl/slicers/slicer5.xml" ContentType="application/vnd.ms-excel.slicer+xml"/>
  <Override PartName="/xl/comments5.xml" ContentType="application/vnd.openxmlformats-officedocument.spreadsheetml.comments+xml"/>
  <Override PartName="/xl/threadedComments/threadedComment5.xml" ContentType="application/vnd.ms-excel.threadedcomments+xml"/>
  <Override PartName="/xl/charts/chart27.xml" ContentType="application/vnd.openxmlformats-officedocument.drawingml.chart+xml"/>
  <Override PartName="/xl/charts/style21.xml" ContentType="application/vnd.ms-office.chartstyle+xml"/>
  <Override PartName="/xl/charts/colors21.xml" ContentType="application/vnd.ms-office.chartcolorstyle+xml"/>
  <Override PartName="/xl/charts/chart28.xml" ContentType="application/vnd.openxmlformats-officedocument.drawingml.chart+xml"/>
  <Override PartName="/xl/charts/style22.xml" ContentType="application/vnd.ms-office.chartstyle+xml"/>
  <Override PartName="/xl/charts/colors22.xml" ContentType="application/vnd.ms-office.chartcolorstyle+xml"/>
  <Override PartName="/xl/charts/chart29.xml" ContentType="application/vnd.openxmlformats-officedocument.drawingml.chart+xml"/>
  <Override PartName="/xl/charts/style23.xml" ContentType="application/vnd.ms-office.chartstyle+xml"/>
  <Override PartName="/xl/charts/colors23.xml" ContentType="application/vnd.ms-office.chartcolorstyle+xml"/>
  <Override PartName="/xl/charts/chart30.xml" ContentType="application/vnd.openxmlformats-officedocument.drawingml.chart+xml"/>
  <Override PartName="/xl/charts/style24.xml" ContentType="application/vnd.ms-office.chartstyle+xml"/>
  <Override PartName="/xl/charts/colors24.xml" ContentType="application/vnd.ms-office.chartcolorstyle+xml"/>
  <Override PartName="/xl/charts/chart31.xml" ContentType="application/vnd.openxmlformats-officedocument.drawingml.chart+xml"/>
  <Override PartName="/xl/charts/style25.xml" ContentType="application/vnd.ms-office.chartstyle+xml"/>
  <Override PartName="/xl/charts/colors25.xml" ContentType="application/vnd.ms-office.chartcolorstyle+xml"/>
  <Override PartName="/xl/charts/chart32.xml" ContentType="application/vnd.openxmlformats-officedocument.drawingml.chart+xml"/>
  <Override PartName="/xl/charts/style26.xml" ContentType="application/vnd.ms-office.chartstyle+xml"/>
  <Override PartName="/xl/charts/colors26.xml" ContentType="application/vnd.ms-office.chartcolorstyle+xml"/>
  <Override PartName="/xl/charts/chart33.xml" ContentType="application/vnd.openxmlformats-officedocument.drawingml.chart+xml"/>
  <Override PartName="/xl/charts/style27.xml" ContentType="application/vnd.ms-office.chartstyle+xml"/>
  <Override PartName="/xl/charts/colors27.xml" ContentType="application/vnd.ms-office.chartcolorstyle+xml"/>
  <Override PartName="/xl/charts/chart34.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5.xml" ContentType="application/vnd.openxmlformats-officedocument.drawingml.chart+xml"/>
  <Override PartName="/xl/charts/style29.xml" ContentType="application/vnd.ms-office.chartstyle+xml"/>
  <Override PartName="/xl/charts/colors29.xml" ContentType="application/vnd.ms-office.chartcolorstyle+xml"/>
  <Override PartName="/xl/charts/chart36.xml" ContentType="application/vnd.openxmlformats-officedocument.drawingml.chart+xml"/>
  <Override PartName="/xl/charts/style30.xml" ContentType="application/vnd.ms-office.chartstyle+xml"/>
  <Override PartName="/xl/charts/colors30.xml" ContentType="application/vnd.ms-office.chartcolorstyle+xml"/>
  <Override PartName="/xl/charts/chart37.xml" ContentType="application/vnd.openxmlformats-officedocument.drawingml.chart+xml"/>
  <Override PartName="/xl/charts/style31.xml" ContentType="application/vnd.ms-office.chartstyle+xml"/>
  <Override PartName="/xl/charts/colors31.xml" ContentType="application/vnd.ms-office.chartcolorstyle+xml"/>
  <Override PartName="/xl/charts/chart38.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8.xml" ContentType="application/vnd.openxmlformats-officedocument.drawing+xml"/>
  <Override PartName="/xl/slicers/slicer6.xml" ContentType="application/vnd.ms-excel.slicer+xml"/>
  <Override PartName="/xl/charts/chart39.xml" ContentType="application/vnd.openxmlformats-officedocument.drawingml.chart+xml"/>
  <Override PartName="/xl/charts/style33.xml" ContentType="application/vnd.ms-office.chartstyle+xml"/>
  <Override PartName="/xl/charts/colors33.xml" ContentType="application/vnd.ms-office.chartcolorstyle+xml"/>
  <Override PartName="/xl/charts/chart40.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9.xml" ContentType="application/vnd.openxmlformats-officedocument.drawingml.chartshapes+xml"/>
  <Override PartName="/xl/charts/chart41.xml" ContentType="application/vnd.openxmlformats-officedocument.drawingml.chart+xml"/>
  <Override PartName="/xl/charts/style35.xml" ContentType="application/vnd.ms-office.chartstyle+xml"/>
  <Override PartName="/xl/charts/colors35.xml" ContentType="application/vnd.ms-office.chartcolorstyle+xml"/>
  <Override PartName="/xl/charts/chart42.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12.xml" ContentType="application/vnd.openxmlformats-officedocument.themeOverride+xml"/>
  <Override PartName="/xl/charts/chart43.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13.xml" ContentType="application/vnd.openxmlformats-officedocument.themeOverride+xml"/>
  <Override PartName="/xl/charts/chart44.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4.xml" ContentType="application/vnd.openxmlformats-officedocument.themeOverride+xml"/>
  <Override PartName="/xl/charts/chart45.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15.xml" ContentType="application/vnd.openxmlformats-officedocument.themeOverride+xml"/>
  <Override PartName="/xl/charts/chart46.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0.xml" ContentType="application/vnd.openxmlformats-officedocument.drawingml.chartshapes+xml"/>
  <Override PartName="/xl/charts/chart47.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22.xml" ContentType="application/vnd.openxmlformats-officedocument.drawingml.chartshapes+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23.xml" ContentType="application/vnd.openxmlformats-officedocument.drawingml.chartshapes+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4.xml" ContentType="application/vnd.openxmlformats-officedocument.drawingml.chartshapes+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25.xml" ContentType="application/vnd.openxmlformats-officedocument.drawingml.chartshapes+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16.xml" ContentType="application/vnd.openxmlformats-officedocument.themeOverride+xml"/>
  <Override PartName="/xl/charts/chart53.xml" ContentType="application/vnd.openxmlformats-officedocument.drawingml.chart+xml"/>
  <Override PartName="/xl/theme/themeOverride17.xml" ContentType="application/vnd.openxmlformats-officedocument.themeOverride+xml"/>
  <Override PartName="/xl/charts/chart54.xml" ContentType="application/vnd.openxmlformats-officedocument.drawingml.chart+xml"/>
  <Override PartName="/xl/theme/themeOverride18.xml" ContentType="application/vnd.openxmlformats-officedocument.themeOverride+xml"/>
  <Override PartName="/xl/charts/chart55.xml" ContentType="application/vnd.openxmlformats-officedocument.drawingml.chart+xml"/>
  <Override PartName="/xl/theme/themeOverride19.xml" ContentType="application/vnd.openxmlformats-officedocument.themeOverride+xml"/>
  <Override PartName="/xl/charts/chart56.xml" ContentType="application/vnd.openxmlformats-officedocument.drawingml.chart+xml"/>
  <Override PartName="/xl/theme/themeOverride20.xml" ContentType="application/vnd.openxmlformats-officedocument.themeOverride+xml"/>
  <Override PartName="/xl/charts/chart5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21.xml" ContentType="application/vnd.openxmlformats-officedocument.themeOverride+xml"/>
  <Override PartName="/xl/charts/chart5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22.xml" ContentType="application/vnd.openxmlformats-officedocument.themeOverride+xml"/>
  <Override PartName="/xl/charts/chart59.xml" ContentType="application/vnd.openxmlformats-officedocument.drawingml.chart+xml"/>
  <Override PartName="/xl/charts/style49.xml" ContentType="application/vnd.ms-office.chartstyle+xml"/>
  <Override PartName="/xl/charts/colors49.xml" ContentType="application/vnd.ms-office.chartcolorstyle+xml"/>
  <Override PartName="/xl/charts/chart60.xml" ContentType="application/vnd.openxmlformats-officedocument.drawingml.chart+xml"/>
  <Override PartName="/xl/charts/style50.xml" ContentType="application/vnd.ms-office.chartstyle+xml"/>
  <Override PartName="/xl/charts/colors50.xml" ContentType="application/vnd.ms-office.chartcolorstyle+xml"/>
  <Override PartName="/xl/charts/chart61.xml" ContentType="application/vnd.openxmlformats-officedocument.drawingml.chart+xml"/>
  <Override PartName="/xl/charts/style51.xml" ContentType="application/vnd.ms-office.chartstyle+xml"/>
  <Override PartName="/xl/charts/colors51.xml" ContentType="application/vnd.ms-office.chartcolorstyle+xml"/>
  <Override PartName="/xl/charts/chart62.xml" ContentType="application/vnd.openxmlformats-officedocument.drawingml.chart+xml"/>
  <Override PartName="/xl/charts/style52.xml" ContentType="application/vnd.ms-office.chartstyle+xml"/>
  <Override PartName="/xl/charts/colors52.xml" ContentType="application/vnd.ms-office.chartcolorstyle+xml"/>
  <Override PartName="/xl/charts/chart63.xml" ContentType="application/vnd.openxmlformats-officedocument.drawingml.chart+xml"/>
  <Override PartName="/xl/charts/style53.xml" ContentType="application/vnd.ms-office.chartstyle+xml"/>
  <Override PartName="/xl/charts/colors53.xml" ContentType="application/vnd.ms-office.chartcolorstyle+xml"/>
  <Override PartName="/xl/charts/chart64.xml" ContentType="application/vnd.openxmlformats-officedocument.drawingml.chart+xml"/>
  <Override PartName="/xl/charts/style54.xml" ContentType="application/vnd.ms-office.chartstyle+xml"/>
  <Override PartName="/xl/charts/colors54.xml" ContentType="application/vnd.ms-office.chartcolorstyle+xml"/>
  <Override PartName="/xl/charts/chart65.xml" ContentType="application/vnd.openxmlformats-officedocument.drawingml.chart+xml"/>
  <Override PartName="/xl/charts/style55.xml" ContentType="application/vnd.ms-office.chartstyle+xml"/>
  <Override PartName="/xl/charts/colors55.xml" ContentType="application/vnd.ms-office.chartcolorstyle+xml"/>
  <Override PartName="/xl/charts/chart66.xml" ContentType="application/vnd.openxmlformats-officedocument.drawingml.chart+xml"/>
  <Override PartName="/xl/charts/style56.xml" ContentType="application/vnd.ms-office.chartstyle+xml"/>
  <Override PartName="/xl/charts/colors56.xml" ContentType="application/vnd.ms-office.chartcolorstyle+xml"/>
  <Override PartName="/xl/charts/chart67.xml" ContentType="application/vnd.openxmlformats-officedocument.drawingml.chart+xml"/>
  <Override PartName="/xl/charts/style57.xml" ContentType="application/vnd.ms-office.chartstyle+xml"/>
  <Override PartName="/xl/charts/colors57.xml" ContentType="application/vnd.ms-office.chartcolorstyle+xml"/>
  <Override PartName="/xl/charts/chart68.xml" ContentType="application/vnd.openxmlformats-officedocument.drawingml.chart+xml"/>
  <Override PartName="/xl/charts/style58.xml" ContentType="application/vnd.ms-office.chartstyle+xml"/>
  <Override PartName="/xl/charts/colors58.xml" ContentType="application/vnd.ms-office.chartcolorstyle+xml"/>
  <Override PartName="/xl/charts/chart69.xml" ContentType="application/vnd.openxmlformats-officedocument.drawingml.chart+xml"/>
  <Override PartName="/xl/charts/style59.xml" ContentType="application/vnd.ms-office.chartstyle+xml"/>
  <Override PartName="/xl/charts/colors59.xml" ContentType="application/vnd.ms-office.chartcolorstyle+xml"/>
  <Override PartName="/xl/charts/chart70.xml" ContentType="application/vnd.openxmlformats-officedocument.drawingml.chart+xml"/>
  <Override PartName="/xl/charts/style60.xml" ContentType="application/vnd.ms-office.chartstyle+xml"/>
  <Override PartName="/xl/charts/colors60.xml" ContentType="application/vnd.ms-office.chartcolorstyle+xml"/>
  <Override PartName="/xl/charts/chart71.xml" ContentType="application/vnd.openxmlformats-officedocument.drawingml.chart+xml"/>
  <Override PartName="/xl/charts/style61.xml" ContentType="application/vnd.ms-office.chartstyle+xml"/>
  <Override PartName="/xl/charts/colors61.xml" ContentType="application/vnd.ms-office.chartcolorstyle+xml"/>
  <Override PartName="/xl/charts/chart72.xml" ContentType="application/vnd.openxmlformats-officedocument.drawingml.chart+xml"/>
  <Override PartName="/xl/charts/style62.xml" ContentType="application/vnd.ms-office.chartstyle+xml"/>
  <Override PartName="/xl/charts/colors6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fronm\Desktop\"/>
    </mc:Choice>
  </mc:AlternateContent>
  <xr:revisionPtr revIDLastSave="0" documentId="13_ncr:1_{FF39D079-3EF0-4877-AB1E-7F6CAFB2A690}" xr6:coauthVersionLast="47" xr6:coauthVersionMax="47" xr10:uidLastSave="{00000000-0000-0000-0000-000000000000}"/>
  <bookViews>
    <workbookView xWindow="-110" yWindow="-110" windowWidth="19420" windowHeight="10300" firstSheet="6" activeTab="6" autoFilterDateGrouping="0" xr2:uid="{00000000-000D-0000-FFFF-FFFF00000000}"/>
  </bookViews>
  <sheets>
    <sheet name="TitlePage" sheetId="1" r:id="rId1"/>
    <sheet name="CompanyPres" sheetId="7" r:id="rId2"/>
    <sheet name="BS_Dynamic&amp;Static" sheetId="4" r:id="rId3"/>
    <sheet name="BS_Liquidity&amp;Solvency" sheetId="9" r:id="rId4"/>
    <sheet name="BS_WK" sheetId="10" r:id="rId5"/>
    <sheet name="Income Statement" sheetId="12" r:id="rId6"/>
    <sheet name="CashFlow" sheetId="13" r:id="rId7"/>
    <sheet name="Bankruptcy risk" sheetId="14" r:id="rId8"/>
    <sheet name="Financial Rating" sheetId="16" r:id="rId9"/>
    <sheet name="Conclusions" sheetId="20" r:id="rId10"/>
    <sheet name="PivotCharts" sheetId="3" r:id="rId11"/>
    <sheet name="RawData" sheetId="2" r:id="rId12"/>
  </sheets>
  <externalReferences>
    <externalReference r:id="rId13"/>
    <externalReference r:id="rId14"/>
    <externalReference r:id="rId15"/>
  </externalReferences>
  <definedNames>
    <definedName name="_xlcn.WorksheetConnection_DASHBOARD_FinancialPositionAnalysisversion2.xlsb.xlsxTable11" hidden="1">Table1[]</definedName>
    <definedName name="Slicer_Company">#N/A</definedName>
    <definedName name="Slicer_Company2">#N/A</definedName>
    <definedName name="Slicer_FY">#N/A</definedName>
    <definedName name="Slicer_FY2">#N/A</definedName>
  </definedNames>
  <calcPr calcId="191028"/>
  <pivotCaches>
    <pivotCache cacheId="0" r:id="rId16"/>
    <pivotCache cacheId="1" r:id="rId17"/>
    <pivotCache cacheId="2" r:id="rId18"/>
    <pivotCache cacheId="3"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_Financial Position Analysis (version 2).xlsb.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5" i="2" l="1"/>
  <c r="BA2" i="2"/>
  <c r="S40" i="16"/>
  <c r="R40" i="16"/>
  <c r="Q40" i="16"/>
  <c r="P40" i="16"/>
  <c r="O40" i="16"/>
  <c r="N40" i="16"/>
  <c r="M40" i="16"/>
  <c r="S39" i="16"/>
  <c r="R39" i="16"/>
  <c r="Q39" i="16"/>
  <c r="P39" i="16"/>
  <c r="O39" i="16"/>
  <c r="N39" i="16"/>
  <c r="M39" i="16"/>
  <c r="S38" i="16"/>
  <c r="R38" i="16"/>
  <c r="Q38" i="16"/>
  <c r="P38" i="16"/>
  <c r="O38" i="16"/>
  <c r="N38" i="16"/>
  <c r="M38" i="16"/>
  <c r="S37" i="16"/>
  <c r="R37" i="16"/>
  <c r="Q37" i="16"/>
  <c r="P37" i="16"/>
  <c r="O37" i="16"/>
  <c r="N37" i="16"/>
  <c r="M37" i="16"/>
  <c r="S36" i="16"/>
  <c r="R36" i="16"/>
  <c r="Q36" i="16"/>
  <c r="P36" i="16"/>
  <c r="O36" i="16"/>
  <c r="N36" i="16"/>
  <c r="M36" i="16"/>
  <c r="S35" i="16"/>
  <c r="R35" i="16"/>
  <c r="Q35" i="16"/>
  <c r="P35" i="16"/>
  <c r="O35" i="16"/>
  <c r="N35" i="16"/>
  <c r="M35" i="16"/>
  <c r="S34" i="16"/>
  <c r="R34" i="16"/>
  <c r="Q34" i="16"/>
  <c r="P34" i="16"/>
  <c r="O34" i="16"/>
  <c r="N34" i="16"/>
  <c r="M34" i="16"/>
  <c r="S33" i="16"/>
  <c r="R33" i="16"/>
  <c r="Q33" i="16"/>
  <c r="P33" i="16"/>
  <c r="O33" i="16"/>
  <c r="N33" i="16"/>
  <c r="M33" i="16"/>
  <c r="S32" i="16"/>
  <c r="R32" i="16"/>
  <c r="Q32" i="16"/>
  <c r="P32" i="16"/>
  <c r="O32" i="16"/>
  <c r="N32" i="16"/>
  <c r="M32" i="16"/>
  <c r="S31" i="16"/>
  <c r="R31" i="16"/>
  <c r="Q31" i="16"/>
  <c r="P31" i="16"/>
  <c r="O31" i="16"/>
  <c r="N31" i="16"/>
  <c r="M31" i="16"/>
  <c r="M41" i="16" s="1"/>
  <c r="I40" i="16"/>
  <c r="H40" i="16"/>
  <c r="G40" i="16"/>
  <c r="F40" i="16"/>
  <c r="E40" i="16"/>
  <c r="D40" i="16"/>
  <c r="C40" i="16"/>
  <c r="I39" i="16"/>
  <c r="H39" i="16"/>
  <c r="G39" i="16"/>
  <c r="F39" i="16"/>
  <c r="E39" i="16"/>
  <c r="D39" i="16"/>
  <c r="C39" i="16"/>
  <c r="I38" i="16"/>
  <c r="H38" i="16"/>
  <c r="G38" i="16"/>
  <c r="F38" i="16"/>
  <c r="E38" i="16"/>
  <c r="D38" i="16"/>
  <c r="C38" i="16"/>
  <c r="I37" i="16"/>
  <c r="H37" i="16"/>
  <c r="G37" i="16"/>
  <c r="F37" i="16"/>
  <c r="E37" i="16"/>
  <c r="D37" i="16"/>
  <c r="C37" i="16"/>
  <c r="I36" i="16"/>
  <c r="H36" i="16"/>
  <c r="G36" i="16"/>
  <c r="F36" i="16"/>
  <c r="E36" i="16"/>
  <c r="D36" i="16"/>
  <c r="C36" i="16"/>
  <c r="I35" i="16"/>
  <c r="H35" i="16"/>
  <c r="G35" i="16"/>
  <c r="F35" i="16"/>
  <c r="E35" i="16"/>
  <c r="D35" i="16"/>
  <c r="C35" i="16"/>
  <c r="I34" i="16"/>
  <c r="H34" i="16"/>
  <c r="G34" i="16"/>
  <c r="F34" i="16"/>
  <c r="E34" i="16"/>
  <c r="D34" i="16"/>
  <c r="C34" i="16"/>
  <c r="I33" i="16"/>
  <c r="H33" i="16"/>
  <c r="G33" i="16"/>
  <c r="F33" i="16"/>
  <c r="E33" i="16"/>
  <c r="D33" i="16"/>
  <c r="C33" i="16"/>
  <c r="I32" i="16"/>
  <c r="H32" i="16"/>
  <c r="G32" i="16"/>
  <c r="F32" i="16"/>
  <c r="E32" i="16"/>
  <c r="D32" i="16"/>
  <c r="C32" i="16"/>
  <c r="I31" i="16"/>
  <c r="H31" i="16"/>
  <c r="G31" i="16"/>
  <c r="F31" i="16"/>
  <c r="E31" i="16"/>
  <c r="D31" i="16"/>
  <c r="C31" i="16"/>
  <c r="S24" i="16"/>
  <c r="R24" i="16"/>
  <c r="Q24" i="16"/>
  <c r="P24" i="16"/>
  <c r="O24" i="16"/>
  <c r="N24" i="16"/>
  <c r="M24" i="16"/>
  <c r="S23" i="16"/>
  <c r="R23" i="16"/>
  <c r="Q23" i="16"/>
  <c r="P23" i="16"/>
  <c r="O23" i="16"/>
  <c r="N23" i="16"/>
  <c r="M23" i="16"/>
  <c r="S22" i="16"/>
  <c r="R22" i="16"/>
  <c r="Q22" i="16"/>
  <c r="P22" i="16"/>
  <c r="O22" i="16"/>
  <c r="N22" i="16"/>
  <c r="M22" i="16"/>
  <c r="S21" i="16"/>
  <c r="R21" i="16"/>
  <c r="Q21" i="16"/>
  <c r="P21" i="16"/>
  <c r="O21" i="16"/>
  <c r="N21" i="16"/>
  <c r="M21" i="16"/>
  <c r="S20" i="16"/>
  <c r="R20" i="16"/>
  <c r="Q20" i="16"/>
  <c r="P20" i="16"/>
  <c r="O20" i="16"/>
  <c r="N20" i="16"/>
  <c r="M20" i="16"/>
  <c r="S19" i="16"/>
  <c r="R19" i="16"/>
  <c r="Q19" i="16"/>
  <c r="P19" i="16"/>
  <c r="O19" i="16"/>
  <c r="N19" i="16"/>
  <c r="M19" i="16"/>
  <c r="S18" i="16"/>
  <c r="R18" i="16"/>
  <c r="Q18" i="16"/>
  <c r="P18" i="16"/>
  <c r="O18" i="16"/>
  <c r="N18" i="16"/>
  <c r="M18" i="16"/>
  <c r="S17" i="16"/>
  <c r="R17" i="16"/>
  <c r="Q17" i="16"/>
  <c r="P17" i="16"/>
  <c r="O17" i="16"/>
  <c r="N17" i="16"/>
  <c r="M17" i="16"/>
  <c r="S16" i="16"/>
  <c r="R16" i="16"/>
  <c r="Q16" i="16"/>
  <c r="P16" i="16"/>
  <c r="O16" i="16"/>
  <c r="N16" i="16"/>
  <c r="M16" i="16"/>
  <c r="S15" i="16"/>
  <c r="R15" i="16"/>
  <c r="Q15" i="16"/>
  <c r="P15" i="16"/>
  <c r="O15" i="16"/>
  <c r="N15" i="16"/>
  <c r="M15" i="16"/>
  <c r="I24" i="16"/>
  <c r="H24" i="16"/>
  <c r="G24" i="16"/>
  <c r="F24" i="16"/>
  <c r="E24" i="16"/>
  <c r="D24" i="16"/>
  <c r="C24" i="16"/>
  <c r="I23" i="16"/>
  <c r="H23" i="16"/>
  <c r="G23" i="16"/>
  <c r="F23" i="16"/>
  <c r="E23" i="16"/>
  <c r="D23" i="16"/>
  <c r="C23" i="16"/>
  <c r="I22" i="16"/>
  <c r="H22" i="16"/>
  <c r="G22" i="16"/>
  <c r="F22" i="16"/>
  <c r="E22" i="16"/>
  <c r="D22" i="16"/>
  <c r="C22" i="16"/>
  <c r="I21" i="16"/>
  <c r="H21" i="16"/>
  <c r="G21" i="16"/>
  <c r="F21" i="16"/>
  <c r="E21" i="16"/>
  <c r="D21" i="16"/>
  <c r="C21" i="16"/>
  <c r="I20" i="16"/>
  <c r="H20" i="16"/>
  <c r="G20" i="16"/>
  <c r="F20" i="16"/>
  <c r="E20" i="16"/>
  <c r="D20" i="16"/>
  <c r="C20" i="16"/>
  <c r="I19" i="16"/>
  <c r="H19" i="16"/>
  <c r="G19" i="16"/>
  <c r="F19" i="16"/>
  <c r="E19" i="16"/>
  <c r="D19" i="16"/>
  <c r="C19" i="16"/>
  <c r="I18" i="16"/>
  <c r="H18" i="16"/>
  <c r="G18" i="16"/>
  <c r="F18" i="16"/>
  <c r="E18" i="16"/>
  <c r="D18" i="16"/>
  <c r="C18" i="16"/>
  <c r="I17" i="16"/>
  <c r="H17" i="16"/>
  <c r="G17" i="16"/>
  <c r="F17" i="16"/>
  <c r="E17" i="16"/>
  <c r="D17" i="16"/>
  <c r="C17" i="16"/>
  <c r="I16" i="16"/>
  <c r="H16" i="16"/>
  <c r="G16" i="16"/>
  <c r="F16" i="16"/>
  <c r="E16" i="16"/>
  <c r="D16" i="16"/>
  <c r="C16" i="16"/>
  <c r="I15" i="16"/>
  <c r="H15" i="16"/>
  <c r="G15" i="16"/>
  <c r="F15" i="16"/>
  <c r="E15" i="16"/>
  <c r="D15" i="16"/>
  <c r="C15" i="16"/>
  <c r="S41" i="16" l="1"/>
  <c r="O25" i="16"/>
  <c r="E41" i="16"/>
  <c r="Q41" i="16"/>
  <c r="N25" i="16"/>
  <c r="M25" i="16"/>
  <c r="S25" i="16"/>
  <c r="R25" i="16"/>
  <c r="Q25" i="16"/>
  <c r="P25" i="16"/>
  <c r="F41" i="16"/>
  <c r="R41" i="16"/>
  <c r="P41" i="16"/>
  <c r="O41" i="16"/>
  <c r="N41" i="16"/>
  <c r="D25" i="16"/>
  <c r="C25" i="16"/>
  <c r="I25" i="16"/>
  <c r="H25" i="16"/>
  <c r="G25" i="16"/>
  <c r="F25" i="16"/>
  <c r="H41" i="16"/>
  <c r="G41" i="16"/>
  <c r="D41" i="16"/>
  <c r="E25" i="16"/>
  <c r="C41" i="16"/>
  <c r="I41" i="16"/>
  <c r="Z31" i="2" l="1"/>
  <c r="Y31" i="2"/>
  <c r="X31" i="2"/>
  <c r="U31" i="2"/>
  <c r="AX30" i="2"/>
  <c r="U30" i="2"/>
  <c r="T30" i="2"/>
  <c r="S30" i="2"/>
  <c r="R30" i="2"/>
  <c r="P30" i="2"/>
  <c r="O30" i="2"/>
  <c r="N30" i="2"/>
  <c r="M30" i="2"/>
  <c r="BC29" i="2"/>
  <c r="BB29" i="2"/>
  <c r="BA29" i="2"/>
  <c r="AZ29" i="2"/>
  <c r="AX29" i="2"/>
  <c r="U29" i="2"/>
  <c r="T29" i="2"/>
  <c r="S29" i="2"/>
  <c r="R29" i="2"/>
  <c r="P29" i="2"/>
  <c r="O29" i="2"/>
  <c r="N29" i="2"/>
  <c r="M29" i="2"/>
  <c r="L29" i="2"/>
  <c r="J29" i="2"/>
  <c r="BC28" i="2"/>
  <c r="BB28" i="2"/>
  <c r="BA28" i="2"/>
  <c r="AZ28" i="2"/>
  <c r="AX28" i="2"/>
  <c r="U28" i="2"/>
  <c r="T28" i="2"/>
  <c r="S28" i="2"/>
  <c r="R28" i="2"/>
  <c r="P28" i="2"/>
  <c r="O28" i="2"/>
  <c r="N28" i="2"/>
  <c r="M28" i="2"/>
  <c r="L28" i="2"/>
  <c r="J28" i="2"/>
  <c r="BC27" i="2"/>
  <c r="BB27" i="2"/>
  <c r="BA27" i="2"/>
  <c r="AZ27" i="2"/>
  <c r="AX27" i="2"/>
  <c r="U27" i="2"/>
  <c r="T27" i="2"/>
  <c r="S27" i="2"/>
  <c r="R27" i="2"/>
  <c r="P27" i="2"/>
  <c r="O27" i="2"/>
  <c r="N27" i="2"/>
  <c r="M27" i="2"/>
  <c r="L27" i="2"/>
  <c r="J27" i="2"/>
  <c r="BC26" i="2"/>
  <c r="BB26" i="2"/>
  <c r="BA26" i="2"/>
  <c r="AZ26" i="2"/>
  <c r="AX26" i="2"/>
  <c r="U26" i="2"/>
  <c r="T26" i="2"/>
  <c r="S26" i="2"/>
  <c r="R26" i="2"/>
  <c r="P26" i="2"/>
  <c r="O26" i="2"/>
  <c r="N26" i="2"/>
  <c r="M26" i="2"/>
  <c r="L26" i="2"/>
  <c r="J26" i="2"/>
  <c r="BC25" i="2"/>
  <c r="BB25" i="2"/>
  <c r="BA25" i="2"/>
  <c r="AZ25" i="2"/>
  <c r="AX25" i="2"/>
  <c r="U25" i="2"/>
  <c r="T25" i="2"/>
  <c r="S25" i="2"/>
  <c r="R25" i="2"/>
  <c r="P25" i="2"/>
  <c r="O25" i="2"/>
  <c r="N25" i="2"/>
  <c r="M25" i="2"/>
  <c r="L25" i="2"/>
  <c r="J25" i="2"/>
  <c r="BC24" i="2"/>
  <c r="BB24" i="2"/>
  <c r="BA24" i="2"/>
  <c r="AZ24" i="2"/>
  <c r="AX24" i="2"/>
  <c r="U24" i="2"/>
  <c r="T24" i="2"/>
  <c r="S24" i="2"/>
  <c r="R24" i="2"/>
  <c r="P24" i="2"/>
  <c r="O24" i="2"/>
  <c r="N24" i="2"/>
  <c r="M24" i="2"/>
  <c r="L24" i="2"/>
  <c r="J24" i="2"/>
  <c r="BA23" i="2"/>
  <c r="AZ23" i="2"/>
  <c r="AX23" i="2"/>
  <c r="U23" i="2"/>
  <c r="T23" i="2"/>
  <c r="S23" i="2"/>
  <c r="R23" i="2"/>
  <c r="P23" i="2"/>
  <c r="O23" i="2"/>
  <c r="M23" i="2"/>
  <c r="BC22" i="2"/>
  <c r="BB22" i="2"/>
  <c r="BA22" i="2"/>
  <c r="AZ22" i="2"/>
  <c r="AX22" i="2"/>
  <c r="U22" i="2"/>
  <c r="T22" i="2"/>
  <c r="S22" i="2"/>
  <c r="R22" i="2"/>
  <c r="P22" i="2"/>
  <c r="O22" i="2"/>
  <c r="N22" i="2"/>
  <c r="M22" i="2"/>
  <c r="L22" i="2"/>
  <c r="J22" i="2"/>
  <c r="BC21" i="2"/>
  <c r="BB21" i="2"/>
  <c r="BA21" i="2"/>
  <c r="AZ21" i="2"/>
  <c r="AX21" i="2"/>
  <c r="U21" i="2"/>
  <c r="T21" i="2"/>
  <c r="S21" i="2"/>
  <c r="R21" i="2"/>
  <c r="P21" i="2"/>
  <c r="O21" i="2"/>
  <c r="N21" i="2"/>
  <c r="M21" i="2"/>
  <c r="L21" i="2"/>
  <c r="J21" i="2"/>
  <c r="BC20" i="2"/>
  <c r="BB20" i="2"/>
  <c r="BA20" i="2"/>
  <c r="AZ20" i="2"/>
  <c r="AX20" i="2"/>
  <c r="U20" i="2"/>
  <c r="T20" i="2"/>
  <c r="S20" i="2"/>
  <c r="R20" i="2"/>
  <c r="P20" i="2"/>
  <c r="O20" i="2"/>
  <c r="N20" i="2"/>
  <c r="M20" i="2"/>
  <c r="L20" i="2"/>
  <c r="J20" i="2"/>
  <c r="BC19" i="2"/>
  <c r="BB19" i="2"/>
  <c r="BA19" i="2"/>
  <c r="AZ19" i="2"/>
  <c r="AX19" i="2"/>
  <c r="U19" i="2"/>
  <c r="T19" i="2"/>
  <c r="S19" i="2"/>
  <c r="R19" i="2"/>
  <c r="P19" i="2"/>
  <c r="O19" i="2"/>
  <c r="N19" i="2"/>
  <c r="M19" i="2"/>
  <c r="L19" i="2"/>
  <c r="J19" i="2"/>
  <c r="BC18" i="2"/>
  <c r="BB18" i="2"/>
  <c r="BA18" i="2"/>
  <c r="AZ18" i="2"/>
  <c r="AX18" i="2"/>
  <c r="U18" i="2"/>
  <c r="T18" i="2"/>
  <c r="S18" i="2"/>
  <c r="R18" i="2"/>
  <c r="P18" i="2"/>
  <c r="O18" i="2"/>
  <c r="N18" i="2"/>
  <c r="M18" i="2"/>
  <c r="L18" i="2"/>
  <c r="J18" i="2"/>
  <c r="BC17" i="2"/>
  <c r="BB17" i="2"/>
  <c r="BA17" i="2"/>
  <c r="AZ17" i="2"/>
  <c r="AX17" i="2"/>
  <c r="U17" i="2"/>
  <c r="T17" i="2"/>
  <c r="S17" i="2"/>
  <c r="R17" i="2"/>
  <c r="P17" i="2"/>
  <c r="O17" i="2"/>
  <c r="N17" i="2"/>
  <c r="M17" i="2"/>
  <c r="L17" i="2"/>
  <c r="J17" i="2"/>
  <c r="BA16" i="2"/>
  <c r="AZ16" i="2"/>
  <c r="AX16" i="2"/>
  <c r="U16" i="2"/>
  <c r="T16" i="2"/>
  <c r="S16" i="2"/>
  <c r="R16" i="2"/>
  <c r="P16" i="2"/>
  <c r="O16" i="2"/>
  <c r="M16" i="2"/>
  <c r="BC15" i="2"/>
  <c r="BB15" i="2"/>
  <c r="BA15" i="2"/>
  <c r="AZ15" i="2"/>
  <c r="AX15" i="2"/>
  <c r="U15" i="2"/>
  <c r="T15" i="2"/>
  <c r="S15" i="2"/>
  <c r="R15" i="2"/>
  <c r="P15" i="2"/>
  <c r="O15" i="2"/>
  <c r="N15" i="2"/>
  <c r="M15" i="2"/>
  <c r="L15" i="2"/>
  <c r="J15" i="2"/>
  <c r="BC14" i="2"/>
  <c r="BB14" i="2"/>
  <c r="BA14" i="2"/>
  <c r="AZ14" i="2"/>
  <c r="AX14" i="2"/>
  <c r="U14" i="2"/>
  <c r="T14" i="2"/>
  <c r="S14" i="2"/>
  <c r="R14" i="2"/>
  <c r="P14" i="2"/>
  <c r="O14" i="2"/>
  <c r="N14" i="2"/>
  <c r="M14" i="2"/>
  <c r="L14" i="2"/>
  <c r="J14" i="2"/>
  <c r="BC13" i="2"/>
  <c r="BB13" i="2"/>
  <c r="BA13" i="2"/>
  <c r="AZ13" i="2"/>
  <c r="AX13" i="2"/>
  <c r="U13" i="2"/>
  <c r="T13" i="2"/>
  <c r="S13" i="2"/>
  <c r="R13" i="2"/>
  <c r="P13" i="2"/>
  <c r="O13" i="2"/>
  <c r="N13" i="2"/>
  <c r="M13" i="2"/>
  <c r="L13" i="2"/>
  <c r="J13" i="2"/>
  <c r="BC12" i="2"/>
  <c r="BB12" i="2"/>
  <c r="BA12" i="2"/>
  <c r="AZ12" i="2"/>
  <c r="AX12" i="2"/>
  <c r="U12" i="2"/>
  <c r="T12" i="2"/>
  <c r="S12" i="2"/>
  <c r="R12" i="2"/>
  <c r="P12" i="2"/>
  <c r="O12" i="2"/>
  <c r="N12" i="2"/>
  <c r="M12" i="2"/>
  <c r="L12" i="2"/>
  <c r="J12" i="2"/>
  <c r="BC11" i="2"/>
  <c r="BB11" i="2"/>
  <c r="BA11" i="2"/>
  <c r="AZ11" i="2"/>
  <c r="AX11" i="2"/>
  <c r="U11" i="2"/>
  <c r="T11" i="2"/>
  <c r="S11" i="2"/>
  <c r="R11" i="2"/>
  <c r="P11" i="2"/>
  <c r="O11" i="2"/>
  <c r="N11" i="2"/>
  <c r="M11" i="2"/>
  <c r="L11" i="2"/>
  <c r="J11" i="2"/>
  <c r="BC10" i="2"/>
  <c r="BB10" i="2"/>
  <c r="BA10" i="2"/>
  <c r="AZ10" i="2"/>
  <c r="AX10" i="2"/>
  <c r="U10" i="2"/>
  <c r="T10" i="2"/>
  <c r="S10" i="2"/>
  <c r="R10" i="2"/>
  <c r="P10" i="2"/>
  <c r="O10" i="2"/>
  <c r="N10" i="2"/>
  <c r="M10" i="2"/>
  <c r="L10" i="2"/>
  <c r="J10" i="2"/>
  <c r="BA9" i="2"/>
  <c r="AZ9" i="2"/>
  <c r="AX9" i="2"/>
  <c r="U9" i="2"/>
  <c r="T9" i="2"/>
  <c r="S9" i="2"/>
  <c r="R9" i="2"/>
  <c r="P9" i="2"/>
  <c r="O9" i="2"/>
  <c r="M9" i="2"/>
  <c r="BC8" i="2"/>
  <c r="BB8" i="2"/>
  <c r="BA8" i="2"/>
  <c r="AZ8" i="2"/>
  <c r="AX8" i="2"/>
  <c r="U8" i="2"/>
  <c r="T8" i="2"/>
  <c r="S8" i="2"/>
  <c r="R8" i="2"/>
  <c r="P8" i="2"/>
  <c r="O8" i="2"/>
  <c r="N8" i="2"/>
  <c r="M8" i="2"/>
  <c r="L8" i="2"/>
  <c r="J8" i="2"/>
  <c r="BC7" i="2"/>
  <c r="BB7" i="2"/>
  <c r="BA7" i="2"/>
  <c r="AZ7" i="2"/>
  <c r="AX7" i="2"/>
  <c r="U7" i="2"/>
  <c r="T7" i="2"/>
  <c r="S7" i="2"/>
  <c r="R7" i="2"/>
  <c r="P7" i="2"/>
  <c r="O7" i="2"/>
  <c r="N7" i="2"/>
  <c r="M7" i="2"/>
  <c r="L7" i="2"/>
  <c r="J7" i="2"/>
  <c r="BC6" i="2"/>
  <c r="BB6" i="2"/>
  <c r="BA6" i="2"/>
  <c r="AZ6" i="2"/>
  <c r="AX6" i="2"/>
  <c r="U6" i="2"/>
  <c r="T6" i="2"/>
  <c r="S6" i="2"/>
  <c r="R6" i="2"/>
  <c r="P6" i="2"/>
  <c r="O6" i="2"/>
  <c r="N6" i="2"/>
  <c r="M6" i="2"/>
  <c r="L6" i="2"/>
  <c r="J6" i="2"/>
  <c r="BC5" i="2"/>
  <c r="BB5" i="2"/>
  <c r="AZ5" i="2"/>
  <c r="AX5" i="2"/>
  <c r="U5" i="2"/>
  <c r="T5" i="2"/>
  <c r="S5" i="2"/>
  <c r="R5" i="2"/>
  <c r="P5" i="2"/>
  <c r="O5" i="2"/>
  <c r="N5" i="2"/>
  <c r="M5" i="2"/>
  <c r="L5" i="2"/>
  <c r="J5" i="2"/>
  <c r="BC4" i="2"/>
  <c r="BB4" i="2"/>
  <c r="BA4" i="2"/>
  <c r="AZ4" i="2"/>
  <c r="AX4" i="2"/>
  <c r="U4" i="2"/>
  <c r="T4" i="2"/>
  <c r="S4" i="2"/>
  <c r="R4" i="2"/>
  <c r="P4" i="2"/>
  <c r="O4" i="2"/>
  <c r="N4" i="2"/>
  <c r="M4" i="2"/>
  <c r="L4" i="2"/>
  <c r="J4" i="2"/>
  <c r="BC3" i="2"/>
  <c r="BB3" i="2"/>
  <c r="BA3" i="2"/>
  <c r="AZ3" i="2"/>
  <c r="AX3" i="2"/>
  <c r="U3" i="2"/>
  <c r="T3" i="2"/>
  <c r="S3" i="2"/>
  <c r="R3" i="2"/>
  <c r="P3" i="2"/>
  <c r="O3" i="2"/>
  <c r="N3" i="2"/>
  <c r="M3" i="2"/>
  <c r="L3" i="2"/>
  <c r="J3" i="2"/>
  <c r="AZ2" i="2"/>
  <c r="AX2" i="2"/>
  <c r="U2" i="2"/>
  <c r="T2" i="2"/>
  <c r="S2" i="2"/>
  <c r="R2" i="2"/>
  <c r="P2"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tc={B498653B-6F59-4917-A539-06C61B918BED}</author>
    <author>tc={85349A54-3E3E-403F-8EB8-963DBFB9EF11}</author>
  </authors>
  <commentList>
    <comment ref="L10" authorId="0" shapeId="0" xr:uid="{B498653B-6F59-4917-A539-06C61B918BED}">
      <text>
        <t>[Threaded comment]
Your version of Excel allows you to read this threaded comment; however, any edits to it will get removed if the file is opened in a newer version of Excel. Learn more: https://go.microsoft.com/fwlink/?linkid=870924
Comment:
    NVIDIA: In the beginning, we can notice that the company has a positive equity with a consistent growth, which can be viewed as a stable, well managed company that presents a lower risk for investors. Nevertheless, it can be observed that in 2023 it crashes  which could be a result of excessive shareholder distribution or increased competition.
AMD: For the first 4 years AMD has a decreasing equity growth rate with a spike in 2022 after the acquisition of the company Xilinx, going back down the following year.
Intel: The EGR of this company is quite consistent, decreasing in the first 3 years and like the previous companies, experienced a significant increase in 2021 which was due to an increase in the demand for computing products during Covid-19, going back to normal in the following years.
Qualcomm: Had a significant difference in EGR between 2018 and 2019 and then the company experienced a crash in 2020 due to the lawsuit that was initiated against them. Following that it started growing steadily, due to investors seeing the potential in their technologies, but experiencing another decrease in 2023.</t>
      </text>
    </comment>
    <comment ref="U11" authorId="1" shapeId="0" xr:uid="{85349A54-3E3E-403F-8EB8-963DBFB9EF11}">
      <text>
        <t>[Threaded comment]
Your version of Excel allows you to read this threaded comment; however, any edits to it will get removed if the file is opened in a newer version of Excel. Learn more: https://go.microsoft.com/fwlink/?linkid=870924
Comment:
    AMD: The TAGR is Similar to the RGR and that indicates that the company is growing organically and is keeping a balance between it's assets and revenues. The increase in the TAGR in 2022 is again, due to the acquisition of a new company.
Intel: The company's TAGR is rather consistent, although it started decreasing in 2020, whereas the RGR is very inconsistent and chaotic, having a negative value since 2020 and keeping to decrease according to the trendline due to a product fail in 2021 and it's inability to keep the fast pace of the competition.
NVIDIA: The chart of this company looks a bit chaotic as well, in 2021 both the TAGR and RGR decreased and that is due to the USA restricting sales to China.
Qualcomm: The company experienced a failed acquisition in 2018 which was followed by the company failing to be absorbed by a bigger company due to Trumps' administration imposition on Chinese manufactured goods.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tc={51427119-3E11-48A2-A56F-1709158195A5}</author>
    <author>tc={65F1B895-57FB-4FE6-8455-2697681D7D6A}</author>
    <author>tc={18028552-8CC0-4E81-A86D-2C123AE76FF8}</author>
    <author>tc={F247953B-5A07-49B3-9D40-39CE6D6388B1}</author>
    <author>tc={5662791F-570F-42AA-A1A7-4EA7F025BD19}</author>
    <author>tc={BA3137C2-6410-41E7-9595-E12F237D79D4}</author>
    <author>tc={64039FFC-2E7B-4E66-AAD5-338941FF15A0}</author>
  </authors>
  <commentList>
    <comment ref="L11" authorId="0" shapeId="0" xr:uid="{51427119-3E11-48A2-A56F-1709158195A5}">
      <text>
        <t>[Threaded comment]
Your version of Excel allows you to read this threaded comment; however, any edits to it will get removed if the file is opened in a newer version of Excel. Learn more: https://go.microsoft.com/fwlink/?linkid=870924
Comment:
    AMD: For 5 out of 3 years the company found itself in the green gap which indicated that it had enough current assets to cover it's current liabilities, except for 2 years where it had a liquidity excess.
Intel: This company also has great results at manging it's current liabilities with it's current assets, being in short-term financial equilibrium, with one exception in 2019 where it was in liquidity deficit due to an increase in the CA as a result of their failed product in that period.
NVIDIA: This company has an incredibly high liquidity excess in all 7 years.
Qualcomm: This company finds itself in the comfortable green gap that indicates the ability to cover it's current liabilities with it's current assets. This gap indicates that the company is well managed and keeps an equilibrium between its assets and debt.</t>
      </text>
    </comment>
    <comment ref="V11" authorId="1" shapeId="0" xr:uid="{65F1B895-57FB-4FE6-8455-2697681D7D6A}">
      <text>
        <t>[Threaded comment]
Your version of Excel allows you to read this threaded comment; however, any edits to it will get removed if the file is opened in a newer version of Excel. Learn more: https://go.microsoft.com/fwlink/?linkid=870924
Comment:
    Considering that the companies in these industries tend not to have significant inventories, it is expected to have values in the red gap, meaning that they can cover their current liabilities without counting on inventories.</t>
      </text>
    </comment>
    <comment ref="AF11" authorId="2" shapeId="0" xr:uid="{18028552-8CC0-4E81-A86D-2C123AE76FF8}">
      <text>
        <t>[Threaded comment]
Your version of Excel allows you to read this threaded comment; however, any edits to it will get removed if the file is opened in a newer version of Excel. Learn more: https://go.microsoft.com/fwlink/?linkid=870924
Comment:
    AMD: The green gap that this company is part of indicates that it has the ability to cover all its current liabilities using only cash and cash equivalents being in a short-term financial equilibrium.
Intel: While this company is mostly in the same situation, we notice that in 2021 it enters the red gap and that is due to a more significant increase in CCE that in Current liabilities.
NVIDIA: this company is always located in the red gap being excessively liquid due to constant increases in CCE that exceed the increases in CL.
Quacomm: This company finds itself in the same position in NVIDIA with only one year being in the green gap and that it due to a decrease of 49% in its CCE.</t>
      </text>
    </comment>
    <comment ref="AP11" authorId="3" shapeId="0" xr:uid="{F247953B-5A07-49B3-9D40-39CE6D6388B1}">
      <text>
        <t>[Threaded comment]
Your version of Excel allows you to read this threaded comment; however, any edits to it will get removed if the file is opened in a newer version of Excel. Learn more: https://go.microsoft.com/fwlink/?linkid=870924
Comment:
    Except for Qualcomm, all companies find themselves in all 7 years in the red gap meaning that they have a solvency excess, having a lot more long term assets than long term liabilities. Qualcomm is located in the green gap in 4 out of 7 years, where they had long term financial equilibrium.</t>
      </text>
    </comment>
    <comment ref="M28" authorId="4" shapeId="0" xr:uid="{5662791F-570F-42AA-A1A7-4EA7F025BD19}">
      <text>
        <t>[Threaded comment]
Your version of Excel allows you to read this threaded comment; however, any edits to it will get removed if the file is opened in a newer version of Excel. Learn more: https://go.microsoft.com/fwlink/?linkid=870924
Comment:
    While AMD, Intel and Qualcomm are closer to the Median Industry CR, NVIDIA is exceeding it by even almost 700%. This indicates that the company is extremely liquid compared to the industry even with some of the volatility in the data removed.</t>
      </text>
    </comment>
    <comment ref="X28" authorId="5" shapeId="0" xr:uid="{BA3137C2-6410-41E7-9595-E12F237D79D4}">
      <text>
        <t xml:space="preserve">[Threaded comment]
Your version of Excel allows you to read this threaded comment; however, any edits to it will get removed if the file is opened in a newer version of Excel. Learn more: https://go.microsoft.com/fwlink/?linkid=870924
Comment:
    While AMD, Intel and Qualcomm find themselves around the average of the industry, again NVIDIA exceeds these values, placing itself in a highly liquid position. </t>
      </text>
    </comment>
    <comment ref="AL28" authorId="6" shapeId="0" xr:uid="{64039FFC-2E7B-4E66-AAD5-338941FF15A0}">
      <text>
        <t xml:space="preserve">[Threaded comment]
Your version of Excel allows you to read this threaded comment; however, any edits to it will get removed if the file is opened in a newer version of Excel. Learn more: https://go.microsoft.com/fwlink/?linkid=870924
Comment:
    AMD: This company manages to be very balanced following the year 2019, keeping most of it's values in the green gap, meaning that it is in long-term financial equilibrium.
Intel: While the EAR is very consistent and, i is not located in the green gap, moreover, the DER is in the black gap indicating that the company runs at a high risk of insolvency.
NVIDIA: This company by far performs the best, keeping the EAR around 65% in almost all 7 years and the values of the DAR and DER in the green gap, except for the DER in the years 2021 and 2023 when it entered the black gap.
Qualcomm: Qualcomm never manages to reach the green gap with its EAR and it is always in the black gap with the DER and the DAR indicating that the company runs at a high risk of insolvency.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tc={52D2F9B2-36D9-46CA-90E0-E80E40469C5A}</author>
    <author>tc={8F780D38-1BCE-4BC1-A488-074E1526B090}</author>
  </authors>
  <commentList>
    <comment ref="O11" authorId="0" shapeId="0" xr:uid="{52D2F9B2-36D9-46CA-90E0-E80E40469C5A}">
      <text>
        <t>[Threaded comment]
Your version of Excel allows you to read this threaded comment; however, any edits to it will get removed if the file is opened in a newer version of Excel. Learn more: https://go.microsoft.com/fwlink/?linkid=870924
Comment:
    AMD: The company managed to have a good DIO below 100 days for 5 years and it experienced a significant growth in 2023, reaching above 120 days which was due to a Client segment revenue drop of 25%.
Although it started with a great DSO value in 2017, the number started to grow consistently since then and it was not able to reach values below 60.
The DPO of the company did great in the first 3 years, exceeding the DIO and the DSO but it came crashing down in 2020. It started to slowly grow back after but it has not been able yet to exceed the other 2 indicators again. 
Considering the strong connection between the CCC and these indicators, due to the DIO and the DSO exceeding the value of the DPO, we see a constant astonishing growth of the CCC that should be alarming for the company.
Intel: This company finds itself in a worse position than AMD, with the DPO being constantly exceeded by the DIO and therefore resulting in a high CCC. The only indicator that shows good values and an even better trend in the DSO that is kept low and starting decreasing consistently since 2021.
NVIDIA: This company seems pretty consistent in its values although there is a spike in the values from 2019 in the DIO and CCC values which is due to a decrease in the GPU sales sector as a result of the slowdown in the Chinese economy due to the COVID-19 pandemic. The values turned back to normal after that and increased again in 2022 and 2023 due to restriction imposed by the USA on the export of  AI chips to China and Russia. 
Qualcomm: The company had pretty consistent values in the first 3 years and experienced a significant growth in 2020 due to a patent deal with Huawei. The company also had its values skyrocket in 2022 and 2023 as a result of acquiring 2 Israeli startups.</t>
      </text>
    </comment>
    <comment ref="AC11" authorId="1" shapeId="0" xr:uid="{8F780D38-1BCE-4BC1-A488-074E1526B090}">
      <text>
        <t>[Threaded comment]
Your version of Excel allows you to read this threaded comment; however, any edits to it will get removed if the file is opened in a newer version of Excel. Learn more: https://go.microsoft.com/fwlink/?linkid=870924
Comment:
    AMD: The company had a decreasing trend in the ComCr in the first 4 years, hitting an all time low in 2020 when it was granting commercial credit to its customers. It managed to get back on track in the following two years, crashing back in 2023.
Intel: The company manages to always have a ComCr above 0, being granted commercial credit and having a constant growth in the indicator.
NVIDIA: The company has been granted ComCr, with constant increase in the value for the first 5 years, experiencing an unexpected drop in 2022 due to the export restriction imposed by the USA and managed to get back on track rapidly in 2023.
Qualcomm: The company's ComCr kept decreasing since 2018 due to the 997 million Euro fine imposed by the European Comission.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tc={70602BFF-4CF2-426C-9E34-F291528C2E92}</author>
    <author>tc={2FD22D89-3FE6-4FD1-8D6E-6AFC741650FA}</author>
    <author>tc={EE466ECB-0A9E-44AB-8B4A-BD4A226242CA}</author>
    <author>tc={2AD664DE-CCC8-45E0-9249-02DA982F1FDB}</author>
    <author>tc={B730BEBA-7EAD-4B9D-8D46-49667D6E6B8B}</author>
  </authors>
  <commentList>
    <comment ref="A36" authorId="0" shapeId="0" xr:uid="{70602BFF-4CF2-426C-9E34-F291528C2E92}">
      <text>
        <t>[Threaded comment]
Your version of Excel allows you to read this threaded comment; however, any edits to it will get removed if the file is opened in a newer version of Excel. Learn more: https://go.microsoft.com/fwlink/?linkid=870924
Comment:
    AMD: The company has demonstrated strong financial health with considerable profitability over the years, particularly in 2021. However, the decline in EBIT and Net Income in the following years indicates some issues that require attention. The consistent excess of Net Income over EBIT highlights the pozitive impact of non-operational income and tax benefits.
Intel: While Intel finds itself in the same situation as AMD with the Net Income always exceeding the Operating Income, there is a significant decline starting with 2020 which is due to Apple dropping the contract with the company and no longer using its chips in the Mac computers.
NVIDIA: This company is in the same situation as its competitors, having a Net Income greater than the EBIT. Nevertheless, like its industry colleague, Intel, it started experiencing a decrease in both indicators due to the restrictions mentioned prior. 
Qualcomm: The company is situated in the same area as its competition except for 2018 when the company had an incredibly difficult year due to poor management decisions and practices. Starting with a fail in acquiring the company NXP, followed by a lawsuit in Taiwan which left the company with a fine of 778$ million, later reduced to 93$ million.</t>
      </text>
    </comment>
    <comment ref="A37" authorId="1" shapeId="0" xr:uid="{2FD22D89-3FE6-4FD1-8D6E-6AFC741650FA}">
      <text>
        <t xml:space="preserve">[Threaded comment]
Your version of Excel allows you to read this threaded comment; however, any edits to it will get removed if the file is opened in a newer version of Excel. Learn more: https://go.microsoft.com/fwlink/?linkid=870924
Comment:
    AMD: The EBITM is rather stable, having a constant increase until after 2021 when it started decreasing and kept doing so in 2023 as well, which indicates issues in the operational efficiency of the company. Moreover the value being below the Min EBITM in almost all years should be concerning for the company. 
The DM is consistently between 50% and 70% which indicates that the company has an efficient management  in handling expenses related to production and services.
The indirect margin is also consistent, increasing in 2022 and 2023 which indicates that the company became more efficient at managing its indirect, administrative expenses.
Intel: The EBIT value is constant in the first 4 years and above the Min EBITM which is a good sign, but started declining in 2021 due to chip shortage. 
The Direct Margin is constantly increasing which indicates that the company is healthy and so does the indirect margin. 
NVIDIA: The EBITM of this company is by far the best out of the 4 with its values exceeding the margin every year, even in 2023 when they registered a sudden drop in the value of this indicator. 
Both the DM and the IM are high which reflect the health of the company by also being very consistent.
Qualcomm: The EBITM of the company is rather fluctuant and below the margin in the first 2 years, most likely due to the previously mentioned lawsuits in 2018. It keeps growing in the following years, maintaining itself above the Min EBITM. 
The DM is maintained between 30% and 50% with most values being above 40% which indicated an effective management of the direct costs. The IM is rather fluctuant decreasing constantly from 2019 until 2022, this shows that the company faces some challenges in managing its indirect costs. </t>
      </text>
    </comment>
    <comment ref="A38" authorId="2" shapeId="0" xr:uid="{EE466ECB-0A9E-44AB-8B4A-BD4A226242CA}">
      <text>
        <t>[Threaded comment]
Your version of Excel allows you to read this threaded comment; however, any edits to it will get removed if the file is opened in a newer version of Excel. Learn more: https://go.microsoft.com/fwlink/?linkid=870924
Comment:
    AMD: The ROE of the company is alarmingly low which is a bad sign for the investors. Out of the components that drive the ROE the most significant is by far the Equity Multiplier which means that the company is using more debt than equity to finance its activity. This is followed by the Asset Turnover which started decreasing in 2021 reflecting challenges in the management of the investing activities of the company. The ROS is almost non existent in graphic which is concerning as it shows a very inefficient management of the operating activity.
Intel: The ROE of the company started declining in 2019 and reached alarming values in 2023 and it is in same situation as AMD with the main driver being the Equity Multiplier followed by the Asset Turnover and then the ROS.
NVIDIA: The Du Pont analysis of this company looks similar to its competition with the EM being the main component that contributes to the ROE, but with much lower values, the Asset Turnover also having a significant contribution followed by the ROS.
Qualcomm: The situation of this company is concerning to say the least, having the ROE even negative in 2018 and the EM a little above 4000%, these values reflect a poor management that can not attract new investors.</t>
      </text>
    </comment>
    <comment ref="A39" authorId="3" shapeId="0" xr:uid="{2AD664DE-CCC8-45E0-9249-02DA982F1FDB}">
      <text>
        <t xml:space="preserve">[Threaded comment]
Your version of Excel allows you to read this threaded comment; however, any edits to it will get removed if the file is opened in a newer version of Excel. Learn more: https://go.microsoft.com/fwlink/?linkid=870924
Comment:
    AMD: The Emp. Prod. GR looks rather volatile with sudden increases and decreases, in 3 years the employees' productivity exceeded the average annual salary which is a benefic aspect for the company, but in the other 4 years the average salary gr exceeds the employee productivity gr. This indicates an unstable period in the company when the staff is not motivated, reflecting either managerial issues or salary increase below expectations.
Intel: This company has a constant negative Average Annual Salary which is very concerning and signals major problems in the efficiency of the operating activities and ultimately reflects in the Employee Productivity Growth Rate that crashes from 21% to all negative values.
NVIDIA: This company had a very promising start having the Emp. Prod. GR and the Avg. Ann. Sal. GR positive and almost equal then both values crashed in 2019. The Emp. Prod. GR managed to spike back but the Avg. Ann. Sal. GR did not match the growth and that might justify the following drop in the Employee Productivity. Following this episode, the Avg. Ann. Sal. GR Kept decreasing and getting back to negative values but having the Employee Prod. GR skyrocket in 2023. This reflects in a rather unstable company that faces challenges in the operational efficiency.
Qualcomm: The values of the 2 indicators are rather close to one another having similar trends. Nevertheless the Avg. Ann. Sal. GR exceeds the Emp. Prod. GR in 4 years which is not beneficial for the company. </t>
      </text>
    </comment>
    <comment ref="A40" authorId="4" shapeId="0" xr:uid="{B730BEBA-7EAD-4B9D-8D46-49667D6E6B8B}">
      <text>
        <t>[Threaded comment]
Your version of Excel allows you to read this threaded comment; however, any edits to it will get removed if the file is opened in a newer version of Excel. Learn more: https://go.microsoft.com/fwlink/?linkid=870924
Comment:
    AMD: The Company has a steady growth in the Value added which indicates that it manages to generate value through its products and services. On the other hand, it has a constant decrease in the WSV which indicates that the company manages to reduce its indirect expenses. This translates to a financially healthy company that manages its costs effectively.
Intel: The WSV of the company had a healthy decreasing trend up until 2021 but then spiked in 2022 and sustained that growth in 2023. By looking at the Value added we understand that the increase in the WSV is due to both a growth in the SGA of the company, but mostly in the abrupt decrease of the Value Added, which is signaling some financial struggles in the company.
NVIDIA: The Value Added of the company has a healthy increasing trend which reflects a good management. Nevertheless, the WSV of the company is very volatile and judging by the constant and consistent increase of the VA, it means that the company struggles with keeping under control its SGA. 
Qualcomm: The company has a constant decrease in the WSV value, which means that the SGA consume less and less from the VA. By analysing the VA and its increasing values since 2020, except for 2023, we can understand that the decrease in the WSV is due to the decrease of the indirect costs of the company.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tc={4A2FBB74-177E-493D-B641-345EC9F6FF45}</author>
    <author>tc={7E8C8670-CDD8-4537-832F-B64FDBC05146}</author>
    <author>tc={BA5EADDB-6D0F-4CA4-89C0-72E767619EBE}</author>
    <author>tc={76E642F2-8F6E-48CE-BD44-782A17ADA44B}</author>
  </authors>
  <commentList>
    <comment ref="A33" authorId="0" shapeId="0" xr:uid="{4A2FBB74-177E-493D-B641-345EC9F6FF45}">
      <text>
        <t>[Threaded comment]
Your version of Excel allows you to read this threaded comment; however, any edits to it will get removed if the file is opened in a newer version of Excel. Learn more: https://go.microsoft.com/fwlink/?linkid=870924
Comment:
    AMD: The EBIT and the OCF of the company move together which is a good sign of effective cash management. Moreover, the OCF is significantly higher than the EBIT starting with 2021 which is a good sign of effective working capital management.
Intel: The company is also in the good situation of having the OCF exceed the EBIT. Nevertheless the trend for both is decreasing which is a signal of the company having difficulties in its operation activities.
NVIDIA: The company's OCF exceeds the EBIT and they also have the same trend reflecting a healthy company, effective in the cash management.
Qualcomm: The last company also is in the same position as its competitors, having a healthy relationship between the EBIT and the OCF.</t>
      </text>
    </comment>
    <comment ref="A34" authorId="1" shapeId="0" xr:uid="{7E8C8670-CDD8-4537-832F-B64FDBC05146}">
      <text>
        <t xml:space="preserve">[Threaded comment]
Your version of Excel allows you to read this threaded comment; however, any edits to it will get removed if the file is opened in a newer version of Excel. Learn more: https://go.microsoft.com/fwlink/?linkid=870924
Comment:
    AMD: The company has a very concerning NCF situation with it being very low and even negative for 5 out of 7 years, meaning that the company with non-cash expenses or with the working capital. The values get better in 2023, suggesting that the earnings are successfully converting into cash. 
Intel: In several years (2017, 2018, 2021, and 2023), the company reported high Net Income but negative Net Cash Flow. This indicates potential issues with cash management despite being profitable on paper. It suggests that earnings are not effectively translating into cash.
NVIDIA: The Net Cash Flow of the company fluctuates significantly across the years, with large positive and negative values. This indicates inconsistent cash management and potential volatility in operational efficiency. In addition, in 2019 and 2021, high Net Income accompanied by negative Net Cash Flow suggests that earnings are not effectively translating into cash. 
Qualcomm: In several years (2018, 2020, 2022), the company reported high or moderate Net Income accompanied by negative Net Cash Flow, indicating issues with cash management and the conversion of profits into cash. The fluctuations between positive and negative net cash flow highlight inconsistencies in cash management and potential volatility in operational efficiency.  </t>
      </text>
    </comment>
    <comment ref="A35" authorId="2" shapeId="0" xr:uid="{BA5EADDB-6D0F-4CA4-89C0-72E767619EBE}">
      <text>
        <t xml:space="preserve">[Threaded comment]
Your version of Excel allows you to read this threaded comment; however, any edits to it will get removed if the file is opened in a newer version of Excel. Learn more: https://go.microsoft.com/fwlink/?linkid=870924
Comment:
    AMD: The trends of the ROA and the CFROA generally align, indicating that profitability is closely related to cash flow generation. However, the magnitude of changes often differs, reflecting the impact of non-cash items on ROA. 
Intel: The ROA and the CFROA of the company have trends that are not strongly aligned, indicating issues with converting profitability into cash flow. Consistently low CFROA compared to ROA points to persistent cash conversion issues despite periods of high profitability. 
NVIDIA: The fluctuations in CFROA indicate inconsistent cash management practices, while ROA shows a relatively more stable trend. 
Qualcomm: The significant drop in CFROA in 2018 highlights severe cash management issues despite positive profitability, while subsequent recovery shows efforts to stabilize cash flow. From 2019, both indicators show stability and positive trends, indicating effective operational and cash management practices. </t>
      </text>
    </comment>
    <comment ref="A36" authorId="3" shapeId="0" xr:uid="{76E642F2-8F6E-48CE-BD44-782A17ADA44B}">
      <text>
        <t xml:space="preserve">[Threaded comment]
Your version of Excel allows you to read this threaded comment; however, any edits to it will get removed if the file is opened in a newer version of Excel. Learn more: https://go.microsoft.com/fwlink/?linkid=870924
Comment:
    AMD: Significant peaks in ROE and CFROE in 2019 and 2021 indicate periods of high efficiency and profitability. However, the negative values in 2017, 2018, and 2023 suggest operational and cash management challenges. 
Intel: While ROE remains consistently high for several years, CFROE shows significant variability, highlighting discrepancies between profitability and cash flow generation. 
NVIDIA: The peak in CFROE in 2020 indicates exceptional cash flow generation, while the negative CFROE in 2021 suggests significant challenges in cash management despite profitability. The fluctuations in CFROE indicate inconsistent cash management practices, while ROE shows a relatively more stable trend but still reflects significant operational variability. 
Qualcomm: The extreme negative CFROE in 2018 indicates severe cash flow issues, while the subsequent recovery shows efforts to stabilize cash flow.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tc={80F51B76-E686-4D87-A4E6-D20843A8951C}</author>
    <author>tc={5FFA196E-F798-4A01-8FFD-33C01BB7E096}</author>
    <author>tc={E0D6A15D-63CA-4F31-9269-9137A7522267}</author>
    <author>tc={424394A8-C47D-4F7A-81F0-E9DFF1ECF753}</author>
  </authors>
  <commentList>
    <comment ref="A13" authorId="0" shapeId="0" xr:uid="{80F51B76-E686-4D87-A4E6-D20843A8951C}">
      <text>
        <t>[Threaded comment]
Your version of Excel allows you to read this threaded comment; however, any edits to it will get removed if the file is opened in a newer version of Excel. Learn more: https://go.microsoft.com/fwlink/?linkid=870924
Comment:
    All companies find themselves in financially difficult situations that can be overcome through adequate managerial decisions.
AMD was in a dangerous financial position in the first 3 years but managed to recover and so did its competitor, Qualcomm after 2018.
Nevertheless, it is to be considered that the Intel has a decreasing trend getting closer to the danger of bankruptcy.</t>
      </text>
    </comment>
    <comment ref="A14" authorId="1" shapeId="0" xr:uid="{5FFA196E-F798-4A01-8FFD-33C01BB7E096}">
      <text>
        <t>[Threaded comment]
Your version of Excel allows you to read this threaded comment; however, any edits to it will get removed if the file is opened in a newer version of Excel. Learn more: https://go.microsoft.com/fwlink/?linkid=870924
Comment:
    All companies find themselves in the green gap, having a low probability of bankruptcy and being overall financially healthy.</t>
      </text>
    </comment>
    <comment ref="A15" authorId="2" shapeId="0" xr:uid="{E0D6A15D-63CA-4F31-9269-9137A7522267}">
      <text>
        <t>[Threaded comment]
Your version of Excel allows you to read this threaded comment; however, any edits to it will get removed if the file is opened in a newer version of Excel. Learn more: https://go.microsoft.com/fwlink/?linkid=870924
Comment:
    All the companies are in the safety gap, having an overall low possibility of bankruptcy, except for Intel in 2022, when it went at a high risk of bankruptcy, but managed to recover in 2023.</t>
      </text>
    </comment>
    <comment ref="A16" authorId="3" shapeId="0" xr:uid="{424394A8-C47D-4F7A-81F0-E9DFF1ECF753}">
      <text>
        <t>[Threaded comment]
Your version of Excel allows you to read this threaded comment; however, any edits to it will get removed if the file is opened in a newer version of Excel. Learn more: https://go.microsoft.com/fwlink/?linkid=870924
Comment:
    All companies managed to position themselves in the green gap, except for Qualcomm that found itself close to bankruptcy in 2018, most likely due to the lawsuits against it.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B1327A-5DAF-41AC-8142-F6E8AA8BAE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706B189-DED3-4CA9-A952-41DE6714E159}" name="WorksheetConnection_DASHBOARD_Financial Position Analysis (version 2).xlsb.xlsx!Table1" type="102" refreshedVersion="8" minRefreshableVersion="5">
    <extLst>
      <ext xmlns:x15="http://schemas.microsoft.com/office/spreadsheetml/2010/11/main" uri="{DE250136-89BD-433C-8126-D09CA5730AF9}">
        <x15:connection id="Table1" autoDelete="1">
          <x15:rangePr sourceName="_xlcn.WorksheetConnection_DASHBOARD_FinancialPositionAnalysisversion2.xlsb.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ompany].&amp;[NVIDIA]}"/>
  </metadataStrings>
  <mdxMetadata count="1">
    <mdx n="0" f="s">
      <ms ns="1" c="0"/>
    </mdx>
  </mdxMetadata>
  <valueMetadata count="1">
    <bk>
      <rc t="1" v="0"/>
    </bk>
  </valueMetadata>
</metadata>
</file>

<file path=xl/sharedStrings.xml><?xml version="1.0" encoding="utf-8"?>
<sst xmlns="http://schemas.openxmlformats.org/spreadsheetml/2006/main" count="483" uniqueCount="205">
  <si>
    <t>Company</t>
  </si>
  <si>
    <t>Row Labels</t>
  </si>
  <si>
    <t xml:space="preserve"> Equity Growth Rate</t>
  </si>
  <si>
    <t xml:space="preserve"> Total Assets Growth Rate</t>
  </si>
  <si>
    <t xml:space="preserve"> Revenues Growth Rate</t>
  </si>
  <si>
    <t xml:space="preserve"> Current Assets Growth Rate</t>
  </si>
  <si>
    <t xml:space="preserve"> Current Assets Turnover Ratio Growth Rate</t>
  </si>
  <si>
    <t xml:space="preserve"> Current Assets Ratio</t>
  </si>
  <si>
    <t xml:space="preserve"> Long Term Assets Ratio</t>
  </si>
  <si>
    <t xml:space="preserve"> Current Liabilities Ratio</t>
  </si>
  <si>
    <t xml:space="preserve"> Long Term Liabilities Ratio</t>
  </si>
  <si>
    <t xml:space="preserve"> BottomCap</t>
  </si>
  <si>
    <t xml:space="preserve"> CRBlack</t>
  </si>
  <si>
    <t xml:space="preserve"> CRBrown</t>
  </si>
  <si>
    <t xml:space="preserve"> CRGreen</t>
  </si>
  <si>
    <t xml:space="preserve"> CRRed</t>
  </si>
  <si>
    <t xml:space="preserve"> CRTranspBlack</t>
  </si>
  <si>
    <t xml:space="preserve"> CRTranspBrown</t>
  </si>
  <si>
    <t xml:space="preserve"> CRTranspGreen</t>
  </si>
  <si>
    <t xml:space="preserve"> CRTranspRed</t>
  </si>
  <si>
    <t xml:space="preserve"> UpperCap</t>
  </si>
  <si>
    <t xml:space="preserve"> QRBlack</t>
  </si>
  <si>
    <t xml:space="preserve"> QRBrown</t>
  </si>
  <si>
    <t xml:space="preserve"> QRGreen</t>
  </si>
  <si>
    <t xml:space="preserve"> QRRed</t>
  </si>
  <si>
    <t xml:space="preserve"> QRTranspBlack</t>
  </si>
  <si>
    <t xml:space="preserve"> QRTranspBrown</t>
  </si>
  <si>
    <t xml:space="preserve"> QRTranspGreen</t>
  </si>
  <si>
    <t xml:space="preserve"> QRTranspRed</t>
  </si>
  <si>
    <t xml:space="preserve"> CHRBlack</t>
  </si>
  <si>
    <t xml:space="preserve"> CHRBrown</t>
  </si>
  <si>
    <t xml:space="preserve"> CHRGreen</t>
  </si>
  <si>
    <t xml:space="preserve"> CHRRed</t>
  </si>
  <si>
    <t xml:space="preserve"> CHRTranspBlack</t>
  </si>
  <si>
    <t xml:space="preserve"> CHRTranspBrown</t>
  </si>
  <si>
    <t xml:space="preserve"> CHRTranspGreen</t>
  </si>
  <si>
    <t xml:space="preserve"> CHRTranspRed</t>
  </si>
  <si>
    <t xml:space="preserve"> SRBlack</t>
  </si>
  <si>
    <t xml:space="preserve"> SRBrown</t>
  </si>
  <si>
    <t xml:space="preserve"> SRGreen</t>
  </si>
  <si>
    <t xml:space="preserve"> SRRed</t>
  </si>
  <si>
    <t xml:space="preserve"> SRTranspBlack</t>
  </si>
  <si>
    <t xml:space="preserve"> SRTranspBrown</t>
  </si>
  <si>
    <t xml:space="preserve"> SRTranspGreen</t>
  </si>
  <si>
    <t xml:space="preserve"> SRTranspRed</t>
  </si>
  <si>
    <t xml:space="preserve"> Current Ratio</t>
  </si>
  <si>
    <t xml:space="preserve"> Median IndustryCurrent Ratio</t>
  </si>
  <si>
    <t xml:space="preserve"> Average IndustryCurrent Ratio</t>
  </si>
  <si>
    <t xml:space="preserve"> DER</t>
  </si>
  <si>
    <t xml:space="preserve"> DAR</t>
  </si>
  <si>
    <t xml:space="preserve"> EAR</t>
  </si>
  <si>
    <t xml:space="preserve"> DIO</t>
  </si>
  <si>
    <t xml:space="preserve"> DSO</t>
  </si>
  <si>
    <t xml:space="preserve"> DPO</t>
  </si>
  <si>
    <t xml:space="preserve"> Bottom Line</t>
  </si>
  <si>
    <t xml:space="preserve"> CCC</t>
  </si>
  <si>
    <t xml:space="preserve"> ComCr</t>
  </si>
  <si>
    <t xml:space="preserve"> GreenComCr</t>
  </si>
  <si>
    <t xml:space="preserve"> RedComCr</t>
  </si>
  <si>
    <t>FY</t>
  </si>
  <si>
    <t>Equity</t>
  </si>
  <si>
    <t>Equity Growth Rate</t>
  </si>
  <si>
    <t>Total Assets</t>
  </si>
  <si>
    <t>Total Assets Growth Rate</t>
  </si>
  <si>
    <t>Revenues</t>
  </si>
  <si>
    <t>Revenues Growth Rate</t>
  </si>
  <si>
    <t>Total Liabilities</t>
  </si>
  <si>
    <t>Total Liabilities Growth Rate</t>
  </si>
  <si>
    <t>Current Assets</t>
  </si>
  <si>
    <t>Current Assets Growth Rate</t>
  </si>
  <si>
    <t>Current Assets Turnover Ratio</t>
  </si>
  <si>
    <t>Current Assets Turnover Ratio Growth Rate</t>
  </si>
  <si>
    <t>Current Assets Ratio</t>
  </si>
  <si>
    <t>Long Term Assets Ratio</t>
  </si>
  <si>
    <t>Current Liabilities</t>
  </si>
  <si>
    <t>Current Liabilities Ratio</t>
  </si>
  <si>
    <t>Long Term Liabilities</t>
  </si>
  <si>
    <t>Long Term Liabilities Ratio</t>
  </si>
  <si>
    <t>Current Ratio</t>
  </si>
  <si>
    <t>Median IndustryCurrent Ratio</t>
  </si>
  <si>
    <t>Average IndustryCurrent Ratio</t>
  </si>
  <si>
    <t>Quick Ratio</t>
  </si>
  <si>
    <t>Cash Ratio</t>
  </si>
  <si>
    <t>Solvency Ratio</t>
  </si>
  <si>
    <t>DER</t>
  </si>
  <si>
    <t>DAR</t>
  </si>
  <si>
    <t>EAR</t>
  </si>
  <si>
    <t>DIO</t>
  </si>
  <si>
    <t>DSO</t>
  </si>
  <si>
    <t>DPO</t>
  </si>
  <si>
    <t>CCC</t>
  </si>
  <si>
    <t>Bottom Line</t>
  </si>
  <si>
    <t>ComCr</t>
  </si>
  <si>
    <t>NVIDIA</t>
  </si>
  <si>
    <t>AMD</t>
  </si>
  <si>
    <t>Intel</t>
  </si>
  <si>
    <t>Qualcomm</t>
  </si>
  <si>
    <t xml:space="preserve">EBIT </t>
  </si>
  <si>
    <t xml:space="preserve">Net Income </t>
  </si>
  <si>
    <t>Rating Final</t>
  </si>
  <si>
    <t>AAA</t>
  </si>
  <si>
    <t>BBB</t>
  </si>
  <si>
    <t>AA</t>
  </si>
  <si>
    <t>B+</t>
  </si>
  <si>
    <t>A</t>
  </si>
  <si>
    <t xml:space="preserve">ROE </t>
  </si>
  <si>
    <t xml:space="preserve">ROS </t>
  </si>
  <si>
    <t>EBIT</t>
  </si>
  <si>
    <t>Net Income</t>
  </si>
  <si>
    <t>Direct Margin</t>
  </si>
  <si>
    <t>Indirect Margin</t>
  </si>
  <si>
    <t>EBIT Margin</t>
  </si>
  <si>
    <t>Interest Coverage</t>
  </si>
  <si>
    <t>Rating</t>
  </si>
  <si>
    <t>ROA</t>
  </si>
  <si>
    <t>ROE</t>
  </si>
  <si>
    <t>ROS</t>
  </si>
  <si>
    <t>Asset Turnover</t>
  </si>
  <si>
    <t xml:space="preserve">Equity Multiplier </t>
  </si>
  <si>
    <t>Value Added</t>
  </si>
  <si>
    <t>No of Employees</t>
  </si>
  <si>
    <t>Employee Prod</t>
  </si>
  <si>
    <t xml:space="preserve">SGA </t>
  </si>
  <si>
    <t>AvgAnSal</t>
  </si>
  <si>
    <t>WSV</t>
  </si>
  <si>
    <t>B</t>
  </si>
  <si>
    <t>C</t>
  </si>
  <si>
    <t>Empl. Prod. GR</t>
  </si>
  <si>
    <t>AVG An. Sal GR</t>
  </si>
  <si>
    <t>OCF</t>
  </si>
  <si>
    <t>ICF</t>
  </si>
  <si>
    <t>FCF</t>
  </si>
  <si>
    <t>Net CF</t>
  </si>
  <si>
    <t>CFROA</t>
  </si>
  <si>
    <t>CFROE</t>
  </si>
  <si>
    <t>CFROS</t>
  </si>
  <si>
    <t>OCFROA</t>
  </si>
  <si>
    <t>OCFROE</t>
  </si>
  <si>
    <t>OCFROS</t>
  </si>
  <si>
    <t>Altman</t>
  </si>
  <si>
    <t>Taffler</t>
  </si>
  <si>
    <t>Conan-Holder</t>
  </si>
  <si>
    <t>Anghel</t>
  </si>
  <si>
    <t xml:space="preserve">EBIT Margin </t>
  </si>
  <si>
    <t xml:space="preserve">Direct Margin </t>
  </si>
  <si>
    <t xml:space="preserve">Indirect Margin </t>
  </si>
  <si>
    <t xml:space="preserve">Min EBIT Margin </t>
  </si>
  <si>
    <t xml:space="preserve">Asset Turnover </t>
  </si>
  <si>
    <t xml:space="preserve">Equity Multiplier  </t>
  </si>
  <si>
    <t xml:space="preserve">Empl. Prod. GR </t>
  </si>
  <si>
    <t xml:space="preserve">AVG An. Sal GR </t>
  </si>
  <si>
    <t xml:space="preserve">WSV </t>
  </si>
  <si>
    <t xml:space="preserve">Value Added </t>
  </si>
  <si>
    <t xml:space="preserve">Interest Coverage </t>
  </si>
  <si>
    <t xml:space="preserve">OCF </t>
  </si>
  <si>
    <t xml:space="preserve">Net CF </t>
  </si>
  <si>
    <t xml:space="preserve">ROA </t>
  </si>
  <si>
    <t xml:space="preserve">CFROA </t>
  </si>
  <si>
    <t xml:space="preserve">CFROE </t>
  </si>
  <si>
    <t xml:space="preserve">CFROS </t>
  </si>
  <si>
    <t xml:space="preserve">OCFROA </t>
  </si>
  <si>
    <t xml:space="preserve">OCFROE </t>
  </si>
  <si>
    <t xml:space="preserve">OCFROS </t>
  </si>
  <si>
    <t>Indicators Considered</t>
  </si>
  <si>
    <t>CR</t>
  </si>
  <si>
    <t>SR</t>
  </si>
  <si>
    <t>ALTMAN</t>
  </si>
  <si>
    <t>TAFFLER</t>
  </si>
  <si>
    <t>RATING TOTAL SCORE</t>
  </si>
  <si>
    <t>BATRANCEA RATING</t>
  </si>
  <si>
    <t>AA+</t>
  </si>
  <si>
    <t>AA-</t>
  </si>
  <si>
    <t>A+</t>
  </si>
  <si>
    <t>S&amp;P Rating</t>
  </si>
  <si>
    <t>A-2</t>
  </si>
  <si>
    <t>A-</t>
  </si>
  <si>
    <t>BB</t>
  </si>
  <si>
    <t>B-</t>
  </si>
  <si>
    <t>BB-</t>
  </si>
  <si>
    <t>BB+</t>
  </si>
  <si>
    <t>BBB+</t>
  </si>
  <si>
    <t>BBB-</t>
  </si>
  <si>
    <t>A-1+</t>
  </si>
  <si>
    <t>*Both Moody's and Fitch required payment to access the data</t>
  </si>
  <si>
    <t>Interpretation EBIT vs Net Income</t>
  </si>
  <si>
    <t>Interpretation EBITM, DM, IM, Min EBITM</t>
  </si>
  <si>
    <t>Interpretation Du Pont Analysis</t>
  </si>
  <si>
    <t>Interpretation Emp Prod. GR vs AVG An. Sal GR</t>
  </si>
  <si>
    <t>Interpretation WSV vs VA</t>
  </si>
  <si>
    <t>Interpretation ROA Tech Industry</t>
  </si>
  <si>
    <t>Interpretation EBIT vs OCF</t>
  </si>
  <si>
    <t>Interpretation Net Income vs NCF</t>
  </si>
  <si>
    <t>Interpretation ROA vs CFROA</t>
  </si>
  <si>
    <t>Interpretation ROE vs CFROE</t>
  </si>
  <si>
    <t>Interpretation ROS vs CFROS</t>
  </si>
  <si>
    <t>Interpretation ROA VS OCFROA</t>
  </si>
  <si>
    <t>Interpretation ROE VS OCFROE</t>
  </si>
  <si>
    <t>Interpretation ROS VS OCFROS</t>
  </si>
  <si>
    <t>Interpretation Altman Z-score</t>
  </si>
  <si>
    <t>Interpretation Taffler Z-score</t>
  </si>
  <si>
    <t>Interpretation Conan-Holder Z-score</t>
  </si>
  <si>
    <t>Interpretation Anghel Z-score</t>
  </si>
  <si>
    <t>Interpretation</t>
  </si>
  <si>
    <t>Interprettion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</si>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</sst>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0.0%"/>
  </numFmts>
  <fonts count="21" x14ac:knownFonts="1">
    <font>
      <sz val="11"/>
      <color theme="1"/>
      <name val="Calibri"/>
      <family val="2"/>
      <scheme val="minor"/>
    </font>
    <font>
      <sz val="11"/>
      <color theme="1"/>
      <name val="Times New Roman"/>
      <family val="1"/>
    </font>
    <font>
      <sz val="11"/>
      <color theme="1"/>
      <name val="Calibri"/>
      <family val="2"/>
      <scheme val="minor"/>
    </font>
    <font>
      <sz val="12"/>
      <color theme="1"/>
      <name val="Times New Roman"/>
      <family val="1"/>
    </font>
    <font>
      <b/>
      <sz val="11"/>
      <color theme="0"/>
      <name val="Times New Roman"/>
      <family val="1"/>
    </font>
    <font>
      <b/>
      <sz val="14"/>
      <color rgb="FF3A0CA3"/>
      <name val="Times New Roman"/>
      <family val="1"/>
    </font>
    <font>
      <sz val="11"/>
      <color rgb="FF3A0CA3"/>
      <name val="Calibri"/>
      <family val="2"/>
      <scheme val="minor"/>
    </font>
    <font>
      <sz val="8"/>
      <name val="Calibri"/>
      <family val="2"/>
      <scheme val="minor"/>
    </font>
    <font>
      <sz val="11"/>
      <color theme="1"/>
      <name val="Times New Roman"/>
      <family val="1"/>
      <charset val="238"/>
    </font>
    <font>
      <b/>
      <sz val="11"/>
      <color theme="1"/>
      <name val="Times New Roman"/>
      <family val="1"/>
      <charset val="238"/>
    </font>
    <font>
      <b/>
      <sz val="14"/>
      <color rgb="FFC00000"/>
      <name val="Times New Roman"/>
      <family val="1"/>
      <charset val="238"/>
    </font>
    <font>
      <sz val="10"/>
      <name val="Times New Roman"/>
      <family val="1"/>
      <charset val="238"/>
    </font>
    <font>
      <sz val="11"/>
      <name val="Times New Roman"/>
      <family val="1"/>
      <charset val="238"/>
    </font>
    <font>
      <b/>
      <sz val="11"/>
      <color rgb="FF3A0CA3"/>
      <name val="Times New Roman"/>
      <family val="1"/>
      <charset val="238"/>
    </font>
    <font>
      <b/>
      <sz val="11"/>
      <color rgb="FFC00000"/>
      <name val="Times New Roman"/>
      <family val="1"/>
      <charset val="238"/>
    </font>
    <font>
      <b/>
      <sz val="10"/>
      <color rgb="FFC00000"/>
      <name val="Times New Roman"/>
      <family val="1"/>
      <charset val="238"/>
    </font>
    <font>
      <b/>
      <sz val="10"/>
      <color rgb="FF3A0CA3"/>
      <name val="Times New Roman"/>
      <family val="1"/>
      <charset val="238"/>
    </font>
    <font>
      <b/>
      <sz val="9"/>
      <color theme="0"/>
      <name val="Times New Roman"/>
      <family val="1"/>
      <charset val="238"/>
    </font>
    <font>
      <sz val="9"/>
      <color theme="1"/>
      <name val="Calibri"/>
      <family val="2"/>
      <scheme val="minor"/>
    </font>
    <font>
      <b/>
      <sz val="9"/>
      <color theme="0"/>
      <name val="Franklin Gothic Book"/>
      <family val="2"/>
    </font>
    <font>
      <sz val="9"/>
      <color theme="1"/>
      <name val="Franklin Gothic Book"/>
      <family val="2"/>
    </font>
  </fonts>
  <fills count="15">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BA9E5"/>
        <bgColor indexed="64"/>
      </patternFill>
    </fill>
    <fill>
      <patternFill patternType="solid">
        <fgColor rgb="FFECDFF5"/>
        <bgColor indexed="64"/>
      </patternFill>
    </fill>
    <fill>
      <patternFill patternType="solid">
        <fgColor rgb="FFFFD9D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EEDAFA"/>
        <bgColor indexed="64"/>
      </patternFill>
    </fill>
    <fill>
      <patternFill patternType="solid">
        <fgColor rgb="FF3A0CA3"/>
        <bgColor indexed="64"/>
      </patternFill>
    </fill>
  </fills>
  <borders count="4">
    <border>
      <left/>
      <right/>
      <top/>
      <bottom/>
      <diagonal/>
    </border>
    <border>
      <left/>
      <right/>
      <top style="thin">
        <color theme="4" tint="0.39997558519241921"/>
      </top>
      <bottom/>
      <diagonal/>
    </border>
    <border>
      <left style="thin">
        <color theme="0"/>
      </left>
      <right style="thin">
        <color theme="0"/>
      </right>
      <top style="thin">
        <color theme="0"/>
      </top>
      <bottom style="thin">
        <color theme="0"/>
      </bottom>
      <diagonal/>
    </border>
    <border>
      <left style="thin">
        <color theme="2"/>
      </left>
      <right/>
      <top style="thin">
        <color theme="2"/>
      </top>
      <bottom style="thin">
        <color theme="2"/>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86">
    <xf numFmtId="0" fontId="0" fillId="0" borderId="0" xfId="0"/>
    <xf numFmtId="0" fontId="0" fillId="0" borderId="0" xfId="0" applyAlignment="1">
      <alignment horizontal="center"/>
    </xf>
    <xf numFmtId="0" fontId="0" fillId="0" borderId="0" xfId="0" applyAlignment="1">
      <alignment horizontal="left"/>
    </xf>
    <xf numFmtId="0" fontId="1" fillId="3" borderId="1" xfId="0" applyFont="1" applyFill="1" applyBorder="1" applyAlignment="1">
      <alignment horizontal="center" vertical="top"/>
    </xf>
    <xf numFmtId="0" fontId="1" fillId="3" borderId="1" xfId="0" applyFont="1" applyFill="1" applyBorder="1" applyAlignment="1">
      <alignment horizontal="center"/>
    </xf>
    <xf numFmtId="9" fontId="1" fillId="3" borderId="1" xfId="1" applyFont="1" applyFill="1" applyBorder="1" applyAlignment="1">
      <alignment horizontal="center"/>
    </xf>
    <xf numFmtId="9" fontId="1" fillId="3" borderId="1" xfId="0" applyNumberFormat="1" applyFont="1" applyFill="1" applyBorder="1" applyAlignment="1">
      <alignment horizontal="center"/>
    </xf>
    <xf numFmtId="9" fontId="3" fillId="3" borderId="1" xfId="1" applyFont="1" applyFill="1" applyBorder="1" applyAlignment="1">
      <alignment horizontal="center"/>
    </xf>
    <xf numFmtId="1" fontId="1" fillId="3" borderId="1" xfId="0" applyNumberFormat="1" applyFont="1" applyFill="1" applyBorder="1" applyAlignment="1">
      <alignment horizontal="center"/>
    </xf>
    <xf numFmtId="0" fontId="1" fillId="0" borderId="1" xfId="0" applyFont="1" applyBorder="1" applyAlignment="1">
      <alignment horizontal="center" vertical="top"/>
    </xf>
    <xf numFmtId="0" fontId="1" fillId="0" borderId="1" xfId="0" applyFont="1" applyBorder="1" applyAlignment="1">
      <alignment horizontal="center"/>
    </xf>
    <xf numFmtId="165" fontId="1" fillId="0" borderId="1" xfId="1" applyNumberFormat="1" applyFont="1" applyBorder="1" applyAlignment="1">
      <alignment horizontal="center"/>
    </xf>
    <xf numFmtId="165" fontId="1" fillId="0" borderId="1" xfId="0" applyNumberFormat="1" applyFont="1" applyBorder="1" applyAlignment="1">
      <alignment horizontal="center"/>
    </xf>
    <xf numFmtId="164" fontId="1" fillId="0" borderId="1" xfId="0" applyNumberFormat="1" applyFont="1" applyBorder="1" applyAlignment="1">
      <alignment horizontal="center"/>
    </xf>
    <xf numFmtId="9" fontId="1" fillId="0" borderId="1" xfId="1" applyFont="1" applyBorder="1" applyAlignment="1">
      <alignment horizontal="center"/>
    </xf>
    <xf numFmtId="9" fontId="1" fillId="0" borderId="1" xfId="0" applyNumberFormat="1" applyFont="1" applyBorder="1" applyAlignment="1">
      <alignment horizontal="center"/>
    </xf>
    <xf numFmtId="9" fontId="3" fillId="0" borderId="1" xfId="1" applyFont="1" applyBorder="1" applyAlignment="1">
      <alignment horizontal="center"/>
    </xf>
    <xf numFmtId="1" fontId="1" fillId="0" borderId="1" xfId="0" applyNumberFormat="1" applyFont="1" applyBorder="1" applyAlignment="1">
      <alignment horizontal="center"/>
    </xf>
    <xf numFmtId="165" fontId="1" fillId="3" borderId="1" xfId="1" applyNumberFormat="1" applyFont="1" applyFill="1" applyBorder="1" applyAlignment="1">
      <alignment horizontal="center"/>
    </xf>
    <xf numFmtId="165" fontId="1" fillId="3" borderId="1" xfId="0" applyNumberFormat="1" applyFont="1" applyFill="1" applyBorder="1" applyAlignment="1">
      <alignment horizontal="center"/>
    </xf>
    <xf numFmtId="0" fontId="1" fillId="0" borderId="1" xfId="0" applyFont="1" applyBorder="1" applyAlignment="1">
      <alignment horizontal="left" vertical="top"/>
    </xf>
    <xf numFmtId="0" fontId="4" fillId="2" borderId="0" xfId="0" applyFont="1"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0" fillId="0" borderId="0" xfId="0" pivotButton="1"/>
    <xf numFmtId="10" fontId="0" fillId="0" borderId="0" xfId="0" applyNumberFormat="1"/>
    <xf numFmtId="9" fontId="0" fillId="0" borderId="0" xfId="0" applyNumberFormat="1"/>
    <xf numFmtId="0" fontId="0" fillId="4" borderId="0" xfId="0" applyFill="1" applyAlignment="1">
      <alignment horizontal="center" vertical="center"/>
    </xf>
    <xf numFmtId="0" fontId="0" fillId="4" borderId="0" xfId="0" applyFill="1" applyAlignment="1">
      <alignment horizontal="center"/>
    </xf>
    <xf numFmtId="9" fontId="3" fillId="0" borderId="1" xfId="0" applyNumberFormat="1" applyFont="1" applyBorder="1" applyAlignment="1">
      <alignment horizontal="center"/>
    </xf>
    <xf numFmtId="2" fontId="1" fillId="0" borderId="1" xfId="0" applyNumberFormat="1" applyFont="1" applyBorder="1" applyAlignment="1">
      <alignment horizontal="center"/>
    </xf>
    <xf numFmtId="10" fontId="1" fillId="0" borderId="1" xfId="1" applyNumberFormat="1" applyFont="1" applyBorder="1" applyAlignment="1">
      <alignment horizontal="center"/>
    </xf>
    <xf numFmtId="10" fontId="1" fillId="3" borderId="1" xfId="1" applyNumberFormat="1" applyFont="1" applyFill="1" applyBorder="1" applyAlignment="1">
      <alignment horizontal="center"/>
    </xf>
    <xf numFmtId="10" fontId="1" fillId="0" borderId="1" xfId="0" applyNumberFormat="1" applyFont="1" applyBorder="1" applyAlignment="1">
      <alignment horizontal="center"/>
    </xf>
    <xf numFmtId="10" fontId="1" fillId="3" borderId="1" xfId="0" applyNumberFormat="1" applyFont="1" applyFill="1" applyBorder="1" applyAlignment="1">
      <alignment horizontal="center"/>
    </xf>
    <xf numFmtId="9" fontId="6" fillId="0" borderId="0" xfId="0" applyNumberFormat="1" applyFont="1"/>
    <xf numFmtId="2" fontId="0" fillId="0" borderId="0" xfId="0" applyNumberFormat="1"/>
    <xf numFmtId="1" fontId="1" fillId="0" borderId="0" xfId="0" applyNumberFormat="1" applyFont="1" applyAlignment="1">
      <alignment horizontal="center"/>
    </xf>
    <xf numFmtId="1" fontId="1" fillId="3" borderId="0" xfId="0" applyNumberFormat="1" applyFont="1" applyFill="1" applyAlignment="1">
      <alignment horizontal="center"/>
    </xf>
    <xf numFmtId="9" fontId="1" fillId="0" borderId="0" xfId="0" applyNumberFormat="1" applyFont="1" applyAlignment="1">
      <alignment horizontal="center"/>
    </xf>
    <xf numFmtId="9" fontId="1" fillId="3" borderId="0" xfId="0" applyNumberFormat="1" applyFont="1" applyFill="1" applyAlignment="1">
      <alignment horizontal="center"/>
    </xf>
    <xf numFmtId="2" fontId="1" fillId="0" borderId="0" xfId="0" applyNumberFormat="1" applyFont="1" applyAlignment="1">
      <alignment horizontal="center"/>
    </xf>
    <xf numFmtId="2" fontId="1" fillId="3" borderId="0" xfId="0" applyNumberFormat="1" applyFont="1" applyFill="1" applyAlignment="1">
      <alignment horizontal="center"/>
    </xf>
    <xf numFmtId="0" fontId="3" fillId="0" borderId="1" xfId="0" applyFont="1" applyBorder="1" applyAlignment="1">
      <alignment horizontal="center"/>
    </xf>
    <xf numFmtId="1" fontId="1" fillId="0" borderId="0" xfId="1" applyNumberFormat="1" applyFont="1" applyBorder="1" applyAlignment="1">
      <alignment horizontal="center"/>
    </xf>
    <xf numFmtId="1" fontId="1" fillId="3" borderId="0" xfId="1" applyNumberFormat="1" applyFont="1" applyFill="1" applyBorder="1" applyAlignment="1">
      <alignment horizontal="center"/>
    </xf>
    <xf numFmtId="1" fontId="0" fillId="0" borderId="0" xfId="0" applyNumberFormat="1"/>
    <xf numFmtId="0" fontId="1" fillId="0" borderId="0" xfId="0" applyFont="1" applyAlignment="1">
      <alignment horizontal="center"/>
    </xf>
    <xf numFmtId="0" fontId="1" fillId="3" borderId="0" xfId="0" applyFont="1" applyFill="1" applyAlignment="1">
      <alignment horizontal="center"/>
    </xf>
    <xf numFmtId="10" fontId="1" fillId="0" borderId="0" xfId="0" applyNumberFormat="1" applyFont="1" applyAlignment="1">
      <alignment horizontal="center"/>
    </xf>
    <xf numFmtId="10" fontId="1" fillId="3" borderId="0" xfId="0" applyNumberFormat="1" applyFont="1" applyFill="1" applyAlignment="1">
      <alignment horizontal="center"/>
    </xf>
    <xf numFmtId="165" fontId="1" fillId="5" borderId="1" xfId="1" applyNumberFormat="1" applyFont="1" applyFill="1" applyBorder="1" applyAlignment="1">
      <alignment horizontal="center"/>
    </xf>
    <xf numFmtId="0" fontId="8" fillId="0" borderId="0" xfId="0" applyFont="1"/>
    <xf numFmtId="0" fontId="9" fillId="0" borderId="0" xfId="0" pivotButton="1" applyFont="1"/>
    <xf numFmtId="0" fontId="9" fillId="0" borderId="0" xfId="0" applyFont="1"/>
    <xf numFmtId="0" fontId="9" fillId="7" borderId="0" xfId="0" applyFont="1" applyFill="1"/>
    <xf numFmtId="2" fontId="8" fillId="7" borderId="0" xfId="0" applyNumberFormat="1" applyFont="1" applyFill="1"/>
    <xf numFmtId="0" fontId="8" fillId="6" borderId="0" xfId="0" applyFont="1" applyFill="1"/>
    <xf numFmtId="0" fontId="9" fillId="0" borderId="0" xfId="0" applyFont="1" applyAlignment="1">
      <alignment horizontal="left"/>
    </xf>
    <xf numFmtId="0" fontId="8" fillId="6" borderId="0" xfId="0" pivotButton="1" applyFont="1" applyFill="1"/>
    <xf numFmtId="0" fontId="9" fillId="7" borderId="0" xfId="0" pivotButton="1" applyFont="1" applyFill="1"/>
    <xf numFmtId="0" fontId="8" fillId="10" borderId="0" xfId="0" applyFont="1" applyFill="1"/>
    <xf numFmtId="0" fontId="8" fillId="11" borderId="0" xfId="0" applyFont="1" applyFill="1"/>
    <xf numFmtId="0" fontId="8" fillId="12" borderId="0" xfId="0" applyFont="1" applyFill="1"/>
    <xf numFmtId="0" fontId="12" fillId="10" borderId="0" xfId="0" applyFont="1" applyFill="1"/>
    <xf numFmtId="0" fontId="13" fillId="13" borderId="0" xfId="0" applyFont="1" applyFill="1"/>
    <xf numFmtId="0" fontId="14" fillId="8" borderId="0" xfId="0" applyFont="1" applyFill="1"/>
    <xf numFmtId="0" fontId="15" fillId="8" borderId="0" xfId="0" applyFont="1" applyFill="1" applyAlignment="1">
      <alignment wrapText="1"/>
    </xf>
    <xf numFmtId="0" fontId="16" fillId="13" borderId="0" xfId="0" applyFont="1" applyFill="1" applyAlignment="1">
      <alignment wrapText="1"/>
    </xf>
    <xf numFmtId="0" fontId="8" fillId="0" borderId="2" xfId="2" applyNumberFormat="1" applyFont="1" applyBorder="1" applyAlignment="1">
      <alignment horizontal="right"/>
    </xf>
    <xf numFmtId="0" fontId="8" fillId="0" borderId="2" xfId="0" applyFont="1" applyBorder="1"/>
    <xf numFmtId="0" fontId="11" fillId="0" borderId="2" xfId="0" applyFont="1" applyBorder="1"/>
    <xf numFmtId="0" fontId="13" fillId="13" borderId="3" xfId="0" applyFont="1" applyFill="1" applyBorder="1"/>
    <xf numFmtId="0" fontId="8" fillId="9" borderId="2" xfId="0" applyFont="1" applyFill="1" applyBorder="1"/>
    <xf numFmtId="0" fontId="17" fillId="0" borderId="0" xfId="0" applyFont="1" applyAlignment="1">
      <alignment horizontal="center"/>
    </xf>
    <xf numFmtId="0" fontId="18" fillId="0" borderId="0" xfId="0" applyFont="1" applyAlignment="1">
      <alignment horizontal="center"/>
    </xf>
    <xf numFmtId="0" fontId="19" fillId="14" borderId="0" xfId="0" applyFont="1" applyFill="1"/>
    <xf numFmtId="0" fontId="5" fillId="7" borderId="0" xfId="0" applyFont="1" applyFill="1" applyAlignment="1">
      <alignment horizontal="center" vertical="center"/>
    </xf>
    <xf numFmtId="0" fontId="10" fillId="8" borderId="0" xfId="0" applyFont="1" applyFill="1" applyAlignment="1">
      <alignment horizontal="center" vertical="center"/>
    </xf>
    <xf numFmtId="0" fontId="5" fillId="8" borderId="0" xfId="0" applyFont="1" applyFill="1" applyAlignment="1">
      <alignment horizontal="center" vertical="center"/>
    </xf>
    <xf numFmtId="0" fontId="19" fillId="14" borderId="0" xfId="0" applyFont="1" applyFill="1" applyAlignment="1">
      <alignment horizontal="center"/>
    </xf>
    <xf numFmtId="0" fontId="20" fillId="14" borderId="0" xfId="0" applyFont="1" applyFill="1" applyAlignment="1">
      <alignment horizontal="center"/>
    </xf>
    <xf numFmtId="0" fontId="17" fillId="14" borderId="0" xfId="0" applyFont="1" applyFill="1" applyAlignment="1">
      <alignment horizontal="center"/>
    </xf>
    <xf numFmtId="0" fontId="18" fillId="14" borderId="0" xfId="0" applyFont="1" applyFill="1" applyAlignment="1">
      <alignment horizontal="center"/>
    </xf>
    <xf numFmtId="0" fontId="16" fillId="13" borderId="0" xfId="0" applyFont="1" applyFill="1" applyAlignment="1">
      <alignment horizontal="center" vertical="center"/>
    </xf>
    <xf numFmtId="0" fontId="15" fillId="8" borderId="0" xfId="0" applyFont="1" applyFill="1" applyAlignment="1">
      <alignment horizontal="center" vertical="center"/>
    </xf>
  </cellXfs>
  <cellStyles count="3">
    <cellStyle name="Comma" xfId="2" builtinId="3"/>
    <cellStyle name="Normal" xfId="0" builtinId="0"/>
    <cellStyle name="Per cent" xfId="1" builtinId="5"/>
  </cellStyles>
  <dxfs count="254">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Times New Roman"/>
        <family val="1"/>
        <scheme val="none"/>
      </font>
      <fill>
        <patternFill patternType="solid">
          <fgColor indexed="64"/>
          <bgColor rgb="FFFFC000"/>
        </patternFill>
      </fill>
      <alignment horizontal="center" vertical="center" textRotation="0" wrapText="1" indent="0" justifyLastLine="0" shrinkToFit="0" readingOrder="0"/>
    </dxf>
    <dxf>
      <numFmt numFmtId="14" formatCode="0.00%"/>
    </dxf>
    <dxf>
      <numFmt numFmtId="14" formatCode="0.00%"/>
    </dxf>
    <dxf>
      <font>
        <b/>
      </font>
    </dxf>
    <dxf>
      <fill>
        <patternFill>
          <bgColor rgb="FFCBA9E5"/>
        </patternFill>
      </fill>
    </dxf>
    <dxf>
      <fill>
        <patternFill patternType="solid">
          <bgColor rgb="FFD8BEEC"/>
        </patternFill>
      </fill>
    </dxf>
    <dxf>
      <fill>
        <patternFill patternType="solid">
          <bgColor rgb="FFECDFF5"/>
        </patternFill>
      </fill>
    </dxf>
    <dxf>
      <fill>
        <patternFill patternType="solid">
          <bgColor rgb="FFECDFF5"/>
        </patternFill>
      </fill>
    </dxf>
    <dxf>
      <font>
        <b/>
      </font>
    </dxf>
    <dxf>
      <font>
        <b/>
      </font>
    </dxf>
    <dxf>
      <font>
        <name val="Times New Roman"/>
        <family val="1"/>
        <charset val="238"/>
        <scheme val="none"/>
      </font>
    </dxf>
    <dxf>
      <font>
        <name val="Times New Roman"/>
        <family val="1"/>
        <charset val="238"/>
        <scheme val="none"/>
      </font>
    </dxf>
    <dxf>
      <font>
        <name val="Times New Roman"/>
        <family val="1"/>
        <charset val="238"/>
        <scheme val="none"/>
      </font>
    </dxf>
    <dxf>
      <font>
        <name val="Times New Roman"/>
        <family val="1"/>
        <charset val="238"/>
        <scheme val="none"/>
      </font>
    </dxf>
    <dxf>
      <font>
        <name val="Times New Roman"/>
        <family val="1"/>
        <charset val="238"/>
        <scheme val="none"/>
      </font>
    </dxf>
    <dxf>
      <numFmt numFmtId="2" formatCode="0.00"/>
    </dxf>
    <dxf>
      <numFmt numFmtId="14" formatCode="0.00%"/>
    </dxf>
    <dxf>
      <font>
        <color theme="1"/>
      </font>
    </dxf>
    <dxf>
      <font>
        <color theme="1"/>
      </font>
    </dxf>
    <dxf>
      <font>
        <color theme="1"/>
      </font>
    </dxf>
    <dxf>
      <font>
        <color theme="1"/>
      </font>
    </dxf>
    <dxf>
      <numFmt numFmtId="13" formatCode="0%"/>
    </dxf>
    <dxf>
      <font>
        <color rgb="FF3A0CA3"/>
      </font>
    </dxf>
    <dxf>
      <numFmt numFmtId="1" formatCode="0"/>
    </dxf>
    <dxf>
      <numFmt numFmtId="13" formatCode="0%"/>
    </dxf>
    <dxf>
      <numFmt numFmtId="1" formatCode="0"/>
    </dxf>
    <dxf>
      <font>
        <color theme="1"/>
      </font>
    </dxf>
    <dxf>
      <font>
        <color theme="1"/>
      </font>
    </dxf>
    <dxf>
      <font>
        <color theme="1"/>
      </font>
    </dxf>
    <dxf>
      <font>
        <color theme="1"/>
      </font>
    </dxf>
    <dxf>
      <numFmt numFmtId="13" formatCode="0%"/>
    </dxf>
    <dxf>
      <font>
        <color rgb="FF3A0CA3"/>
      </font>
    </dxf>
    <dxf>
      <numFmt numFmtId="1" formatCode="0"/>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numFmt numFmtId="13" formatCode="0%"/>
    </dxf>
    <dxf>
      <font>
        <color theme="1"/>
      </font>
    </dxf>
    <dxf>
      <numFmt numFmtId="13" formatCode="0%"/>
    </dxf>
    <dxf>
      <font>
        <color rgb="FF3A0CA3"/>
      </font>
    </dxf>
    <dxf>
      <numFmt numFmtId="1" formatCode="0"/>
    </dxf>
    <dxf>
      <font>
        <color theme="1"/>
      </font>
    </dxf>
    <dxf>
      <font>
        <color theme="1"/>
      </font>
    </dxf>
    <dxf>
      <font>
        <color rgb="FF3A0CA3"/>
      </font>
    </dxf>
    <dxf>
      <numFmt numFmtId="14" formatCode="0.00%"/>
    </dxf>
    <dxf>
      <numFmt numFmtId="14" formatCode="0.00%"/>
    </dxf>
    <dxf>
      <numFmt numFmtId="1" formatCode="0"/>
    </dxf>
    <dxf>
      <font>
        <color theme="1"/>
      </font>
    </dxf>
    <dxf>
      <font>
        <color theme="1"/>
      </font>
    </dxf>
    <dxf>
      <font>
        <color theme="1"/>
      </font>
    </dxf>
    <dxf>
      <font>
        <color theme="1"/>
      </font>
    </dxf>
    <dxf>
      <numFmt numFmtId="13" formatCode="0%"/>
    </dxf>
    <dxf>
      <font>
        <color rgb="FF3A0CA3"/>
      </font>
    </dxf>
    <dxf>
      <font>
        <color theme="1"/>
      </font>
    </dxf>
    <dxf>
      <font>
        <color theme="1"/>
      </font>
    </dxf>
    <dxf>
      <font>
        <color theme="1"/>
      </font>
    </dxf>
    <dxf>
      <font>
        <color theme="1"/>
      </font>
    </dxf>
    <dxf>
      <font>
        <color theme="1"/>
      </font>
    </dxf>
    <dxf>
      <numFmt numFmtId="13" formatCode="0%"/>
    </dxf>
    <dxf>
      <font>
        <color rgb="FF3A0CA3"/>
      </font>
    </dxf>
    <dxf>
      <numFmt numFmtId="13" formatCode="0%"/>
    </dxf>
    <dxf>
      <font>
        <color theme="1"/>
      </font>
    </dxf>
    <dxf>
      <font>
        <color theme="1"/>
      </font>
    </dxf>
    <dxf>
      <numFmt numFmtId="13" formatCode="0%"/>
    </dxf>
    <dxf>
      <font>
        <color rgb="FF3A0CA3"/>
      </font>
    </dxf>
    <dxf>
      <numFmt numFmtId="13" formatCode="0%"/>
    </dxf>
    <dxf>
      <font>
        <color theme="1"/>
      </font>
    </dxf>
    <dxf>
      <numFmt numFmtId="14" formatCode="0.00%"/>
    </dxf>
    <dxf>
      <font>
        <color theme="1"/>
      </font>
    </dxf>
    <dxf>
      <font>
        <color theme="1"/>
      </font>
    </dxf>
    <dxf>
      <font>
        <color theme="1"/>
      </font>
    </dxf>
    <dxf>
      <font>
        <color theme="1"/>
      </font>
    </dxf>
    <dxf>
      <numFmt numFmtId="13" formatCode="0%"/>
    </dxf>
    <dxf>
      <font>
        <color rgb="FF3A0CA3"/>
      </font>
    </dxf>
    <dxf>
      <numFmt numFmtId="13" formatCode="0%"/>
    </dxf>
    <dxf>
      <font>
        <color theme="1"/>
      </font>
    </dxf>
    <dxf>
      <numFmt numFmtId="13" formatCode="0%"/>
    </dxf>
    <dxf>
      <font>
        <color rgb="FF3A0CA3"/>
      </font>
    </dxf>
    <dxf>
      <numFmt numFmtId="14" formatCode="0.00%"/>
    </dxf>
    <dxf>
      <font>
        <color theme="1"/>
      </font>
    </dxf>
    <dxf>
      <font>
        <color theme="1"/>
      </font>
    </dxf>
    <dxf>
      <font>
        <color theme="1"/>
      </font>
    </dxf>
    <dxf>
      <font>
        <color theme="1"/>
      </font>
    </dxf>
    <dxf>
      <numFmt numFmtId="13" formatCode="0%"/>
    </dxf>
    <dxf>
      <font>
        <color rgb="FF3A0CA3"/>
      </font>
    </dxf>
    <dxf>
      <numFmt numFmtId="2" formatCode="0.00"/>
    </dxf>
    <dxf>
      <numFmt numFmtId="13" formatCode="0%"/>
    </dxf>
    <dxf>
      <numFmt numFmtId="14" formatCode="0.00%"/>
    </dxf>
    <dxf>
      <font>
        <b/>
      </font>
    </dxf>
    <dxf>
      <fill>
        <patternFill>
          <bgColor rgb="FFCBA9E5"/>
        </patternFill>
      </fill>
    </dxf>
    <dxf>
      <fill>
        <patternFill patternType="solid">
          <bgColor rgb="FFD8BEEC"/>
        </patternFill>
      </fill>
    </dxf>
    <dxf>
      <fill>
        <patternFill patternType="solid">
          <bgColor rgb="FFECDFF5"/>
        </patternFill>
      </fill>
    </dxf>
    <dxf>
      <fill>
        <patternFill patternType="solid">
          <bgColor rgb="FFECDFF5"/>
        </patternFill>
      </fill>
    </dxf>
    <dxf>
      <font>
        <b/>
      </font>
    </dxf>
    <dxf>
      <font>
        <b/>
      </font>
    </dxf>
    <dxf>
      <font>
        <name val="Times New Roman"/>
        <family val="1"/>
        <charset val="238"/>
        <scheme val="none"/>
      </font>
    </dxf>
    <dxf>
      <font>
        <name val="Times New Roman"/>
        <family val="1"/>
        <charset val="238"/>
        <scheme val="none"/>
      </font>
    </dxf>
    <dxf>
      <font>
        <name val="Times New Roman"/>
        <family val="1"/>
        <charset val="238"/>
        <scheme val="none"/>
      </font>
    </dxf>
    <dxf>
      <font>
        <name val="Times New Roman"/>
        <family val="1"/>
        <charset val="238"/>
        <scheme val="none"/>
      </font>
    </dxf>
    <dxf>
      <font>
        <name val="Times New Roman"/>
        <family val="1"/>
        <charset val="238"/>
        <scheme val="none"/>
      </font>
    </dxf>
    <dxf>
      <numFmt numFmtId="2" formatCode="0.00"/>
    </dxf>
    <dxf>
      <font>
        <b/>
        <i val="0"/>
        <color rgb="FF3A0CA3"/>
      </font>
      <border>
        <bottom style="double">
          <color auto="1"/>
        </bottom>
      </border>
    </dxf>
    <dxf>
      <border>
        <left style="thin">
          <color auto="1"/>
        </left>
        <right style="thin">
          <color auto="1"/>
        </right>
        <top style="thin">
          <color auto="1"/>
        </top>
        <bottom style="thin">
          <color auto="1"/>
        </bottom>
      </border>
    </dxf>
    <dxf>
      <font>
        <b/>
        <i val="0"/>
      </font>
      <fill>
        <patternFill>
          <bgColor rgb="FFCBA9E5"/>
        </patternFill>
      </fill>
    </dxf>
    <dxf>
      <font>
        <b/>
        <i val="0"/>
      </font>
      <fill>
        <patternFill>
          <bgColor rgb="FFD6BBEB"/>
        </patternFill>
      </fill>
    </dxf>
    <dxf>
      <fill>
        <patternFill>
          <bgColor rgb="FFECDFF5"/>
        </patternFill>
      </fill>
    </dxf>
    <dxf>
      <font>
        <b/>
        <i val="0"/>
      </font>
      <fill>
        <patternFill>
          <bgColor rgb="FFE2CFF1"/>
        </patternFill>
      </fill>
    </dxf>
    <dxf>
      <fill>
        <patternFill>
          <bgColor rgb="FFD8BEEC"/>
        </patternFill>
      </fill>
    </dxf>
  </dxfs>
  <tableStyles count="2" defaultTableStyle="TableStyleMedium2" defaultPivotStyle="PivotStyleLight16">
    <tableStyle name="PivotTable Style 1" table="0" count="5" xr9:uid="{1809282C-CC92-43FE-858B-2EEF53A86928}">
      <tableStyleElement type="wholeTable" dxfId="253"/>
      <tableStyleElement type="firstColumnStripe" dxfId="252"/>
      <tableStyleElement type="secondColumnStripe" dxfId="251"/>
      <tableStyleElement type="pageFieldLabels" dxfId="250"/>
      <tableStyleElement type="pageFieldValues" dxfId="249"/>
    </tableStyle>
    <tableStyle name="Slicer Style 1" pivot="0" table="0" count="4" xr9:uid="{9F8E951D-D23E-4E89-AAC0-EEC3BB354F4F}">
      <tableStyleElement type="wholeTable" dxfId="248"/>
      <tableStyleElement type="headerRow" dxfId="247"/>
    </tableStyle>
  </tableStyles>
  <colors>
    <mruColors>
      <color rgb="FF3A0CA3"/>
      <color rgb="FFEEDAFA"/>
      <color rgb="FFFFD9D9"/>
      <color rgb="FFE2CFF1"/>
      <color rgb="FFECDFF5"/>
      <color rgb="FFFFB3B3"/>
      <color rgb="FFC59EE2"/>
      <color rgb="FFCBA9E5"/>
      <color rgb="FF9C5BCD"/>
      <color rgb="FFD8BEEC"/>
    </mruColors>
  </colors>
  <extLst>
    <ext xmlns:x14="http://schemas.microsoft.com/office/spreadsheetml/2009/9/main" uri="{46F421CA-312F-682f-3DD2-61675219B42D}">
      <x14:dxfs count="2">
        <dxf>
          <font>
            <b/>
            <i val="0"/>
            <color theme="0"/>
          </font>
          <fill>
            <patternFill>
              <bgColor rgb="FF340CA3"/>
            </patternFill>
          </fill>
          <border>
            <left style="thin">
              <color auto="1"/>
            </left>
            <right style="thin">
              <color auto="1"/>
            </right>
            <top style="thin">
              <color auto="1"/>
            </top>
            <bottom style="thin">
              <color auto="1"/>
            </bottom>
          </border>
        </dxf>
        <dxf>
          <font>
            <b/>
            <i val="0"/>
            <color theme="0"/>
          </font>
          <fill>
            <patternFill>
              <bgColor theme="0"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onnections" Target="connections.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microsoft.com/office/2007/relationships/slicerCache" Target="slicerCaches/slicerCache4.xml"/><Relationship Id="rId28"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microsoft.com/office/2007/relationships/slicerCache" Target="slicerCaches/slicerCache3.xml"/><Relationship Id="rId27" Type="http://schemas.openxmlformats.org/officeDocument/2006/relationships/sharedStrings" Target="sharedStrings.xml"/><Relationship Id="rId30" Type="http://schemas.microsoft.com/office/2017/10/relationships/person" Target="persons/person.xml"/><Relationship Id="rId35"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4.xml"/><Relationship Id="rId1" Type="http://schemas.microsoft.com/office/2011/relationships/chartStyle" Target="style34.xml"/></Relationships>
</file>

<file path=xl/charts/_rels/chart4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6.xml"/><Relationship Id="rId1" Type="http://schemas.microsoft.com/office/2011/relationships/chartStyle" Target="style36.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7.xml"/><Relationship Id="rId1" Type="http://schemas.microsoft.com/office/2011/relationships/chartStyle" Target="style37.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38.xml"/><Relationship Id="rId1" Type="http://schemas.microsoft.com/office/2011/relationships/chartStyle" Target="style38.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39.xml"/><Relationship Id="rId1" Type="http://schemas.microsoft.com/office/2011/relationships/chartStyle" Target="style39.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40.xml"/><Relationship Id="rId1" Type="http://schemas.microsoft.com/office/2011/relationships/chartStyle" Target="style40.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41.xml"/><Relationship Id="rId1" Type="http://schemas.microsoft.com/office/2011/relationships/chartStyle" Target="style41.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54.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56.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57.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47.xml"/><Relationship Id="rId1" Type="http://schemas.microsoft.com/office/2011/relationships/chartStyle" Target="style47.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48.xml"/><Relationship Id="rId1" Type="http://schemas.microsoft.com/office/2011/relationships/chartStyle" Target="style48.xml"/></Relationships>
</file>

<file path=xl/charts/_rels/chart5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7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c:name>
    <c:fmtId val="19"/>
  </c:pivotSource>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8.9234612362152674E-2"/>
          <c:y val="3.1019403684166079E-2"/>
          <c:w val="0.87367574083060695"/>
          <c:h val="0.86493068927546446"/>
        </c:manualLayout>
      </c:layout>
      <c:lineChart>
        <c:grouping val="standard"/>
        <c:varyColors val="0"/>
        <c:ser>
          <c:idx val="0"/>
          <c:order val="0"/>
          <c:tx>
            <c:strRef>
              <c:f>PivotCharts!$B$3</c:f>
              <c:strCache>
                <c:ptCount val="1"/>
                <c:pt idx="0">
                  <c:v>Total</c:v>
                </c:pt>
              </c:strCache>
            </c:strRef>
          </c:tx>
          <c:spPr>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s>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Ref>
              <c:f>PivotCharts!$A$4:$A$10</c:f>
              <c:strCache>
                <c:ptCount val="7"/>
                <c:pt idx="0">
                  <c:v>2017</c:v>
                </c:pt>
                <c:pt idx="1">
                  <c:v>2018</c:v>
                </c:pt>
                <c:pt idx="2">
                  <c:v>2019</c:v>
                </c:pt>
                <c:pt idx="3">
                  <c:v>2020</c:v>
                </c:pt>
                <c:pt idx="4">
                  <c:v>2021</c:v>
                </c:pt>
                <c:pt idx="5">
                  <c:v>2022</c:v>
                </c:pt>
                <c:pt idx="6">
                  <c:v>2023</c:v>
                </c:pt>
              </c:strCache>
            </c:strRef>
          </c:cat>
          <c:val>
            <c:numRef>
              <c:f>PivotCharts!$B$4:$B$10</c:f>
              <c:numCache>
                <c:formatCode>0%</c:formatCode>
                <c:ptCount val="7"/>
                <c:pt idx="1">
                  <c:v>1.1241610738255035</c:v>
                </c:pt>
                <c:pt idx="2">
                  <c:v>1.2330173775671407</c:v>
                </c:pt>
                <c:pt idx="3">
                  <c:v>1.0647329324372126</c:v>
                </c:pt>
                <c:pt idx="4">
                  <c:v>0.28439266746616415</c:v>
                </c:pt>
                <c:pt idx="5">
                  <c:v>6.3029211684673871</c:v>
                </c:pt>
                <c:pt idx="6">
                  <c:v>2.0858447488584474E-2</c:v>
                </c:pt>
              </c:numCache>
            </c:numRef>
          </c:val>
          <c:smooth val="0"/>
          <c:extLst>
            <c:ext xmlns:c16="http://schemas.microsoft.com/office/drawing/2014/chart" uri="{C3380CC4-5D6E-409C-BE32-E72D297353CC}">
              <c16:uniqueId val="{00000000-4C23-4B04-B983-114904132655}"/>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60-4E0A-93B0-4A8FC77E164C}"/>
              </c:ext>
            </c:extLst>
          </c:dPt>
          <c:val>
            <c:numLit>
              <c:formatCode>General</c:formatCode>
              <c:ptCount val="1"/>
              <c:pt idx="0">
                <c:v>1</c:v>
              </c:pt>
            </c:numLit>
          </c:val>
          <c:extLst>
            <c:ext xmlns:c16="http://schemas.microsoft.com/office/drawing/2014/chart" uri="{C3380CC4-5D6E-409C-BE32-E72D297353CC}">
              <c16:uniqueId val="{00000002-EC60-4E0A-93B0-4A8FC77E164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C60-4E0A-93B0-4A8FC77E164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C60-4E0A-93B0-4A8FC77E164C}"/>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EC60-4E0A-93B0-4A8FC77E164C}"/>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EC60-4E0A-93B0-4A8FC77E164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PivotCharts!$B$64:$C$64</c:f>
              <c:numCache>
                <c:formatCode>0%</c:formatCode>
                <c:ptCount val="2"/>
                <c:pt idx="0">
                  <c:v>0.22224030778336787</c:v>
                </c:pt>
                <c:pt idx="1">
                  <c:v>0.7777596922166321</c:v>
                </c:pt>
              </c:numCache>
            </c:numRef>
          </c:val>
          <c:extLst>
            <c:ext xmlns:c16="http://schemas.microsoft.com/office/drawing/2014/chart" uri="{C3380CC4-5D6E-409C-BE32-E72D297353CC}">
              <c16:uniqueId val="{00000007-EC60-4E0A-93B0-4A8FC77E164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18-423A-AA87-0432FB76D814}"/>
              </c:ext>
            </c:extLst>
          </c:dPt>
          <c:val>
            <c:numLit>
              <c:formatCode>General</c:formatCode>
              <c:ptCount val="1"/>
              <c:pt idx="0">
                <c:v>1</c:v>
              </c:pt>
            </c:numLit>
          </c:val>
          <c:extLst>
            <c:ext xmlns:c16="http://schemas.microsoft.com/office/drawing/2014/chart" uri="{C3380CC4-5D6E-409C-BE32-E72D297353CC}">
              <c16:uniqueId val="{00000002-1118-423A-AA87-0432FB76D814}"/>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1118-423A-AA87-0432FB76D814}"/>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118-423A-AA87-0432FB76D814}"/>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1118-423A-AA87-0432FB76D814}"/>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1118-423A-AA87-0432FB76D814}"/>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PivotCharts!$B$65:$C$65</c:f>
              <c:numCache>
                <c:formatCode>0%</c:formatCode>
                <c:ptCount val="2"/>
                <c:pt idx="0">
                  <c:v>0.24700596597186419</c:v>
                </c:pt>
                <c:pt idx="1">
                  <c:v>0.75299403402813581</c:v>
                </c:pt>
              </c:numCache>
            </c:numRef>
          </c:val>
          <c:extLst>
            <c:ext xmlns:c16="http://schemas.microsoft.com/office/drawing/2014/chart" uri="{C3380CC4-5D6E-409C-BE32-E72D297353CC}">
              <c16:uniqueId val="{00000007-1118-423A-AA87-0432FB76D81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Industry.xlsx]PivotCharts!PivotTable17</c:name>
    <c:fmtId val="43"/>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1"/>
          <c:h val="0.89467811088831284"/>
        </c:manualLayout>
      </c:layout>
      <c:bar3DChart>
        <c:barDir val="col"/>
        <c:grouping val="stacked"/>
        <c:varyColors val="0"/>
        <c:ser>
          <c:idx val="0"/>
          <c:order val="0"/>
          <c:tx>
            <c:strRef>
              <c:f>PivotCharts!$B$136</c:f>
              <c:strCache>
                <c:ptCount val="1"/>
                <c:pt idx="0">
                  <c:v> BottomCap</c:v>
                </c:pt>
              </c:strCache>
            </c:strRef>
          </c:tx>
          <c:spPr>
            <a:solidFill>
              <a:schemeClr val="bg1">
                <a:lumMod val="75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PivotCharts!$B$137:$B$143</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2B8C-4CD0-9D10-BF5B3C8AFA4E}"/>
            </c:ext>
          </c:extLst>
        </c:ser>
        <c:ser>
          <c:idx val="1"/>
          <c:order val="1"/>
          <c:tx>
            <c:strRef>
              <c:f>PivotCharts!$C$136</c:f>
              <c:strCache>
                <c:ptCount val="1"/>
                <c:pt idx="0">
                  <c:v> SRBlack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PivotCharts!$C$137:$C$143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2B8C-4CD0-9D10-BF5B3C8AFA4E}"/>
            </c:ext>
          </c:extLst>
        </c:ser>
        <c:ser>
          <c:idx val="2"/>
          <c:order val="2"/>
          <c:tx>
            <c:strRef>
              <c:f>PivotCharts!$D$136</c:f>
              <c:strCache>
                <c:ptCount val="1"/>
                <c:pt idx="0">
                  <c:v> SRBrown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PivotCharts!$D$137:$D$143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2B8C-4CD0-9D10-BF5B3C8AFA4E}"/>
            </c:ext>
          </c:extLst>
        </c:ser>
        <c:ser>
          <c:idx val="3"/>
          <c:order val="3"/>
          <c:tx>
            <c:strRef>
              <c:f>PivotCharts!$E$136</c:f>
              <c:strCache>
                <c:ptCount val="1"/>
                <c:pt idx="0">
                  <c:v> SRGreen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PivotCharts!$E$137:$E$143</c:f>
              <c:numCache>
                <c:formatCode>0%</c:formatCode>
                <c:ptCount val="7"/>
                <c:pt idx="0">
                  <c:v>1.413028413028413</c:v>
                </c:pt>
                <c:pt idx="1">
                  <c:v>#N/A</c:v>
                </c:pt>
                <c:pt idx="2">
                  <c:v>#N/A</c:v>
                </c:pt>
                <c:pt idx="3">
                  <c:v>#N/A</c:v>
                </c:pt>
                <c:pt idx="4">
                  <c:v>#N/A</c:v>
                </c:pt>
                <c:pt idx="5">
                  <c:v>#N/A</c:v>
                </c:pt>
                <c:pt idx="6">
                  <c:v>#N/A</c:v>
                </c:pt>
              </c:numCache>
            </c:numRef>
          </c:val>
          <c:extLst>
            <c:ext xmlns:c16="http://schemas.microsoft.com/office/drawing/2014/chart" uri="{C3380CC4-5D6E-409C-BE32-E72D297353CC}">
              <c16:uniqueId val="{00000003-2B8C-4CD0-9D10-BF5B3C8AFA4E}"/>
            </c:ext>
          </c:extLst>
        </c:ser>
        <c:ser>
          <c:idx val="4"/>
          <c:order val="4"/>
          <c:tx>
            <c:strRef>
              <c:f>PivotCharts!$F$136</c:f>
              <c:strCache>
                <c:ptCount val="1"/>
                <c:pt idx="0">
                  <c:v> SRRed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PivotCharts!$F$137:$F$143</c:f>
              <c:numCache>
                <c:formatCode>0%</c:formatCode>
                <c:ptCount val="7"/>
                <c:pt idx="0">
                  <c:v>#N/A</c:v>
                </c:pt>
                <c:pt idx="1">
                  <c:v>1.9693721286370598</c:v>
                </c:pt>
                <c:pt idx="2">
                  <c:v>4.3574821852731596</c:v>
                </c:pt>
                <c:pt idx="3">
                  <c:v>9.2443502824858754</c:v>
                </c:pt>
                <c:pt idx="4">
                  <c:v>11.992668621700879</c:v>
                </c:pt>
                <c:pt idx="5">
                  <c:v>9.4739204457514319</c:v>
                </c:pt>
                <c:pt idx="6">
                  <c:v>11.537707390648567</c:v>
                </c:pt>
              </c:numCache>
            </c:numRef>
          </c:val>
          <c:extLst>
            <c:ext xmlns:c16="http://schemas.microsoft.com/office/drawing/2014/chart" uri="{C3380CC4-5D6E-409C-BE32-E72D297353CC}">
              <c16:uniqueId val="{00000004-2B8C-4CD0-9D10-BF5B3C8AFA4E}"/>
            </c:ext>
          </c:extLst>
        </c:ser>
        <c:ser>
          <c:idx val="5"/>
          <c:order val="5"/>
          <c:tx>
            <c:strRef>
              <c:f>PivotCharts!$G$136</c:f>
              <c:strCache>
                <c:ptCount val="1"/>
                <c:pt idx="0">
                  <c:v> SRTranspBlack</c:v>
                </c:pt>
              </c:strCache>
            </c:strRef>
          </c:tx>
          <c:spPr>
            <a:solidFill>
              <a:schemeClr val="tx1">
                <a:alpha val="20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PivotCharts!$G$137:$G$143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2B8C-4CD0-9D10-BF5B3C8AFA4E}"/>
            </c:ext>
          </c:extLst>
        </c:ser>
        <c:ser>
          <c:idx val="6"/>
          <c:order val="6"/>
          <c:tx>
            <c:strRef>
              <c:f>PivotCharts!$H$136</c:f>
              <c:strCache>
                <c:ptCount val="1"/>
                <c:pt idx="0">
                  <c:v> SRTranspBrown</c:v>
                </c:pt>
              </c:strCache>
            </c:strRef>
          </c:tx>
          <c:spPr>
            <a:solidFill>
              <a:schemeClr val="accent2">
                <a:lumMod val="50000"/>
                <a:alpha val="20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PivotCharts!$H$137:$H$143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2B8C-4CD0-9D10-BF5B3C8AFA4E}"/>
            </c:ext>
          </c:extLst>
        </c:ser>
        <c:ser>
          <c:idx val="7"/>
          <c:order val="7"/>
          <c:tx>
            <c:strRef>
              <c:f>PivotCharts!$I$136</c:f>
              <c:strCache>
                <c:ptCount val="1"/>
                <c:pt idx="0">
                  <c:v> SRTranspGreen</c:v>
                </c:pt>
              </c:strCache>
            </c:strRef>
          </c:tx>
          <c:spPr>
            <a:solidFill>
              <a:srgbClr val="00B050">
                <a:alpha val="20000"/>
              </a:srgb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PivotCharts!$I$137:$I$143</c:f>
              <c:numCache>
                <c:formatCode>0%</c:formatCode>
                <c:ptCount val="7"/>
                <c:pt idx="0">
                  <c:v>11.086971586971586</c:v>
                </c:pt>
                <c:pt idx="1">
                  <c:v>#N/A</c:v>
                </c:pt>
                <c:pt idx="2">
                  <c:v>#N/A</c:v>
                </c:pt>
                <c:pt idx="3">
                  <c:v>#N/A</c:v>
                </c:pt>
                <c:pt idx="4">
                  <c:v>#N/A</c:v>
                </c:pt>
                <c:pt idx="5">
                  <c:v>#N/A</c:v>
                </c:pt>
                <c:pt idx="6">
                  <c:v>#N/A</c:v>
                </c:pt>
              </c:numCache>
            </c:numRef>
          </c:val>
          <c:extLst>
            <c:ext xmlns:c16="http://schemas.microsoft.com/office/drawing/2014/chart" uri="{C3380CC4-5D6E-409C-BE32-E72D297353CC}">
              <c16:uniqueId val="{00000007-2B8C-4CD0-9D10-BF5B3C8AFA4E}"/>
            </c:ext>
          </c:extLst>
        </c:ser>
        <c:ser>
          <c:idx val="8"/>
          <c:order val="8"/>
          <c:tx>
            <c:strRef>
              <c:f>PivotCharts!$J$136</c:f>
              <c:strCache>
                <c:ptCount val="1"/>
                <c:pt idx="0">
                  <c:v> SRTranspRed</c:v>
                </c:pt>
              </c:strCache>
            </c:strRef>
          </c:tx>
          <c:spPr>
            <a:solidFill>
              <a:srgbClr val="FF0000">
                <a:alpha val="20000"/>
              </a:srgb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PivotCharts!$J$137:$J$143</c:f>
              <c:numCache>
                <c:formatCode>0%</c:formatCode>
                <c:ptCount val="7"/>
                <c:pt idx="0">
                  <c:v>#N/A</c:v>
                </c:pt>
                <c:pt idx="1">
                  <c:v>10.53062787136294</c:v>
                </c:pt>
                <c:pt idx="2">
                  <c:v>8.1425178147268404</c:v>
                </c:pt>
                <c:pt idx="3">
                  <c:v>3.2556497175141246</c:v>
                </c:pt>
                <c:pt idx="4">
                  <c:v>0.50733137829912067</c:v>
                </c:pt>
                <c:pt idx="5">
                  <c:v>3.0260795542485681</c:v>
                </c:pt>
                <c:pt idx="6">
                  <c:v>0.96229260935143301</c:v>
                </c:pt>
              </c:numCache>
            </c:numRef>
          </c:val>
          <c:extLst>
            <c:ext xmlns:c16="http://schemas.microsoft.com/office/drawing/2014/chart" uri="{C3380CC4-5D6E-409C-BE32-E72D297353CC}">
              <c16:uniqueId val="{00000008-2B8C-4CD0-9D10-BF5B3C8AFA4E}"/>
            </c:ext>
          </c:extLst>
        </c:ser>
        <c:ser>
          <c:idx val="9"/>
          <c:order val="9"/>
          <c:tx>
            <c:strRef>
              <c:f>PivotCharts!$K$136</c:f>
              <c:strCache>
                <c:ptCount val="1"/>
                <c:pt idx="0">
                  <c:v> UpperCap</c:v>
                </c:pt>
              </c:strCache>
            </c:strRef>
          </c:tx>
          <c:spPr>
            <a:solidFill>
              <a:schemeClr val="bg1">
                <a:lumMod val="75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PivotCharts!$K$137:$K$143</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2B8C-4CD0-9D10-BF5B3C8AFA4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Industry.xlsx]PivotCharts!PivotTable8</c:name>
    <c:fmtId val="2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21890367152387E-2"/>
          <c:y val="0.15740740740740741"/>
          <c:w val="0.90870531269798172"/>
          <c:h val="0.63408209390492853"/>
        </c:manualLayout>
      </c:layout>
      <c:lineChart>
        <c:grouping val="standard"/>
        <c:varyColors val="0"/>
        <c:ser>
          <c:idx val="0"/>
          <c:order val="0"/>
          <c:tx>
            <c:strRef>
              <c:f>PivotCharts!$B$184</c:f>
              <c:strCache>
                <c:ptCount val="1"/>
                <c:pt idx="0">
                  <c:v> DER</c:v>
                </c:pt>
              </c:strCache>
            </c:strRef>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PivotCharts!$B$185:$B$191</c:f>
              <c:numCache>
                <c:formatCode>0%</c:formatCode>
                <c:ptCount val="7"/>
                <c:pt idx="0">
                  <c:v>4.9597315436241614</c:v>
                </c:pt>
                <c:pt idx="1">
                  <c:v>2.5987361769352288</c:v>
                </c:pt>
                <c:pt idx="2">
                  <c:v>1.132295719844358</c:v>
                </c:pt>
                <c:pt idx="3">
                  <c:v>0.53537776254925473</c:v>
                </c:pt>
                <c:pt idx="4">
                  <c:v>0.64319060957716423</c:v>
                </c:pt>
                <c:pt idx="5">
                  <c:v>0.234337899543379</c:v>
                </c:pt>
                <c:pt idx="6">
                  <c:v>0.21457453660631218</c:v>
                </c:pt>
              </c:numCache>
            </c:numRef>
          </c:val>
          <c:smooth val="0"/>
          <c:extLst>
            <c:ext xmlns:c16="http://schemas.microsoft.com/office/drawing/2014/chart" uri="{C3380CC4-5D6E-409C-BE32-E72D297353CC}">
              <c16:uniqueId val="{00000000-5E5F-4EEF-93B6-A2DE9C104346}"/>
            </c:ext>
          </c:extLst>
        </c:ser>
        <c:ser>
          <c:idx val="1"/>
          <c:order val="1"/>
          <c:tx>
            <c:strRef>
              <c:f>PivotCharts!$C$184</c:f>
              <c:strCache>
                <c:ptCount val="1"/>
                <c:pt idx="0">
                  <c:v> DAR</c:v>
                </c:pt>
              </c:strCache>
            </c:strRef>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PivotCharts!$C$185:$C$191</c:f>
              <c:numCache>
                <c:formatCode>0%</c:formatCode>
                <c:ptCount val="7"/>
                <c:pt idx="0">
                  <c:v>0.8322072072072072</c:v>
                </c:pt>
                <c:pt idx="1">
                  <c:v>0.72212467076382791</c:v>
                </c:pt>
                <c:pt idx="2">
                  <c:v>0.53102189781021902</c:v>
                </c:pt>
                <c:pt idx="3">
                  <c:v>0.34869448783753626</c:v>
                </c:pt>
                <c:pt idx="4">
                  <c:v>0.38827602866575411</c:v>
                </c:pt>
                <c:pt idx="5">
                  <c:v>0.18984906777153004</c:v>
                </c:pt>
                <c:pt idx="6">
                  <c:v>0.17666642115342124</c:v>
                </c:pt>
              </c:numCache>
            </c:numRef>
          </c:val>
          <c:smooth val="0"/>
          <c:extLst>
            <c:ext xmlns:c16="http://schemas.microsoft.com/office/drawing/2014/chart" uri="{C3380CC4-5D6E-409C-BE32-E72D297353CC}">
              <c16:uniqueId val="{00000001-5E5F-4EEF-93B6-A2DE9C104346}"/>
            </c:ext>
          </c:extLst>
        </c:ser>
        <c:ser>
          <c:idx val="2"/>
          <c:order val="2"/>
          <c:tx>
            <c:strRef>
              <c:f>PivotCharts!$D$184</c:f>
              <c:strCache>
                <c:ptCount val="1"/>
                <c:pt idx="0">
                  <c:v> EAR</c:v>
                </c:pt>
              </c:strCache>
            </c:strRef>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PivotCharts!$D$185:$D$191</c:f>
              <c:numCache>
                <c:formatCode>0%</c:formatCode>
                <c:ptCount val="7"/>
                <c:pt idx="0">
                  <c:v>0.1677927927927928</c:v>
                </c:pt>
                <c:pt idx="1">
                  <c:v>0.27787532923617209</c:v>
                </c:pt>
                <c:pt idx="2">
                  <c:v>0.46897810218978103</c:v>
                </c:pt>
                <c:pt idx="3">
                  <c:v>0.65130551216246368</c:v>
                </c:pt>
                <c:pt idx="4">
                  <c:v>0.60367179322006603</c:v>
                </c:pt>
                <c:pt idx="5">
                  <c:v>0.81015093222847001</c:v>
                </c:pt>
                <c:pt idx="6">
                  <c:v>0.82333357884657876</c:v>
                </c:pt>
              </c:numCache>
            </c:numRef>
          </c:val>
          <c:smooth val="0"/>
          <c:extLst>
            <c:ext xmlns:c16="http://schemas.microsoft.com/office/drawing/2014/chart" uri="{C3380CC4-5D6E-409C-BE32-E72D297353CC}">
              <c16:uniqueId val="{00000002-5E5F-4EEF-93B6-A2DE9C104346}"/>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no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Industry.xlsx]PivotCharts!PivotTable5</c:name>
    <c:fmtId val="32"/>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PivotCharts!$B$88</c:f>
              <c:strCache>
                <c:ptCount val="1"/>
                <c:pt idx="0">
                  <c:v> BottomCap</c:v>
                </c:pt>
              </c:strCache>
            </c:strRef>
          </c:tx>
          <c:spPr>
            <a:solidFill>
              <a:schemeClr val="bg1">
                <a:lumMod val="75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PivotCharts!$B$89:$B$95</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A198-40CB-AC94-885891C309B8}"/>
            </c:ext>
          </c:extLst>
        </c:ser>
        <c:ser>
          <c:idx val="1"/>
          <c:order val="1"/>
          <c:tx>
            <c:strRef>
              <c:f>PivotCharts!$C$88</c:f>
              <c:strCache>
                <c:ptCount val="1"/>
                <c:pt idx="0">
                  <c:v> CRBlack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PivotCharts!$C$89:$C$95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A198-40CB-AC94-885891C309B8}"/>
            </c:ext>
          </c:extLst>
        </c:ser>
        <c:ser>
          <c:idx val="2"/>
          <c:order val="2"/>
          <c:tx>
            <c:strRef>
              <c:f>PivotCharts!$D$88</c:f>
              <c:strCache>
                <c:ptCount val="1"/>
                <c:pt idx="0">
                  <c:v> CRBrown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PivotCharts!$D$89:$D$95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A198-40CB-AC94-885891C309B8}"/>
            </c:ext>
          </c:extLst>
        </c:ser>
        <c:ser>
          <c:idx val="3"/>
          <c:order val="3"/>
          <c:tx>
            <c:strRef>
              <c:f>PivotCharts!$E$88</c:f>
              <c:strCache>
                <c:ptCount val="1"/>
                <c:pt idx="0">
                  <c:v> CRGreen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PivotCharts!$E$89:$E$95</c:f>
              <c:numCache>
                <c:formatCode>0%</c:formatCode>
                <c:ptCount val="7"/>
                <c:pt idx="0">
                  <c:v>1.7409120951751487</c:v>
                </c:pt>
                <c:pt idx="1">
                  <c:v>1.784274193548387</c:v>
                </c:pt>
                <c:pt idx="2">
                  <c:v>1.9487070792708774</c:v>
                </c:pt>
                <c:pt idx="3">
                  <c:v>#N/A</c:v>
                </c:pt>
                <c:pt idx="4">
                  <c:v>2.0242924528301889</c:v>
                </c:pt>
                <c:pt idx="5">
                  <c:v>2.358140995446695</c:v>
                </c:pt>
                <c:pt idx="6">
                  <c:v>#N/A</c:v>
                </c:pt>
              </c:numCache>
            </c:numRef>
          </c:val>
          <c:extLst>
            <c:ext xmlns:c16="http://schemas.microsoft.com/office/drawing/2014/chart" uri="{C3380CC4-5D6E-409C-BE32-E72D297353CC}">
              <c16:uniqueId val="{00000003-A198-40CB-AC94-885891C309B8}"/>
            </c:ext>
          </c:extLst>
        </c:ser>
        <c:ser>
          <c:idx val="4"/>
          <c:order val="4"/>
          <c:tx>
            <c:strRef>
              <c:f>PivotCharts!$F$88</c:f>
              <c:strCache>
                <c:ptCount val="1"/>
                <c:pt idx="0">
                  <c:v> CRRed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PivotCharts!$F$89:$F$95</c:f>
              <c:numCache>
                <c:formatCode>0%</c:formatCode>
                <c:ptCount val="7"/>
                <c:pt idx="0">
                  <c:v>#N/A</c:v>
                </c:pt>
                <c:pt idx="1">
                  <c:v>#N/A</c:v>
                </c:pt>
                <c:pt idx="2">
                  <c:v>#N/A</c:v>
                </c:pt>
                <c:pt idx="3">
                  <c:v>2.5415804716590813</c:v>
                </c:pt>
                <c:pt idx="4">
                  <c:v>#N/A</c:v>
                </c:pt>
                <c:pt idx="5">
                  <c:v>#N/A</c:v>
                </c:pt>
                <c:pt idx="6">
                  <c:v>2.5068022125878309</c:v>
                </c:pt>
              </c:numCache>
            </c:numRef>
          </c:val>
          <c:extLst>
            <c:ext xmlns:c16="http://schemas.microsoft.com/office/drawing/2014/chart" uri="{C3380CC4-5D6E-409C-BE32-E72D297353CC}">
              <c16:uniqueId val="{00000004-A198-40CB-AC94-885891C309B8}"/>
            </c:ext>
          </c:extLst>
        </c:ser>
        <c:ser>
          <c:idx val="5"/>
          <c:order val="5"/>
          <c:tx>
            <c:strRef>
              <c:f>PivotCharts!$G$88</c:f>
              <c:strCache>
                <c:ptCount val="1"/>
                <c:pt idx="0">
                  <c:v> CRTranspBlack</c:v>
                </c:pt>
              </c:strCache>
            </c:strRef>
          </c:tx>
          <c:spPr>
            <a:solidFill>
              <a:schemeClr val="tx1">
                <a:alpha val="20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PivotCharts!$G$89:$G$95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A198-40CB-AC94-885891C309B8}"/>
            </c:ext>
          </c:extLst>
        </c:ser>
        <c:ser>
          <c:idx val="6"/>
          <c:order val="6"/>
          <c:tx>
            <c:strRef>
              <c:f>PivotCharts!$H$88</c:f>
              <c:strCache>
                <c:ptCount val="1"/>
                <c:pt idx="0">
                  <c:v> CRTranspBrown</c:v>
                </c:pt>
              </c:strCache>
            </c:strRef>
          </c:tx>
          <c:spPr>
            <a:solidFill>
              <a:schemeClr val="accent2">
                <a:lumMod val="50000"/>
                <a:alpha val="20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PivotCharts!$H$89:$H$95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A198-40CB-AC94-885891C309B8}"/>
            </c:ext>
          </c:extLst>
        </c:ser>
        <c:ser>
          <c:idx val="7"/>
          <c:order val="7"/>
          <c:tx>
            <c:strRef>
              <c:f>PivotCharts!$I$88</c:f>
              <c:strCache>
                <c:ptCount val="1"/>
                <c:pt idx="0">
                  <c:v> CRTranspGreen</c:v>
                </c:pt>
              </c:strCache>
            </c:strRef>
          </c:tx>
          <c:spPr>
            <a:solidFill>
              <a:srgbClr val="00B050">
                <a:alpha val="20000"/>
              </a:srgb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PivotCharts!$I$89:$I$95</c:f>
              <c:numCache>
                <c:formatCode>0%</c:formatCode>
                <c:ptCount val="7"/>
                <c:pt idx="0">
                  <c:v>6.7590879048248516</c:v>
                </c:pt>
                <c:pt idx="1">
                  <c:v>6.715725806451613</c:v>
                </c:pt>
                <c:pt idx="2">
                  <c:v>6.5512929207291224</c:v>
                </c:pt>
                <c:pt idx="3">
                  <c:v>#N/A</c:v>
                </c:pt>
                <c:pt idx="4">
                  <c:v>6.4757075471698116</c:v>
                </c:pt>
                <c:pt idx="5">
                  <c:v>6.1418590045533055</c:v>
                </c:pt>
                <c:pt idx="6">
                  <c:v>#N/A</c:v>
                </c:pt>
              </c:numCache>
            </c:numRef>
          </c:val>
          <c:extLst>
            <c:ext xmlns:c16="http://schemas.microsoft.com/office/drawing/2014/chart" uri="{C3380CC4-5D6E-409C-BE32-E72D297353CC}">
              <c16:uniqueId val="{00000007-A198-40CB-AC94-885891C309B8}"/>
            </c:ext>
          </c:extLst>
        </c:ser>
        <c:ser>
          <c:idx val="8"/>
          <c:order val="8"/>
          <c:tx>
            <c:strRef>
              <c:f>PivotCharts!$J$88</c:f>
              <c:strCache>
                <c:ptCount val="1"/>
                <c:pt idx="0">
                  <c:v> CRTranspRed</c:v>
                </c:pt>
              </c:strCache>
            </c:strRef>
          </c:tx>
          <c:spPr>
            <a:solidFill>
              <a:srgbClr val="FF0000">
                <a:alpha val="20000"/>
              </a:srgb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PivotCharts!$J$89:$J$95</c:f>
              <c:numCache>
                <c:formatCode>0%</c:formatCode>
                <c:ptCount val="7"/>
                <c:pt idx="0">
                  <c:v>#N/A</c:v>
                </c:pt>
                <c:pt idx="1">
                  <c:v>#N/A</c:v>
                </c:pt>
                <c:pt idx="2">
                  <c:v>#N/A</c:v>
                </c:pt>
                <c:pt idx="3">
                  <c:v>5.9584195283409187</c:v>
                </c:pt>
                <c:pt idx="4">
                  <c:v>#N/A</c:v>
                </c:pt>
                <c:pt idx="5">
                  <c:v>#N/A</c:v>
                </c:pt>
                <c:pt idx="6">
                  <c:v>5.9931977874121696</c:v>
                </c:pt>
              </c:numCache>
            </c:numRef>
          </c:val>
          <c:extLst>
            <c:ext xmlns:c16="http://schemas.microsoft.com/office/drawing/2014/chart" uri="{C3380CC4-5D6E-409C-BE32-E72D297353CC}">
              <c16:uniqueId val="{00000008-A198-40CB-AC94-885891C309B8}"/>
            </c:ext>
          </c:extLst>
        </c:ser>
        <c:ser>
          <c:idx val="9"/>
          <c:order val="9"/>
          <c:tx>
            <c:strRef>
              <c:f>PivotCharts!$K$88</c:f>
              <c:strCache>
                <c:ptCount val="1"/>
                <c:pt idx="0">
                  <c:v> UpperCap</c:v>
                </c:pt>
              </c:strCache>
            </c:strRef>
          </c:tx>
          <c:spPr>
            <a:solidFill>
              <a:schemeClr val="bg1">
                <a:lumMod val="75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PivotCharts!$K$89:$K$95</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A198-40CB-AC94-885891C309B8}"/>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Industry.xlsx]PivotCharts!PivotTable15</c:name>
    <c:fmtId val="34"/>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PivotCharts!$B$103</c:f>
              <c:strCache>
                <c:ptCount val="1"/>
                <c:pt idx="0">
                  <c:v> BottomCap</c:v>
                </c:pt>
              </c:strCache>
            </c:strRef>
          </c:tx>
          <c:spPr>
            <a:solidFill>
              <a:schemeClr val="bg1">
                <a:lumMod val="75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PivotCharts!$B$104:$B$110</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303A-4D16-949A-747FBCDD15A4}"/>
            </c:ext>
          </c:extLst>
        </c:ser>
        <c:ser>
          <c:idx val="1"/>
          <c:order val="1"/>
          <c:tx>
            <c:strRef>
              <c:f>PivotCharts!$C$103</c:f>
              <c:strCache>
                <c:ptCount val="1"/>
                <c:pt idx="0">
                  <c:v> QRBlack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PivotCharts!$C$104:$C$110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303A-4D16-949A-747FBCDD15A4}"/>
            </c:ext>
          </c:extLst>
        </c:ser>
        <c:ser>
          <c:idx val="2"/>
          <c:order val="2"/>
          <c:tx>
            <c:strRef>
              <c:f>PivotCharts!$D$103</c:f>
              <c:strCache>
                <c:ptCount val="1"/>
                <c:pt idx="0">
                  <c:v> QRBrown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PivotCharts!$D$104:$D$110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303A-4D16-949A-747FBCDD15A4}"/>
            </c:ext>
          </c:extLst>
        </c:ser>
        <c:ser>
          <c:idx val="3"/>
          <c:order val="3"/>
          <c:tx>
            <c:strRef>
              <c:f>PivotCharts!$E$103</c:f>
              <c:strCache>
                <c:ptCount val="1"/>
                <c:pt idx="0">
                  <c:v> QRGreen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PivotCharts!$E$104:$E$110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3-303A-4D16-949A-747FBCDD15A4}"/>
            </c:ext>
          </c:extLst>
        </c:ser>
        <c:ser>
          <c:idx val="4"/>
          <c:order val="4"/>
          <c:tx>
            <c:strRef>
              <c:f>PivotCharts!$F$103</c:f>
              <c:strCache>
                <c:ptCount val="1"/>
                <c:pt idx="0">
                  <c:v> QRRed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PivotCharts!$F$104:$F$110</c:f>
              <c:numCache>
                <c:formatCode>0%</c:formatCode>
                <c:ptCount val="7"/>
                <c:pt idx="0">
                  <c:v>1.2822207534699273</c:v>
                </c:pt>
                <c:pt idx="1">
                  <c:v>1.358366935483871</c:v>
                </c:pt>
                <c:pt idx="2">
                  <c:v>1.5324289953370072</c:v>
                </c:pt>
                <c:pt idx="3">
                  <c:v>1.9627637567232106</c:v>
                </c:pt>
                <c:pt idx="4">
                  <c:v>1.5632075471698113</c:v>
                </c:pt>
                <c:pt idx="5">
                  <c:v>1.7660543256398178</c:v>
                </c:pt>
                <c:pt idx="6">
                  <c:v>1.8563312901779041</c:v>
                </c:pt>
              </c:numCache>
            </c:numRef>
          </c:val>
          <c:extLst>
            <c:ext xmlns:c16="http://schemas.microsoft.com/office/drawing/2014/chart" uri="{C3380CC4-5D6E-409C-BE32-E72D297353CC}">
              <c16:uniqueId val="{00000004-303A-4D16-949A-747FBCDD15A4}"/>
            </c:ext>
          </c:extLst>
        </c:ser>
        <c:ser>
          <c:idx val="5"/>
          <c:order val="5"/>
          <c:tx>
            <c:strRef>
              <c:f>PivotCharts!$G$103</c:f>
              <c:strCache>
                <c:ptCount val="1"/>
                <c:pt idx="0">
                  <c:v> QRTranspBlack</c:v>
                </c:pt>
              </c:strCache>
            </c:strRef>
          </c:tx>
          <c:spPr>
            <a:solidFill>
              <a:schemeClr val="tx1">
                <a:alpha val="20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PivotCharts!$G$104:$G$110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303A-4D16-949A-747FBCDD15A4}"/>
            </c:ext>
          </c:extLst>
        </c:ser>
        <c:ser>
          <c:idx val="6"/>
          <c:order val="6"/>
          <c:tx>
            <c:strRef>
              <c:f>PivotCharts!$H$103</c:f>
              <c:strCache>
                <c:ptCount val="1"/>
                <c:pt idx="0">
                  <c:v> QRTranspBrown</c:v>
                </c:pt>
              </c:strCache>
            </c:strRef>
          </c:tx>
          <c:spPr>
            <a:solidFill>
              <a:schemeClr val="accent2">
                <a:lumMod val="50000"/>
                <a:alpha val="20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PivotCharts!$H$104:$H$110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303A-4D16-949A-747FBCDD15A4}"/>
            </c:ext>
          </c:extLst>
        </c:ser>
        <c:ser>
          <c:idx val="7"/>
          <c:order val="7"/>
          <c:tx>
            <c:strRef>
              <c:f>PivotCharts!$I$103</c:f>
              <c:strCache>
                <c:ptCount val="1"/>
                <c:pt idx="0">
                  <c:v> QRTranspGreen</c:v>
                </c:pt>
              </c:strCache>
            </c:strRef>
          </c:tx>
          <c:spPr>
            <a:solidFill>
              <a:srgbClr val="00B050">
                <a:alpha val="20000"/>
              </a:srgb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PivotCharts!$I$104:$I$110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7-303A-4D16-949A-747FBCDD15A4}"/>
            </c:ext>
          </c:extLst>
        </c:ser>
        <c:ser>
          <c:idx val="8"/>
          <c:order val="8"/>
          <c:tx>
            <c:strRef>
              <c:f>PivotCharts!$J$103</c:f>
              <c:strCache>
                <c:ptCount val="1"/>
                <c:pt idx="0">
                  <c:v> QRTranspRed</c:v>
                </c:pt>
              </c:strCache>
            </c:strRef>
          </c:tx>
          <c:spPr>
            <a:solidFill>
              <a:srgbClr val="FF0000">
                <a:alpha val="20000"/>
              </a:srgb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PivotCharts!$J$104:$J$110</c:f>
              <c:numCache>
                <c:formatCode>0%</c:formatCode>
                <c:ptCount val="7"/>
                <c:pt idx="0">
                  <c:v>6.717779246530073</c:v>
                </c:pt>
                <c:pt idx="1">
                  <c:v>6.641633064516129</c:v>
                </c:pt>
                <c:pt idx="2">
                  <c:v>6.4675710046629931</c:v>
                </c:pt>
                <c:pt idx="3">
                  <c:v>6.037236243276789</c:v>
                </c:pt>
                <c:pt idx="4">
                  <c:v>6.436792452830189</c:v>
                </c:pt>
                <c:pt idx="5">
                  <c:v>6.2339456743601822</c:v>
                </c:pt>
                <c:pt idx="6">
                  <c:v>6.1436687098220961</c:v>
                </c:pt>
              </c:numCache>
            </c:numRef>
          </c:val>
          <c:extLst>
            <c:ext xmlns:c16="http://schemas.microsoft.com/office/drawing/2014/chart" uri="{C3380CC4-5D6E-409C-BE32-E72D297353CC}">
              <c16:uniqueId val="{00000008-303A-4D16-949A-747FBCDD15A4}"/>
            </c:ext>
          </c:extLst>
        </c:ser>
        <c:ser>
          <c:idx val="9"/>
          <c:order val="9"/>
          <c:tx>
            <c:strRef>
              <c:f>PivotCharts!$K$103</c:f>
              <c:strCache>
                <c:ptCount val="1"/>
                <c:pt idx="0">
                  <c:v> UpperCap</c:v>
                </c:pt>
              </c:strCache>
            </c:strRef>
          </c:tx>
          <c:spPr>
            <a:solidFill>
              <a:schemeClr val="bg1">
                <a:lumMod val="75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PivotCharts!$K$104:$K$110</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303A-4D16-949A-747FBCDD15A4}"/>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Industry.xlsx]PivotCharts!PivotTable16</c:name>
    <c:fmtId val="38"/>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PivotCharts!$B$119</c:f>
              <c:strCache>
                <c:ptCount val="1"/>
                <c:pt idx="0">
                  <c:v> BottomCap</c:v>
                </c:pt>
              </c:strCache>
            </c:strRef>
          </c:tx>
          <c:spPr>
            <a:solidFill>
              <a:schemeClr val="bg1">
                <a:lumMod val="75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PivotCharts!$B$120:$B$126</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98B8-4EA9-8127-08C64C872B88}"/>
            </c:ext>
          </c:extLst>
        </c:ser>
        <c:ser>
          <c:idx val="1"/>
          <c:order val="1"/>
          <c:tx>
            <c:strRef>
              <c:f>PivotCharts!$C$119</c:f>
              <c:strCache>
                <c:ptCount val="1"/>
                <c:pt idx="0">
                  <c:v> CHRBlack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PivotCharts!$C$120:$C$126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98B8-4EA9-8127-08C64C872B88}"/>
            </c:ext>
          </c:extLst>
        </c:ser>
        <c:ser>
          <c:idx val="2"/>
          <c:order val="2"/>
          <c:tx>
            <c:strRef>
              <c:f>PivotCharts!$D$119</c:f>
              <c:strCache>
                <c:ptCount val="1"/>
                <c:pt idx="0">
                  <c:v> CHRBrown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PivotCharts!$D$120:$D$126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98B8-4EA9-8127-08C64C872B88}"/>
            </c:ext>
          </c:extLst>
        </c:ser>
        <c:ser>
          <c:idx val="3"/>
          <c:order val="3"/>
          <c:tx>
            <c:strRef>
              <c:f>PivotCharts!$E$119</c:f>
              <c:strCache>
                <c:ptCount val="1"/>
                <c:pt idx="0">
                  <c:v> CHRGreen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PivotCharts!$E$120:$E$126</c:f>
              <c:numCache>
                <c:formatCode>0%</c:formatCode>
                <c:ptCount val="7"/>
                <c:pt idx="0">
                  <c:v>0.78321216126900195</c:v>
                </c:pt>
                <c:pt idx="1">
                  <c:v>0.58266129032258063</c:v>
                </c:pt>
                <c:pt idx="2">
                  <c:v>0.6371343789741416</c:v>
                </c:pt>
                <c:pt idx="3">
                  <c:v>0.94745552337608607</c:v>
                </c:pt>
                <c:pt idx="4">
                  <c:v>0.85094339622641513</c:v>
                </c:pt>
                <c:pt idx="5">
                  <c:v>0.91929659287172238</c:v>
                </c:pt>
                <c:pt idx="6">
                  <c:v>0.86305875317685754</c:v>
                </c:pt>
              </c:numCache>
            </c:numRef>
          </c:val>
          <c:extLst>
            <c:ext xmlns:c16="http://schemas.microsoft.com/office/drawing/2014/chart" uri="{C3380CC4-5D6E-409C-BE32-E72D297353CC}">
              <c16:uniqueId val="{00000003-98B8-4EA9-8127-08C64C872B88}"/>
            </c:ext>
          </c:extLst>
        </c:ser>
        <c:ser>
          <c:idx val="4"/>
          <c:order val="4"/>
          <c:tx>
            <c:strRef>
              <c:f>PivotCharts!$F$119</c:f>
              <c:strCache>
                <c:ptCount val="1"/>
                <c:pt idx="0">
                  <c:v> CHRRed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PivotCharts!$F$120:$F$126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4-98B8-4EA9-8127-08C64C872B88}"/>
            </c:ext>
          </c:extLst>
        </c:ser>
        <c:ser>
          <c:idx val="5"/>
          <c:order val="5"/>
          <c:tx>
            <c:strRef>
              <c:f>PivotCharts!$G$119</c:f>
              <c:strCache>
                <c:ptCount val="1"/>
                <c:pt idx="0">
                  <c:v> CHRTranspBlack</c:v>
                </c:pt>
              </c:strCache>
            </c:strRef>
          </c:tx>
          <c:spPr>
            <a:solidFill>
              <a:schemeClr val="tx1">
                <a:alpha val="20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PivotCharts!$G$120:$G$126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98B8-4EA9-8127-08C64C872B88}"/>
            </c:ext>
          </c:extLst>
        </c:ser>
        <c:ser>
          <c:idx val="6"/>
          <c:order val="6"/>
          <c:tx>
            <c:strRef>
              <c:f>PivotCharts!$H$119</c:f>
              <c:strCache>
                <c:ptCount val="1"/>
                <c:pt idx="0">
                  <c:v> CHRTranspBrown</c:v>
                </c:pt>
              </c:strCache>
            </c:strRef>
          </c:tx>
          <c:spPr>
            <a:solidFill>
              <a:schemeClr val="accent2">
                <a:lumMod val="50000"/>
                <a:alpha val="20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PivotCharts!$H$120:$H$126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98B8-4EA9-8127-08C64C872B88}"/>
            </c:ext>
          </c:extLst>
        </c:ser>
        <c:ser>
          <c:idx val="7"/>
          <c:order val="7"/>
          <c:tx>
            <c:strRef>
              <c:f>PivotCharts!$I$119</c:f>
              <c:strCache>
                <c:ptCount val="1"/>
                <c:pt idx="0">
                  <c:v> CHRTranspGreen</c:v>
                </c:pt>
              </c:strCache>
            </c:strRef>
          </c:tx>
          <c:spPr>
            <a:solidFill>
              <a:srgbClr val="00B050">
                <a:alpha val="20000"/>
              </a:srgb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PivotCharts!$I$120:$I$126</c:f>
              <c:numCache>
                <c:formatCode>0%</c:formatCode>
                <c:ptCount val="7"/>
                <c:pt idx="0">
                  <c:v>5.7167878387309976</c:v>
                </c:pt>
                <c:pt idx="1">
                  <c:v>5.917338709677419</c:v>
                </c:pt>
                <c:pt idx="2">
                  <c:v>5.8628656210258585</c:v>
                </c:pt>
                <c:pt idx="3">
                  <c:v>5.5525444766239138</c:v>
                </c:pt>
                <c:pt idx="4">
                  <c:v>5.6490566037735848</c:v>
                </c:pt>
                <c:pt idx="5">
                  <c:v>5.5807034071282775</c:v>
                </c:pt>
                <c:pt idx="6">
                  <c:v>5.6369412468231426</c:v>
                </c:pt>
              </c:numCache>
            </c:numRef>
          </c:val>
          <c:extLst>
            <c:ext xmlns:c16="http://schemas.microsoft.com/office/drawing/2014/chart" uri="{C3380CC4-5D6E-409C-BE32-E72D297353CC}">
              <c16:uniqueId val="{00000007-98B8-4EA9-8127-08C64C872B88}"/>
            </c:ext>
          </c:extLst>
        </c:ser>
        <c:ser>
          <c:idx val="8"/>
          <c:order val="8"/>
          <c:tx>
            <c:strRef>
              <c:f>PivotCharts!$J$119</c:f>
              <c:strCache>
                <c:ptCount val="1"/>
                <c:pt idx="0">
                  <c:v> CHRTranspRed</c:v>
                </c:pt>
              </c:strCache>
            </c:strRef>
          </c:tx>
          <c:spPr>
            <a:solidFill>
              <a:srgbClr val="FF0000">
                <a:alpha val="20000"/>
              </a:srgb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PivotCharts!$J$120:$J$126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8-98B8-4EA9-8127-08C64C872B88}"/>
            </c:ext>
          </c:extLst>
        </c:ser>
        <c:ser>
          <c:idx val="9"/>
          <c:order val="9"/>
          <c:tx>
            <c:strRef>
              <c:f>PivotCharts!$K$119</c:f>
              <c:strCache>
                <c:ptCount val="1"/>
                <c:pt idx="0">
                  <c:v> UpperCap</c:v>
                </c:pt>
              </c:strCache>
            </c:strRef>
          </c:tx>
          <c:spPr>
            <a:solidFill>
              <a:schemeClr val="bg1">
                <a:lumMod val="75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PivotCharts!$K$120:$K$126</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98B8-4EA9-8127-08C64C872B88}"/>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Industry.xlsx]PivotCharts!PivotTable18</c:name>
    <c:fmtId val="25"/>
  </c:pivotSource>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39668032852E-2"/>
          <c:y val="5.5137446326397173E-2"/>
          <c:w val="0.90544854608227732"/>
          <c:h val="0.86469160104986875"/>
        </c:manualLayout>
      </c:layout>
      <c:barChart>
        <c:barDir val="col"/>
        <c:grouping val="clustered"/>
        <c:varyColors val="0"/>
        <c:ser>
          <c:idx val="0"/>
          <c:order val="0"/>
          <c:tx>
            <c:strRef>
              <c:f>PivotCharts!$B$152</c:f>
              <c:strCache>
                <c:ptCount val="1"/>
                <c:pt idx="0">
                  <c:v> Current Ratio</c:v>
                </c:pt>
              </c:strCache>
            </c:strRef>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PivotCharts!$A$153:$A$159</c:f>
              <c:strCache>
                <c:ptCount val="7"/>
                <c:pt idx="0">
                  <c:v>2017</c:v>
                </c:pt>
                <c:pt idx="1">
                  <c:v>2018</c:v>
                </c:pt>
                <c:pt idx="2">
                  <c:v>2019</c:v>
                </c:pt>
                <c:pt idx="3">
                  <c:v>2020</c:v>
                </c:pt>
                <c:pt idx="4">
                  <c:v>2021</c:v>
                </c:pt>
                <c:pt idx="5">
                  <c:v>2022</c:v>
                </c:pt>
                <c:pt idx="6">
                  <c:v>2023</c:v>
                </c:pt>
              </c:strCache>
            </c:strRef>
          </c:cat>
          <c:val>
            <c:numRef>
              <c:f>PivotCharts!$B$153:$B$159</c:f>
              <c:numCache>
                <c:formatCode>0%</c:formatCode>
                <c:ptCount val="7"/>
                <c:pt idx="0">
                  <c:v>1.7409120951751487</c:v>
                </c:pt>
                <c:pt idx="1">
                  <c:v>1.784274193548387</c:v>
                </c:pt>
                <c:pt idx="2">
                  <c:v>1.9487070792708774</c:v>
                </c:pt>
                <c:pt idx="3">
                  <c:v>2.5415804716590813</c:v>
                </c:pt>
                <c:pt idx="4">
                  <c:v>2.0242924528301889</c:v>
                </c:pt>
                <c:pt idx="5">
                  <c:v>2.358140995446695</c:v>
                </c:pt>
                <c:pt idx="6">
                  <c:v>2.5068022125878309</c:v>
                </c:pt>
              </c:numCache>
            </c:numRef>
          </c:val>
          <c:extLst>
            <c:ext xmlns:c16="http://schemas.microsoft.com/office/drawing/2014/chart" uri="{C3380CC4-5D6E-409C-BE32-E72D297353CC}">
              <c16:uniqueId val="{00000000-282A-475A-AB18-51C750DF267E}"/>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strRef>
              <c:f>PivotCharts!$C$152</c:f>
              <c:strCache>
                <c:ptCount val="1"/>
                <c:pt idx="0">
                  <c:v> Median IndustryCurrent Ratio</c:v>
                </c:pt>
              </c:strCache>
            </c:strRef>
          </c:tx>
          <c:spPr>
            <a:solidFill>
              <a:srgbClr val="3A0CA3">
                <a:alpha val="40000"/>
              </a:srgbClr>
            </a:solidFill>
            <a:ln>
              <a:noFill/>
            </a:ln>
            <a:effectLst/>
            <a:scene3d>
              <a:camera prst="orthographicFront"/>
              <a:lightRig rig="threePt" dir="t"/>
            </a:scene3d>
            <a:sp3d>
              <a:bevelT/>
            </a:sp3d>
          </c:spPr>
          <c:invertIfNegative val="0"/>
          <c:cat>
            <c:strRef>
              <c:f>PivotCharts!$A$153:$A$159</c:f>
              <c:strCache>
                <c:ptCount val="7"/>
                <c:pt idx="0">
                  <c:v>2017</c:v>
                </c:pt>
                <c:pt idx="1">
                  <c:v>2018</c:v>
                </c:pt>
                <c:pt idx="2">
                  <c:v>2019</c:v>
                </c:pt>
                <c:pt idx="3">
                  <c:v>2020</c:v>
                </c:pt>
                <c:pt idx="4">
                  <c:v>2021</c:v>
                </c:pt>
                <c:pt idx="5">
                  <c:v>2022</c:v>
                </c:pt>
                <c:pt idx="6">
                  <c:v>2023</c:v>
                </c:pt>
              </c:strCache>
            </c:strRef>
          </c:cat>
          <c:val>
            <c:numRef>
              <c:f>PivotCharts!$C$153:$C$159</c:f>
              <c:numCache>
                <c:formatCode>0%</c:formatCode>
                <c:ptCount val="7"/>
                <c:pt idx="0">
                  <c:v>1.9004560475875745</c:v>
                </c:pt>
                <c:pt idx="1">
                  <c:v>1.7653884030273539</c:v>
                </c:pt>
                <c:pt idx="2">
                  <c:v>1.420112057373375</c:v>
                </c:pt>
                <c:pt idx="3">
                  <c:v>1.78</c:v>
                </c:pt>
                <c:pt idx="4">
                  <c:v>1.7281645215444881</c:v>
                </c:pt>
                <c:pt idx="5">
                  <c:v>1.5470053360569556</c:v>
                </c:pt>
                <c:pt idx="6">
                  <c:v>1.4662009410758208</c:v>
                </c:pt>
              </c:numCache>
            </c:numRef>
          </c:val>
          <c:extLst>
            <c:ext xmlns:c16="http://schemas.microsoft.com/office/drawing/2014/chart" uri="{C3380CC4-5D6E-409C-BE32-E72D297353CC}">
              <c16:uniqueId val="{00000001-282A-475A-AB18-51C750DF267E}"/>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0%"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Industry.xlsx]PivotCharts!PivotTable19</c:name>
    <c:fmtId val="29"/>
  </c:pivotSource>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strRef>
              <c:f>PivotCharts!$B$167</c:f>
              <c:strCache>
                <c:ptCount val="1"/>
                <c:pt idx="0">
                  <c:v> Current Ratio</c:v>
                </c:pt>
              </c:strCache>
            </c:strRef>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PivotCharts!$A$168:$A$174</c:f>
              <c:strCache>
                <c:ptCount val="7"/>
                <c:pt idx="0">
                  <c:v>2017</c:v>
                </c:pt>
                <c:pt idx="1">
                  <c:v>2018</c:v>
                </c:pt>
                <c:pt idx="2">
                  <c:v>2019</c:v>
                </c:pt>
                <c:pt idx="3">
                  <c:v>2020</c:v>
                </c:pt>
                <c:pt idx="4">
                  <c:v>2021</c:v>
                </c:pt>
                <c:pt idx="5">
                  <c:v>2022</c:v>
                </c:pt>
                <c:pt idx="6">
                  <c:v>2023</c:v>
                </c:pt>
              </c:strCache>
            </c:strRef>
          </c:cat>
          <c:val>
            <c:numRef>
              <c:f>PivotCharts!$B$168:$B$174</c:f>
              <c:numCache>
                <c:formatCode>0%</c:formatCode>
                <c:ptCount val="7"/>
                <c:pt idx="0">
                  <c:v>1.7409120951751487</c:v>
                </c:pt>
                <c:pt idx="1">
                  <c:v>1.784274193548387</c:v>
                </c:pt>
                <c:pt idx="2">
                  <c:v>1.9487070792708774</c:v>
                </c:pt>
                <c:pt idx="3">
                  <c:v>2.5415804716590813</c:v>
                </c:pt>
                <c:pt idx="4">
                  <c:v>2.0242924528301889</c:v>
                </c:pt>
                <c:pt idx="5">
                  <c:v>2.358140995446695</c:v>
                </c:pt>
                <c:pt idx="6">
                  <c:v>2.5068022125878309</c:v>
                </c:pt>
              </c:numCache>
            </c:numRef>
          </c:val>
          <c:extLst>
            <c:ext xmlns:c16="http://schemas.microsoft.com/office/drawing/2014/chart" uri="{C3380CC4-5D6E-409C-BE32-E72D297353CC}">
              <c16:uniqueId val="{00000000-48C8-48C0-A9D6-3D62E755D985}"/>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strRef>
              <c:f>PivotCharts!$C$167</c:f>
              <c:strCache>
                <c:ptCount val="1"/>
                <c:pt idx="0">
                  <c:v> Average IndustryCurrent Ratio</c:v>
                </c:pt>
              </c:strCache>
            </c:strRef>
          </c:tx>
          <c:spPr>
            <a:solidFill>
              <a:srgbClr val="FF0000">
                <a:alpha val="40000"/>
              </a:srgbClr>
            </a:solidFill>
            <a:ln>
              <a:noFill/>
            </a:ln>
            <a:effectLst/>
            <a:scene3d>
              <a:camera prst="orthographicFront"/>
              <a:lightRig rig="threePt" dir="t"/>
            </a:scene3d>
            <a:sp3d>
              <a:bevelT/>
            </a:sp3d>
          </c:spPr>
          <c:invertIfNegative val="0"/>
          <c:cat>
            <c:strRef>
              <c:f>PivotCharts!$A$168:$A$174</c:f>
              <c:strCache>
                <c:ptCount val="7"/>
                <c:pt idx="0">
                  <c:v>2017</c:v>
                </c:pt>
                <c:pt idx="1">
                  <c:v>2018</c:v>
                </c:pt>
                <c:pt idx="2">
                  <c:v>2019</c:v>
                </c:pt>
                <c:pt idx="3">
                  <c:v>2020</c:v>
                </c:pt>
                <c:pt idx="4">
                  <c:v>2021</c:v>
                </c:pt>
                <c:pt idx="5">
                  <c:v>2022</c:v>
                </c:pt>
                <c:pt idx="6">
                  <c:v>2023</c:v>
                </c:pt>
              </c:strCache>
            </c:strRef>
          </c:cat>
          <c:val>
            <c:numRef>
              <c:f>PivotCharts!$C$168:$C$174</c:f>
              <c:numCache>
                <c:formatCode>0%</c:formatCode>
                <c:ptCount val="7"/>
                <c:pt idx="0">
                  <c:v>2.4242928958952965</c:v>
                </c:pt>
                <c:pt idx="1">
                  <c:v>2.3449256595443173</c:v>
                </c:pt>
                <c:pt idx="2">
                  <c:v>1.8935227947019106</c:v>
                </c:pt>
                <c:pt idx="3">
                  <c:v>2.1116319043107903</c:v>
                </c:pt>
                <c:pt idx="4">
                  <c:v>1.8027829719999569</c:v>
                </c:pt>
                <c:pt idx="5">
                  <c:v>1.9710366681829148</c:v>
                </c:pt>
                <c:pt idx="6">
                  <c:v>1.9043010836703946</c:v>
                </c:pt>
              </c:numCache>
            </c:numRef>
          </c:val>
          <c:extLst>
            <c:ext xmlns:c16="http://schemas.microsoft.com/office/drawing/2014/chart" uri="{C3380CC4-5D6E-409C-BE32-E72D297353CC}">
              <c16:uniqueId val="{00000001-48C8-48C0-A9D6-3D62E755D985}"/>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0%"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Industry.xlsx]PivotCharts!PivotTable6</c:name>
    <c:fmtId val="31"/>
  </c:pivotSource>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5.5632926510366755E-2"/>
          <c:y val="2.5709595898035967E-2"/>
          <c:w val="0.93892577411824429"/>
          <c:h val="0.82205755550939874"/>
        </c:manualLayout>
      </c:layout>
      <c:barChart>
        <c:barDir val="col"/>
        <c:grouping val="clustered"/>
        <c:varyColors val="0"/>
        <c:ser>
          <c:idx val="0"/>
          <c:order val="0"/>
          <c:tx>
            <c:strRef>
              <c:f>PivotCharts!$B$199</c:f>
              <c:strCache>
                <c:ptCount val="1"/>
                <c:pt idx="0">
                  <c:v> DIO</c:v>
                </c:pt>
              </c:strCache>
            </c:strRef>
          </c:tx>
          <c:spPr>
            <a:solidFill>
              <a:srgbClr val="FFC00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PivotCharts!$B$200:$B$206</c:f>
              <c:numCache>
                <c:formatCode>0</c:formatCode>
                <c:ptCount val="7"/>
                <c:pt idx="0">
                  <c:v>73.084246970571257</c:v>
                </c:pt>
                <c:pt idx="1">
                  <c:v>76.570258192651437</c:v>
                </c:pt>
                <c:pt idx="2">
                  <c:v>92.785399948226768</c:v>
                </c:pt>
                <c:pt idx="3">
                  <c:v>94.282680945347124</c:v>
                </c:pt>
                <c:pt idx="4">
                  <c:v>83.900646678424451</c:v>
                </c:pt>
                <c:pt idx="5">
                  <c:v>105.89436836436376</c:v>
                </c:pt>
                <c:pt idx="6">
                  <c:v>129.9603109656301</c:v>
                </c:pt>
              </c:numCache>
            </c:numRef>
          </c:val>
          <c:extLst>
            <c:ext xmlns:c16="http://schemas.microsoft.com/office/drawing/2014/chart" uri="{C3380CC4-5D6E-409C-BE32-E72D297353CC}">
              <c16:uniqueId val="{00000000-E3BD-4F80-BA68-88FAF825D5B9}"/>
            </c:ext>
          </c:extLst>
        </c:ser>
        <c:ser>
          <c:idx val="1"/>
          <c:order val="1"/>
          <c:tx>
            <c:strRef>
              <c:f>PivotCharts!$C$199</c:f>
              <c:strCache>
                <c:ptCount val="1"/>
                <c:pt idx="0">
                  <c:v> DSO</c:v>
                </c:pt>
              </c:strCache>
            </c:strRef>
          </c:tx>
          <c:spPr>
            <a:solidFill>
              <a:srgbClr val="FF000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PivotCharts!$C$200:$C$206</c:f>
              <c:numCache>
                <c:formatCode>0</c:formatCode>
                <c:ptCount val="7"/>
                <c:pt idx="0">
                  <c:v>31.545783361888446</c:v>
                </c:pt>
                <c:pt idx="1">
                  <c:v>69.617760617760609</c:v>
                </c:pt>
                <c:pt idx="2">
                  <c:v>101.89199227455057</c:v>
                </c:pt>
                <c:pt idx="3">
                  <c:v>77.613438492266724</c:v>
                </c:pt>
                <c:pt idx="4">
                  <c:v>60.144821711086777</c:v>
                </c:pt>
                <c:pt idx="5">
                  <c:v>63.841362654124829</c:v>
                </c:pt>
                <c:pt idx="6">
                  <c:v>86.663359788359784</c:v>
                </c:pt>
              </c:numCache>
            </c:numRef>
          </c:val>
          <c:extLst>
            <c:ext xmlns:c16="http://schemas.microsoft.com/office/drawing/2014/chart" uri="{C3380CC4-5D6E-409C-BE32-E72D297353CC}">
              <c16:uniqueId val="{00000001-E3BD-4F80-BA68-88FAF825D5B9}"/>
            </c:ext>
          </c:extLst>
        </c:ser>
        <c:ser>
          <c:idx val="2"/>
          <c:order val="2"/>
          <c:tx>
            <c:strRef>
              <c:f>PivotCharts!$D$199</c:f>
              <c:strCache>
                <c:ptCount val="1"/>
                <c:pt idx="0">
                  <c:v> DPO</c:v>
                </c:pt>
              </c:strCache>
            </c:strRef>
          </c:tx>
          <c:spPr>
            <a:solidFill>
              <a:srgbClr val="0070C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PivotCharts!$D$200:$D$206</c:f>
              <c:numCache>
                <c:formatCode>0</c:formatCode>
                <c:ptCount val="7"/>
                <c:pt idx="0">
                  <c:v>83.825735718407387</c:v>
                </c:pt>
                <c:pt idx="1">
                  <c:v>94.330933465739818</c:v>
                </c:pt>
                <c:pt idx="2">
                  <c:v>113.47786694279058</c:v>
                </c:pt>
                <c:pt idx="3">
                  <c:v>36.796528803545051</c:v>
                </c:pt>
                <c:pt idx="4">
                  <c:v>60.339800117577894</c:v>
                </c:pt>
                <c:pt idx="5">
                  <c:v>83.008155100784734</c:v>
                </c:pt>
                <c:pt idx="6">
                  <c:v>72.223404255319153</c:v>
                </c:pt>
              </c:numCache>
            </c:numRef>
          </c:val>
          <c:extLst>
            <c:ext xmlns:c16="http://schemas.microsoft.com/office/drawing/2014/chart" uri="{C3380CC4-5D6E-409C-BE32-E72D297353CC}">
              <c16:uniqueId val="{00000002-E3BD-4F80-BA68-88FAF825D5B9}"/>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strRef>
              <c:f>PivotCharts!$E$199</c:f>
              <c:strCache>
                <c:ptCount val="1"/>
                <c:pt idx="0">
                  <c:v> Bottom Line</c:v>
                </c:pt>
              </c:strCache>
            </c:strRef>
          </c:tx>
          <c:spPr>
            <a:ln w="28575" cap="rnd">
              <a:noFill/>
              <a:round/>
            </a:ln>
            <a:effectLst/>
          </c:spPr>
          <c:marker>
            <c:symbol val="none"/>
          </c:marker>
          <c:cat>
            <c:strRef>
              <c:f>PivotCharts!$A$200:$A$206</c:f>
              <c:strCache>
                <c:ptCount val="7"/>
                <c:pt idx="0">
                  <c:v>2017</c:v>
                </c:pt>
                <c:pt idx="1">
                  <c:v>2018</c:v>
                </c:pt>
                <c:pt idx="2">
                  <c:v>2019</c:v>
                </c:pt>
                <c:pt idx="3">
                  <c:v>2020</c:v>
                </c:pt>
                <c:pt idx="4">
                  <c:v>2021</c:v>
                </c:pt>
                <c:pt idx="5">
                  <c:v>2022</c:v>
                </c:pt>
                <c:pt idx="6">
                  <c:v>2023</c:v>
                </c:pt>
              </c:strCache>
            </c:strRef>
          </c:cat>
          <c:val>
            <c:numRef>
              <c:f>PivotCharts!$E$200:$E$206</c:f>
              <c:numCache>
                <c:formatCode>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E3BD-4F80-BA68-88FAF825D5B9}"/>
            </c:ext>
          </c:extLst>
        </c:ser>
        <c:ser>
          <c:idx val="4"/>
          <c:order val="4"/>
          <c:tx>
            <c:strRef>
              <c:f>PivotCharts!$F$199</c:f>
              <c:strCache>
                <c:ptCount val="1"/>
                <c:pt idx="0">
                  <c:v> CCC</c:v>
                </c:pt>
              </c:strCache>
            </c:strRef>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PivotCharts!$A$200:$A$206</c:f>
              <c:strCache>
                <c:ptCount val="7"/>
                <c:pt idx="0">
                  <c:v>2017</c:v>
                </c:pt>
                <c:pt idx="1">
                  <c:v>2018</c:v>
                </c:pt>
                <c:pt idx="2">
                  <c:v>2019</c:v>
                </c:pt>
                <c:pt idx="3">
                  <c:v>2020</c:v>
                </c:pt>
                <c:pt idx="4">
                  <c:v>2021</c:v>
                </c:pt>
                <c:pt idx="5">
                  <c:v>2022</c:v>
                </c:pt>
                <c:pt idx="6">
                  <c:v>2023</c:v>
                </c:pt>
              </c:strCache>
            </c:strRef>
          </c:cat>
          <c:val>
            <c:numRef>
              <c:f>PivotCharts!$F$200:$F$206</c:f>
              <c:numCache>
                <c:formatCode>0</c:formatCode>
                <c:ptCount val="7"/>
                <c:pt idx="0">
                  <c:v>20.804294614052324</c:v>
                </c:pt>
                <c:pt idx="1">
                  <c:v>51.857085344672228</c:v>
                </c:pt>
                <c:pt idx="2">
                  <c:v>81.199525279986759</c:v>
                </c:pt>
                <c:pt idx="3">
                  <c:v>135.09959063406879</c:v>
                </c:pt>
                <c:pt idx="4">
                  <c:v>83.705668271933334</c:v>
                </c:pt>
                <c:pt idx="5">
                  <c:v>86.727575917703859</c:v>
                </c:pt>
                <c:pt idx="6">
                  <c:v>144.4002664986707</c:v>
                </c:pt>
              </c:numCache>
            </c:numRef>
          </c:val>
          <c:smooth val="0"/>
          <c:extLst>
            <c:ext xmlns:c16="http://schemas.microsoft.com/office/drawing/2014/chart" uri="{C3380CC4-5D6E-409C-BE32-E72D297353CC}">
              <c16:uniqueId val="{00000004-E3BD-4F80-BA68-88FAF825D5B9}"/>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c:name>
    <c:fmtId val="19"/>
  </c:pivotSource>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strRef>
              <c:f>PivotCharts!$B$24</c:f>
              <c:strCache>
                <c:ptCount val="1"/>
                <c:pt idx="0">
                  <c:v> Total Assets Growth Rate</c:v>
                </c:pt>
              </c:strCache>
            </c:strRef>
          </c:tx>
          <c:spPr>
            <a:ln w="38100" cap="rnd" cmpd="thickThin">
              <a:solidFill>
                <a:srgbClr val="3A0CA3"/>
              </a:solidFill>
              <a:round/>
            </a:ln>
            <a:effectLst/>
          </c:spPr>
          <c:marker>
            <c:symbol val="none"/>
          </c:marker>
          <c:trendline>
            <c:spPr>
              <a:ln w="28575" cap="rnd">
                <a:solidFill>
                  <a:srgbClr val="3A0CA3"/>
                </a:solidFill>
                <a:prstDash val="dashDot"/>
              </a:ln>
              <a:effectLst/>
            </c:spPr>
            <c:trendlineType val="linear"/>
            <c:forward val="2"/>
            <c:dispRSqr val="0"/>
            <c:dispEq val="0"/>
          </c:trendline>
          <c:cat>
            <c:strRef>
              <c:f>PivotCharts!$A$25:$A$31</c:f>
              <c:strCache>
                <c:ptCount val="7"/>
                <c:pt idx="0">
                  <c:v>2017</c:v>
                </c:pt>
                <c:pt idx="1">
                  <c:v>2018</c:v>
                </c:pt>
                <c:pt idx="2">
                  <c:v>2019</c:v>
                </c:pt>
                <c:pt idx="3">
                  <c:v>2020</c:v>
                </c:pt>
                <c:pt idx="4">
                  <c:v>2021</c:v>
                </c:pt>
                <c:pt idx="5">
                  <c:v>2022</c:v>
                </c:pt>
                <c:pt idx="6">
                  <c:v>2023</c:v>
                </c:pt>
              </c:strCache>
            </c:strRef>
          </c:cat>
          <c:val>
            <c:numRef>
              <c:f>PivotCharts!$B$25:$B$31</c:f>
              <c:numCache>
                <c:formatCode>0.00%</c:formatCode>
                <c:ptCount val="7"/>
                <c:pt idx="1">
                  <c:v>0.28265765765765766</c:v>
                </c:pt>
                <c:pt idx="2">
                  <c:v>0.32309043020193151</c:v>
                </c:pt>
                <c:pt idx="3">
                  <c:v>0.486728599867286</c:v>
                </c:pt>
                <c:pt idx="4">
                  <c:v>0.38573979022539612</c:v>
                </c:pt>
                <c:pt idx="5">
                  <c:v>4.4416619695627668</c:v>
                </c:pt>
                <c:pt idx="6">
                  <c:v>4.5131695767978691E-3</c:v>
                </c:pt>
              </c:numCache>
            </c:numRef>
          </c:val>
          <c:smooth val="0"/>
          <c:extLst>
            <c:ext xmlns:c16="http://schemas.microsoft.com/office/drawing/2014/chart" uri="{C3380CC4-5D6E-409C-BE32-E72D297353CC}">
              <c16:uniqueId val="{00000001-97A0-4EF9-BD52-F3473FE77146}"/>
            </c:ext>
          </c:extLst>
        </c:ser>
        <c:ser>
          <c:idx val="1"/>
          <c:order val="1"/>
          <c:tx>
            <c:strRef>
              <c:f>PivotCharts!$C$24</c:f>
              <c:strCache>
                <c:ptCount val="1"/>
                <c:pt idx="0">
                  <c:v> Revenues Growth Rate</c:v>
                </c:pt>
              </c:strCache>
            </c:strRef>
          </c:tx>
          <c:spPr>
            <a:ln w="34925" cap="rnd" cmpd="thickThin">
              <a:solidFill>
                <a:srgbClr val="C00000"/>
              </a:solidFill>
              <a:round/>
            </a:ln>
            <a:effectLst/>
          </c:spPr>
          <c:marker>
            <c:symbol val="none"/>
          </c:marker>
          <c:trendline>
            <c:spPr>
              <a:ln w="28575" cap="rnd">
                <a:solidFill>
                  <a:srgbClr val="C00000"/>
                </a:solidFill>
                <a:prstDash val="dashDot"/>
              </a:ln>
              <a:effectLst/>
            </c:spPr>
            <c:trendlineType val="linear"/>
            <c:forward val="2"/>
            <c:dispRSqr val="0"/>
            <c:dispEq val="0"/>
          </c:trendline>
          <c:cat>
            <c:strRef>
              <c:f>PivotCharts!$A$25:$A$31</c:f>
              <c:strCache>
                <c:ptCount val="7"/>
                <c:pt idx="0">
                  <c:v>2017</c:v>
                </c:pt>
                <c:pt idx="1">
                  <c:v>2018</c:v>
                </c:pt>
                <c:pt idx="2">
                  <c:v>2019</c:v>
                </c:pt>
                <c:pt idx="3">
                  <c:v>2020</c:v>
                </c:pt>
                <c:pt idx="4">
                  <c:v>2021</c:v>
                </c:pt>
                <c:pt idx="5">
                  <c:v>2022</c:v>
                </c:pt>
                <c:pt idx="6">
                  <c:v>2023</c:v>
                </c:pt>
              </c:strCache>
            </c:strRef>
          </c:cat>
          <c:val>
            <c:numRef>
              <c:f>PivotCharts!$C$25:$C$31</c:f>
              <c:numCache>
                <c:formatCode>0.00%</c:formatCode>
                <c:ptCount val="7"/>
                <c:pt idx="1">
                  <c:v>0.23262897391966494</c:v>
                </c:pt>
                <c:pt idx="2">
                  <c:v>3.9536679536679539E-2</c:v>
                </c:pt>
                <c:pt idx="3">
                  <c:v>0.45045312732134896</c:v>
                </c:pt>
                <c:pt idx="4">
                  <c:v>0.68329406944586701</c:v>
                </c:pt>
                <c:pt idx="5">
                  <c:v>0.43610806863818913</c:v>
                </c:pt>
                <c:pt idx="6">
                  <c:v>-3.9023770179229693E-2</c:v>
                </c:pt>
              </c:numCache>
            </c:numRef>
          </c:val>
          <c:smooth val="0"/>
          <c:extLst>
            <c:ext xmlns:c16="http://schemas.microsoft.com/office/drawing/2014/chart" uri="{C3380CC4-5D6E-409C-BE32-E72D297353CC}">
              <c16:uniqueId val="{00000003-97A0-4EF9-BD52-F3473FE77146}"/>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7.6017060367454065E-2"/>
          <c:y val="0.91566657616073854"/>
          <c:w val="0.8888406993480652"/>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Industry.xlsx]PivotCharts!PivotTable7</c:name>
    <c:fmtId val="3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0800" cap="rnd" cmpd="tri">
            <a:solidFill>
              <a:srgbClr val="00B050"/>
            </a:solidFill>
            <a:round/>
          </a:ln>
          <a:effectLst/>
        </c:spPr>
        <c:marker>
          <c:symbol val="none"/>
        </c:marker>
      </c:pivotFmt>
      <c:pivotFmt>
        <c:idx val="7"/>
        <c:spPr>
          <a:solidFill>
            <a:schemeClr val="accent1"/>
          </a:solidFill>
          <a:ln w="50800" cap="rnd" cmpd="tri">
            <a:solidFill>
              <a:srgbClr val="00B050"/>
            </a:solidFill>
            <a:round/>
          </a:ln>
          <a:effectLst/>
        </c:spPr>
        <c:marker>
          <c:symbol val="none"/>
        </c:marker>
      </c:pivotFmt>
      <c:pivotFmt>
        <c:idx val="8"/>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cmpd="tri">
            <a:solidFill>
              <a:srgbClr val="00B050"/>
            </a:solidFill>
            <a:round/>
          </a:ln>
          <a:effectLst/>
        </c:spPr>
        <c:marker>
          <c:symbol val="none"/>
        </c:marker>
      </c:pivotFmt>
      <c:pivotFmt>
        <c:idx val="12"/>
        <c:spPr>
          <a:ln w="50800" cap="rnd" cmpd="tri">
            <a:solidFill>
              <a:srgbClr val="00B050"/>
            </a:solidFill>
            <a:round/>
          </a:ln>
          <a:effectLst/>
        </c:spPr>
        <c:marker>
          <c:symbol val="none"/>
        </c:marker>
      </c:pivotFmt>
      <c:pivotFmt>
        <c:idx val="13"/>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4"/>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5"/>
        <c:spPr>
          <a:ln w="28575" cap="rnd">
            <a:solidFill>
              <a:schemeClr val="accent1"/>
            </a:solidFill>
            <a:round/>
          </a:ln>
          <a:effectLst/>
        </c:spPr>
        <c:marker>
          <c:symbol val="none"/>
        </c:marker>
      </c:pivotFmt>
    </c:pivotFmts>
    <c:plotArea>
      <c:layout>
        <c:manualLayout>
          <c:layoutTarget val="inner"/>
          <c:xMode val="edge"/>
          <c:yMode val="edge"/>
          <c:x val="5.1158114103404193E-2"/>
          <c:y val="3.8314176245210725E-2"/>
          <c:w val="0.93474141789575094"/>
          <c:h val="0.81940196125791021"/>
        </c:manualLayout>
      </c:layout>
      <c:lineChart>
        <c:grouping val="standard"/>
        <c:varyColors val="0"/>
        <c:ser>
          <c:idx val="0"/>
          <c:order val="0"/>
          <c:tx>
            <c:strRef>
              <c:f>PivotCharts!$B$218</c:f>
              <c:strCache>
                <c:ptCount val="1"/>
                <c:pt idx="0">
                  <c:v> ComCr</c:v>
                </c:pt>
              </c:strCache>
            </c:strRef>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230A-469F-97B8-1E01AC93C1D8}"/>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1-26D7-4567-80C3-15379CEEDEAC}"/>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230A-469F-97B8-1E01AC93C1D8}"/>
              </c:ext>
            </c:extLst>
          </c:dPt>
          <c:dPt>
            <c:idx val="9"/>
            <c:marker>
              <c:symbol val="none"/>
            </c:marker>
            <c:bubble3D val="0"/>
            <c:extLst>
              <c:ext xmlns:c16="http://schemas.microsoft.com/office/drawing/2014/chart" uri="{C3380CC4-5D6E-409C-BE32-E72D297353CC}">
                <c16:uniqueId val="{00000003-26D7-4567-80C3-15379CEEDEAC}"/>
              </c:ext>
            </c:extLst>
          </c:dPt>
          <c:cat>
            <c:strRef>
              <c:f>PivotCharts!$A$219:$A$225</c:f>
              <c:strCache>
                <c:ptCount val="7"/>
                <c:pt idx="0">
                  <c:v>2017</c:v>
                </c:pt>
                <c:pt idx="1">
                  <c:v>2018</c:v>
                </c:pt>
                <c:pt idx="2">
                  <c:v>2019</c:v>
                </c:pt>
                <c:pt idx="3">
                  <c:v>2020</c:v>
                </c:pt>
                <c:pt idx="4">
                  <c:v>2021</c:v>
                </c:pt>
                <c:pt idx="5">
                  <c:v>2022</c:v>
                </c:pt>
                <c:pt idx="6">
                  <c:v>2023</c:v>
                </c:pt>
              </c:strCache>
            </c:strRef>
          </c:cat>
          <c:val>
            <c:numRef>
              <c:f>PivotCharts!$B$219:$B$225</c:f>
              <c:numCache>
                <c:formatCode>0</c:formatCode>
                <c:ptCount val="7"/>
                <c:pt idx="0">
                  <c:v>52.27995235651894</c:v>
                </c:pt>
                <c:pt idx="1">
                  <c:v>24.713172847979209</c:v>
                </c:pt>
                <c:pt idx="2">
                  <c:v>11.58587466824001</c:v>
                </c:pt>
                <c:pt idx="3">
                  <c:v>-40.816909688721672</c:v>
                </c:pt>
                <c:pt idx="4">
                  <c:v>0.19497840649111708</c:v>
                </c:pt>
                <c:pt idx="5">
                  <c:v>19.166792446659905</c:v>
                </c:pt>
                <c:pt idx="6">
                  <c:v>-14.439955533040632</c:v>
                </c:pt>
              </c:numCache>
            </c:numRef>
          </c:val>
          <c:smooth val="0"/>
          <c:extLst>
            <c:ext xmlns:c16="http://schemas.microsoft.com/office/drawing/2014/chart" uri="{C3380CC4-5D6E-409C-BE32-E72D297353CC}">
              <c16:uniqueId val="{00000004-26D7-4567-80C3-15379CEEDEAC}"/>
            </c:ext>
          </c:extLst>
        </c:ser>
        <c:ser>
          <c:idx val="1"/>
          <c:order val="1"/>
          <c:tx>
            <c:strRef>
              <c:f>PivotCharts!$C$218</c:f>
              <c:strCache>
                <c:ptCount val="1"/>
                <c:pt idx="0">
                  <c:v> GreenComCr</c:v>
                </c:pt>
              </c:strCache>
            </c:strRef>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PivotCharts!$A$219:$A$225</c:f>
              <c:strCache>
                <c:ptCount val="7"/>
                <c:pt idx="0">
                  <c:v>2017</c:v>
                </c:pt>
                <c:pt idx="1">
                  <c:v>2018</c:v>
                </c:pt>
                <c:pt idx="2">
                  <c:v>2019</c:v>
                </c:pt>
                <c:pt idx="3">
                  <c:v>2020</c:v>
                </c:pt>
                <c:pt idx="4">
                  <c:v>2021</c:v>
                </c:pt>
                <c:pt idx="5">
                  <c:v>2022</c:v>
                </c:pt>
                <c:pt idx="6">
                  <c:v>2023</c:v>
                </c:pt>
              </c:strCache>
            </c:strRef>
          </c:cat>
          <c:val>
            <c:numRef>
              <c:f>PivotCharts!$C$219:$C$225</c:f>
              <c:numCache>
                <c:formatCode>0</c:formatCode>
                <c:ptCount val="7"/>
                <c:pt idx="0">
                  <c:v>52.27995235651894</c:v>
                </c:pt>
                <c:pt idx="1">
                  <c:v>24.713172847979209</c:v>
                </c:pt>
                <c:pt idx="2">
                  <c:v>11.58587466824001</c:v>
                </c:pt>
                <c:pt idx="3">
                  <c:v>#N/A</c:v>
                </c:pt>
                <c:pt idx="4">
                  <c:v>0.19497840649111708</c:v>
                </c:pt>
                <c:pt idx="5">
                  <c:v>19.166792446659905</c:v>
                </c:pt>
                <c:pt idx="6">
                  <c:v>#N/A</c:v>
                </c:pt>
              </c:numCache>
            </c:numRef>
          </c:val>
          <c:smooth val="0"/>
          <c:extLst>
            <c:ext xmlns:c16="http://schemas.microsoft.com/office/drawing/2014/chart" uri="{C3380CC4-5D6E-409C-BE32-E72D297353CC}">
              <c16:uniqueId val="{00000005-26D7-4567-80C3-15379CEEDEAC}"/>
            </c:ext>
          </c:extLst>
        </c:ser>
        <c:ser>
          <c:idx val="2"/>
          <c:order val="2"/>
          <c:tx>
            <c:strRef>
              <c:f>PivotCharts!$D$218</c:f>
              <c:strCache>
                <c:ptCount val="1"/>
                <c:pt idx="0">
                  <c:v> RedComCr</c:v>
                </c:pt>
              </c:strCache>
            </c:strRef>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PivotCharts!$A$219:$A$225</c:f>
              <c:strCache>
                <c:ptCount val="7"/>
                <c:pt idx="0">
                  <c:v>2017</c:v>
                </c:pt>
                <c:pt idx="1">
                  <c:v>2018</c:v>
                </c:pt>
                <c:pt idx="2">
                  <c:v>2019</c:v>
                </c:pt>
                <c:pt idx="3">
                  <c:v>2020</c:v>
                </c:pt>
                <c:pt idx="4">
                  <c:v>2021</c:v>
                </c:pt>
                <c:pt idx="5">
                  <c:v>2022</c:v>
                </c:pt>
                <c:pt idx="6">
                  <c:v>2023</c:v>
                </c:pt>
              </c:strCache>
            </c:strRef>
          </c:cat>
          <c:val>
            <c:numRef>
              <c:f>PivotCharts!$D$219:$D$225</c:f>
              <c:numCache>
                <c:formatCode>0</c:formatCode>
                <c:ptCount val="7"/>
                <c:pt idx="0">
                  <c:v>#N/A</c:v>
                </c:pt>
                <c:pt idx="1">
                  <c:v>#N/A</c:v>
                </c:pt>
                <c:pt idx="2">
                  <c:v>#N/A</c:v>
                </c:pt>
                <c:pt idx="3">
                  <c:v>-40.816909688721672</c:v>
                </c:pt>
                <c:pt idx="4">
                  <c:v>#N/A</c:v>
                </c:pt>
                <c:pt idx="5">
                  <c:v>#N/A</c:v>
                </c:pt>
                <c:pt idx="6">
                  <c:v>-14.439955533040632</c:v>
                </c:pt>
              </c:numCache>
            </c:numRef>
          </c:val>
          <c:smooth val="0"/>
          <c:extLst>
            <c:ext xmlns:c16="http://schemas.microsoft.com/office/drawing/2014/chart" uri="{C3380CC4-5D6E-409C-BE32-E72D297353CC}">
              <c16:uniqueId val="{00000006-26D7-4567-80C3-15379CEEDEAC}"/>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85666208"/>
        <c:crosses val="autoZero"/>
        <c:crossBetween val="between"/>
      </c:valAx>
      <c:spPr>
        <a:noFill/>
        <a:ln>
          <a:noFill/>
        </a:ln>
        <a:effectLst/>
      </c:spPr>
    </c:plotArea>
    <c:legend>
      <c:legendPos val="b"/>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Industry.xlsx]PivotCharts!PivotTable9</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 vs Net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solidFill>
            <a:schemeClr val="accent1"/>
          </a:solidFill>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PivotCharts!$B$229</c:f>
              <c:strCache>
                <c:ptCount val="1"/>
                <c:pt idx="0">
                  <c:v>EBIT </c:v>
                </c:pt>
              </c:strCache>
            </c:strRef>
          </c:tx>
          <c:spPr>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cat>
            <c:strRef>
              <c:f>PivotCharts!$A$230:$A$236</c:f>
              <c:strCache>
                <c:ptCount val="7"/>
                <c:pt idx="0">
                  <c:v>2017</c:v>
                </c:pt>
                <c:pt idx="1">
                  <c:v>2018</c:v>
                </c:pt>
                <c:pt idx="2">
                  <c:v>2019</c:v>
                </c:pt>
                <c:pt idx="3">
                  <c:v>2020</c:v>
                </c:pt>
                <c:pt idx="4">
                  <c:v>2021</c:v>
                </c:pt>
                <c:pt idx="5">
                  <c:v>2022</c:v>
                </c:pt>
                <c:pt idx="6">
                  <c:v>2023</c:v>
                </c:pt>
              </c:strCache>
            </c:strRef>
          </c:cat>
          <c:val>
            <c:numRef>
              <c:f>PivotCharts!$B$230:$B$236</c:f>
              <c:numCache>
                <c:formatCode>General</c:formatCode>
                <c:ptCount val="7"/>
                <c:pt idx="0">
                  <c:v>127</c:v>
                </c:pt>
                <c:pt idx="1">
                  <c:v>451</c:v>
                </c:pt>
                <c:pt idx="2">
                  <c:v>631</c:v>
                </c:pt>
                <c:pt idx="3">
                  <c:v>1369</c:v>
                </c:pt>
                <c:pt idx="4">
                  <c:v>3648</c:v>
                </c:pt>
                <c:pt idx="5">
                  <c:v>1264</c:v>
                </c:pt>
                <c:pt idx="6">
                  <c:v>401</c:v>
                </c:pt>
              </c:numCache>
            </c:numRef>
          </c:val>
          <c:smooth val="0"/>
          <c:extLst>
            <c:ext xmlns:c16="http://schemas.microsoft.com/office/drawing/2014/chart" uri="{C3380CC4-5D6E-409C-BE32-E72D297353CC}">
              <c16:uniqueId val="{00000000-4735-4CA7-9373-CF5345DCD9F4}"/>
            </c:ext>
          </c:extLst>
        </c:ser>
        <c:ser>
          <c:idx val="1"/>
          <c:order val="1"/>
          <c:tx>
            <c:strRef>
              <c:f>PivotCharts!$C$229</c:f>
              <c:strCache>
                <c:ptCount val="1"/>
                <c:pt idx="0">
                  <c:v>Net Income </c:v>
                </c:pt>
              </c:strCache>
            </c:strRef>
          </c:tx>
          <c:spPr>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cat>
            <c:strRef>
              <c:f>PivotCharts!$A$230:$A$236</c:f>
              <c:strCache>
                <c:ptCount val="7"/>
                <c:pt idx="0">
                  <c:v>2017</c:v>
                </c:pt>
                <c:pt idx="1">
                  <c:v>2018</c:v>
                </c:pt>
                <c:pt idx="2">
                  <c:v>2019</c:v>
                </c:pt>
                <c:pt idx="3">
                  <c:v>2020</c:v>
                </c:pt>
                <c:pt idx="4">
                  <c:v>2021</c:v>
                </c:pt>
                <c:pt idx="5">
                  <c:v>2022</c:v>
                </c:pt>
                <c:pt idx="6">
                  <c:v>2023</c:v>
                </c:pt>
              </c:strCache>
            </c:strRef>
          </c:cat>
          <c:val>
            <c:numRef>
              <c:f>PivotCharts!$C$230:$C$236</c:f>
              <c:numCache>
                <c:formatCode>General</c:formatCode>
                <c:ptCount val="7"/>
                <c:pt idx="0">
                  <c:v>-33</c:v>
                </c:pt>
                <c:pt idx="1">
                  <c:v>337</c:v>
                </c:pt>
                <c:pt idx="2">
                  <c:v>341</c:v>
                </c:pt>
                <c:pt idx="3">
                  <c:v>2490</c:v>
                </c:pt>
                <c:pt idx="4">
                  <c:v>3162</c:v>
                </c:pt>
                <c:pt idx="5">
                  <c:v>1320</c:v>
                </c:pt>
                <c:pt idx="6">
                  <c:v>854</c:v>
                </c:pt>
              </c:numCache>
            </c:numRef>
          </c:val>
          <c:smooth val="0"/>
          <c:extLst>
            <c:ext xmlns:c16="http://schemas.microsoft.com/office/drawing/2014/chart" uri="{C3380CC4-5D6E-409C-BE32-E72D297353CC}">
              <c16:uniqueId val="{00000001-4735-4CA7-9373-CF5345DCD9F4}"/>
            </c:ext>
          </c:extLst>
        </c:ser>
        <c:dLbls>
          <c:showLegendKey val="0"/>
          <c:showVal val="0"/>
          <c:showCatName val="0"/>
          <c:showSerName val="0"/>
          <c:showPercent val="0"/>
          <c:showBubbleSize val="0"/>
        </c:dLbls>
        <c:marker val="1"/>
        <c:smooth val="0"/>
        <c:axId val="1802929983"/>
        <c:axId val="1802923743"/>
      </c:lineChart>
      <c:catAx>
        <c:axId val="180292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923743"/>
        <c:crosses val="autoZero"/>
        <c:auto val="1"/>
        <c:lblAlgn val="ctr"/>
        <c:lblOffset val="100"/>
        <c:noMultiLvlLbl val="0"/>
      </c:catAx>
      <c:valAx>
        <c:axId val="180292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92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EBITM, DM, IM, Min EBITM</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2"/>
          <c:order val="2"/>
          <c:tx>
            <c:strRef>
              <c:f>PivotCharts!$B$247</c:f>
              <c:strCache>
                <c:ptCount val="1"/>
                <c:pt idx="0">
                  <c:v>EBIT Margin </c:v>
                </c:pt>
              </c:strCache>
            </c:strRef>
          </c:tx>
          <c:spPr>
            <a:pattFill prst="horzBrick">
              <a:fgClr>
                <a:srgbClr val="340CA3"/>
              </a:fgClr>
              <a:bgClr>
                <a:schemeClr val="bg1"/>
              </a:bgClr>
            </a:pattFill>
            <a:ln>
              <a:noFill/>
            </a:ln>
            <a:effectLst/>
          </c:spPr>
          <c:cat>
            <c:strLit>
              <c:ptCount val="10"/>
              <c:pt idx="0">
                <c:v>2014</c:v>
              </c:pt>
              <c:pt idx="1">
                <c:v>2015</c:v>
              </c:pt>
              <c:pt idx="2">
                <c:v>2016</c:v>
              </c:pt>
              <c:pt idx="3">
                <c:v>2017</c:v>
              </c:pt>
              <c:pt idx="4">
                <c:v>2018</c:v>
              </c:pt>
              <c:pt idx="5">
                <c:v>2019</c:v>
              </c:pt>
              <c:pt idx="6">
                <c:v>2020</c:v>
              </c:pt>
              <c:pt idx="7">
                <c:v>2021</c:v>
              </c:pt>
              <c:pt idx="8">
                <c:v>2022</c:v>
              </c:pt>
              <c:pt idx="9">
                <c:v>2023</c:v>
              </c:pt>
            </c:strLit>
          </c:cat>
          <c:val>
            <c:numRef>
              <c:f>PivotCharts!$B$248:$B$254</c:f>
              <c:numCache>
                <c:formatCode>0%</c:formatCode>
                <c:ptCount val="7"/>
                <c:pt idx="0">
                  <c:v>2.4176660955644393E-2</c:v>
                </c:pt>
                <c:pt idx="1">
                  <c:v>6.9652509652509659E-2</c:v>
                </c:pt>
                <c:pt idx="2">
                  <c:v>9.3745357302035356E-2</c:v>
                </c:pt>
                <c:pt idx="3">
                  <c:v>0.14022329202089523</c:v>
                </c:pt>
                <c:pt idx="4">
                  <c:v>0.22197882438846295</c:v>
                </c:pt>
                <c:pt idx="5">
                  <c:v>5.3557052667259859E-2</c:v>
                </c:pt>
                <c:pt idx="6">
                  <c:v>1.7680776014109348E-2</c:v>
                </c:pt>
              </c:numCache>
            </c:numRef>
          </c:val>
          <c:extLst>
            <c:ext xmlns:c16="http://schemas.microsoft.com/office/drawing/2014/chart" uri="{C3380CC4-5D6E-409C-BE32-E72D297353CC}">
              <c16:uniqueId val="{00000000-0ECA-45A5-A911-C42AF8BBD266}"/>
            </c:ext>
          </c:extLst>
        </c:ser>
        <c:dLbls>
          <c:showLegendKey val="0"/>
          <c:showVal val="0"/>
          <c:showCatName val="0"/>
          <c:showSerName val="0"/>
          <c:showPercent val="0"/>
          <c:showBubbleSize val="0"/>
        </c:dLbls>
        <c:axId val="1472399423"/>
        <c:axId val="1472391263"/>
      </c:areaChart>
      <c:barChart>
        <c:barDir val="col"/>
        <c:grouping val="clustered"/>
        <c:varyColors val="0"/>
        <c:ser>
          <c:idx val="0"/>
          <c:order val="0"/>
          <c:tx>
            <c:strRef>
              <c:f>PivotCharts!$C$247</c:f>
              <c:strCache>
                <c:ptCount val="1"/>
                <c:pt idx="0">
                  <c:v>Direct Margin </c:v>
                </c:pt>
              </c:strCache>
            </c:strRef>
          </c:tx>
          <c:spPr>
            <a:pattFill prst="pct75">
              <a:fgClr>
                <a:srgbClr val="340CA3"/>
              </a:fgClr>
              <a:bgClr>
                <a:schemeClr val="bg1"/>
              </a:bgClr>
            </a:pattFill>
            <a:ln>
              <a:noFill/>
            </a:ln>
            <a:effectLst>
              <a:glow rad="63500">
                <a:srgbClr val="C59EE2">
                  <a:alpha val="40000"/>
                </a:srgbClr>
              </a:glow>
            </a:effectLst>
            <a:scene3d>
              <a:camera prst="orthographicFront"/>
              <a:lightRig rig="threePt" dir="t"/>
            </a:scene3d>
            <a:sp3d prstMaterial="plastic">
              <a:bevelT/>
              <a:bevelB w="152400" h="50800" prst="softRound"/>
            </a:sp3d>
          </c:spPr>
          <c:invertIfNegative val="0"/>
          <c:cat>
            <c:numRef>
              <c:f>PivotCharts!$A$248:$A$254</c:f>
              <c:numCache>
                <c:formatCode>General</c:formatCode>
                <c:ptCount val="7"/>
                <c:pt idx="0">
                  <c:v>2017</c:v>
                </c:pt>
                <c:pt idx="1">
                  <c:v>2018</c:v>
                </c:pt>
                <c:pt idx="2">
                  <c:v>2019</c:v>
                </c:pt>
                <c:pt idx="3">
                  <c:v>2020</c:v>
                </c:pt>
                <c:pt idx="4">
                  <c:v>2021</c:v>
                </c:pt>
                <c:pt idx="5">
                  <c:v>2022</c:v>
                </c:pt>
                <c:pt idx="6">
                  <c:v>2023</c:v>
                </c:pt>
              </c:numCache>
            </c:numRef>
          </c:cat>
          <c:val>
            <c:numRef>
              <c:f>PivotCharts!$C$248:$C$254</c:f>
              <c:numCache>
                <c:formatCode>0%</c:formatCode>
                <c:ptCount val="7"/>
                <c:pt idx="0">
                  <c:v>0.65981343993908248</c:v>
                </c:pt>
                <c:pt idx="1">
                  <c:v>0.62208494208494214</c:v>
                </c:pt>
                <c:pt idx="2">
                  <c:v>0.57391175159708807</c:v>
                </c:pt>
                <c:pt idx="3">
                  <c:v>0.55474751613233642</c:v>
                </c:pt>
                <c:pt idx="4">
                  <c:v>0.51752464403066811</c:v>
                </c:pt>
                <c:pt idx="5">
                  <c:v>0.5507393754501928</c:v>
                </c:pt>
                <c:pt idx="6">
                  <c:v>0.53880070546737213</c:v>
                </c:pt>
              </c:numCache>
            </c:numRef>
          </c:val>
          <c:extLst>
            <c:ext xmlns:c16="http://schemas.microsoft.com/office/drawing/2014/chart" uri="{C3380CC4-5D6E-409C-BE32-E72D297353CC}">
              <c16:uniqueId val="{00000001-0ECA-45A5-A911-C42AF8BBD266}"/>
            </c:ext>
          </c:extLst>
        </c:ser>
        <c:ser>
          <c:idx val="1"/>
          <c:order val="1"/>
          <c:tx>
            <c:strRef>
              <c:f>PivotCharts!$D$247</c:f>
              <c:strCache>
                <c:ptCount val="1"/>
                <c:pt idx="0">
                  <c:v>Indirect Margin </c:v>
                </c:pt>
              </c:strCache>
            </c:strRef>
          </c:tx>
          <c:spPr>
            <a:pattFill prst="pct20">
              <a:fgClr>
                <a:srgbClr val="340CA3"/>
              </a:fgClr>
              <a:bgClr>
                <a:schemeClr val="bg1"/>
              </a:bgClr>
            </a:pattFill>
            <a:ln>
              <a:solidFill>
                <a:srgbClr val="340CA3"/>
              </a:solidFill>
            </a:ln>
            <a:effectLst>
              <a:glow rad="63500">
                <a:srgbClr val="C59EE2">
                  <a:alpha val="40000"/>
                </a:srgbClr>
              </a:glow>
            </a:effectLst>
            <a:scene3d>
              <a:camera prst="orthographicFront"/>
              <a:lightRig rig="threePt" dir="t"/>
            </a:scene3d>
            <a:sp3d prstMaterial="plastic">
              <a:bevelT/>
              <a:bevelB prst="angle"/>
            </a:sp3d>
          </c:spPr>
          <c:invertIfNegative val="0"/>
          <c:cat>
            <c:numRef>
              <c:f>PivotCharts!$A$248:$A$254</c:f>
              <c:numCache>
                <c:formatCode>General</c:formatCode>
                <c:ptCount val="7"/>
                <c:pt idx="0">
                  <c:v>2017</c:v>
                </c:pt>
                <c:pt idx="1">
                  <c:v>2018</c:v>
                </c:pt>
                <c:pt idx="2">
                  <c:v>2019</c:v>
                </c:pt>
                <c:pt idx="3">
                  <c:v>2020</c:v>
                </c:pt>
                <c:pt idx="4">
                  <c:v>2021</c:v>
                </c:pt>
                <c:pt idx="5">
                  <c:v>2022</c:v>
                </c:pt>
                <c:pt idx="6">
                  <c:v>2023</c:v>
                </c:pt>
              </c:numCache>
            </c:numRef>
          </c:cat>
          <c:val>
            <c:numRef>
              <c:f>PivotCharts!$D$248:$D$254</c:f>
              <c:numCache>
                <c:formatCode>0%</c:formatCode>
                <c:ptCount val="7"/>
                <c:pt idx="0">
                  <c:v>0.31600989910527316</c:v>
                </c:pt>
                <c:pt idx="1">
                  <c:v>0.30826254826254829</c:v>
                </c:pt>
                <c:pt idx="2">
                  <c:v>0.33234289110087656</c:v>
                </c:pt>
                <c:pt idx="3">
                  <c:v>0.30502919184676841</c:v>
                </c:pt>
                <c:pt idx="4">
                  <c:v>0.26049653158086894</c:v>
                </c:pt>
                <c:pt idx="5">
                  <c:v>0.39570357188254734</c:v>
                </c:pt>
                <c:pt idx="6">
                  <c:v>0.44351851851851853</c:v>
                </c:pt>
              </c:numCache>
            </c:numRef>
          </c:val>
          <c:extLst>
            <c:ext xmlns:c16="http://schemas.microsoft.com/office/drawing/2014/chart" uri="{C3380CC4-5D6E-409C-BE32-E72D297353CC}">
              <c16:uniqueId val="{00000002-0ECA-45A5-A911-C42AF8BBD266}"/>
            </c:ext>
          </c:extLst>
        </c:ser>
        <c:dLbls>
          <c:showLegendKey val="0"/>
          <c:showVal val="0"/>
          <c:showCatName val="0"/>
          <c:showSerName val="0"/>
          <c:showPercent val="0"/>
          <c:showBubbleSize val="0"/>
        </c:dLbls>
        <c:gapWidth val="219"/>
        <c:axId val="1472399423"/>
        <c:axId val="1472391263"/>
      </c:barChart>
      <c:lineChart>
        <c:grouping val="standard"/>
        <c:varyColors val="0"/>
        <c:ser>
          <c:idx val="3"/>
          <c:order val="3"/>
          <c:tx>
            <c:strRef>
              <c:f>PivotCharts!$E$247</c:f>
              <c:strCache>
                <c:ptCount val="1"/>
                <c:pt idx="0">
                  <c:v>Min EBIT Margin </c:v>
                </c:pt>
              </c:strCache>
            </c:strRef>
          </c:tx>
          <c:spPr>
            <a:ln w="28575" cap="rnd">
              <a:solidFill>
                <a:srgbClr val="C00000">
                  <a:alpha val="95000"/>
                </a:srgbClr>
              </a:solidFill>
              <a:round/>
            </a:ln>
            <a:effectLst>
              <a:glow rad="38100">
                <a:srgbClr val="FF0000">
                  <a:alpha val="40000"/>
                </a:srgbClr>
              </a:glow>
              <a:softEdge rad="0"/>
            </a:effectLst>
          </c:spPr>
          <c:marker>
            <c:symbol val="none"/>
          </c:marker>
          <c:cat>
            <c:strLit>
              <c:ptCount val="10"/>
              <c:pt idx="0">
                <c:v>2014</c:v>
              </c:pt>
              <c:pt idx="1">
                <c:v>2015</c:v>
              </c:pt>
              <c:pt idx="2">
                <c:v>2016</c:v>
              </c:pt>
              <c:pt idx="3">
                <c:v>2017</c:v>
              </c:pt>
              <c:pt idx="4">
                <c:v>2018</c:v>
              </c:pt>
              <c:pt idx="5">
                <c:v>2019</c:v>
              </c:pt>
              <c:pt idx="6">
                <c:v>2020</c:v>
              </c:pt>
              <c:pt idx="7">
                <c:v>2021</c:v>
              </c:pt>
              <c:pt idx="8">
                <c:v>2022</c:v>
              </c:pt>
              <c:pt idx="9">
                <c:v>2023</c:v>
              </c:pt>
            </c:strLit>
          </c:cat>
          <c:val>
            <c:numRef>
              <c:f>PivotCharts!$E$248:$E$254</c:f>
              <c:numCache>
                <c:formatCode>0%</c:formatCode>
                <c:ptCount val="7"/>
                <c:pt idx="0">
                  <c:v>0.15</c:v>
                </c:pt>
                <c:pt idx="1">
                  <c:v>0.15</c:v>
                </c:pt>
                <c:pt idx="2">
                  <c:v>0.15</c:v>
                </c:pt>
                <c:pt idx="3">
                  <c:v>0.15</c:v>
                </c:pt>
                <c:pt idx="4">
                  <c:v>0.15</c:v>
                </c:pt>
                <c:pt idx="5">
                  <c:v>0.15</c:v>
                </c:pt>
                <c:pt idx="6">
                  <c:v>0.15</c:v>
                </c:pt>
              </c:numCache>
            </c:numRef>
          </c:val>
          <c:smooth val="0"/>
          <c:extLst>
            <c:ext xmlns:c16="http://schemas.microsoft.com/office/drawing/2014/chart" uri="{C3380CC4-5D6E-409C-BE32-E72D297353CC}">
              <c16:uniqueId val="{00000003-0ECA-45A5-A911-C42AF8BBD266}"/>
            </c:ext>
          </c:extLst>
        </c:ser>
        <c:dLbls>
          <c:showLegendKey val="0"/>
          <c:showVal val="0"/>
          <c:showCatName val="0"/>
          <c:showSerName val="0"/>
          <c:showPercent val="0"/>
          <c:showBubbleSize val="0"/>
        </c:dLbls>
        <c:marker val="1"/>
        <c:smooth val="0"/>
        <c:axId val="1472399423"/>
        <c:axId val="1472391263"/>
      </c:lineChart>
      <c:catAx>
        <c:axId val="147239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472391263"/>
        <c:crosses val="autoZero"/>
        <c:auto val="1"/>
        <c:lblAlgn val="ctr"/>
        <c:lblOffset val="100"/>
        <c:noMultiLvlLbl val="0"/>
      </c:catAx>
      <c:valAx>
        <c:axId val="1472391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4723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Du Pont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PivotCharts!$B$264</c:f>
              <c:strCache>
                <c:ptCount val="1"/>
                <c:pt idx="0">
                  <c:v>ROE </c:v>
                </c:pt>
              </c:strCache>
            </c:strRef>
          </c:tx>
          <c:spPr>
            <a:pattFill prst="pct75">
              <a:fgClr>
                <a:schemeClr val="bg1"/>
              </a:fgClr>
              <a:bgClr>
                <a:srgbClr val="340CA3"/>
              </a:bgClr>
            </a:pattFill>
            <a:ln>
              <a:noFill/>
            </a:ln>
            <a:effectLst>
              <a:glow rad="38100">
                <a:srgbClr val="C59EE2">
                  <a:alpha val="40000"/>
                </a:srgbClr>
              </a:glow>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PivotCharts!$B$265:$B$271</c:f>
              <c:numCache>
                <c:formatCode>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054B-4864-BA22-7382E7AD0099}"/>
            </c:ext>
          </c:extLst>
        </c:ser>
        <c:ser>
          <c:idx val="1"/>
          <c:order val="1"/>
          <c:tx>
            <c:strRef>
              <c:f>PivotCharts!$C$264</c:f>
              <c:strCache>
                <c:ptCount val="1"/>
                <c:pt idx="0">
                  <c:v>ROS </c:v>
                </c:pt>
              </c:strCache>
            </c:strRef>
          </c:tx>
          <c:spPr>
            <a:pattFill prst="pct75">
              <a:fgClr>
                <a:srgbClr val="C00000"/>
              </a:fgClr>
              <a:bgClr>
                <a:schemeClr val="bg1"/>
              </a:bgClr>
            </a:pattFill>
            <a:ln>
              <a:noFill/>
            </a:ln>
            <a:effectLst>
              <a:glow rad="38100">
                <a:srgbClr val="FF0000">
                  <a:alpha val="40000"/>
                </a:srgbClr>
              </a:glow>
              <a:softEdge rad="0"/>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PivotCharts!$C$265:$C$271</c:f>
              <c:numCache>
                <c:formatCode>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extLst>
            <c:ext xmlns:c16="http://schemas.microsoft.com/office/drawing/2014/chart" uri="{C3380CC4-5D6E-409C-BE32-E72D297353CC}">
              <c16:uniqueId val="{00000001-054B-4864-BA22-7382E7AD0099}"/>
            </c:ext>
          </c:extLst>
        </c:ser>
        <c:ser>
          <c:idx val="2"/>
          <c:order val="2"/>
          <c:tx>
            <c:strRef>
              <c:f>PivotCharts!$D$264</c:f>
              <c:strCache>
                <c:ptCount val="1"/>
                <c:pt idx="0">
                  <c:v>Asset Turnover </c:v>
                </c:pt>
              </c:strCache>
            </c:strRef>
          </c:tx>
          <c:spPr>
            <a:pattFill prst="pct75">
              <a:fgClr>
                <a:schemeClr val="bg1"/>
              </a:fgClr>
              <a:bgClr>
                <a:srgbClr val="C00000"/>
              </a:bgClr>
            </a:pattFill>
            <a:ln>
              <a:noFill/>
            </a:ln>
            <a:effectLst>
              <a:glow rad="38100">
                <a:srgbClr val="FF0000">
                  <a:alpha val="40000"/>
                </a:srgbClr>
              </a:glow>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PivotCharts!$D$265:$D$271</c:f>
              <c:numCache>
                <c:formatCode>0.00</c:formatCode>
                <c:ptCount val="7"/>
                <c:pt idx="0">
                  <c:v>1.4788851351351351</c:v>
                </c:pt>
                <c:pt idx="1">
                  <c:v>1.4212028094820017</c:v>
                </c:pt>
                <c:pt idx="2">
                  <c:v>1.1166224286662243</c:v>
                </c:pt>
                <c:pt idx="3">
                  <c:v>1.0893773711225172</c:v>
                </c:pt>
                <c:pt idx="4">
                  <c:v>1.3232949512843224</c:v>
                </c:pt>
                <c:pt idx="5">
                  <c:v>0.34923054158034922</c:v>
                </c:pt>
                <c:pt idx="6">
                  <c:v>0.33409442439419607</c:v>
                </c:pt>
              </c:numCache>
            </c:numRef>
          </c:val>
          <c:extLst>
            <c:ext xmlns:c16="http://schemas.microsoft.com/office/drawing/2014/chart" uri="{C3380CC4-5D6E-409C-BE32-E72D297353CC}">
              <c16:uniqueId val="{00000002-054B-4864-BA22-7382E7AD0099}"/>
            </c:ext>
          </c:extLst>
        </c:ser>
        <c:ser>
          <c:idx val="3"/>
          <c:order val="3"/>
          <c:tx>
            <c:strRef>
              <c:f>PivotCharts!$E$264</c:f>
              <c:strCache>
                <c:ptCount val="1"/>
                <c:pt idx="0">
                  <c:v>Equity Multiplier  </c:v>
                </c:pt>
              </c:strCache>
            </c:strRef>
          </c:tx>
          <c:spPr>
            <a:pattFill prst="pct75">
              <a:fgClr>
                <a:srgbClr val="340CA3"/>
              </a:fgClr>
              <a:bgClr>
                <a:schemeClr val="bg1"/>
              </a:bgClr>
            </a:pattFill>
            <a:ln>
              <a:noFill/>
            </a:ln>
            <a:effectLst>
              <a:glow rad="38100">
                <a:srgbClr val="C59EE2">
                  <a:alpha val="40000"/>
                </a:srgbClr>
              </a:glow>
              <a:softEdge rad="0"/>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PivotCharts!$E$265:$E$271</c:f>
              <c:numCache>
                <c:formatCode>0.00</c:formatCode>
                <c:ptCount val="7"/>
                <c:pt idx="0">
                  <c:v>5.9597315436241614</c:v>
                </c:pt>
                <c:pt idx="1">
                  <c:v>3.5987361769352288</c:v>
                </c:pt>
                <c:pt idx="2">
                  <c:v>2.132295719844358</c:v>
                </c:pt>
                <c:pt idx="3">
                  <c:v>1.5353777625492548</c:v>
                </c:pt>
                <c:pt idx="4">
                  <c:v>1.6565292783780179</c:v>
                </c:pt>
                <c:pt idx="5">
                  <c:v>1.2343378995433789</c:v>
                </c:pt>
                <c:pt idx="6">
                  <c:v>1.2145745366063121</c:v>
                </c:pt>
              </c:numCache>
            </c:numRef>
          </c:val>
          <c:extLst>
            <c:ext xmlns:c16="http://schemas.microsoft.com/office/drawing/2014/chart" uri="{C3380CC4-5D6E-409C-BE32-E72D297353CC}">
              <c16:uniqueId val="{00000003-054B-4864-BA22-7382E7AD0099}"/>
            </c:ext>
          </c:extLst>
        </c:ser>
        <c:dLbls>
          <c:showLegendKey val="0"/>
          <c:showVal val="0"/>
          <c:showCatName val="0"/>
          <c:showSerName val="0"/>
          <c:showPercent val="0"/>
          <c:showBubbleSize val="0"/>
        </c:dLbls>
        <c:gapWidth val="219"/>
        <c:overlap val="-27"/>
        <c:axId val="1247694639"/>
        <c:axId val="1247711439"/>
      </c:barChart>
      <c:catAx>
        <c:axId val="12476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247711439"/>
        <c:crosses val="autoZero"/>
        <c:auto val="1"/>
        <c:lblAlgn val="ctr"/>
        <c:lblOffset val="100"/>
        <c:noMultiLvlLbl val="0"/>
      </c:catAx>
      <c:valAx>
        <c:axId val="1247711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247694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Industry.xlsx]PivotCharts!PivotTable13</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Emp Prod. GR vs AVG Annual Sal GR</a:t>
            </a:r>
          </a:p>
        </c:rich>
      </c:tx>
      <c:overlay val="0"/>
      <c:spPr>
        <a:noFill/>
        <a:ln>
          <a:noFill/>
        </a:ln>
        <a:effectLst/>
      </c:spPr>
    </c:title>
    <c:autoTitleDeleted val="0"/>
    <c:pivotFmts>
      <c:pivotFmt>
        <c:idx val="0"/>
        <c:spPr>
          <a:solidFill>
            <a:schemeClr val="accent1"/>
          </a:solidFill>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
          <c:idx val="0"/>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
        <c:spPr>
          <a:solidFill>
            <a:schemeClr val="accent1"/>
          </a:solidFill>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
          <c:idx val="0"/>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
        <c:spPr>
          <a:solidFill>
            <a:schemeClr val="accent1"/>
          </a:solidFill>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
          <c:idx val="0"/>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
        <c:spPr>
          <a:solidFill>
            <a:schemeClr val="accent1"/>
          </a:solidFill>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
          <c:idx val="0"/>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4"/>
        <c:spPr>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
          <c:idx val="0"/>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5"/>
        <c:spPr>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
          <c:idx val="0"/>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6"/>
        <c:spPr>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
          <c:idx val="0"/>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7"/>
        <c:spPr>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
          <c:idx val="0"/>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s>
    <c:plotArea>
      <c:layout/>
      <c:lineChart>
        <c:grouping val="standard"/>
        <c:varyColors val="0"/>
        <c:ser>
          <c:idx val="0"/>
          <c:order val="0"/>
          <c:tx>
            <c:strRef>
              <c:f>PivotCharts!$B$278</c:f>
              <c:strCache>
                <c:ptCount val="1"/>
                <c:pt idx="0">
                  <c:v>Empl. Prod. GR </c:v>
                </c:pt>
              </c:strCache>
            </c:strRef>
          </c:tx>
          <c:spPr>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s>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PivotCharts!$A$279:$A$285</c:f>
              <c:strCache>
                <c:ptCount val="7"/>
                <c:pt idx="0">
                  <c:v>2017</c:v>
                </c:pt>
                <c:pt idx="1">
                  <c:v>2018</c:v>
                </c:pt>
                <c:pt idx="2">
                  <c:v>2019</c:v>
                </c:pt>
                <c:pt idx="3">
                  <c:v>2020</c:v>
                </c:pt>
                <c:pt idx="4">
                  <c:v>2021</c:v>
                </c:pt>
                <c:pt idx="5">
                  <c:v>2022</c:v>
                </c:pt>
                <c:pt idx="6">
                  <c:v>2023</c:v>
                </c:pt>
              </c:strCache>
            </c:strRef>
          </c:cat>
          <c:val>
            <c:numRef>
              <c:f>PivotCharts!$B$279:$B$285</c:f>
              <c:numCache>
                <c:formatCode>0%</c:formatCode>
                <c:ptCount val="7"/>
                <c:pt idx="1">
                  <c:v>8.617800672128885E-2</c:v>
                </c:pt>
                <c:pt idx="2">
                  <c:v>-7.9006976901713696E-2</c:v>
                </c:pt>
                <c:pt idx="3">
                  <c:v>0.31231473424312517</c:v>
                </c:pt>
                <c:pt idx="4">
                  <c:v>0.36835517903341464</c:v>
                </c:pt>
                <c:pt idx="5">
                  <c:v>-0.10961299744432279</c:v>
                </c:pt>
                <c:pt idx="6">
                  <c:v>-7.5984394403105435E-2</c:v>
                </c:pt>
              </c:numCache>
            </c:numRef>
          </c:val>
          <c:smooth val="1"/>
          <c:extLst>
            <c:ext xmlns:c16="http://schemas.microsoft.com/office/drawing/2014/chart" uri="{C3380CC4-5D6E-409C-BE32-E72D297353CC}">
              <c16:uniqueId val="{00000003-F77B-4557-ABC1-1084896250EA}"/>
            </c:ext>
          </c:extLst>
        </c:ser>
        <c:ser>
          <c:idx val="1"/>
          <c:order val="1"/>
          <c:tx>
            <c:strRef>
              <c:f>PivotCharts!$C$278</c:f>
              <c:strCache>
                <c:ptCount val="1"/>
                <c:pt idx="0">
                  <c:v>AVG An. Sal GR </c:v>
                </c:pt>
              </c:strCache>
            </c:strRef>
          </c:tx>
          <c:spPr>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s>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PivotCharts!$A$279:$A$285</c:f>
              <c:strCache>
                <c:ptCount val="7"/>
                <c:pt idx="0">
                  <c:v>2017</c:v>
                </c:pt>
                <c:pt idx="1">
                  <c:v>2018</c:v>
                </c:pt>
                <c:pt idx="2">
                  <c:v>2019</c:v>
                </c:pt>
                <c:pt idx="3">
                  <c:v>2020</c:v>
                </c:pt>
                <c:pt idx="4">
                  <c:v>2021</c:v>
                </c:pt>
                <c:pt idx="5">
                  <c:v>2022</c:v>
                </c:pt>
                <c:pt idx="6">
                  <c:v>2023</c:v>
                </c:pt>
              </c:strCache>
            </c:strRef>
          </c:cat>
          <c:val>
            <c:numRef>
              <c:f>PivotCharts!$C$279:$C$285</c:f>
              <c:numCache>
                <c:formatCode>0%</c:formatCode>
                <c:ptCount val="7"/>
                <c:pt idx="1">
                  <c:v>-4.0256351216516918E-2</c:v>
                </c:pt>
                <c:pt idx="2">
                  <c:v>0.1823375163888368</c:v>
                </c:pt>
                <c:pt idx="3">
                  <c:v>0.20031746031746031</c:v>
                </c:pt>
                <c:pt idx="4">
                  <c:v>0.18299886529421303</c:v>
                </c:pt>
                <c:pt idx="5">
                  <c:v>2.2099447513811526E-4</c:v>
                </c:pt>
                <c:pt idx="6">
                  <c:v>-3.1875658587987209E-2</c:v>
                </c:pt>
              </c:numCache>
            </c:numRef>
          </c:val>
          <c:smooth val="1"/>
          <c:extLst>
            <c:ext xmlns:c16="http://schemas.microsoft.com/office/drawing/2014/chart" uri="{C3380CC4-5D6E-409C-BE32-E72D297353CC}">
              <c16:uniqueId val="{00000005-F77B-4557-ABC1-1084896250EA}"/>
            </c:ext>
          </c:extLst>
        </c:ser>
        <c:dLbls>
          <c:dLblPos val="t"/>
          <c:showLegendKey val="0"/>
          <c:showVal val="1"/>
          <c:showCatName val="0"/>
          <c:showSerName val="0"/>
          <c:showPercent val="0"/>
          <c:showBubbleSize val="0"/>
        </c:dLbls>
        <c:marker val="1"/>
        <c:smooth val="0"/>
        <c:axId val="1802886783"/>
        <c:axId val="1802887743"/>
      </c:lineChart>
      <c:catAx>
        <c:axId val="180288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887743"/>
        <c:crosses val="autoZero"/>
        <c:auto val="1"/>
        <c:lblAlgn val="ctr"/>
        <c:lblOffset val="100"/>
        <c:noMultiLvlLbl val="0"/>
      </c:catAx>
      <c:valAx>
        <c:axId val="1802887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ro-RO"/>
          </a:p>
        </c:txPr>
        <c:crossAx val="180288678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extLst/>
  </c:chart>
  <c:spPr>
    <a:ln>
      <a:noFill/>
    </a:ln>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Industry.xlsx]PivotCharts!PivotTable14</c:name>
    <c:fmtId val="2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WSV vs VA</a:t>
            </a:r>
          </a:p>
        </c:rich>
      </c:tx>
      <c:overlay val="0"/>
      <c:spPr>
        <a:noFill/>
        <a:ln>
          <a:noFill/>
        </a:ln>
        <a:effectLst/>
      </c:spPr>
    </c:title>
    <c:autoTitleDeleted val="0"/>
    <c:pivotFmts>
      <c:pivotFmt>
        <c:idx val="0"/>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61586951077122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22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4"/>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5"/>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66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6"/>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314E-2"/>
              <c:y val="-6.71988486244519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7"/>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8"/>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9"/>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1"/>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22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2"/>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61586951077122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3"/>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4"/>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66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5"/>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314E-2"/>
              <c:y val="-6.71988486244519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16"/>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17"/>
        <c:spPr>
          <a:solidFill>
            <a:schemeClr val="accent1"/>
          </a:solidFill>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18"/>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marker>
          <c:symbol val="none"/>
        </c:marker>
        <c:dLbl>
          <c:idx val="0"/>
          <c:delete val="1"/>
          <c:extLst>
            <c:ext xmlns:c15="http://schemas.microsoft.com/office/drawing/2012/chart" uri="{CE6537A1-D6FC-4f65-9D91-7224C49458BB}"/>
          </c:extLst>
        </c:dLbl>
      </c:pivotFmt>
      <c:pivotFmt>
        <c:idx val="19"/>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0"/>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22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1"/>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61586951077122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2"/>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3"/>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66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4"/>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314E-2"/>
              <c:y val="-6.71988486244519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5"/>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26"/>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27"/>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marker>
          <c:symbol val="none"/>
        </c:marker>
        <c:dLbl>
          <c:idx val="0"/>
          <c:delete val="1"/>
          <c:extLst>
            <c:ext xmlns:c15="http://schemas.microsoft.com/office/drawing/2012/chart" uri="{CE6537A1-D6FC-4f65-9D91-7224C49458BB}"/>
          </c:extLst>
        </c:dLbl>
      </c:pivotFmt>
      <c:pivotFmt>
        <c:idx val="28"/>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29"/>
        <c:dLbl>
          <c:idx val="0"/>
          <c:layout>
            <c:manualLayout>
              <c:x val="-5.0077580819103622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0"/>
        <c:dLbl>
          <c:idx val="0"/>
          <c:layout>
            <c:manualLayout>
              <c:x val="-5.0077580819103608E-2"/>
              <c:y val="-7.61586951077122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1"/>
        <c:dLbl>
          <c:idx val="0"/>
          <c:layout>
            <c:manualLayout>
              <c:x val="-5.0077580819103608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2"/>
        <c:dLbl>
          <c:idx val="0"/>
          <c:layout>
            <c:manualLayout>
              <c:x val="-5.8423844288954266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3"/>
        <c:dLbl>
          <c:idx val="0"/>
          <c:layout>
            <c:manualLayout>
              <c:x val="-5.8423844288954314E-2"/>
              <c:y val="-6.71988486244519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c15:spPr>
            </c:ext>
          </c:extLst>
        </c:dLbl>
      </c:pivotFmt>
      <c:pivotFmt>
        <c:idx val="34"/>
        <c:dLbl>
          <c:idx val="0"/>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
        <c:idx val="35"/>
        <c:dLbl>
          <c:idx val="0"/>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Lst>
        </c:dLbl>
      </c:pivotFmt>
    </c:pivotFmts>
    <c:plotArea>
      <c:layout/>
      <c:areaChart>
        <c:grouping val="stacked"/>
        <c:varyColors val="0"/>
        <c:ser>
          <c:idx val="0"/>
          <c:order val="0"/>
          <c:tx>
            <c:strRef>
              <c:f>PivotCharts!$B$295</c:f>
              <c:strCache>
                <c:ptCount val="1"/>
                <c:pt idx="0">
                  <c:v>WSV </c:v>
                </c:pt>
              </c:strCache>
            </c:strRef>
          </c:tx>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cat>
            <c:strRef>
              <c:f>PivotCharts!$A$296:$A$302</c:f>
              <c:strCache>
                <c:ptCount val="7"/>
                <c:pt idx="0">
                  <c:v>2017</c:v>
                </c:pt>
                <c:pt idx="1">
                  <c:v>2018</c:v>
                </c:pt>
                <c:pt idx="2">
                  <c:v>2019</c:v>
                </c:pt>
                <c:pt idx="3">
                  <c:v>2020</c:v>
                </c:pt>
                <c:pt idx="4">
                  <c:v>2021</c:v>
                </c:pt>
                <c:pt idx="5">
                  <c:v>2022</c:v>
                </c:pt>
                <c:pt idx="6">
                  <c:v>2023</c:v>
                </c:pt>
              </c:strCache>
            </c:strRef>
          </c:cat>
          <c:val>
            <c:numRef>
              <c:f>PivotCharts!$B$296:$B$302</c:f>
              <c:numCache>
                <c:formatCode>0%</c:formatCode>
                <c:ptCount val="7"/>
                <c:pt idx="0">
                  <c:v>0.28875209848908784</c:v>
                </c:pt>
                <c:pt idx="1">
                  <c:v>0.2296689824274622</c:v>
                </c:pt>
                <c:pt idx="2">
                  <c:v>0.2615062761506276</c:v>
                </c:pt>
                <c:pt idx="3">
                  <c:v>0.22889348976305499</c:v>
                </c:pt>
                <c:pt idx="4">
                  <c:v>0.18262075923823937</c:v>
                </c:pt>
                <c:pt idx="5">
                  <c:v>0.22031500518721117</c:v>
                </c:pt>
                <c:pt idx="6">
                  <c:v>0.22485659655831741</c:v>
                </c:pt>
              </c:numCache>
            </c:numRef>
          </c:val>
          <c:extLst>
            <c:ext xmlns:c16="http://schemas.microsoft.com/office/drawing/2014/chart" uri="{C3380CC4-5D6E-409C-BE32-E72D297353CC}">
              <c16:uniqueId val="{00000003-FCBD-404C-B817-32F6B2447C8A}"/>
            </c:ext>
          </c:extLst>
        </c:ser>
        <c:dLbls>
          <c:showLegendKey val="0"/>
          <c:showVal val="0"/>
          <c:showCatName val="0"/>
          <c:showSerName val="0"/>
          <c:showPercent val="0"/>
          <c:showBubbleSize val="0"/>
        </c:dLbls>
        <c:axId val="653148528"/>
        <c:axId val="653152368"/>
      </c:areaChart>
      <c:lineChart>
        <c:grouping val="standard"/>
        <c:varyColors val="0"/>
        <c:ser>
          <c:idx val="1"/>
          <c:order val="1"/>
          <c:tx>
            <c:strRef>
              <c:f>PivotCharts!$C$295</c:f>
              <c:strCache>
                <c:ptCount val="1"/>
                <c:pt idx="0">
                  <c:v>Value Added </c:v>
                </c:pt>
              </c:strCache>
            </c:strRef>
          </c:tx>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s>
            <c:dLbl>
              <c:idx val="0"/>
              <c:layout>
                <c:manualLayout>
                  <c:x val="-5.0077580819103622E-2"/>
                  <c:y val="-7.1678771866082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BD-404C-B817-32F6B2447C8A}"/>
                </c:ext>
              </c:extLst>
            </c:dLbl>
            <c:dLbl>
              <c:idx val="1"/>
              <c:layout>
                <c:manualLayout>
                  <c:x val="-5.0077580819103608E-2"/>
                  <c:y val="-7.6158695107712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BD-404C-B817-32F6B2447C8A}"/>
                </c:ext>
              </c:extLst>
            </c:dLbl>
            <c:dLbl>
              <c:idx val="2"/>
              <c:layout>
                <c:manualLayout>
                  <c:x val="-5.0077580819103608E-2"/>
                  <c:y val="-7.1678771866082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BD-404C-B817-32F6B2447C8A}"/>
                </c:ext>
              </c:extLst>
            </c:dLbl>
            <c:dLbl>
              <c:idx val="3"/>
              <c:layout>
                <c:manualLayout>
                  <c:x val="-5.8423844288954266E-2"/>
                  <c:y val="-7.6158695107712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BD-404C-B817-32F6B2447C8A}"/>
                </c:ext>
              </c:extLst>
            </c:dLbl>
            <c:dLbl>
              <c:idx val="4"/>
              <c:layout>
                <c:manualLayout>
                  <c:x val="-5.8423844288954314E-2"/>
                  <c:y val="-6.719884862445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BD-404C-B817-32F6B2447C8A}"/>
                </c:ext>
              </c:extLst>
            </c:dLbl>
            <c:dLbl>
              <c:idx val="5"/>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 xmlns:c16="http://schemas.microsoft.com/office/drawing/2014/chart" uri="{C3380CC4-5D6E-409C-BE32-E72D297353CC}">
                  <c16:uniqueId val="{0000000A-FCBD-404C-B817-32F6B2447C8A}"/>
                </c:ext>
              </c:extLst>
            </c:dLbl>
            <c:dLbl>
              <c:idx val="6"/>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c15:spPr>
                </c:ext>
                <c:ext xmlns:c16="http://schemas.microsoft.com/office/drawing/2014/chart" uri="{C3380CC4-5D6E-409C-BE32-E72D297353CC}">
                  <c16:uniqueId val="{0000000B-FCBD-404C-B817-32F6B2447C8A}"/>
                </c:ext>
              </c:extLst>
            </c:dLbl>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PivotCharts!$A$296:$A$302</c:f>
              <c:strCache>
                <c:ptCount val="7"/>
                <c:pt idx="0">
                  <c:v>2017</c:v>
                </c:pt>
                <c:pt idx="1">
                  <c:v>2018</c:v>
                </c:pt>
                <c:pt idx="2">
                  <c:v>2019</c:v>
                </c:pt>
                <c:pt idx="3">
                  <c:v>2020</c:v>
                </c:pt>
                <c:pt idx="4">
                  <c:v>2021</c:v>
                </c:pt>
                <c:pt idx="5">
                  <c:v>2022</c:v>
                </c:pt>
                <c:pt idx="6">
                  <c:v>2023</c:v>
                </c:pt>
              </c:strCache>
            </c:strRef>
          </c:cat>
          <c:val>
            <c:numRef>
              <c:f>PivotCharts!$C$296:$C$302</c:f>
              <c:numCache>
                <c:formatCode>0</c:formatCode>
                <c:ptCount val="7"/>
                <c:pt idx="0">
                  <c:v>1787</c:v>
                </c:pt>
                <c:pt idx="1">
                  <c:v>2447</c:v>
                </c:pt>
                <c:pt idx="2">
                  <c:v>2868</c:v>
                </c:pt>
                <c:pt idx="3">
                  <c:v>4347</c:v>
                </c:pt>
                <c:pt idx="4">
                  <c:v>7929</c:v>
                </c:pt>
                <c:pt idx="5">
                  <c:v>10603</c:v>
                </c:pt>
                <c:pt idx="6">
                  <c:v>10460</c:v>
                </c:pt>
              </c:numCache>
            </c:numRef>
          </c:val>
          <c:smooth val="0"/>
          <c:extLst>
            <c:ext xmlns:c16="http://schemas.microsoft.com/office/drawing/2014/chart" uri="{C3380CC4-5D6E-409C-BE32-E72D297353CC}">
              <c16:uniqueId val="{0000000C-FCBD-404C-B817-32F6B2447C8A}"/>
            </c:ext>
          </c:extLst>
        </c:ser>
        <c:dLbls>
          <c:showLegendKey val="0"/>
          <c:showVal val="0"/>
          <c:showCatName val="0"/>
          <c:showSerName val="0"/>
          <c:showPercent val="0"/>
          <c:showBubbleSize val="0"/>
        </c:dLbls>
        <c:marker val="1"/>
        <c:smooth val="0"/>
        <c:axId val="652892208"/>
        <c:axId val="652891728"/>
      </c:lineChart>
      <c:catAx>
        <c:axId val="6531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3152368"/>
        <c:crosses val="autoZero"/>
        <c:auto val="1"/>
        <c:lblAlgn val="ctr"/>
        <c:lblOffset val="100"/>
        <c:noMultiLvlLbl val="0"/>
      </c:catAx>
      <c:valAx>
        <c:axId val="653152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3148528"/>
        <c:crosses val="autoZero"/>
        <c:crossBetween val="between"/>
      </c:valAx>
      <c:valAx>
        <c:axId val="6528917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2892208"/>
        <c:crosses val="max"/>
        <c:crossBetween val="between"/>
      </c:valAx>
      <c:catAx>
        <c:axId val="652892208"/>
        <c:scaling>
          <c:orientation val="minMax"/>
        </c:scaling>
        <c:delete val="1"/>
        <c:axPos val="b"/>
        <c:numFmt formatCode="General" sourceLinked="1"/>
        <c:majorTickMark val="out"/>
        <c:minorTickMark val="none"/>
        <c:tickLblPos val="nextTo"/>
        <c:crossAx val="652891728"/>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extLst/>
  </c:chart>
  <c:spPr>
    <a:ln>
      <a:noFill/>
    </a:ln>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ro-RO" b="1">
                <a:solidFill>
                  <a:sysClr val="windowText" lastClr="000000"/>
                </a:solidFill>
                <a:latin typeface="Times New Roman" panose="02020603050405020304" pitchFamily="18" charset="0"/>
                <a:cs typeface="Times New Roman" panose="02020603050405020304" pitchFamily="18" charset="0"/>
              </a:rPr>
              <a:t>ROA </a:t>
            </a:r>
            <a:r>
              <a:rPr lang="en-US" b="1">
                <a:solidFill>
                  <a:sysClr val="windowText" lastClr="000000"/>
                </a:solidFill>
                <a:latin typeface="Times New Roman" panose="02020603050405020304" pitchFamily="18" charset="0"/>
                <a:cs typeface="Times New Roman" panose="02020603050405020304" pitchFamily="18" charset="0"/>
              </a:rPr>
              <a:t>Tech Industry</a:t>
            </a:r>
            <a:endParaRPr lang="en-GB"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3.2272325375773681E-2"/>
          <c:y val="0.12705530642750373"/>
        </c:manualLayout>
      </c:layout>
      <c:overlay val="0"/>
      <c:spPr>
        <a:noFill/>
        <a:ln>
          <a:noFill/>
        </a:ln>
        <a:effectLst/>
      </c:spPr>
      <c:txPr>
        <a:bodyPr rot="-5400000" spcFirstLastPara="1" vertOverflow="ellipsis"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lotArea>
      <c:layout>
        <c:manualLayout>
          <c:layoutTarget val="inner"/>
          <c:xMode val="edge"/>
          <c:yMode val="edge"/>
          <c:x val="0.24690922255407741"/>
          <c:y val="2.7100326024269403E-2"/>
          <c:w val="0.7530907774459229"/>
          <c:h val="0.62922448595270886"/>
        </c:manualLayout>
      </c:layout>
      <c:barChart>
        <c:barDir val="col"/>
        <c:grouping val="stacked"/>
        <c:varyColors val="0"/>
        <c:ser>
          <c:idx val="0"/>
          <c:order val="0"/>
          <c:tx>
            <c:strRef>
              <c:f>'[1]ROA,ROE,ROS Tech Industry'!$A$2</c:f>
              <c:strCache>
                <c:ptCount val="1"/>
                <c:pt idx="0">
                  <c:v>ROA_NVIDIA</c:v>
                </c:pt>
              </c:strCache>
            </c:strRef>
          </c:tx>
          <c:spPr>
            <a:pattFill prst="dkHorz">
              <a:fgClr>
                <a:srgbClr val="3A0CA3"/>
              </a:fgClr>
              <a:bgClr>
                <a:schemeClr val="bg1"/>
              </a:bgClr>
            </a:pattFill>
            <a:ln>
              <a:noFill/>
            </a:ln>
            <a:effectLst>
              <a:glow rad="508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Industry'!$B$2:$H$2</c:f>
              <c:numCache>
                <c:formatCode>General</c:formatCode>
                <c:ptCount val="7"/>
                <c:pt idx="0">
                  <c:v>0.16929173864444672</c:v>
                </c:pt>
                <c:pt idx="1">
                  <c:v>0.27106129347922781</c:v>
                </c:pt>
                <c:pt idx="2">
                  <c:v>0.31154077640686129</c:v>
                </c:pt>
                <c:pt idx="3">
                  <c:v>0.16147848686110308</c:v>
                </c:pt>
                <c:pt idx="4">
                  <c:v>0.15046368656871939</c:v>
                </c:pt>
                <c:pt idx="5">
                  <c:v>0.22069839545567702</c:v>
                </c:pt>
                <c:pt idx="6">
                  <c:v>0.10606575688407557</c:v>
                </c:pt>
              </c:numCache>
            </c:numRef>
          </c:val>
          <c:extLst>
            <c:ext xmlns:c16="http://schemas.microsoft.com/office/drawing/2014/chart" uri="{C3380CC4-5D6E-409C-BE32-E72D297353CC}">
              <c16:uniqueId val="{00000000-6160-40FB-BC00-BF7E2CF42AA8}"/>
            </c:ext>
          </c:extLst>
        </c:ser>
        <c:ser>
          <c:idx val="1"/>
          <c:order val="1"/>
          <c:tx>
            <c:strRef>
              <c:f>'[1]ROA,ROE,ROS Tech Industry'!$A$3</c:f>
              <c:strCache>
                <c:ptCount val="1"/>
                <c:pt idx="0">
                  <c:v>ROA_AMD</c:v>
                </c:pt>
              </c:strCache>
            </c:strRef>
          </c:tx>
          <c:spPr>
            <a:pattFill prst="dkVert">
              <a:fgClr>
                <a:srgbClr val="9C5BCD"/>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Industry'!$B$3:$H$3</c:f>
              <c:numCache>
                <c:formatCode>General</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extLst>
            <c:ext xmlns:c16="http://schemas.microsoft.com/office/drawing/2014/chart" uri="{C3380CC4-5D6E-409C-BE32-E72D297353CC}">
              <c16:uniqueId val="{00000001-6160-40FB-BC00-BF7E2CF42AA8}"/>
            </c:ext>
          </c:extLst>
        </c:ser>
        <c:ser>
          <c:idx val="2"/>
          <c:order val="2"/>
          <c:tx>
            <c:strRef>
              <c:f>'[1]ROA,ROE,ROS Tech Industry'!$A$4</c:f>
              <c:strCache>
                <c:ptCount val="1"/>
                <c:pt idx="0">
                  <c:v>ROA_Intel</c:v>
                </c:pt>
              </c:strCache>
            </c:strRef>
          </c:tx>
          <c:spPr>
            <a:pattFill prst="dkHorz">
              <a:fgClr>
                <a:srgbClr val="C59EE2"/>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Industry'!$B$4:$H$4</c:f>
              <c:numCache>
                <c:formatCode>General</c:formatCode>
                <c:ptCount val="7"/>
                <c:pt idx="0">
                  <c:v>7.7899212163993217E-2</c:v>
                </c:pt>
                <c:pt idx="1">
                  <c:v>0.16452412025351079</c:v>
                </c:pt>
                <c:pt idx="2">
                  <c:v>0.15417069526237145</c:v>
                </c:pt>
                <c:pt idx="3">
                  <c:v>0.13651357689217525</c:v>
                </c:pt>
                <c:pt idx="4">
                  <c:v>0.11797679417597948</c:v>
                </c:pt>
                <c:pt idx="5">
                  <c:v>4.4008061371860981E-2</c:v>
                </c:pt>
                <c:pt idx="6">
                  <c:v>8.8165285114734926E-3</c:v>
                </c:pt>
              </c:numCache>
            </c:numRef>
          </c:val>
          <c:extLst>
            <c:ext xmlns:c16="http://schemas.microsoft.com/office/drawing/2014/chart" uri="{C3380CC4-5D6E-409C-BE32-E72D297353CC}">
              <c16:uniqueId val="{00000002-6160-40FB-BC00-BF7E2CF42AA8}"/>
            </c:ext>
          </c:extLst>
        </c:ser>
        <c:ser>
          <c:idx val="3"/>
          <c:order val="3"/>
          <c:tx>
            <c:strRef>
              <c:f>'[1]ROA,ROE,ROS Tech Industry'!$A$5</c:f>
              <c:strCache>
                <c:ptCount val="1"/>
                <c:pt idx="0">
                  <c:v>ROA_Qualcomm</c:v>
                </c:pt>
              </c:strCache>
            </c:strRef>
          </c:tx>
          <c:spPr>
            <a:pattFill prst="dkVert">
              <a:fgClr>
                <a:srgbClr val="EEDAFA"/>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Industry'!$B$5:$H$5</c:f>
              <c:numCache>
                <c:formatCode>General</c:formatCode>
                <c:ptCount val="7"/>
                <c:pt idx="0">
                  <c:v>3.7336224536542159E-2</c:v>
                </c:pt>
                <c:pt idx="1">
                  <c:v>-0.15172076532795403</c:v>
                </c:pt>
                <c:pt idx="2">
                  <c:v>0.13308250144127196</c:v>
                </c:pt>
                <c:pt idx="3">
                  <c:v>0.14603584873855144</c:v>
                </c:pt>
                <c:pt idx="4">
                  <c:v>0.21927740058195927</c:v>
                </c:pt>
                <c:pt idx="5">
                  <c:v>0.26392459297343618</c:v>
                </c:pt>
                <c:pt idx="6">
                  <c:v>0.14169278996865203</c:v>
                </c:pt>
              </c:numCache>
            </c:numRef>
          </c:val>
          <c:extLst>
            <c:ext xmlns:c16="http://schemas.microsoft.com/office/drawing/2014/chart" uri="{C3380CC4-5D6E-409C-BE32-E72D297353CC}">
              <c16:uniqueId val="{00000003-6160-40FB-BC00-BF7E2CF42AA8}"/>
            </c:ext>
          </c:extLst>
        </c:ser>
        <c:dLbls>
          <c:showLegendKey val="0"/>
          <c:showVal val="0"/>
          <c:showCatName val="0"/>
          <c:showSerName val="0"/>
          <c:showPercent val="0"/>
          <c:showBubbleSize val="0"/>
        </c:dLbls>
        <c:gapWidth val="150"/>
        <c:overlap val="100"/>
        <c:axId val="612487584"/>
        <c:axId val="612484056"/>
      </c:barChart>
      <c:catAx>
        <c:axId val="6124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612484056"/>
        <c:crosses val="autoZero"/>
        <c:auto val="1"/>
        <c:lblAlgn val="ctr"/>
        <c:lblOffset val="100"/>
        <c:noMultiLvlLbl val="0"/>
      </c:catAx>
      <c:valAx>
        <c:axId val="612484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1248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o-RO"/>
          </a:p>
        </c:txPr>
      </c:dTable>
      <c:spPr>
        <a:noFill/>
        <a:ln>
          <a:noFill/>
        </a:ln>
        <a:effectLst/>
      </c:spPr>
    </c:plotArea>
    <c:legend>
      <c:legendPos val="b"/>
      <c:layout>
        <c:manualLayout>
          <c:xMode val="edge"/>
          <c:yMode val="edge"/>
          <c:x val="0.19853472186063262"/>
          <c:y val="0.93874509062376399"/>
          <c:w val="0.6073538008818975"/>
          <c:h val="6.125490937623599E-2"/>
        </c:manualLayout>
      </c:layou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noFill/>
      <a:round/>
    </a:ln>
    <a:effectLst/>
  </c:spPr>
  <c:txPr>
    <a:bodyPr/>
    <a:lstStyle/>
    <a:p>
      <a:pPr>
        <a:defRPr/>
      </a:pPr>
      <a:endParaRPr lang="ro-RO"/>
    </a:p>
  </c:txPr>
  <c:printSettings>
    <c:headerFooter/>
    <c:pageMargins b="0.75000000000000022" l="0.70000000000000018" r="0.70000000000000018" t="0.75000000000000022" header="0.3000000000000001" footer="0.300000000000000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Industry.xlsx]PivotCharts!PivotTable22</c:name>
    <c:fmtId val="3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 vs OCF</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wdDnDiag">
            <a:fgClr>
              <a:srgbClr val="C59EE2"/>
            </a:fgClr>
            <a:bgClr>
              <a:schemeClr val="bg1"/>
            </a:bgClr>
          </a:pattFill>
          <a:ln>
            <a:noFill/>
          </a:ln>
          <a:effectLst/>
          <a:scene3d>
            <a:camera prst="orthographicFront"/>
            <a:lightRig rig="threePt" dir="t"/>
          </a:scene3d>
          <a:sp3d prstMaterial="plastic">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wdDnDiag">
            <a:fgClr>
              <a:srgbClr val="C59EE2"/>
            </a:fgClr>
            <a:bgClr>
              <a:schemeClr val="bg1"/>
            </a:bgClr>
          </a:pattFill>
          <a:ln>
            <a:noFill/>
          </a:ln>
          <a:effectLst/>
          <a:scene3d>
            <a:camera prst="orthographicFront"/>
            <a:lightRig rig="threePt" dir="t"/>
          </a:scene3d>
          <a:sp3d prstMaterial="plastic">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wdDnDiag">
            <a:fgClr>
              <a:srgbClr val="C59EE2"/>
            </a:fgClr>
            <a:bgClr>
              <a:schemeClr val="bg1"/>
            </a:bgClr>
          </a:pattFill>
          <a:ln>
            <a:noFill/>
          </a:ln>
          <a:effectLst/>
          <a:scene3d>
            <a:camera prst="orthographicFront"/>
            <a:lightRig rig="threePt" dir="t"/>
          </a:scene3d>
          <a:sp3d prstMaterial="plastic">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PivotCharts!$B$339</c:f>
              <c:strCache>
                <c:ptCount val="1"/>
                <c:pt idx="0">
                  <c:v>EBIT </c:v>
                </c:pt>
              </c:strCache>
            </c:strRef>
          </c:tx>
          <c:spPr>
            <a:pattFill prst="wdDnDiag">
              <a:fgClr>
                <a:srgbClr val="C59EE2"/>
              </a:fgClr>
              <a:bgClr>
                <a:schemeClr val="bg1"/>
              </a:bgClr>
            </a:pattFill>
            <a:ln>
              <a:noFill/>
            </a:ln>
            <a:effectLst/>
            <a:scene3d>
              <a:camera prst="orthographicFront"/>
              <a:lightRig rig="threePt" dir="t"/>
            </a:scene3d>
            <a:sp3d prstMaterial="plastic">
              <a:bevelT/>
              <a:bevelB prst="relaxedInset"/>
            </a:sp3d>
          </c:spPr>
          <c:cat>
            <c:strRef>
              <c:f>PivotCharts!$A$340:$A$346</c:f>
              <c:strCache>
                <c:ptCount val="7"/>
                <c:pt idx="0">
                  <c:v>2017</c:v>
                </c:pt>
                <c:pt idx="1">
                  <c:v>2018</c:v>
                </c:pt>
                <c:pt idx="2">
                  <c:v>2019</c:v>
                </c:pt>
                <c:pt idx="3">
                  <c:v>2020</c:v>
                </c:pt>
                <c:pt idx="4">
                  <c:v>2021</c:v>
                </c:pt>
                <c:pt idx="5">
                  <c:v>2022</c:v>
                </c:pt>
                <c:pt idx="6">
                  <c:v>2023</c:v>
                </c:pt>
              </c:strCache>
            </c:strRef>
          </c:cat>
          <c:val>
            <c:numRef>
              <c:f>PivotCharts!$B$340:$B$346</c:f>
              <c:numCache>
                <c:formatCode>0</c:formatCode>
                <c:ptCount val="7"/>
                <c:pt idx="0">
                  <c:v>127</c:v>
                </c:pt>
                <c:pt idx="1">
                  <c:v>451</c:v>
                </c:pt>
                <c:pt idx="2">
                  <c:v>631</c:v>
                </c:pt>
                <c:pt idx="3">
                  <c:v>1369</c:v>
                </c:pt>
                <c:pt idx="4">
                  <c:v>3648</c:v>
                </c:pt>
                <c:pt idx="5">
                  <c:v>1264</c:v>
                </c:pt>
                <c:pt idx="6">
                  <c:v>401</c:v>
                </c:pt>
              </c:numCache>
            </c:numRef>
          </c:val>
          <c:extLst>
            <c:ext xmlns:c16="http://schemas.microsoft.com/office/drawing/2014/chart" uri="{C3380CC4-5D6E-409C-BE32-E72D297353CC}">
              <c16:uniqueId val="{00000000-9C2E-43CB-A725-DAFEBB038EEB}"/>
            </c:ext>
          </c:extLst>
        </c:ser>
        <c:ser>
          <c:idx val="1"/>
          <c:order val="1"/>
          <c:tx>
            <c:strRef>
              <c:f>PivotCharts!$C$339</c:f>
              <c:strCache>
                <c:ptCount val="1"/>
                <c:pt idx="0">
                  <c:v>OCF </c:v>
                </c:pt>
              </c:strCache>
            </c:strRef>
          </c:tx>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cat>
            <c:strRef>
              <c:f>PivotCharts!$A$340:$A$346</c:f>
              <c:strCache>
                <c:ptCount val="7"/>
                <c:pt idx="0">
                  <c:v>2017</c:v>
                </c:pt>
                <c:pt idx="1">
                  <c:v>2018</c:v>
                </c:pt>
                <c:pt idx="2">
                  <c:v>2019</c:v>
                </c:pt>
                <c:pt idx="3">
                  <c:v>2020</c:v>
                </c:pt>
                <c:pt idx="4">
                  <c:v>2021</c:v>
                </c:pt>
                <c:pt idx="5">
                  <c:v>2022</c:v>
                </c:pt>
                <c:pt idx="6">
                  <c:v>2023</c:v>
                </c:pt>
              </c:strCache>
            </c:strRef>
          </c:cat>
          <c:val>
            <c:numRef>
              <c:f>PivotCharts!$C$340:$C$346</c:f>
              <c:numCache>
                <c:formatCode>0</c:formatCode>
                <c:ptCount val="7"/>
                <c:pt idx="0">
                  <c:v>12</c:v>
                </c:pt>
                <c:pt idx="1">
                  <c:v>34</c:v>
                </c:pt>
                <c:pt idx="2">
                  <c:v>493</c:v>
                </c:pt>
                <c:pt idx="3">
                  <c:v>1071</c:v>
                </c:pt>
                <c:pt idx="4">
                  <c:v>3521</c:v>
                </c:pt>
                <c:pt idx="5">
                  <c:v>3565</c:v>
                </c:pt>
                <c:pt idx="6">
                  <c:v>1667</c:v>
                </c:pt>
              </c:numCache>
            </c:numRef>
          </c:val>
          <c:extLst>
            <c:ext xmlns:c16="http://schemas.microsoft.com/office/drawing/2014/chart" uri="{C3380CC4-5D6E-409C-BE32-E72D297353CC}">
              <c16:uniqueId val="{00000001-9C2E-43CB-A725-DAFEBB038EEB}"/>
            </c:ext>
          </c:extLst>
        </c:ser>
        <c:dLbls>
          <c:showLegendKey val="0"/>
          <c:showVal val="0"/>
          <c:showCatName val="0"/>
          <c:showSerName val="0"/>
          <c:showPercent val="0"/>
          <c:showBubbleSize val="0"/>
        </c:dLbls>
        <c:axId val="192069119"/>
        <c:axId val="1341750383"/>
      </c:areaChart>
      <c:catAx>
        <c:axId val="19206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41750383"/>
        <c:crosses val="autoZero"/>
        <c:auto val="1"/>
        <c:lblAlgn val="ctr"/>
        <c:lblOffset val="100"/>
        <c:noMultiLvlLbl val="0"/>
      </c:catAx>
      <c:valAx>
        <c:axId val="134175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92069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Industry.xlsx]PivotCharts!PivotTable23</c:name>
    <c:fmtId val="3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Net Income vs Net Cash Flow</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4"/>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PivotCharts!$B$353</c:f>
              <c:strCache>
                <c:ptCount val="1"/>
                <c:pt idx="0">
                  <c:v>Net Income </c:v>
                </c:pt>
              </c:strCache>
            </c:strRef>
          </c:tx>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invertIfNegative val="0"/>
          <c:dLbls>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PivotCharts!$A$354:$A$360</c:f>
              <c:strCache>
                <c:ptCount val="7"/>
                <c:pt idx="0">
                  <c:v>2017</c:v>
                </c:pt>
                <c:pt idx="1">
                  <c:v>2018</c:v>
                </c:pt>
                <c:pt idx="2">
                  <c:v>2019</c:v>
                </c:pt>
                <c:pt idx="3">
                  <c:v>2020</c:v>
                </c:pt>
                <c:pt idx="4">
                  <c:v>2021</c:v>
                </c:pt>
                <c:pt idx="5">
                  <c:v>2022</c:v>
                </c:pt>
                <c:pt idx="6">
                  <c:v>2023</c:v>
                </c:pt>
              </c:strCache>
            </c:strRef>
          </c:cat>
          <c:val>
            <c:numRef>
              <c:f>PivotCharts!$B$354:$B$360</c:f>
              <c:numCache>
                <c:formatCode>0</c:formatCode>
                <c:ptCount val="7"/>
                <c:pt idx="0">
                  <c:v>-33</c:v>
                </c:pt>
                <c:pt idx="1">
                  <c:v>337</c:v>
                </c:pt>
                <c:pt idx="2">
                  <c:v>341</c:v>
                </c:pt>
                <c:pt idx="3">
                  <c:v>2490</c:v>
                </c:pt>
                <c:pt idx="4">
                  <c:v>3162</c:v>
                </c:pt>
                <c:pt idx="5">
                  <c:v>1320</c:v>
                </c:pt>
                <c:pt idx="6">
                  <c:v>854</c:v>
                </c:pt>
              </c:numCache>
            </c:numRef>
          </c:val>
          <c:extLst>
            <c:ext xmlns:c16="http://schemas.microsoft.com/office/drawing/2014/chart" uri="{C3380CC4-5D6E-409C-BE32-E72D297353CC}">
              <c16:uniqueId val="{00000000-82CB-4C51-B263-8B300EE8C0A2}"/>
            </c:ext>
          </c:extLst>
        </c:ser>
        <c:ser>
          <c:idx val="1"/>
          <c:order val="1"/>
          <c:tx>
            <c:strRef>
              <c:f>PivotCharts!$C$353</c:f>
              <c:strCache>
                <c:ptCount val="1"/>
                <c:pt idx="0">
                  <c:v>Net CF </c:v>
                </c:pt>
              </c:strCache>
            </c:strRef>
          </c:tx>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invertIfNegative val="0"/>
          <c:dLbls>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PivotCharts!$A$354:$A$360</c:f>
              <c:strCache>
                <c:ptCount val="7"/>
                <c:pt idx="0">
                  <c:v>2017</c:v>
                </c:pt>
                <c:pt idx="1">
                  <c:v>2018</c:v>
                </c:pt>
                <c:pt idx="2">
                  <c:v>2019</c:v>
                </c:pt>
                <c:pt idx="3">
                  <c:v>2020</c:v>
                </c:pt>
                <c:pt idx="4">
                  <c:v>2021</c:v>
                </c:pt>
                <c:pt idx="5">
                  <c:v>2022</c:v>
                </c:pt>
                <c:pt idx="6">
                  <c:v>2023</c:v>
                </c:pt>
              </c:strCache>
            </c:strRef>
          </c:cat>
          <c:val>
            <c:numRef>
              <c:f>PivotCharts!$C$354:$C$360</c:f>
              <c:numCache>
                <c:formatCode>0</c:formatCode>
                <c:ptCount val="7"/>
                <c:pt idx="0">
                  <c:v>-75</c:v>
                </c:pt>
                <c:pt idx="1">
                  <c:v>-108</c:v>
                </c:pt>
                <c:pt idx="2">
                  <c:v>387</c:v>
                </c:pt>
                <c:pt idx="3">
                  <c:v>125</c:v>
                </c:pt>
                <c:pt idx="4">
                  <c:v>940</c:v>
                </c:pt>
                <c:pt idx="5">
                  <c:v>2300</c:v>
                </c:pt>
                <c:pt idx="6">
                  <c:v>-902</c:v>
                </c:pt>
              </c:numCache>
            </c:numRef>
          </c:val>
          <c:extLst>
            <c:ext xmlns:c16="http://schemas.microsoft.com/office/drawing/2014/chart" uri="{C3380CC4-5D6E-409C-BE32-E72D297353CC}">
              <c16:uniqueId val="{00000001-82CB-4C51-B263-8B300EE8C0A2}"/>
            </c:ext>
          </c:extLst>
        </c:ser>
        <c:dLbls>
          <c:dLblPos val="outEnd"/>
          <c:showLegendKey val="0"/>
          <c:showVal val="1"/>
          <c:showCatName val="0"/>
          <c:showSerName val="0"/>
          <c:showPercent val="0"/>
          <c:showBubbleSize val="0"/>
        </c:dLbls>
        <c:gapWidth val="219"/>
        <c:overlap val="-27"/>
        <c:axId val="1017030079"/>
        <c:axId val="1017054559"/>
      </c:barChart>
      <c:catAx>
        <c:axId val="101703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54559"/>
        <c:crosses val="autoZero"/>
        <c:auto val="1"/>
        <c:lblAlgn val="ctr"/>
        <c:lblOffset val="100"/>
        <c:noMultiLvlLbl val="0"/>
      </c:catAx>
      <c:valAx>
        <c:axId val="1017054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3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Industry.xlsx]PivotCharts!PivotTable24</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PivotCharts!$B$369</c:f>
              <c:strCache>
                <c:ptCount val="1"/>
                <c:pt idx="0">
                  <c:v>ROA </c:v>
                </c:pt>
              </c:strCache>
            </c:strRef>
          </c:tx>
          <c:spPr>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cat>
            <c:strRef>
              <c:f>PivotCharts!$A$370:$A$376</c:f>
              <c:strCache>
                <c:ptCount val="7"/>
                <c:pt idx="0">
                  <c:v>2017</c:v>
                </c:pt>
                <c:pt idx="1">
                  <c:v>2018</c:v>
                </c:pt>
                <c:pt idx="2">
                  <c:v>2019</c:v>
                </c:pt>
                <c:pt idx="3">
                  <c:v>2020</c:v>
                </c:pt>
                <c:pt idx="4">
                  <c:v>2021</c:v>
                </c:pt>
                <c:pt idx="5">
                  <c:v>2022</c:v>
                </c:pt>
                <c:pt idx="6">
                  <c:v>2023</c:v>
                </c:pt>
              </c:strCache>
            </c:strRef>
          </c:cat>
          <c:val>
            <c:numRef>
              <c:f>PivotCharts!$B$370:$B$376</c:f>
              <c:numCache>
                <c:formatCode>0.00%</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smooth val="0"/>
          <c:extLst>
            <c:ext xmlns:c16="http://schemas.microsoft.com/office/drawing/2014/chart" uri="{C3380CC4-5D6E-409C-BE32-E72D297353CC}">
              <c16:uniqueId val="{00000000-352F-499B-B5CC-CC5D22257045}"/>
            </c:ext>
          </c:extLst>
        </c:ser>
        <c:ser>
          <c:idx val="1"/>
          <c:order val="1"/>
          <c:tx>
            <c:strRef>
              <c:f>PivotCharts!$C$369</c:f>
              <c:strCache>
                <c:ptCount val="1"/>
                <c:pt idx="0">
                  <c:v>CFROA </c:v>
                </c:pt>
              </c:strCache>
            </c:strRef>
          </c:tx>
          <c:spPr>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cat>
            <c:strRef>
              <c:f>PivotCharts!$A$370:$A$376</c:f>
              <c:strCache>
                <c:ptCount val="7"/>
                <c:pt idx="0">
                  <c:v>2017</c:v>
                </c:pt>
                <c:pt idx="1">
                  <c:v>2018</c:v>
                </c:pt>
                <c:pt idx="2">
                  <c:v>2019</c:v>
                </c:pt>
                <c:pt idx="3">
                  <c:v>2020</c:v>
                </c:pt>
                <c:pt idx="4">
                  <c:v>2021</c:v>
                </c:pt>
                <c:pt idx="5">
                  <c:v>2022</c:v>
                </c:pt>
                <c:pt idx="6">
                  <c:v>2023</c:v>
                </c:pt>
              </c:strCache>
            </c:strRef>
          </c:cat>
          <c:val>
            <c:numRef>
              <c:f>PivotCharts!$C$370:$C$376</c:f>
              <c:numCache>
                <c:formatCode>0.00%</c:formatCode>
                <c:ptCount val="7"/>
                <c:pt idx="0">
                  <c:v>-2.1114864864864864E-2</c:v>
                </c:pt>
                <c:pt idx="1">
                  <c:v>-2.3705004389815629E-2</c:v>
                </c:pt>
                <c:pt idx="2">
                  <c:v>6.4200398142003984E-2</c:v>
                </c:pt>
                <c:pt idx="3">
                  <c:v>1.394777951350145E-2</c:v>
                </c:pt>
                <c:pt idx="4">
                  <c:v>7.5690474273290925E-2</c:v>
                </c:pt>
                <c:pt idx="5">
                  <c:v>3.4033737792246228E-2</c:v>
                </c:pt>
                <c:pt idx="6">
                  <c:v>-1.328717684319069E-2</c:v>
                </c:pt>
              </c:numCache>
            </c:numRef>
          </c:val>
          <c:smooth val="0"/>
          <c:extLst>
            <c:ext xmlns:c16="http://schemas.microsoft.com/office/drawing/2014/chart" uri="{C3380CC4-5D6E-409C-BE32-E72D297353CC}">
              <c16:uniqueId val="{00000001-352F-499B-B5CC-CC5D22257045}"/>
            </c:ext>
          </c:extLst>
        </c:ser>
        <c:dLbls>
          <c:showLegendKey val="0"/>
          <c:showVal val="0"/>
          <c:showCatName val="0"/>
          <c:showSerName val="0"/>
          <c:showPercent val="0"/>
          <c:showBubbleSize val="0"/>
        </c:dLbls>
        <c:marker val="1"/>
        <c:smooth val="0"/>
        <c:axId val="760936303"/>
        <c:axId val="760942543"/>
      </c:lineChart>
      <c:catAx>
        <c:axId val="76093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760942543"/>
        <c:crosses val="autoZero"/>
        <c:auto val="1"/>
        <c:lblAlgn val="ctr"/>
        <c:lblOffset val="100"/>
        <c:noMultiLvlLbl val="0"/>
      </c:catAx>
      <c:valAx>
        <c:axId val="76094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760936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Industry.xlsx]PivotCharts!PivotTable11</c:name>
    <c:fmtId val="20"/>
  </c:pivotSource>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4508815234794E-2"/>
          <c:y val="6.0606034313340572E-2"/>
          <c:w val="0.8995792095897559"/>
          <c:h val="0.74282651446757575"/>
        </c:manualLayout>
      </c:layout>
      <c:barChart>
        <c:barDir val="col"/>
        <c:grouping val="clustered"/>
        <c:varyColors val="0"/>
        <c:ser>
          <c:idx val="1"/>
          <c:order val="1"/>
          <c:tx>
            <c:strRef>
              <c:f>PivotCharts!$C$73</c:f>
              <c:strCache>
                <c:ptCount val="1"/>
                <c:pt idx="0">
                  <c:v> Long Term Liabilities Ratio</c:v>
                </c:pt>
              </c:strCache>
            </c:strRef>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PivotCharts!$A$74:$A$80</c:f>
              <c:strCache>
                <c:ptCount val="7"/>
                <c:pt idx="0">
                  <c:v>2017</c:v>
                </c:pt>
                <c:pt idx="1">
                  <c:v>2018</c:v>
                </c:pt>
                <c:pt idx="2">
                  <c:v>2019</c:v>
                </c:pt>
                <c:pt idx="3">
                  <c:v>2020</c:v>
                </c:pt>
                <c:pt idx="4">
                  <c:v>2021</c:v>
                </c:pt>
                <c:pt idx="5">
                  <c:v>2022</c:v>
                </c:pt>
                <c:pt idx="6">
                  <c:v>2023</c:v>
                </c:pt>
              </c:strCache>
            </c:strRef>
          </c:cat>
          <c:val>
            <c:numRef>
              <c:f>PivotCharts!$C$74:$C$80</c:f>
              <c:numCache>
                <c:formatCode>0%</c:formatCode>
                <c:ptCount val="7"/>
                <c:pt idx="0">
                  <c:v>0.48815967523680648</c:v>
                </c:pt>
                <c:pt idx="1">
                  <c:v>0.3969604863221885</c:v>
                </c:pt>
                <c:pt idx="2">
                  <c:v>0.2630427991252734</c:v>
                </c:pt>
                <c:pt idx="3">
                  <c:v>0.22655999999999998</c:v>
                </c:pt>
                <c:pt idx="4">
                  <c:v>0.12069680630443802</c:v>
                </c:pt>
                <c:pt idx="5">
                  <c:v>0.503585346843336</c:v>
                </c:pt>
                <c:pt idx="6">
                  <c:v>0.44225798382389725</c:v>
                </c:pt>
              </c:numCache>
            </c:numRef>
          </c:val>
          <c:extLst>
            <c:ext xmlns:c16="http://schemas.microsoft.com/office/drawing/2014/chart" uri="{C3380CC4-5D6E-409C-BE32-E72D297353CC}">
              <c16:uniqueId val="{00000000-F513-4FD8-A007-ADCB8A2794BC}"/>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strRef>
              <c:f>PivotCharts!$B$73</c:f>
              <c:strCache>
                <c:ptCount val="1"/>
                <c:pt idx="0">
                  <c:v> Current Liabilities Ratio</c:v>
                </c:pt>
              </c:strCache>
            </c:strRef>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Ref>
              <c:f>PivotCharts!$A$74:$A$80</c:f>
              <c:strCache>
                <c:ptCount val="7"/>
                <c:pt idx="0">
                  <c:v>2017</c:v>
                </c:pt>
                <c:pt idx="1">
                  <c:v>2018</c:v>
                </c:pt>
                <c:pt idx="2">
                  <c:v>2019</c:v>
                </c:pt>
                <c:pt idx="3">
                  <c:v>2020</c:v>
                </c:pt>
                <c:pt idx="4">
                  <c:v>2021</c:v>
                </c:pt>
                <c:pt idx="5">
                  <c:v>2022</c:v>
                </c:pt>
                <c:pt idx="6">
                  <c:v>2023</c:v>
                </c:pt>
              </c:strCache>
            </c:strRef>
          </c:cat>
          <c:val>
            <c:numRef>
              <c:f>PivotCharts!$B$74:$B$80</c:f>
              <c:numCache>
                <c:formatCode>0%</c:formatCode>
                <c:ptCount val="7"/>
                <c:pt idx="0">
                  <c:v>0.51184032476319352</c:v>
                </c:pt>
                <c:pt idx="1">
                  <c:v>0.6030395136778115</c:v>
                </c:pt>
                <c:pt idx="2">
                  <c:v>0.7369572008747266</c:v>
                </c:pt>
                <c:pt idx="3">
                  <c:v>0.77344000000000002</c:v>
                </c:pt>
                <c:pt idx="4">
                  <c:v>0.87930319369556198</c:v>
                </c:pt>
                <c:pt idx="5">
                  <c:v>0.49641465315666405</c:v>
                </c:pt>
                <c:pt idx="6">
                  <c:v>0.55774201617610275</c:v>
                </c:pt>
              </c:numCache>
            </c:numRef>
          </c:val>
          <c:smooth val="0"/>
          <c:extLst>
            <c:ext xmlns:c16="http://schemas.microsoft.com/office/drawing/2014/chart" uri="{C3380CC4-5D6E-409C-BE32-E72D297353CC}">
              <c16:uniqueId val="{00000001-F513-4FD8-A007-ADCB8A2794BC}"/>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32416"/>
        <c:crosses val="autoZero"/>
        <c:auto val="1"/>
        <c:lblAlgn val="ctr"/>
        <c:lblOffset val="100"/>
        <c:noMultiLvlLbl val="0"/>
      </c:catAx>
      <c:valAx>
        <c:axId val="611332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Industry.xlsx]PivotCharts!PivotTable25</c:name>
    <c:fmtId val="5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ROE vs CFROE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4"/>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PivotCharts!$B$386</c:f>
              <c:strCache>
                <c:ptCount val="1"/>
                <c:pt idx="0">
                  <c:v>ROE </c:v>
                </c:pt>
              </c:strCache>
            </c:strRef>
          </c:tx>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invertIfNegative val="0"/>
          <c:cat>
            <c:strRef>
              <c:f>PivotCharts!$A$387:$A$393</c:f>
              <c:strCache>
                <c:ptCount val="7"/>
                <c:pt idx="0">
                  <c:v>2017</c:v>
                </c:pt>
                <c:pt idx="1">
                  <c:v>2018</c:v>
                </c:pt>
                <c:pt idx="2">
                  <c:v>2019</c:v>
                </c:pt>
                <c:pt idx="3">
                  <c:v>2020</c:v>
                </c:pt>
                <c:pt idx="4">
                  <c:v>2021</c:v>
                </c:pt>
                <c:pt idx="5">
                  <c:v>2022</c:v>
                </c:pt>
                <c:pt idx="6">
                  <c:v>2023</c:v>
                </c:pt>
              </c:strCache>
            </c:strRef>
          </c:cat>
          <c:val>
            <c:numRef>
              <c:f>PivotCharts!$B$387:$B$393</c:f>
              <c:numCache>
                <c:formatCode>0.00%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B77C-4775-9A20-CF5E45979280}"/>
            </c:ext>
          </c:extLst>
        </c:ser>
        <c:dLbls>
          <c:showLegendKey val="0"/>
          <c:showVal val="0"/>
          <c:showCatName val="0"/>
          <c:showSerName val="0"/>
          <c:showPercent val="0"/>
          <c:showBubbleSize val="0"/>
        </c:dLbls>
        <c:gapWidth val="219"/>
        <c:axId val="1017136639"/>
        <c:axId val="1017127039"/>
      </c:barChart>
      <c:lineChart>
        <c:grouping val="standard"/>
        <c:varyColors val="0"/>
        <c:ser>
          <c:idx val="1"/>
          <c:order val="1"/>
          <c:tx>
            <c:strRef>
              <c:f>PivotCharts!$C$386</c:f>
              <c:strCache>
                <c:ptCount val="1"/>
                <c:pt idx="0">
                  <c:v>CFROE </c:v>
                </c:pt>
              </c:strCache>
            </c:strRef>
          </c:tx>
          <c:spPr>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cat>
            <c:strRef>
              <c:f>PivotCharts!$A$387:$A$393</c:f>
              <c:strCache>
                <c:ptCount val="7"/>
                <c:pt idx="0">
                  <c:v>2017</c:v>
                </c:pt>
                <c:pt idx="1">
                  <c:v>2018</c:v>
                </c:pt>
                <c:pt idx="2">
                  <c:v>2019</c:v>
                </c:pt>
                <c:pt idx="3">
                  <c:v>2020</c:v>
                </c:pt>
                <c:pt idx="4">
                  <c:v>2021</c:v>
                </c:pt>
                <c:pt idx="5">
                  <c:v>2022</c:v>
                </c:pt>
                <c:pt idx="6">
                  <c:v>2023</c:v>
                </c:pt>
              </c:strCache>
            </c:strRef>
          </c:cat>
          <c:val>
            <c:numRef>
              <c:f>PivotCharts!$C$387:$C$393</c:f>
              <c:numCache>
                <c:formatCode>0.00%</c:formatCode>
                <c:ptCount val="7"/>
                <c:pt idx="0">
                  <c:v>-0.12583892617449666</c:v>
                </c:pt>
                <c:pt idx="1">
                  <c:v>-8.5308056872037921E-2</c:v>
                </c:pt>
                <c:pt idx="2">
                  <c:v>0.13689423417049876</c:v>
                </c:pt>
                <c:pt idx="3">
                  <c:v>2.1415110501970189E-2</c:v>
                </c:pt>
                <c:pt idx="4">
                  <c:v>0.12538348672802455</c:v>
                </c:pt>
                <c:pt idx="5">
                  <c:v>4.2009132420091327E-2</c:v>
                </c:pt>
                <c:pt idx="6">
                  <c:v>-1.6138266657124454E-2</c:v>
                </c:pt>
              </c:numCache>
            </c:numRef>
          </c:val>
          <c:smooth val="0"/>
          <c:extLst>
            <c:ext xmlns:c16="http://schemas.microsoft.com/office/drawing/2014/chart" uri="{C3380CC4-5D6E-409C-BE32-E72D297353CC}">
              <c16:uniqueId val="{00000001-B77C-4775-9A20-CF5E45979280}"/>
            </c:ext>
          </c:extLst>
        </c:ser>
        <c:dLbls>
          <c:showLegendKey val="0"/>
          <c:showVal val="0"/>
          <c:showCatName val="0"/>
          <c:showSerName val="0"/>
          <c:showPercent val="0"/>
          <c:showBubbleSize val="0"/>
        </c:dLbls>
        <c:marker val="1"/>
        <c:smooth val="0"/>
        <c:axId val="1017136639"/>
        <c:axId val="1017127039"/>
      </c:lineChart>
      <c:catAx>
        <c:axId val="10171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127039"/>
        <c:crosses val="autoZero"/>
        <c:auto val="1"/>
        <c:lblAlgn val="ctr"/>
        <c:lblOffset val="100"/>
        <c:noMultiLvlLbl val="0"/>
      </c:catAx>
      <c:valAx>
        <c:axId val="1017127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136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Industry.xlsx]PivotCharts!PivotTable26</c:name>
    <c:fmtId val="5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ROS vs CFROS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
          <c:idx val="0"/>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
          <c:idx val="0"/>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4"/>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
          <c:idx val="0"/>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areaChart>
        <c:grouping val="stacked"/>
        <c:varyColors val="0"/>
        <c:ser>
          <c:idx val="0"/>
          <c:order val="0"/>
          <c:tx>
            <c:strRef>
              <c:f>PivotCharts!$B$403</c:f>
              <c:strCache>
                <c:ptCount val="1"/>
                <c:pt idx="0">
                  <c:v>ROS </c:v>
                </c:pt>
              </c:strCache>
            </c:strRef>
          </c:tx>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cat>
            <c:strRef>
              <c:f>PivotCharts!$A$404:$A$410</c:f>
              <c:strCache>
                <c:ptCount val="7"/>
                <c:pt idx="0">
                  <c:v>2017</c:v>
                </c:pt>
                <c:pt idx="1">
                  <c:v>2018</c:v>
                </c:pt>
                <c:pt idx="2">
                  <c:v>2019</c:v>
                </c:pt>
                <c:pt idx="3">
                  <c:v>2020</c:v>
                </c:pt>
                <c:pt idx="4">
                  <c:v>2021</c:v>
                </c:pt>
                <c:pt idx="5">
                  <c:v>2022</c:v>
                </c:pt>
                <c:pt idx="6">
                  <c:v>2023</c:v>
                </c:pt>
              </c:strCache>
            </c:strRef>
          </c:cat>
          <c:val>
            <c:numRef>
              <c:f>PivotCharts!$B$404:$B$410</c:f>
              <c:numCache>
                <c:formatCode>0.00%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extLst>
            <c:ext xmlns:c16="http://schemas.microsoft.com/office/drawing/2014/chart" uri="{C3380CC4-5D6E-409C-BE32-E72D297353CC}">
              <c16:uniqueId val="{00000000-2EDB-4052-8965-89F081D2F215}"/>
            </c:ext>
          </c:extLst>
        </c:ser>
        <c:dLbls>
          <c:showLegendKey val="0"/>
          <c:showVal val="0"/>
          <c:showCatName val="0"/>
          <c:showSerName val="0"/>
          <c:showPercent val="0"/>
          <c:showBubbleSize val="0"/>
        </c:dLbls>
        <c:axId val="1017077119"/>
        <c:axId val="1017074719"/>
      </c:areaChart>
      <c:lineChart>
        <c:grouping val="standard"/>
        <c:varyColors val="0"/>
        <c:ser>
          <c:idx val="1"/>
          <c:order val="1"/>
          <c:tx>
            <c:strRef>
              <c:f>PivotCharts!$C$403</c:f>
              <c:strCache>
                <c:ptCount val="1"/>
                <c:pt idx="0">
                  <c:v>CFROS </c:v>
                </c:pt>
              </c:strCache>
            </c:strRef>
          </c:tx>
          <c:spPr>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s>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PivotCharts!$A$404:$A$410</c:f>
              <c:strCache>
                <c:ptCount val="7"/>
                <c:pt idx="0">
                  <c:v>2017</c:v>
                </c:pt>
                <c:pt idx="1">
                  <c:v>2018</c:v>
                </c:pt>
                <c:pt idx="2">
                  <c:v>2019</c:v>
                </c:pt>
                <c:pt idx="3">
                  <c:v>2020</c:v>
                </c:pt>
                <c:pt idx="4">
                  <c:v>2021</c:v>
                </c:pt>
                <c:pt idx="5">
                  <c:v>2022</c:v>
                </c:pt>
                <c:pt idx="6">
                  <c:v>2023</c:v>
                </c:pt>
              </c:strCache>
            </c:strRef>
          </c:cat>
          <c:val>
            <c:numRef>
              <c:f>PivotCharts!$C$404:$C$410</c:f>
              <c:numCache>
                <c:formatCode>0.00%</c:formatCode>
                <c:ptCount val="7"/>
                <c:pt idx="0">
                  <c:v>-1.4277555682467162E-2</c:v>
                </c:pt>
                <c:pt idx="1">
                  <c:v>-1.6679536679536679E-2</c:v>
                </c:pt>
                <c:pt idx="2">
                  <c:v>5.7495171594116774E-2</c:v>
                </c:pt>
                <c:pt idx="3">
                  <c:v>1.2803441565092697E-2</c:v>
                </c:pt>
                <c:pt idx="4">
                  <c:v>5.7198490933430692E-2</c:v>
                </c:pt>
                <c:pt idx="5">
                  <c:v>9.7453497733146904E-2</c:v>
                </c:pt>
                <c:pt idx="6">
                  <c:v>-3.9770723104056438E-2</c:v>
                </c:pt>
              </c:numCache>
            </c:numRef>
          </c:val>
          <c:smooth val="0"/>
          <c:extLst>
            <c:ext xmlns:c16="http://schemas.microsoft.com/office/drawing/2014/chart" uri="{C3380CC4-5D6E-409C-BE32-E72D297353CC}">
              <c16:uniqueId val="{00000001-2EDB-4052-8965-89F081D2F215}"/>
            </c:ext>
          </c:extLst>
        </c:ser>
        <c:dLbls>
          <c:showLegendKey val="0"/>
          <c:showVal val="0"/>
          <c:showCatName val="0"/>
          <c:showSerName val="0"/>
          <c:showPercent val="0"/>
          <c:showBubbleSize val="0"/>
        </c:dLbls>
        <c:marker val="1"/>
        <c:smooth val="0"/>
        <c:axId val="1017077119"/>
        <c:axId val="1017074719"/>
      </c:lineChart>
      <c:catAx>
        <c:axId val="101707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74719"/>
        <c:crosses val="autoZero"/>
        <c:auto val="1"/>
        <c:lblAlgn val="ctr"/>
        <c:lblOffset val="100"/>
        <c:noMultiLvlLbl val="0"/>
      </c:catAx>
      <c:valAx>
        <c:axId val="1017074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7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Industry.xlsx]PivotCharts!PivotTable27</c:name>
    <c:fmtId val="5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ROA vs OCFROA</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4"/>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PivotCharts!$B$417</c:f>
              <c:strCache>
                <c:ptCount val="1"/>
                <c:pt idx="0">
                  <c:v>ROA </c:v>
                </c:pt>
              </c:strCache>
            </c:strRef>
          </c:tx>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invertIfNegative val="0"/>
          <c:dLbls>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PivotCharts!$A$418:$A$424</c:f>
              <c:strCache>
                <c:ptCount val="7"/>
                <c:pt idx="0">
                  <c:v>2017</c:v>
                </c:pt>
                <c:pt idx="1">
                  <c:v>2018</c:v>
                </c:pt>
                <c:pt idx="2">
                  <c:v>2019</c:v>
                </c:pt>
                <c:pt idx="3">
                  <c:v>2020</c:v>
                </c:pt>
                <c:pt idx="4">
                  <c:v>2021</c:v>
                </c:pt>
                <c:pt idx="5">
                  <c:v>2022</c:v>
                </c:pt>
                <c:pt idx="6">
                  <c:v>2023</c:v>
                </c:pt>
              </c:strCache>
            </c:strRef>
          </c:cat>
          <c:val>
            <c:numRef>
              <c:f>PivotCharts!$B$418:$B$424</c:f>
              <c:numCache>
                <c:formatCode>0.00%</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extLst>
            <c:ext xmlns:c16="http://schemas.microsoft.com/office/drawing/2014/chart" uri="{C3380CC4-5D6E-409C-BE32-E72D297353CC}">
              <c16:uniqueId val="{00000000-BDDC-4FCB-B903-D98482FFA913}"/>
            </c:ext>
          </c:extLst>
        </c:ser>
        <c:ser>
          <c:idx val="1"/>
          <c:order val="1"/>
          <c:tx>
            <c:strRef>
              <c:f>PivotCharts!$C$417</c:f>
              <c:strCache>
                <c:ptCount val="1"/>
                <c:pt idx="0">
                  <c:v>OCFROA </c:v>
                </c:pt>
              </c:strCache>
            </c:strRef>
          </c:tx>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invertIfNegative val="0"/>
          <c:dLbls>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PivotCharts!$A$418:$A$424</c:f>
              <c:strCache>
                <c:ptCount val="7"/>
                <c:pt idx="0">
                  <c:v>2017</c:v>
                </c:pt>
                <c:pt idx="1">
                  <c:v>2018</c:v>
                </c:pt>
                <c:pt idx="2">
                  <c:v>2019</c:v>
                </c:pt>
                <c:pt idx="3">
                  <c:v>2020</c:v>
                </c:pt>
                <c:pt idx="4">
                  <c:v>2021</c:v>
                </c:pt>
                <c:pt idx="5">
                  <c:v>2022</c:v>
                </c:pt>
                <c:pt idx="6">
                  <c:v>2023</c:v>
                </c:pt>
              </c:strCache>
            </c:strRef>
          </c:cat>
          <c:val>
            <c:numRef>
              <c:f>PivotCharts!$C$418:$C$424</c:f>
              <c:numCache>
                <c:formatCode>0.00%</c:formatCode>
                <c:ptCount val="7"/>
                <c:pt idx="0">
                  <c:v>3.3783783783783786E-3</c:v>
                </c:pt>
                <c:pt idx="1">
                  <c:v>7.462686567164179E-3</c:v>
                </c:pt>
                <c:pt idx="2">
                  <c:v>8.1785003317850033E-2</c:v>
                </c:pt>
                <c:pt idx="3">
                  <c:v>0.11950457487168042</c:v>
                </c:pt>
                <c:pt idx="4">
                  <c:v>0.28351719140027376</c:v>
                </c:pt>
                <c:pt idx="5">
                  <c:v>5.2752293577981654E-2</c:v>
                </c:pt>
                <c:pt idx="6">
                  <c:v>2.4556234808867938E-2</c:v>
                </c:pt>
              </c:numCache>
            </c:numRef>
          </c:val>
          <c:extLst>
            <c:ext xmlns:c16="http://schemas.microsoft.com/office/drawing/2014/chart" uri="{C3380CC4-5D6E-409C-BE32-E72D297353CC}">
              <c16:uniqueId val="{00000001-BDDC-4FCB-B903-D98482FFA913}"/>
            </c:ext>
          </c:extLst>
        </c:ser>
        <c:dLbls>
          <c:showLegendKey val="0"/>
          <c:showVal val="0"/>
          <c:showCatName val="0"/>
          <c:showSerName val="0"/>
          <c:showPercent val="0"/>
          <c:showBubbleSize val="0"/>
        </c:dLbls>
        <c:gapWidth val="219"/>
        <c:overlap val="-27"/>
        <c:axId val="997415791"/>
        <c:axId val="997416271"/>
      </c:barChart>
      <c:catAx>
        <c:axId val="99741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997416271"/>
        <c:crosses val="autoZero"/>
        <c:auto val="1"/>
        <c:lblAlgn val="ctr"/>
        <c:lblOffset val="100"/>
        <c:noMultiLvlLbl val="0"/>
      </c:catAx>
      <c:valAx>
        <c:axId val="99741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997415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Industry.xlsx]PivotCharts!PivotTable28</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PivotCharts!$B$431</c:f>
              <c:strCache>
                <c:ptCount val="1"/>
                <c:pt idx="0">
                  <c:v>ROE </c:v>
                </c:pt>
              </c:strCache>
            </c:strRef>
          </c:tx>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invertIfNegative val="0"/>
          <c:cat>
            <c:strRef>
              <c:f>PivotCharts!$A$432:$A$438</c:f>
              <c:strCache>
                <c:ptCount val="7"/>
                <c:pt idx="0">
                  <c:v>2017</c:v>
                </c:pt>
                <c:pt idx="1">
                  <c:v>2018</c:v>
                </c:pt>
                <c:pt idx="2">
                  <c:v>2019</c:v>
                </c:pt>
                <c:pt idx="3">
                  <c:v>2020</c:v>
                </c:pt>
                <c:pt idx="4">
                  <c:v>2021</c:v>
                </c:pt>
                <c:pt idx="5">
                  <c:v>2022</c:v>
                </c:pt>
                <c:pt idx="6">
                  <c:v>2023</c:v>
                </c:pt>
              </c:strCache>
            </c:strRef>
          </c:cat>
          <c:val>
            <c:numRef>
              <c:f>PivotCharts!$B$432:$B$438</c:f>
              <c:numCache>
                <c:formatCode>0.00%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4E87-4976-A901-4791D5BB1E04}"/>
            </c:ext>
          </c:extLst>
        </c:ser>
        <c:ser>
          <c:idx val="1"/>
          <c:order val="1"/>
          <c:tx>
            <c:strRef>
              <c:f>PivotCharts!$C$431</c:f>
              <c:strCache>
                <c:ptCount val="1"/>
                <c:pt idx="0">
                  <c:v>OCFROE </c:v>
                </c:pt>
              </c:strCache>
            </c:strRef>
          </c:tx>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invertIfNegative val="0"/>
          <c:cat>
            <c:strRef>
              <c:f>PivotCharts!$A$432:$A$438</c:f>
              <c:strCache>
                <c:ptCount val="7"/>
                <c:pt idx="0">
                  <c:v>2017</c:v>
                </c:pt>
                <c:pt idx="1">
                  <c:v>2018</c:v>
                </c:pt>
                <c:pt idx="2">
                  <c:v>2019</c:v>
                </c:pt>
                <c:pt idx="3">
                  <c:v>2020</c:v>
                </c:pt>
                <c:pt idx="4">
                  <c:v>2021</c:v>
                </c:pt>
                <c:pt idx="5">
                  <c:v>2022</c:v>
                </c:pt>
                <c:pt idx="6">
                  <c:v>2023</c:v>
                </c:pt>
              </c:strCache>
            </c:strRef>
          </c:cat>
          <c:val>
            <c:numRef>
              <c:f>PivotCharts!$C$432:$C$438</c:f>
              <c:numCache>
                <c:formatCode>0.00%</c:formatCode>
                <c:ptCount val="7"/>
                <c:pt idx="0">
                  <c:v>2.0134228187919462E-2</c:v>
                </c:pt>
                <c:pt idx="1">
                  <c:v>2.6856240126382307E-2</c:v>
                </c:pt>
                <c:pt idx="2">
                  <c:v>0.17438981252210825</c:v>
                </c:pt>
                <c:pt idx="3">
                  <c:v>0.1834846667808806</c:v>
                </c:pt>
                <c:pt idx="4">
                  <c:v>0.46965452847805789</c:v>
                </c:pt>
                <c:pt idx="5">
                  <c:v>6.5114155251141559E-2</c:v>
                </c:pt>
                <c:pt idx="6">
                  <c:v>2.982537751377657E-2</c:v>
                </c:pt>
              </c:numCache>
            </c:numRef>
          </c:val>
          <c:extLst>
            <c:ext xmlns:c16="http://schemas.microsoft.com/office/drawing/2014/chart" uri="{C3380CC4-5D6E-409C-BE32-E72D297353CC}">
              <c16:uniqueId val="{00000001-4E87-4976-A901-4791D5BB1E04}"/>
            </c:ext>
          </c:extLst>
        </c:ser>
        <c:dLbls>
          <c:showLegendKey val="0"/>
          <c:showVal val="0"/>
          <c:showCatName val="0"/>
          <c:showSerName val="0"/>
          <c:showPercent val="0"/>
          <c:showBubbleSize val="0"/>
        </c:dLbls>
        <c:gapWidth val="182"/>
        <c:axId val="1333417535"/>
        <c:axId val="1333418015"/>
      </c:barChart>
      <c:catAx>
        <c:axId val="133341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33418015"/>
        <c:crosses val="autoZero"/>
        <c:auto val="1"/>
        <c:lblAlgn val="ctr"/>
        <c:lblOffset val="100"/>
        <c:noMultiLvlLbl val="0"/>
      </c:catAx>
      <c:valAx>
        <c:axId val="1333418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3341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Industry.xlsx]PivotCharts!PivotTable29</c:name>
    <c:fmtId val="6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ROS vs OCFROS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solidFill>
            <a:schemeClr val="accent1"/>
          </a:solidFill>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PivotCharts!$B$447</c:f>
              <c:strCache>
                <c:ptCount val="1"/>
                <c:pt idx="0">
                  <c:v>ROS </c:v>
                </c:pt>
              </c:strCache>
            </c:strRef>
          </c:tx>
          <c:spPr>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cat>
            <c:strRef>
              <c:f>PivotCharts!$A$448:$A$454</c:f>
              <c:strCache>
                <c:ptCount val="7"/>
                <c:pt idx="0">
                  <c:v>2017</c:v>
                </c:pt>
                <c:pt idx="1">
                  <c:v>2018</c:v>
                </c:pt>
                <c:pt idx="2">
                  <c:v>2019</c:v>
                </c:pt>
                <c:pt idx="3">
                  <c:v>2020</c:v>
                </c:pt>
                <c:pt idx="4">
                  <c:v>2021</c:v>
                </c:pt>
                <c:pt idx="5">
                  <c:v>2022</c:v>
                </c:pt>
                <c:pt idx="6">
                  <c:v>2023</c:v>
                </c:pt>
              </c:strCache>
            </c:strRef>
          </c:cat>
          <c:val>
            <c:numRef>
              <c:f>PivotCharts!$B$448:$B$454</c:f>
              <c:numCache>
                <c:formatCode>0.00%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smooth val="1"/>
          <c:extLst>
            <c:ext xmlns:c16="http://schemas.microsoft.com/office/drawing/2014/chart" uri="{C3380CC4-5D6E-409C-BE32-E72D297353CC}">
              <c16:uniqueId val="{00000000-3D52-41E4-B7F0-85333B6864E9}"/>
            </c:ext>
          </c:extLst>
        </c:ser>
        <c:ser>
          <c:idx val="1"/>
          <c:order val="1"/>
          <c:tx>
            <c:strRef>
              <c:f>PivotCharts!$C$447</c:f>
              <c:strCache>
                <c:ptCount val="1"/>
                <c:pt idx="0">
                  <c:v>OCFROS </c:v>
                </c:pt>
              </c:strCache>
            </c:strRef>
          </c:tx>
          <c:spPr>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cat>
            <c:strRef>
              <c:f>PivotCharts!$A$448:$A$454</c:f>
              <c:strCache>
                <c:ptCount val="7"/>
                <c:pt idx="0">
                  <c:v>2017</c:v>
                </c:pt>
                <c:pt idx="1">
                  <c:v>2018</c:v>
                </c:pt>
                <c:pt idx="2">
                  <c:v>2019</c:v>
                </c:pt>
                <c:pt idx="3">
                  <c:v>2020</c:v>
                </c:pt>
                <c:pt idx="4">
                  <c:v>2021</c:v>
                </c:pt>
                <c:pt idx="5">
                  <c:v>2022</c:v>
                </c:pt>
                <c:pt idx="6">
                  <c:v>2023</c:v>
                </c:pt>
              </c:strCache>
            </c:strRef>
          </c:cat>
          <c:val>
            <c:numRef>
              <c:f>PivotCharts!$C$448:$C$454</c:f>
              <c:numCache>
                <c:formatCode>0.00%</c:formatCode>
                <c:ptCount val="7"/>
                <c:pt idx="0">
                  <c:v>2.2844089091947459E-3</c:v>
                </c:pt>
                <c:pt idx="1">
                  <c:v>5.250965250965251E-3</c:v>
                </c:pt>
                <c:pt idx="2">
                  <c:v>7.3243203090179759E-2</c:v>
                </c:pt>
                <c:pt idx="3">
                  <c:v>0.10969988732971422</c:v>
                </c:pt>
                <c:pt idx="4">
                  <c:v>0.21425094316660581</c:v>
                </c:pt>
                <c:pt idx="5">
                  <c:v>0.15105292148637769</c:v>
                </c:pt>
                <c:pt idx="6">
                  <c:v>7.3500881834215173E-2</c:v>
                </c:pt>
              </c:numCache>
            </c:numRef>
          </c:val>
          <c:smooth val="1"/>
          <c:extLst>
            <c:ext xmlns:c16="http://schemas.microsoft.com/office/drawing/2014/chart" uri="{C3380CC4-5D6E-409C-BE32-E72D297353CC}">
              <c16:uniqueId val="{00000001-3D52-41E4-B7F0-85333B6864E9}"/>
            </c:ext>
          </c:extLst>
        </c:ser>
        <c:dLbls>
          <c:showLegendKey val="0"/>
          <c:showVal val="0"/>
          <c:showCatName val="0"/>
          <c:showSerName val="0"/>
          <c:showPercent val="0"/>
          <c:showBubbleSize val="0"/>
        </c:dLbls>
        <c:marker val="1"/>
        <c:smooth val="0"/>
        <c:axId val="657362143"/>
        <c:axId val="657359743"/>
      </c:lineChart>
      <c:catAx>
        <c:axId val="6573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7359743"/>
        <c:crosses val="autoZero"/>
        <c:auto val="1"/>
        <c:lblAlgn val="ctr"/>
        <c:lblOffset val="100"/>
        <c:noMultiLvlLbl val="0"/>
      </c:catAx>
      <c:valAx>
        <c:axId val="657359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736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Taffler Z-score: Tech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barChart>
        <c:barDir val="col"/>
        <c:grouping val="stacked"/>
        <c:varyColors val="0"/>
        <c:ser>
          <c:idx val="4"/>
          <c:order val="4"/>
          <c:tx>
            <c:strRef>
              <c:f>[1]Models!$F$20</c:f>
              <c:strCache>
                <c:ptCount val="1"/>
                <c:pt idx="0">
                  <c:v>Threshold min</c:v>
                </c:pt>
              </c:strCache>
            </c:strRef>
          </c:tx>
          <c:spPr>
            <a:solidFill>
              <a:schemeClr val="accent5"/>
            </a:solidFill>
            <a:ln>
              <a:noFill/>
            </a:ln>
            <a:effectLst/>
          </c:spPr>
          <c:invertIfNegative val="0"/>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[1]Models!$F$21:$F$27</c:f>
              <c:numCache>
                <c:formatCode>General</c:formatCode>
                <c:ptCount val="7"/>
                <c:pt idx="0">
                  <c:v>-5</c:v>
                </c:pt>
                <c:pt idx="1">
                  <c:v>-5</c:v>
                </c:pt>
                <c:pt idx="2">
                  <c:v>-5</c:v>
                </c:pt>
                <c:pt idx="3">
                  <c:v>-5</c:v>
                </c:pt>
                <c:pt idx="4">
                  <c:v>-5</c:v>
                </c:pt>
                <c:pt idx="5">
                  <c:v>-5</c:v>
                </c:pt>
                <c:pt idx="6">
                  <c:v>-5</c:v>
                </c:pt>
              </c:numCache>
            </c:numRef>
          </c:val>
          <c:extLst>
            <c:ext xmlns:c16="http://schemas.microsoft.com/office/drawing/2014/chart" uri="{C3380CC4-5D6E-409C-BE32-E72D297353CC}">
              <c16:uniqueId val="{00000000-AC19-45F4-9DDC-E2A956165E1D}"/>
            </c:ext>
          </c:extLst>
        </c:ser>
        <c:ser>
          <c:idx val="5"/>
          <c:order val="5"/>
          <c:tx>
            <c:strRef>
              <c:f>[1]Models!$G$20</c:f>
              <c:strCache>
                <c:ptCount val="1"/>
                <c:pt idx="0">
                  <c:v>Threshold medium</c:v>
                </c:pt>
              </c:strCache>
            </c:strRef>
          </c:tx>
          <c:spPr>
            <a:solidFill>
              <a:schemeClr val="accent6"/>
            </a:solidFill>
            <a:ln>
              <a:noFill/>
            </a:ln>
            <a:effectLst/>
          </c:spPr>
          <c:invertIfNegative val="0"/>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[1]Models!$G$21:$G$27</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C19-45F4-9DDC-E2A956165E1D}"/>
            </c:ext>
          </c:extLst>
        </c:ser>
        <c:ser>
          <c:idx val="6"/>
          <c:order val="6"/>
          <c:tx>
            <c:strRef>
              <c:f>[1]Models!$H$20</c:f>
              <c:strCache>
                <c:ptCount val="1"/>
                <c:pt idx="0">
                  <c:v>Threshold max</c:v>
                </c:pt>
              </c:strCache>
            </c:strRef>
          </c:tx>
          <c:spPr>
            <a:gradFill flip="none" rotWithShape="1">
              <a:gsLst>
                <a:gs pos="0">
                  <a:schemeClr val="accent6">
                    <a:lumMod val="85000"/>
                    <a:lumOff val="15000"/>
                  </a:schemeClr>
                </a:gs>
                <a:gs pos="23000">
                  <a:schemeClr val="accent6">
                    <a:lumMod val="95000"/>
                    <a:lumOff val="5000"/>
                  </a:schemeClr>
                </a:gs>
                <a:gs pos="69000">
                  <a:schemeClr val="accent6">
                    <a:lumMod val="90000"/>
                  </a:schemeClr>
                </a:gs>
                <a:gs pos="97000">
                  <a:schemeClr val="accent6">
                    <a:lumMod val="85000"/>
                  </a:schemeClr>
                </a:gs>
              </a:gsLst>
              <a:path path="circle">
                <a:fillToRect l="50000" t="50000" r="50000" b="50000"/>
              </a:path>
              <a:tileRect/>
            </a:gradFill>
            <a:ln>
              <a:noFill/>
            </a:ln>
            <a:effectLst/>
          </c:spPr>
          <c:invertIfNegative val="0"/>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[1]Models!$H$21:$H$27</c:f>
              <c:numCache>
                <c:formatCode>General</c:formatCode>
                <c:ptCount val="7"/>
                <c:pt idx="0">
                  <c:v>60</c:v>
                </c:pt>
                <c:pt idx="1">
                  <c:v>60</c:v>
                </c:pt>
                <c:pt idx="2">
                  <c:v>60</c:v>
                </c:pt>
                <c:pt idx="3">
                  <c:v>60</c:v>
                </c:pt>
                <c:pt idx="4">
                  <c:v>60</c:v>
                </c:pt>
                <c:pt idx="5">
                  <c:v>60</c:v>
                </c:pt>
                <c:pt idx="6">
                  <c:v>60</c:v>
                </c:pt>
              </c:numCache>
            </c:numRef>
          </c:val>
          <c:extLst>
            <c:ext xmlns:c16="http://schemas.microsoft.com/office/drawing/2014/chart" uri="{C3380CC4-5D6E-409C-BE32-E72D297353CC}">
              <c16:uniqueId val="{00000002-AC19-45F4-9DDC-E2A956165E1D}"/>
            </c:ext>
          </c:extLst>
        </c:ser>
        <c:dLbls>
          <c:showLegendKey val="0"/>
          <c:showVal val="0"/>
          <c:showCatName val="0"/>
          <c:showSerName val="0"/>
          <c:showPercent val="0"/>
          <c:showBubbleSize val="0"/>
        </c:dLbls>
        <c:gapWidth val="0"/>
        <c:overlap val="100"/>
        <c:axId val="599686552"/>
        <c:axId val="599687336"/>
      </c:barChart>
      <c:lineChart>
        <c:grouping val="standard"/>
        <c:varyColors val="0"/>
        <c:ser>
          <c:idx val="0"/>
          <c:order val="0"/>
          <c:tx>
            <c:strRef>
              <c:f>[1]Models!$B$20</c:f>
              <c:strCache>
                <c:ptCount val="1"/>
                <c:pt idx="0">
                  <c:v>NVIDIA</c:v>
                </c:pt>
              </c:strCache>
            </c:strRef>
          </c:tx>
          <c:spPr>
            <a:ln w="28575" cap="rnd">
              <a:solidFill>
                <a:schemeClr val="accent1"/>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[1]Models!$B$21:$B$27</c:f>
              <c:numCache>
                <c:formatCode>General</c:formatCode>
                <c:ptCount val="7"/>
                <c:pt idx="0">
                  <c:v>32.549008481119031</c:v>
                </c:pt>
                <c:pt idx="1">
                  <c:v>54.24187524242403</c:v>
                </c:pt>
                <c:pt idx="2">
                  <c:v>55.237858546415971</c:v>
                </c:pt>
                <c:pt idx="3">
                  <c:v>44.358293556751889</c:v>
                </c:pt>
                <c:pt idx="4">
                  <c:v>28.565534856118596</c:v>
                </c:pt>
                <c:pt idx="5">
                  <c:v>48.849370761639655</c:v>
                </c:pt>
                <c:pt idx="6">
                  <c:v>17.934751569051443</c:v>
                </c:pt>
              </c:numCache>
            </c:numRef>
          </c:val>
          <c:smooth val="1"/>
          <c:extLst>
            <c:ext xmlns:c16="http://schemas.microsoft.com/office/drawing/2014/chart" uri="{C3380CC4-5D6E-409C-BE32-E72D297353CC}">
              <c16:uniqueId val="{00000003-AC19-45F4-9DDC-E2A956165E1D}"/>
            </c:ext>
          </c:extLst>
        </c:ser>
        <c:ser>
          <c:idx val="1"/>
          <c:order val="1"/>
          <c:tx>
            <c:strRef>
              <c:f>[1]Models!$C$20</c:f>
              <c:strCache>
                <c:ptCount val="1"/>
                <c:pt idx="0">
                  <c:v>AMD</c:v>
                </c:pt>
              </c:strCache>
            </c:strRef>
          </c:tx>
          <c:spPr>
            <a:ln w="28575" cap="rnd">
              <a:solidFill>
                <a:schemeClr val="accent2"/>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[1]Models!$C$21:$C$27</c:f>
              <c:numCache>
                <c:formatCode>General</c:formatCode>
                <c:ptCount val="7"/>
                <c:pt idx="0">
                  <c:v>1.7035960241060675</c:v>
                </c:pt>
                <c:pt idx="1">
                  <c:v>4.532692999969842</c:v>
                </c:pt>
                <c:pt idx="2">
                  <c:v>6.7213606146556142</c:v>
                </c:pt>
                <c:pt idx="3">
                  <c:v>14.692589744987401</c:v>
                </c:pt>
                <c:pt idx="4">
                  <c:v>16.598059751209711</c:v>
                </c:pt>
                <c:pt idx="5">
                  <c:v>10.258835257627398</c:v>
                </c:pt>
                <c:pt idx="6">
                  <c:v>9.7926858863120199</c:v>
                </c:pt>
              </c:numCache>
            </c:numRef>
          </c:val>
          <c:smooth val="1"/>
          <c:extLst>
            <c:ext xmlns:c16="http://schemas.microsoft.com/office/drawing/2014/chart" uri="{C3380CC4-5D6E-409C-BE32-E72D297353CC}">
              <c16:uniqueId val="{00000004-AC19-45F4-9DDC-E2A956165E1D}"/>
            </c:ext>
          </c:extLst>
        </c:ser>
        <c:ser>
          <c:idx val="2"/>
          <c:order val="2"/>
          <c:tx>
            <c:strRef>
              <c:f>[1]Models!$D$20</c:f>
              <c:strCache>
                <c:ptCount val="1"/>
                <c:pt idx="0">
                  <c:v>Intel</c:v>
                </c:pt>
              </c:strCache>
            </c:strRef>
          </c:tx>
          <c:spPr>
            <a:ln w="28575" cap="rnd">
              <a:solidFill>
                <a:schemeClr val="accent3"/>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[1]Models!$D$21:$D$27</c:f>
              <c:numCache>
                <c:formatCode>General</c:formatCode>
                <c:ptCount val="7"/>
                <c:pt idx="0">
                  <c:v>18.853124584168704</c:v>
                </c:pt>
                <c:pt idx="1">
                  <c:v>21.593092653642987</c:v>
                </c:pt>
                <c:pt idx="2">
                  <c:v>15.965089787783985</c:v>
                </c:pt>
                <c:pt idx="3">
                  <c:v>19.124156900535883</c:v>
                </c:pt>
                <c:pt idx="4">
                  <c:v>17.813346482175909</c:v>
                </c:pt>
                <c:pt idx="5">
                  <c:v>7.1151217371170308</c:v>
                </c:pt>
                <c:pt idx="6">
                  <c:v>4.2791722353689332</c:v>
                </c:pt>
              </c:numCache>
            </c:numRef>
          </c:val>
          <c:smooth val="1"/>
          <c:extLst>
            <c:ext xmlns:c16="http://schemas.microsoft.com/office/drawing/2014/chart" uri="{C3380CC4-5D6E-409C-BE32-E72D297353CC}">
              <c16:uniqueId val="{00000005-AC19-45F4-9DDC-E2A956165E1D}"/>
            </c:ext>
          </c:extLst>
        </c:ser>
        <c:ser>
          <c:idx val="3"/>
          <c:order val="3"/>
          <c:tx>
            <c:strRef>
              <c:f>[1]Models!$E$20</c:f>
              <c:strCache>
                <c:ptCount val="1"/>
                <c:pt idx="0">
                  <c:v>Qualcomm</c:v>
                </c:pt>
              </c:strCache>
            </c:strRef>
          </c:tx>
          <c:spPr>
            <a:ln w="28575" cap="rnd">
              <a:solidFill>
                <a:schemeClr val="accent4"/>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[1]Models!$A$21:$A$27</c:f>
              <c:numCache>
                <c:formatCode>General</c:formatCode>
                <c:ptCount val="7"/>
                <c:pt idx="0">
                  <c:v>2017</c:v>
                </c:pt>
                <c:pt idx="1">
                  <c:v>2018</c:v>
                </c:pt>
                <c:pt idx="2">
                  <c:v>2019</c:v>
                </c:pt>
                <c:pt idx="3">
                  <c:v>2020</c:v>
                </c:pt>
                <c:pt idx="4">
                  <c:v>2021</c:v>
                </c:pt>
                <c:pt idx="5">
                  <c:v>2022</c:v>
                </c:pt>
                <c:pt idx="6">
                  <c:v>2023</c:v>
                </c:pt>
              </c:numCache>
            </c:numRef>
          </c:cat>
          <c:val>
            <c:numRef>
              <c:f>[1]Models!$E$21:$E$27</c:f>
              <c:numCache>
                <c:formatCode>General</c:formatCode>
                <c:ptCount val="7"/>
                <c:pt idx="0">
                  <c:v>26.188758650958526</c:v>
                </c:pt>
                <c:pt idx="1">
                  <c:v>3.4973069467687683</c:v>
                </c:pt>
                <c:pt idx="2">
                  <c:v>16.478059376669805</c:v>
                </c:pt>
                <c:pt idx="3">
                  <c:v>14.872200832898542</c:v>
                </c:pt>
                <c:pt idx="4">
                  <c:v>14.567500128498864</c:v>
                </c:pt>
                <c:pt idx="5">
                  <c:v>18.651556316244456</c:v>
                </c:pt>
                <c:pt idx="6">
                  <c:v>15.080623719889703</c:v>
                </c:pt>
              </c:numCache>
            </c:numRef>
          </c:val>
          <c:smooth val="1"/>
          <c:extLst>
            <c:ext xmlns:c16="http://schemas.microsoft.com/office/drawing/2014/chart" uri="{C3380CC4-5D6E-409C-BE32-E72D297353CC}">
              <c16:uniqueId val="{00000006-AC19-45F4-9DDC-E2A956165E1D}"/>
            </c:ext>
          </c:extLst>
        </c:ser>
        <c:dLbls>
          <c:showLegendKey val="0"/>
          <c:showVal val="0"/>
          <c:showCatName val="0"/>
          <c:showSerName val="0"/>
          <c:showPercent val="0"/>
          <c:showBubbleSize val="0"/>
        </c:dLbls>
        <c:marker val="1"/>
        <c:smooth val="0"/>
        <c:axId val="599686552"/>
        <c:axId val="599687336"/>
      </c:lineChart>
      <c:catAx>
        <c:axId val="5996865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7336"/>
        <c:crosses val="autoZero"/>
        <c:auto val="1"/>
        <c:lblAlgn val="ctr"/>
        <c:lblOffset val="100"/>
        <c:noMultiLvlLbl val="0"/>
      </c:catAx>
      <c:valAx>
        <c:axId val="599687336"/>
        <c:scaling>
          <c:orientation val="minMax"/>
          <c:max val="6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6552"/>
        <c:crosses val="autoZero"/>
        <c:crossBetween val="between"/>
        <c:majorUnit val="10"/>
      </c:valAx>
      <c:spPr>
        <a:noFill/>
        <a:ln>
          <a:noFill/>
        </a:ln>
        <a:effectLst/>
      </c:spPr>
    </c:plotArea>
    <c:legend>
      <c:legendPos val="b"/>
      <c:legendEntry>
        <c:idx val="0"/>
        <c:delete val="1"/>
      </c:legendEntry>
      <c:legendEntry>
        <c:idx val="2"/>
        <c:delete val="1"/>
      </c:legendEntry>
      <c:layout>
        <c:manualLayout>
          <c:xMode val="edge"/>
          <c:yMode val="edge"/>
          <c:x val="5.0542994052348968E-3"/>
          <c:y val="0.91847454305768339"/>
          <c:w val="0.9676692913385827"/>
          <c:h val="8.066679730644531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ro-R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ro-RO" sz="1400" b="1" baseline="0">
                <a:solidFill>
                  <a:schemeClr val="tx1"/>
                </a:solidFill>
                <a:latin typeface="Times New Roman" panose="02020603050405020304" pitchFamily="18" charset="0"/>
                <a:cs typeface="Times New Roman" panose="02020603050405020304" pitchFamily="18" charset="0"/>
              </a:rPr>
              <a:t>Conan-Holder</a:t>
            </a:r>
            <a:r>
              <a:rPr lang="en-US" sz="1400" b="1" baseline="0">
                <a:solidFill>
                  <a:schemeClr val="tx1"/>
                </a:solidFill>
                <a:latin typeface="Times New Roman" panose="02020603050405020304" pitchFamily="18" charset="0"/>
                <a:cs typeface="Times New Roman" panose="02020603050405020304" pitchFamily="18" charset="0"/>
              </a:rPr>
              <a:t> Z-score</a:t>
            </a:r>
            <a:r>
              <a:rPr lang="ro-RO" sz="1400" b="1" baseline="0">
                <a:solidFill>
                  <a:schemeClr val="tx1"/>
                </a:solidFill>
                <a:latin typeface="Times New Roman" panose="02020603050405020304" pitchFamily="18" charset="0"/>
                <a:cs typeface="Times New Roman" panose="02020603050405020304" pitchFamily="18" charset="0"/>
              </a:rPr>
              <a:t>: </a:t>
            </a:r>
            <a:r>
              <a:rPr lang="en-US" sz="1400" b="1" baseline="0">
                <a:solidFill>
                  <a:schemeClr val="tx1"/>
                </a:solidFill>
                <a:latin typeface="Times New Roman" panose="02020603050405020304" pitchFamily="18" charset="0"/>
                <a:cs typeface="Times New Roman" panose="02020603050405020304" pitchFamily="18" charset="0"/>
              </a:rPr>
              <a:t>Tech Industry</a:t>
            </a:r>
            <a:endParaRPr lang="en-GB" sz="14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1636133612794803"/>
          <c:y val="3.490171246076757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manualLayout>
          <c:layoutTarget val="inner"/>
          <c:xMode val="edge"/>
          <c:yMode val="edge"/>
          <c:x val="6.4321741032370955E-2"/>
          <c:y val="0.13069218091924553"/>
          <c:w val="0.90512270341207346"/>
          <c:h val="0.69858633949826043"/>
        </c:manualLayout>
      </c:layout>
      <c:barChart>
        <c:barDir val="col"/>
        <c:grouping val="stacked"/>
        <c:varyColors val="0"/>
        <c:ser>
          <c:idx val="4"/>
          <c:order val="4"/>
          <c:tx>
            <c:strRef>
              <c:f>[1]Models!$F$36</c:f>
              <c:strCache>
                <c:ptCount val="1"/>
                <c:pt idx="0">
                  <c:v>Threshold min</c:v>
                </c:pt>
              </c:strCache>
            </c:strRef>
          </c:tx>
          <c:spPr>
            <a:gradFill flip="none" rotWithShape="1">
              <a:gsLst>
                <a:gs pos="0">
                  <a:schemeClr val="accent3">
                    <a:lumMod val="86000"/>
                    <a:lumOff val="14000"/>
                  </a:schemeClr>
                </a:gs>
                <a:gs pos="23000">
                  <a:schemeClr val="accent3">
                    <a:lumMod val="99000"/>
                    <a:lumOff val="1000"/>
                  </a:schemeClr>
                </a:gs>
                <a:gs pos="69000">
                  <a:schemeClr val="accent3">
                    <a:lumMod val="86000"/>
                  </a:schemeClr>
                </a:gs>
                <a:gs pos="97000">
                  <a:schemeClr val="accent3">
                    <a:lumMod val="70000"/>
                  </a:schemeClr>
                </a:gs>
              </a:gsLst>
              <a:path path="circle">
                <a:fillToRect l="50000" t="50000" r="50000" b="50000"/>
              </a:path>
              <a:tileRect/>
            </a:gradFill>
            <a:ln>
              <a:noFill/>
            </a:ln>
            <a:effectLst/>
          </c:spPr>
          <c:invertIfNegative val="0"/>
          <c:val>
            <c:numRef>
              <c:f>[1]Models!$F$37:$F$43</c:f>
              <c:numCache>
                <c:formatCode>General</c:formatCode>
                <c:ptCount val="7"/>
                <c:pt idx="0">
                  <c:v>0.04</c:v>
                </c:pt>
                <c:pt idx="1">
                  <c:v>0.04</c:v>
                </c:pt>
                <c:pt idx="2">
                  <c:v>0.04</c:v>
                </c:pt>
                <c:pt idx="3">
                  <c:v>0.04</c:v>
                </c:pt>
                <c:pt idx="4">
                  <c:v>0.04</c:v>
                </c:pt>
                <c:pt idx="5">
                  <c:v>0.04</c:v>
                </c:pt>
                <c:pt idx="6">
                  <c:v>0.04</c:v>
                </c:pt>
              </c:numCache>
            </c:numRef>
          </c:val>
          <c:extLst>
            <c:ext xmlns:c16="http://schemas.microsoft.com/office/drawing/2014/chart" uri="{C3380CC4-5D6E-409C-BE32-E72D297353CC}">
              <c16:uniqueId val="{00000000-E4D0-4492-AF41-764D5BB2587D}"/>
            </c:ext>
          </c:extLst>
        </c:ser>
        <c:ser>
          <c:idx val="5"/>
          <c:order val="5"/>
          <c:tx>
            <c:strRef>
              <c:f>[1]Models!$G$36</c:f>
              <c:strCache>
                <c:ptCount val="1"/>
                <c:pt idx="0">
                  <c:v>Threshold medium</c:v>
                </c:pt>
              </c:strCache>
            </c:strRef>
          </c:tx>
          <c:spPr>
            <a:gradFill>
              <a:gsLst>
                <a:gs pos="0">
                  <a:srgbClr val="FF0000">
                    <a:lumMod val="89000"/>
                    <a:lumOff val="11000"/>
                  </a:srgbClr>
                </a:gs>
                <a:gs pos="23000">
                  <a:srgbClr val="FF0000">
                    <a:lumMod val="98000"/>
                    <a:lumOff val="2000"/>
                  </a:srgbClr>
                </a:gs>
                <a:gs pos="69000">
                  <a:srgbClr val="C00000">
                    <a:lumMod val="86000"/>
                    <a:lumOff val="14000"/>
                  </a:srgbClr>
                </a:gs>
                <a:gs pos="97000">
                  <a:srgbClr val="C00000">
                    <a:lumMod val="95000"/>
                  </a:srgbClr>
                </a:gs>
              </a:gsLst>
              <a:path path="circle">
                <a:fillToRect l="50000" t="50000" r="50000" b="50000"/>
              </a:path>
            </a:gradFill>
            <a:ln>
              <a:noFill/>
            </a:ln>
            <a:effectLst/>
          </c:spPr>
          <c:invertIfNegative val="0"/>
          <c:val>
            <c:numRef>
              <c:f>[1]Models!$G$37:$G$43</c:f>
              <c:numCache>
                <c:formatCode>General</c:formatCode>
                <c:ptCount val="7"/>
                <c:pt idx="0">
                  <c:v>0.09</c:v>
                </c:pt>
                <c:pt idx="1">
                  <c:v>0.09</c:v>
                </c:pt>
                <c:pt idx="2">
                  <c:v>0.09</c:v>
                </c:pt>
                <c:pt idx="3">
                  <c:v>0.09</c:v>
                </c:pt>
                <c:pt idx="4">
                  <c:v>0.09</c:v>
                </c:pt>
                <c:pt idx="5">
                  <c:v>0.09</c:v>
                </c:pt>
                <c:pt idx="6">
                  <c:v>0.09</c:v>
                </c:pt>
              </c:numCache>
            </c:numRef>
          </c:val>
          <c:extLst>
            <c:ext xmlns:c16="http://schemas.microsoft.com/office/drawing/2014/chart" uri="{C3380CC4-5D6E-409C-BE32-E72D297353CC}">
              <c16:uniqueId val="{00000001-E4D0-4492-AF41-764D5BB2587D}"/>
            </c:ext>
          </c:extLst>
        </c:ser>
        <c:ser>
          <c:idx val="6"/>
          <c:order val="6"/>
          <c:tx>
            <c:strRef>
              <c:f>[1]Models!$H$36</c:f>
              <c:strCache>
                <c:ptCount val="1"/>
                <c:pt idx="0">
                  <c:v>Threshold max</c:v>
                </c:pt>
              </c:strCache>
            </c:strRef>
          </c:tx>
          <c:spPr>
            <a:gradFill>
              <a:gsLst>
                <a:gs pos="0">
                  <a:schemeClr val="accent6">
                    <a:lumMod val="85000"/>
                    <a:lumOff val="15000"/>
                  </a:schemeClr>
                </a:gs>
                <a:gs pos="23000">
                  <a:schemeClr val="accent6">
                    <a:lumMod val="95000"/>
                    <a:lumOff val="5000"/>
                  </a:schemeClr>
                </a:gs>
                <a:gs pos="69000">
                  <a:schemeClr val="accent6">
                    <a:lumMod val="90000"/>
                  </a:schemeClr>
                </a:gs>
                <a:gs pos="97000">
                  <a:schemeClr val="accent6">
                    <a:lumMod val="85000"/>
                  </a:schemeClr>
                </a:gs>
              </a:gsLst>
              <a:path path="circle">
                <a:fillToRect l="50000" t="50000" r="50000" b="50000"/>
              </a:path>
            </a:gradFill>
            <a:ln>
              <a:noFill/>
            </a:ln>
            <a:effectLst/>
          </c:spPr>
          <c:invertIfNegative val="0"/>
          <c:val>
            <c:numRef>
              <c:f>[1]Models!$H$37:$H$43</c:f>
              <c:numCache>
                <c:formatCode>General</c:formatCode>
                <c:ptCount val="7"/>
                <c:pt idx="0">
                  <c:v>0.6</c:v>
                </c:pt>
                <c:pt idx="1">
                  <c:v>0.6</c:v>
                </c:pt>
                <c:pt idx="2">
                  <c:v>0.6</c:v>
                </c:pt>
                <c:pt idx="3">
                  <c:v>0.6</c:v>
                </c:pt>
                <c:pt idx="4">
                  <c:v>0.6</c:v>
                </c:pt>
                <c:pt idx="5">
                  <c:v>0.6</c:v>
                </c:pt>
                <c:pt idx="6">
                  <c:v>0.6</c:v>
                </c:pt>
              </c:numCache>
            </c:numRef>
          </c:val>
          <c:extLst>
            <c:ext xmlns:c16="http://schemas.microsoft.com/office/drawing/2014/chart" uri="{C3380CC4-5D6E-409C-BE32-E72D297353CC}">
              <c16:uniqueId val="{00000002-E4D0-4492-AF41-764D5BB2587D}"/>
            </c:ext>
          </c:extLst>
        </c:ser>
        <c:dLbls>
          <c:showLegendKey val="0"/>
          <c:showVal val="0"/>
          <c:showCatName val="0"/>
          <c:showSerName val="0"/>
          <c:showPercent val="0"/>
          <c:showBubbleSize val="0"/>
        </c:dLbls>
        <c:gapWidth val="0"/>
        <c:overlap val="100"/>
        <c:axId val="599684200"/>
        <c:axId val="599685768"/>
      </c:barChart>
      <c:lineChart>
        <c:grouping val="standard"/>
        <c:varyColors val="0"/>
        <c:ser>
          <c:idx val="0"/>
          <c:order val="0"/>
          <c:tx>
            <c:strRef>
              <c:f>[1]Models!$B$36</c:f>
              <c:strCache>
                <c:ptCount val="1"/>
                <c:pt idx="0">
                  <c:v>NVIDIA</c:v>
                </c:pt>
              </c:strCache>
            </c:strRef>
          </c:tx>
          <c:spPr>
            <a:ln w="28575" cap="rnd">
              <a:solidFill>
                <a:schemeClr val="accent1"/>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[1]Models!$A$37:$A$43</c:f>
              <c:numCache>
                <c:formatCode>General</c:formatCode>
                <c:ptCount val="7"/>
                <c:pt idx="0">
                  <c:v>2017</c:v>
                </c:pt>
                <c:pt idx="1">
                  <c:v>2018</c:v>
                </c:pt>
                <c:pt idx="2">
                  <c:v>2019</c:v>
                </c:pt>
                <c:pt idx="3">
                  <c:v>2020</c:v>
                </c:pt>
                <c:pt idx="4">
                  <c:v>2021</c:v>
                </c:pt>
                <c:pt idx="5">
                  <c:v>2022</c:v>
                </c:pt>
                <c:pt idx="6">
                  <c:v>2023</c:v>
                </c:pt>
              </c:numCache>
            </c:numRef>
          </c:cat>
          <c:val>
            <c:numRef>
              <c:f>[1]Models!$B$37:$B$43</c:f>
              <c:numCache>
                <c:formatCode>General</c:formatCode>
                <c:ptCount val="7"/>
                <c:pt idx="0">
                  <c:v>0.40510916972099631</c:v>
                </c:pt>
                <c:pt idx="1">
                  <c:v>0.50821776816383846</c:v>
                </c:pt>
                <c:pt idx="2">
                  <c:v>0.51496328454129214</c:v>
                </c:pt>
                <c:pt idx="3">
                  <c:v>0.42094943200219492</c:v>
                </c:pt>
                <c:pt idx="4">
                  <c:v>0.34692791933192596</c:v>
                </c:pt>
                <c:pt idx="5">
                  <c:v>0.42000305243801261</c:v>
                </c:pt>
                <c:pt idx="6">
                  <c:v>0.29009231631966914</c:v>
                </c:pt>
              </c:numCache>
            </c:numRef>
          </c:val>
          <c:smooth val="1"/>
          <c:extLst>
            <c:ext xmlns:c16="http://schemas.microsoft.com/office/drawing/2014/chart" uri="{C3380CC4-5D6E-409C-BE32-E72D297353CC}">
              <c16:uniqueId val="{00000003-E4D0-4492-AF41-764D5BB2587D}"/>
            </c:ext>
          </c:extLst>
        </c:ser>
        <c:ser>
          <c:idx val="1"/>
          <c:order val="1"/>
          <c:tx>
            <c:strRef>
              <c:f>[1]Models!$C$36</c:f>
              <c:strCache>
                <c:ptCount val="1"/>
                <c:pt idx="0">
                  <c:v>AMD</c:v>
                </c:pt>
              </c:strCache>
            </c:strRef>
          </c:tx>
          <c:spPr>
            <a:ln w="28575" cap="rnd">
              <a:solidFill>
                <a:schemeClr val="accent2"/>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[1]Models!$A$37:$A$43</c:f>
              <c:numCache>
                <c:formatCode>General</c:formatCode>
                <c:ptCount val="7"/>
                <c:pt idx="0">
                  <c:v>2017</c:v>
                </c:pt>
                <c:pt idx="1">
                  <c:v>2018</c:v>
                </c:pt>
                <c:pt idx="2">
                  <c:v>2019</c:v>
                </c:pt>
                <c:pt idx="3">
                  <c:v>2020</c:v>
                </c:pt>
                <c:pt idx="4">
                  <c:v>2021</c:v>
                </c:pt>
                <c:pt idx="5">
                  <c:v>2022</c:v>
                </c:pt>
                <c:pt idx="6">
                  <c:v>2023</c:v>
                </c:pt>
              </c:numCache>
            </c:numRef>
          </c:cat>
          <c:val>
            <c:numRef>
              <c:f>[1]Models!$C$37:$C$43</c:f>
              <c:numCache>
                <c:formatCode>General</c:formatCode>
                <c:ptCount val="7"/>
                <c:pt idx="0">
                  <c:v>0.2039129169868534</c:v>
                </c:pt>
                <c:pt idx="1">
                  <c:v>0.23435576993140422</c:v>
                </c:pt>
                <c:pt idx="2">
                  <c:v>0.27830890016522741</c:v>
                </c:pt>
                <c:pt idx="3">
                  <c:v>0.32924052326077924</c:v>
                </c:pt>
                <c:pt idx="4">
                  <c:v>0.38845539235705229</c:v>
                </c:pt>
                <c:pt idx="5">
                  <c:v>0.22746385615215103</c:v>
                </c:pt>
                <c:pt idx="6">
                  <c:v>0.20666933097304546</c:v>
                </c:pt>
              </c:numCache>
            </c:numRef>
          </c:val>
          <c:smooth val="1"/>
          <c:extLst>
            <c:ext xmlns:c16="http://schemas.microsoft.com/office/drawing/2014/chart" uri="{C3380CC4-5D6E-409C-BE32-E72D297353CC}">
              <c16:uniqueId val="{00000004-E4D0-4492-AF41-764D5BB2587D}"/>
            </c:ext>
          </c:extLst>
        </c:ser>
        <c:ser>
          <c:idx val="2"/>
          <c:order val="2"/>
          <c:tx>
            <c:strRef>
              <c:f>[1]Models!$D$36</c:f>
              <c:strCache>
                <c:ptCount val="1"/>
                <c:pt idx="0">
                  <c:v>Intel</c:v>
                </c:pt>
              </c:strCache>
            </c:strRef>
          </c:tx>
          <c:spPr>
            <a:ln w="28575" cap="rnd">
              <a:solidFill>
                <a:schemeClr val="accent3"/>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[1]Models!$A$37:$A$43</c:f>
              <c:numCache>
                <c:formatCode>General</c:formatCode>
                <c:ptCount val="7"/>
                <c:pt idx="0">
                  <c:v>2017</c:v>
                </c:pt>
                <c:pt idx="1">
                  <c:v>2018</c:v>
                </c:pt>
                <c:pt idx="2">
                  <c:v>2019</c:v>
                </c:pt>
                <c:pt idx="3">
                  <c:v>2020</c:v>
                </c:pt>
                <c:pt idx="4">
                  <c:v>2021</c:v>
                </c:pt>
                <c:pt idx="5">
                  <c:v>2022</c:v>
                </c:pt>
                <c:pt idx="6">
                  <c:v>2023</c:v>
                </c:pt>
              </c:numCache>
            </c:numRef>
          </c:cat>
          <c:val>
            <c:numRef>
              <c:f>[1]Models!$D$37:$D$43</c:f>
              <c:numCache>
                <c:formatCode>General</c:formatCode>
                <c:ptCount val="7"/>
                <c:pt idx="0">
                  <c:v>0.24327115283060655</c:v>
                </c:pt>
                <c:pt idx="1">
                  <c:v>0.30327573552979331</c:v>
                </c:pt>
                <c:pt idx="2">
                  <c:v>0.25848261722017668</c:v>
                </c:pt>
                <c:pt idx="3">
                  <c:v>0.26554476687893647</c:v>
                </c:pt>
                <c:pt idx="4">
                  <c:v>0.24518296411629273</c:v>
                </c:pt>
                <c:pt idx="5">
                  <c:v>0.1157508195164427</c:v>
                </c:pt>
                <c:pt idx="6">
                  <c:v>0.17512424196505708</c:v>
                </c:pt>
              </c:numCache>
            </c:numRef>
          </c:val>
          <c:smooth val="1"/>
          <c:extLst>
            <c:ext xmlns:c16="http://schemas.microsoft.com/office/drawing/2014/chart" uri="{C3380CC4-5D6E-409C-BE32-E72D297353CC}">
              <c16:uniqueId val="{00000005-E4D0-4492-AF41-764D5BB2587D}"/>
            </c:ext>
          </c:extLst>
        </c:ser>
        <c:ser>
          <c:idx val="3"/>
          <c:order val="3"/>
          <c:tx>
            <c:strRef>
              <c:f>[1]Models!$E$36</c:f>
              <c:strCache>
                <c:ptCount val="1"/>
                <c:pt idx="0">
                  <c:v>Qualcomm</c:v>
                </c:pt>
              </c:strCache>
            </c:strRef>
          </c:tx>
          <c:spPr>
            <a:ln w="28575" cap="rnd">
              <a:solidFill>
                <a:schemeClr val="accent4"/>
              </a:solidFill>
              <a:round/>
            </a:ln>
            <a:effectLst/>
          </c:spPr>
          <c:marker>
            <c:symbol val="circle"/>
            <c:size val="9"/>
            <c:spPr>
              <a:solidFill>
                <a:schemeClr val="bg1"/>
              </a:solidFill>
              <a:ln w="9525">
                <a:noFill/>
              </a:ln>
              <a:effectLst/>
              <a:scene3d>
                <a:camera prst="orthographicFront"/>
                <a:lightRig rig="threePt" dir="t"/>
              </a:scene3d>
              <a:sp3d>
                <a:bevelT/>
              </a:sp3d>
            </c:spPr>
          </c:marker>
          <c:cat>
            <c:numRef>
              <c:f>[1]Models!$A$37:$A$43</c:f>
              <c:numCache>
                <c:formatCode>General</c:formatCode>
                <c:ptCount val="7"/>
                <c:pt idx="0">
                  <c:v>2017</c:v>
                </c:pt>
                <c:pt idx="1">
                  <c:v>2018</c:v>
                </c:pt>
                <c:pt idx="2">
                  <c:v>2019</c:v>
                </c:pt>
                <c:pt idx="3">
                  <c:v>2020</c:v>
                </c:pt>
                <c:pt idx="4">
                  <c:v>2021</c:v>
                </c:pt>
                <c:pt idx="5">
                  <c:v>2022</c:v>
                </c:pt>
                <c:pt idx="6">
                  <c:v>2023</c:v>
                </c:pt>
              </c:numCache>
            </c:numRef>
          </c:cat>
          <c:val>
            <c:numRef>
              <c:f>[1]Models!$E$37:$E$43</c:f>
              <c:numCache>
                <c:formatCode>General</c:formatCode>
                <c:ptCount val="7"/>
                <c:pt idx="0">
                  <c:v>0.26402485291859734</c:v>
                </c:pt>
                <c:pt idx="1">
                  <c:v>0.20607069407509457</c:v>
                </c:pt>
                <c:pt idx="2">
                  <c:v>0.29013909416145384</c:v>
                </c:pt>
                <c:pt idx="3">
                  <c:v>0.29095070529617284</c:v>
                </c:pt>
                <c:pt idx="4">
                  <c:v>0.26869037174295474</c:v>
                </c:pt>
                <c:pt idx="5">
                  <c:v>0.33569068742595276</c:v>
                </c:pt>
                <c:pt idx="6">
                  <c:v>0.28335857677843113</c:v>
                </c:pt>
              </c:numCache>
            </c:numRef>
          </c:val>
          <c:smooth val="1"/>
          <c:extLst>
            <c:ext xmlns:c16="http://schemas.microsoft.com/office/drawing/2014/chart" uri="{C3380CC4-5D6E-409C-BE32-E72D297353CC}">
              <c16:uniqueId val="{00000006-E4D0-4492-AF41-764D5BB2587D}"/>
            </c:ext>
          </c:extLst>
        </c:ser>
        <c:dLbls>
          <c:showLegendKey val="0"/>
          <c:showVal val="0"/>
          <c:showCatName val="0"/>
          <c:showSerName val="0"/>
          <c:showPercent val="0"/>
          <c:showBubbleSize val="0"/>
        </c:dLbls>
        <c:marker val="1"/>
        <c:smooth val="0"/>
        <c:axId val="599684200"/>
        <c:axId val="599685768"/>
      </c:lineChart>
      <c:catAx>
        <c:axId val="599684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5768"/>
        <c:crosses val="autoZero"/>
        <c:auto val="1"/>
        <c:lblAlgn val="ctr"/>
        <c:lblOffset val="100"/>
        <c:noMultiLvlLbl val="0"/>
      </c:catAx>
      <c:valAx>
        <c:axId val="599685768"/>
        <c:scaling>
          <c:orientation val="minMax"/>
          <c:max val="0.60000000000000009"/>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4200"/>
        <c:crosses val="autoZero"/>
        <c:crossBetween val="between"/>
      </c:valAx>
      <c:spPr>
        <a:noFill/>
        <a:ln>
          <a:noFill/>
        </a:ln>
        <a:effectLst/>
      </c:spPr>
    </c:plotArea>
    <c:legend>
      <c:legendPos val="b"/>
      <c:legendEntry>
        <c:idx val="2"/>
        <c:delete val="1"/>
      </c:legendEntry>
      <c:layout>
        <c:manualLayout>
          <c:xMode val="edge"/>
          <c:yMode val="edge"/>
          <c:x val="3.9068645831035829E-2"/>
          <c:y val="0.89017935258092729"/>
          <c:w val="0.95443645083932849"/>
          <c:h val="8.899595592508978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ro-R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Anghel Z-score: </a:t>
            </a: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Tech Industry</a:t>
            </a:r>
            <a:endParaRPr lang="en-GB"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647250181721828"/>
          <c:y val="1.8801418803126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manualLayout>
          <c:layoutTarget val="inner"/>
          <c:xMode val="edge"/>
          <c:yMode val="edge"/>
          <c:x val="6.6580927384076991E-2"/>
          <c:y val="0.11425752874284793"/>
          <c:w val="0.90286351706036749"/>
          <c:h val="0.74653621030856332"/>
        </c:manualLayout>
      </c:layout>
      <c:barChart>
        <c:barDir val="col"/>
        <c:grouping val="stacked"/>
        <c:varyColors val="0"/>
        <c:ser>
          <c:idx val="4"/>
          <c:order val="4"/>
          <c:tx>
            <c:strRef>
              <c:f>[1]Models!$F$54</c:f>
              <c:strCache>
                <c:ptCount val="1"/>
                <c:pt idx="0">
                  <c:v>Threshold min</c:v>
                </c:pt>
              </c:strCache>
            </c:strRef>
          </c:tx>
          <c:spPr>
            <a:gradFill flip="none" rotWithShape="1">
              <a:gsLst>
                <a:gs pos="0">
                  <a:schemeClr val="accent3">
                    <a:lumMod val="80000"/>
                    <a:lumOff val="20000"/>
                  </a:schemeClr>
                </a:gs>
                <a:gs pos="24000">
                  <a:schemeClr val="accent3">
                    <a:lumMod val="89000"/>
                    <a:lumOff val="11000"/>
                  </a:schemeClr>
                </a:gs>
                <a:gs pos="69000">
                  <a:schemeClr val="accent3">
                    <a:lumMod val="92000"/>
                  </a:schemeClr>
                </a:gs>
                <a:gs pos="97000">
                  <a:schemeClr val="accent3">
                    <a:lumMod val="76000"/>
                  </a:schemeClr>
                </a:gs>
              </a:gsLst>
              <a:path path="circle">
                <a:fillToRect l="50000" t="50000" r="50000" b="50000"/>
              </a:path>
              <a:tileRect/>
            </a:gradFill>
            <a:ln>
              <a:noFill/>
            </a:ln>
            <a:effectLst/>
          </c:spPr>
          <c:invertIfNegative val="0"/>
          <c:val>
            <c:numRef>
              <c:f>[1]Models!$F$55:$F$61</c:f>
              <c:numCache>
                <c:formatCode>General</c:formatCode>
                <c:ptCount val="7"/>
                <c:pt idx="0">
                  <c:v>-5</c:v>
                </c:pt>
                <c:pt idx="1">
                  <c:v>-5</c:v>
                </c:pt>
                <c:pt idx="2">
                  <c:v>-5</c:v>
                </c:pt>
                <c:pt idx="3">
                  <c:v>-5</c:v>
                </c:pt>
                <c:pt idx="4">
                  <c:v>-5</c:v>
                </c:pt>
                <c:pt idx="5">
                  <c:v>-5</c:v>
                </c:pt>
                <c:pt idx="6">
                  <c:v>-5</c:v>
                </c:pt>
              </c:numCache>
            </c:numRef>
          </c:val>
          <c:extLst>
            <c:ext xmlns:c16="http://schemas.microsoft.com/office/drawing/2014/chart" uri="{C3380CC4-5D6E-409C-BE32-E72D297353CC}">
              <c16:uniqueId val="{00000000-ECBC-4C72-A66D-D57AEF24D430}"/>
            </c:ext>
          </c:extLst>
        </c:ser>
        <c:ser>
          <c:idx val="5"/>
          <c:order val="5"/>
          <c:tx>
            <c:strRef>
              <c:f>[1]Models!$G$54</c:f>
              <c:strCache>
                <c:ptCount val="1"/>
                <c:pt idx="0">
                  <c:v>Threshold medium</c:v>
                </c:pt>
              </c:strCache>
            </c:strRef>
          </c:tx>
          <c:spPr>
            <a:gradFill>
              <a:gsLst>
                <a:gs pos="0">
                  <a:srgbClr val="FF0000">
                    <a:lumMod val="89000"/>
                    <a:lumOff val="11000"/>
                  </a:srgbClr>
                </a:gs>
                <a:gs pos="23000">
                  <a:srgbClr val="FF0000">
                    <a:lumMod val="98000"/>
                    <a:lumOff val="2000"/>
                  </a:srgbClr>
                </a:gs>
                <a:gs pos="69000">
                  <a:srgbClr val="C00000">
                    <a:lumMod val="86000"/>
                    <a:lumOff val="14000"/>
                  </a:srgbClr>
                </a:gs>
                <a:gs pos="97000">
                  <a:srgbClr val="C00000">
                    <a:lumMod val="95000"/>
                  </a:srgbClr>
                </a:gs>
              </a:gsLst>
              <a:path path="circle">
                <a:fillToRect l="50000" t="50000" r="50000" b="50000"/>
              </a:path>
            </a:gradFill>
            <a:ln>
              <a:noFill/>
            </a:ln>
            <a:effectLst/>
          </c:spPr>
          <c:invertIfNegative val="0"/>
          <c:val>
            <c:numRef>
              <c:f>[1]Models!$G$55:$G$61</c:f>
              <c:numCache>
                <c:formatCode>General</c:formatCode>
                <c:ptCount val="7"/>
                <c:pt idx="0">
                  <c:v>2.0499999999999998</c:v>
                </c:pt>
                <c:pt idx="1">
                  <c:v>2.0499999999999998</c:v>
                </c:pt>
                <c:pt idx="2">
                  <c:v>2.0499999999999998</c:v>
                </c:pt>
                <c:pt idx="3">
                  <c:v>2.0499999999999998</c:v>
                </c:pt>
                <c:pt idx="4">
                  <c:v>2.0499999999999998</c:v>
                </c:pt>
                <c:pt idx="5">
                  <c:v>2.0499999999999998</c:v>
                </c:pt>
                <c:pt idx="6">
                  <c:v>2.0499999999999998</c:v>
                </c:pt>
              </c:numCache>
            </c:numRef>
          </c:val>
          <c:extLst>
            <c:ext xmlns:c16="http://schemas.microsoft.com/office/drawing/2014/chart" uri="{C3380CC4-5D6E-409C-BE32-E72D297353CC}">
              <c16:uniqueId val="{00000001-ECBC-4C72-A66D-D57AEF24D430}"/>
            </c:ext>
          </c:extLst>
        </c:ser>
        <c:ser>
          <c:idx val="6"/>
          <c:order val="6"/>
          <c:tx>
            <c:strRef>
              <c:f>[1]Models!$H$54</c:f>
              <c:strCache>
                <c:ptCount val="1"/>
                <c:pt idx="0">
                  <c:v>Threshold max</c:v>
                </c:pt>
              </c:strCache>
            </c:strRef>
          </c:tx>
          <c:spPr>
            <a:gradFill flip="none" rotWithShape="1">
              <a:gsLst>
                <a:gs pos="0">
                  <a:schemeClr val="accent6">
                    <a:lumMod val="94000"/>
                    <a:lumOff val="6000"/>
                  </a:schemeClr>
                </a:gs>
                <a:gs pos="23000">
                  <a:schemeClr val="accent6">
                    <a:lumMod val="98000"/>
                    <a:lumOff val="2000"/>
                  </a:schemeClr>
                </a:gs>
                <a:gs pos="69000">
                  <a:schemeClr val="accent6">
                    <a:lumMod val="88000"/>
                  </a:schemeClr>
                </a:gs>
                <a:gs pos="97000">
                  <a:schemeClr val="accent6">
                    <a:lumMod val="88000"/>
                  </a:schemeClr>
                </a:gs>
              </a:gsLst>
              <a:path path="circle">
                <a:fillToRect l="50000" t="50000" r="50000" b="50000"/>
              </a:path>
              <a:tileRect/>
            </a:gradFill>
            <a:ln>
              <a:noFill/>
            </a:ln>
            <a:effectLst/>
          </c:spPr>
          <c:invertIfNegative val="0"/>
          <c:val>
            <c:numRef>
              <c:f>[1]Models!$H$55:$H$61</c:f>
              <c:numCache>
                <c:formatCode>General</c:formatCode>
                <c:ptCount val="7"/>
                <c:pt idx="0">
                  <c:v>10</c:v>
                </c:pt>
                <c:pt idx="1">
                  <c:v>10</c:v>
                </c:pt>
                <c:pt idx="2">
                  <c:v>10</c:v>
                </c:pt>
                <c:pt idx="3">
                  <c:v>10</c:v>
                </c:pt>
                <c:pt idx="4">
                  <c:v>10</c:v>
                </c:pt>
                <c:pt idx="5">
                  <c:v>10</c:v>
                </c:pt>
                <c:pt idx="6">
                  <c:v>10</c:v>
                </c:pt>
              </c:numCache>
            </c:numRef>
          </c:val>
          <c:extLst>
            <c:ext xmlns:c16="http://schemas.microsoft.com/office/drawing/2014/chart" uri="{C3380CC4-5D6E-409C-BE32-E72D297353CC}">
              <c16:uniqueId val="{00000002-ECBC-4C72-A66D-D57AEF24D430}"/>
            </c:ext>
          </c:extLst>
        </c:ser>
        <c:dLbls>
          <c:showLegendKey val="0"/>
          <c:showVal val="0"/>
          <c:showCatName val="0"/>
          <c:showSerName val="0"/>
          <c:showPercent val="0"/>
          <c:showBubbleSize val="0"/>
        </c:dLbls>
        <c:gapWidth val="0"/>
        <c:overlap val="100"/>
        <c:axId val="599685376"/>
        <c:axId val="599689296"/>
      </c:barChart>
      <c:lineChart>
        <c:grouping val="standard"/>
        <c:varyColors val="0"/>
        <c:ser>
          <c:idx val="0"/>
          <c:order val="0"/>
          <c:tx>
            <c:strRef>
              <c:f>[1]Models!$B$54</c:f>
              <c:strCache>
                <c:ptCount val="1"/>
                <c:pt idx="0">
                  <c:v>NVIDIA</c:v>
                </c:pt>
              </c:strCache>
            </c:strRef>
          </c:tx>
          <c:spPr>
            <a:ln w="28575" cap="rnd">
              <a:solidFill>
                <a:schemeClr val="accent1"/>
              </a:solidFill>
              <a:round/>
            </a:ln>
            <a:effectLst/>
          </c:spPr>
          <c:marker>
            <c:symbol val="circle"/>
            <c:size val="8"/>
            <c:spPr>
              <a:solidFill>
                <a:schemeClr val="bg1"/>
              </a:solidFill>
              <a:ln w="9525">
                <a:solidFill>
                  <a:schemeClr val="bg1"/>
                </a:solidFill>
              </a:ln>
              <a:effectLst/>
              <a:scene3d>
                <a:camera prst="orthographicFront"/>
                <a:lightRig rig="threePt" dir="t"/>
              </a:scene3d>
              <a:sp3d>
                <a:bevelT/>
              </a:sp3d>
            </c:spPr>
          </c:marker>
          <c:cat>
            <c:numRef>
              <c:f>[1]Models!$A$55:$A$61</c:f>
              <c:numCache>
                <c:formatCode>General</c:formatCode>
                <c:ptCount val="7"/>
                <c:pt idx="0">
                  <c:v>2017</c:v>
                </c:pt>
                <c:pt idx="1">
                  <c:v>2018</c:v>
                </c:pt>
                <c:pt idx="2">
                  <c:v>2019</c:v>
                </c:pt>
                <c:pt idx="3">
                  <c:v>2020</c:v>
                </c:pt>
                <c:pt idx="4">
                  <c:v>2021</c:v>
                </c:pt>
                <c:pt idx="5">
                  <c:v>2022</c:v>
                </c:pt>
                <c:pt idx="6">
                  <c:v>2023</c:v>
                </c:pt>
              </c:numCache>
            </c:numRef>
          </c:cat>
          <c:val>
            <c:numRef>
              <c:f>[1]Models!$B$55:$B$61</c:f>
              <c:numCache>
                <c:formatCode>General</c:formatCode>
                <c:ptCount val="7"/>
                <c:pt idx="0">
                  <c:v>6.0523998210887413</c:v>
                </c:pt>
                <c:pt idx="1">
                  <c:v>7.2242864937011717</c:v>
                </c:pt>
                <c:pt idx="2">
                  <c:v>5.3180604771574069</c:v>
                </c:pt>
                <c:pt idx="3">
                  <c:v>9.3433428231004267</c:v>
                </c:pt>
                <c:pt idx="4">
                  <c:v>3.7334813966760505</c:v>
                </c:pt>
                <c:pt idx="5">
                  <c:v>6.2486773281807624</c:v>
                </c:pt>
                <c:pt idx="6">
                  <c:v>4.8917146220660186</c:v>
                </c:pt>
              </c:numCache>
            </c:numRef>
          </c:val>
          <c:smooth val="1"/>
          <c:extLst>
            <c:ext xmlns:c16="http://schemas.microsoft.com/office/drawing/2014/chart" uri="{C3380CC4-5D6E-409C-BE32-E72D297353CC}">
              <c16:uniqueId val="{00000003-ECBC-4C72-A66D-D57AEF24D430}"/>
            </c:ext>
          </c:extLst>
        </c:ser>
        <c:ser>
          <c:idx val="1"/>
          <c:order val="1"/>
          <c:tx>
            <c:strRef>
              <c:f>[1]Models!$C$54</c:f>
              <c:strCache>
                <c:ptCount val="1"/>
                <c:pt idx="0">
                  <c:v>AMD</c:v>
                </c:pt>
              </c:strCache>
            </c:strRef>
          </c:tx>
          <c:spPr>
            <a:ln w="28575" cap="rnd">
              <a:solidFill>
                <a:schemeClr val="accent2"/>
              </a:solidFill>
              <a:round/>
            </a:ln>
            <a:effectLst/>
          </c:spPr>
          <c:marker>
            <c:symbol val="circle"/>
            <c:size val="8"/>
            <c:spPr>
              <a:solidFill>
                <a:schemeClr val="bg1"/>
              </a:solidFill>
              <a:ln w="9525">
                <a:solidFill>
                  <a:schemeClr val="bg1"/>
                </a:solidFill>
              </a:ln>
              <a:effectLst/>
              <a:scene3d>
                <a:camera prst="orthographicFront"/>
                <a:lightRig rig="threePt" dir="t"/>
              </a:scene3d>
              <a:sp3d>
                <a:bevelT/>
              </a:sp3d>
            </c:spPr>
          </c:marker>
          <c:cat>
            <c:numRef>
              <c:f>[1]Models!$A$55:$A$61</c:f>
              <c:numCache>
                <c:formatCode>General</c:formatCode>
                <c:ptCount val="7"/>
                <c:pt idx="0">
                  <c:v>2017</c:v>
                </c:pt>
                <c:pt idx="1">
                  <c:v>2018</c:v>
                </c:pt>
                <c:pt idx="2">
                  <c:v>2019</c:v>
                </c:pt>
                <c:pt idx="3">
                  <c:v>2020</c:v>
                </c:pt>
                <c:pt idx="4">
                  <c:v>2021</c:v>
                </c:pt>
                <c:pt idx="5">
                  <c:v>2022</c:v>
                </c:pt>
                <c:pt idx="6">
                  <c:v>2023</c:v>
                </c:pt>
              </c:numCache>
            </c:numRef>
          </c:cat>
          <c:val>
            <c:numRef>
              <c:f>[1]Models!$C$55:$C$61</c:f>
              <c:numCache>
                <c:formatCode>General</c:formatCode>
                <c:ptCount val="7"/>
                <c:pt idx="0">
                  <c:v>1.8150955553068777</c:v>
                </c:pt>
                <c:pt idx="1">
                  <c:v>2.7738313634394469</c:v>
                </c:pt>
                <c:pt idx="2">
                  <c:v>4.2886202747279398</c:v>
                </c:pt>
                <c:pt idx="3">
                  <c:v>5.7944830594610224</c:v>
                </c:pt>
                <c:pt idx="4">
                  <c:v>5.6367946047172834</c:v>
                </c:pt>
                <c:pt idx="5">
                  <c:v>5.713028622702458</c:v>
                </c:pt>
                <c:pt idx="6">
                  <c:v>5.3387229962527414</c:v>
                </c:pt>
              </c:numCache>
            </c:numRef>
          </c:val>
          <c:smooth val="1"/>
          <c:extLst>
            <c:ext xmlns:c16="http://schemas.microsoft.com/office/drawing/2014/chart" uri="{C3380CC4-5D6E-409C-BE32-E72D297353CC}">
              <c16:uniqueId val="{00000004-ECBC-4C72-A66D-D57AEF24D430}"/>
            </c:ext>
          </c:extLst>
        </c:ser>
        <c:ser>
          <c:idx val="2"/>
          <c:order val="2"/>
          <c:tx>
            <c:strRef>
              <c:f>[1]Models!$D$54</c:f>
              <c:strCache>
                <c:ptCount val="1"/>
                <c:pt idx="0">
                  <c:v>Intel</c:v>
                </c:pt>
              </c:strCache>
            </c:strRef>
          </c:tx>
          <c:spPr>
            <a:ln w="28575" cap="rnd">
              <a:solidFill>
                <a:schemeClr val="accent3"/>
              </a:solidFill>
              <a:round/>
            </a:ln>
            <a:effectLst/>
          </c:spPr>
          <c:marker>
            <c:symbol val="none"/>
          </c:marker>
          <c:cat>
            <c:numRef>
              <c:f>[1]Models!$A$55:$A$61</c:f>
              <c:numCache>
                <c:formatCode>General</c:formatCode>
                <c:ptCount val="7"/>
                <c:pt idx="0">
                  <c:v>2017</c:v>
                </c:pt>
                <c:pt idx="1">
                  <c:v>2018</c:v>
                </c:pt>
                <c:pt idx="2">
                  <c:v>2019</c:v>
                </c:pt>
                <c:pt idx="3">
                  <c:v>2020</c:v>
                </c:pt>
                <c:pt idx="4">
                  <c:v>2021</c:v>
                </c:pt>
                <c:pt idx="5">
                  <c:v>2022</c:v>
                </c:pt>
                <c:pt idx="6">
                  <c:v>2023</c:v>
                </c:pt>
              </c:numCache>
            </c:numRef>
          </c:cat>
          <c:val>
            <c:numRef>
              <c:f>[1]Models!$D$55:$D$61</c:f>
              <c:numCache>
                <c:formatCode>General</c:formatCode>
                <c:ptCount val="7"/>
                <c:pt idx="0">
                  <c:v>4.4712080834855659</c:v>
                </c:pt>
                <c:pt idx="1">
                  <c:v>5.6099120537269878</c:v>
                </c:pt>
                <c:pt idx="2">
                  <c:v>5.5796230405798939</c:v>
                </c:pt>
                <c:pt idx="3">
                  <c:v>5.2955070069342298</c:v>
                </c:pt>
                <c:pt idx="4">
                  <c:v>5.2899419498412206</c:v>
                </c:pt>
                <c:pt idx="5">
                  <c:v>5.0222915643263395</c:v>
                </c:pt>
                <c:pt idx="6">
                  <c:v>4.1672354641003633</c:v>
                </c:pt>
              </c:numCache>
            </c:numRef>
          </c:val>
          <c:smooth val="1"/>
          <c:extLst>
            <c:ext xmlns:c16="http://schemas.microsoft.com/office/drawing/2014/chart" uri="{C3380CC4-5D6E-409C-BE32-E72D297353CC}">
              <c16:uniqueId val="{00000005-ECBC-4C72-A66D-D57AEF24D430}"/>
            </c:ext>
          </c:extLst>
        </c:ser>
        <c:ser>
          <c:idx val="3"/>
          <c:order val="3"/>
          <c:tx>
            <c:strRef>
              <c:f>[1]Models!$E$54</c:f>
              <c:strCache>
                <c:ptCount val="1"/>
                <c:pt idx="0">
                  <c:v>Qualcomm</c:v>
                </c:pt>
              </c:strCache>
            </c:strRef>
          </c:tx>
          <c:spPr>
            <a:ln w="28575" cap="rnd">
              <a:solidFill>
                <a:schemeClr val="accent4"/>
              </a:solidFill>
              <a:round/>
            </a:ln>
            <a:effectLst/>
          </c:spPr>
          <c:marker>
            <c:symbol val="circle"/>
            <c:size val="8"/>
            <c:spPr>
              <a:solidFill>
                <a:schemeClr val="bg1"/>
              </a:solidFill>
              <a:ln w="9525">
                <a:solidFill>
                  <a:schemeClr val="bg1"/>
                </a:solidFill>
              </a:ln>
              <a:effectLst/>
              <a:scene3d>
                <a:camera prst="orthographicFront"/>
                <a:lightRig rig="threePt" dir="t"/>
              </a:scene3d>
              <a:sp3d>
                <a:bevelT/>
              </a:sp3d>
            </c:spPr>
          </c:marker>
          <c:cat>
            <c:numRef>
              <c:f>[1]Models!$A$55:$A$61</c:f>
              <c:numCache>
                <c:formatCode>General</c:formatCode>
                <c:ptCount val="7"/>
                <c:pt idx="0">
                  <c:v>2017</c:v>
                </c:pt>
                <c:pt idx="1">
                  <c:v>2018</c:v>
                </c:pt>
                <c:pt idx="2">
                  <c:v>2019</c:v>
                </c:pt>
                <c:pt idx="3">
                  <c:v>2020</c:v>
                </c:pt>
                <c:pt idx="4">
                  <c:v>2021</c:v>
                </c:pt>
                <c:pt idx="5">
                  <c:v>2022</c:v>
                </c:pt>
                <c:pt idx="6">
                  <c:v>2023</c:v>
                </c:pt>
              </c:numCache>
            </c:numRef>
          </c:cat>
          <c:val>
            <c:numRef>
              <c:f>[1]Models!$E$55:$E$61</c:f>
              <c:numCache>
                <c:formatCode>General</c:formatCode>
                <c:ptCount val="7"/>
                <c:pt idx="0">
                  <c:v>6.5423697634620313</c:v>
                </c:pt>
                <c:pt idx="1">
                  <c:v>-4.5961309928455893</c:v>
                </c:pt>
                <c:pt idx="2">
                  <c:v>2.6738461761053895</c:v>
                </c:pt>
                <c:pt idx="3">
                  <c:v>2.402366215765146</c:v>
                </c:pt>
                <c:pt idx="4">
                  <c:v>3.8538816977565462</c:v>
                </c:pt>
                <c:pt idx="5">
                  <c:v>4.170741432343184</c:v>
                </c:pt>
                <c:pt idx="6">
                  <c:v>4.7695441142767576</c:v>
                </c:pt>
              </c:numCache>
            </c:numRef>
          </c:val>
          <c:smooth val="1"/>
          <c:extLst>
            <c:ext xmlns:c16="http://schemas.microsoft.com/office/drawing/2014/chart" uri="{C3380CC4-5D6E-409C-BE32-E72D297353CC}">
              <c16:uniqueId val="{00000006-ECBC-4C72-A66D-D57AEF24D430}"/>
            </c:ext>
          </c:extLst>
        </c:ser>
        <c:dLbls>
          <c:showLegendKey val="0"/>
          <c:showVal val="0"/>
          <c:showCatName val="0"/>
          <c:showSerName val="0"/>
          <c:showPercent val="0"/>
          <c:showBubbleSize val="0"/>
        </c:dLbls>
        <c:marker val="1"/>
        <c:smooth val="0"/>
        <c:axId val="599685376"/>
        <c:axId val="599689296"/>
      </c:lineChart>
      <c:catAx>
        <c:axId val="5996853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9296"/>
        <c:crosses val="autoZero"/>
        <c:auto val="1"/>
        <c:lblAlgn val="ctr"/>
        <c:lblOffset val="0"/>
        <c:noMultiLvlLbl val="0"/>
      </c:catAx>
      <c:valAx>
        <c:axId val="599689296"/>
        <c:scaling>
          <c:orientation val="minMax"/>
          <c:max val="10"/>
          <c:min val="-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599685376"/>
        <c:crosses val="autoZero"/>
        <c:crossBetween val="between"/>
      </c:valAx>
      <c:spPr>
        <a:noFill/>
        <a:ln>
          <a:noFill/>
        </a:ln>
        <a:effectLst/>
      </c:spPr>
    </c:plotArea>
    <c:legend>
      <c:legendPos val="b"/>
      <c:legendEntry>
        <c:idx val="0"/>
        <c:delete val="1"/>
      </c:legendEntry>
      <c:legendEntry>
        <c:idx val="2"/>
        <c:delete val="1"/>
      </c:legendEntry>
      <c:layout>
        <c:manualLayout>
          <c:xMode val="edge"/>
          <c:yMode val="edge"/>
          <c:x val="2.5299617220425896E-3"/>
          <c:y val="0.92329368284092694"/>
          <c:w val="0.98989151356080485"/>
          <c:h val="5.510025690251615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ro-R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Altman Z-score: </a:t>
            </a:r>
            <a:r>
              <a:rPr lang="en-US" b="1">
                <a:solidFill>
                  <a:schemeClr val="tx1"/>
                </a:solidFill>
                <a:latin typeface="Times New Roman" panose="02020603050405020304" pitchFamily="18" charset="0"/>
                <a:cs typeface="Times New Roman" panose="02020603050405020304" pitchFamily="18" charset="0"/>
              </a:rPr>
              <a:t>Tech industry</a:t>
            </a:r>
            <a:endParaRPr lang="en-GB"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4266357392248031"/>
          <c:y val="2.1167004779424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manualLayout>
          <c:layoutTarget val="inner"/>
          <c:xMode val="edge"/>
          <c:yMode val="edge"/>
          <c:x val="5.3914260717410324E-2"/>
          <c:y val="0.10557534474857309"/>
          <c:w val="0.9155301837270341"/>
          <c:h val="0.71501635212265136"/>
        </c:manualLayout>
      </c:layout>
      <c:barChart>
        <c:barDir val="col"/>
        <c:grouping val="stacked"/>
        <c:varyColors val="0"/>
        <c:ser>
          <c:idx val="4"/>
          <c:order val="4"/>
          <c:tx>
            <c:strRef>
              <c:f>[2]Altman!$F$1</c:f>
              <c:strCache>
                <c:ptCount val="1"/>
                <c:pt idx="0">
                  <c:v>Threshold min</c:v>
                </c:pt>
              </c:strCache>
            </c:strRef>
          </c:tx>
          <c:spPr>
            <a:gradFill>
              <a:gsLst>
                <a:gs pos="52500">
                  <a:srgbClr val="939393"/>
                </a:gs>
                <a:gs pos="5000">
                  <a:srgbClr val="666666"/>
                </a:gs>
                <a:gs pos="100000">
                  <a:srgbClr val="666666"/>
                </a:gs>
              </a:gsLst>
              <a:lin ang="5400000" scaled="1"/>
            </a:gradFill>
            <a:ln>
              <a:noFill/>
            </a:ln>
            <a:effectLst/>
          </c:spPr>
          <c:invertIfNegative val="0"/>
          <c:cat>
            <c:strLit>
              <c:ptCount val="7"/>
              <c:pt idx="0">
                <c:v>2017</c:v>
              </c:pt>
              <c:pt idx="1">
                <c:v>2018</c:v>
              </c:pt>
              <c:pt idx="2">
                <c:v>2019</c:v>
              </c:pt>
              <c:pt idx="3">
                <c:v>2020</c:v>
              </c:pt>
              <c:pt idx="4">
                <c:v>2021</c:v>
              </c:pt>
              <c:pt idx="5">
                <c:v>2022</c:v>
              </c:pt>
              <c:pt idx="6">
                <c:v>2023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[2]Altman!$F$2:$F$11</c15:sqref>
                  </c15:fullRef>
                </c:ext>
              </c:extLst>
              <c:f>[2]Altman!$F$2:$F$8</c:f>
              <c:numCache>
                <c:formatCode>General</c:formatCode>
                <c:ptCount val="7"/>
                <c:pt idx="0">
                  <c:v>1.2</c:v>
                </c:pt>
                <c:pt idx="1">
                  <c:v>1.2</c:v>
                </c:pt>
                <c:pt idx="2">
                  <c:v>1.2</c:v>
                </c:pt>
                <c:pt idx="3">
                  <c:v>1.2</c:v>
                </c:pt>
                <c:pt idx="4">
                  <c:v>1.2</c:v>
                </c:pt>
                <c:pt idx="5">
                  <c:v>1.2</c:v>
                </c:pt>
                <c:pt idx="6">
                  <c:v>1.2</c:v>
                </c:pt>
              </c:numCache>
            </c:numRef>
          </c:val>
          <c:extLst>
            <c:ext xmlns:c16="http://schemas.microsoft.com/office/drawing/2014/chart" uri="{C3380CC4-5D6E-409C-BE32-E72D297353CC}">
              <c16:uniqueId val="{00000000-431B-45F0-AA41-2BD27C574FE3}"/>
            </c:ext>
          </c:extLst>
        </c:ser>
        <c:ser>
          <c:idx val="5"/>
          <c:order val="5"/>
          <c:tx>
            <c:strRef>
              <c:f>[2]Altman!$G$1</c:f>
              <c:strCache>
                <c:ptCount val="1"/>
                <c:pt idx="0">
                  <c:v>Threshold medium</c:v>
                </c:pt>
              </c:strCache>
            </c:strRef>
          </c:tx>
          <c:spPr>
            <a:gradFill>
              <a:gsLst>
                <a:gs pos="45000">
                  <a:srgbClr val="F35D5C"/>
                </a:gs>
                <a:gs pos="0">
                  <a:srgbClr val="FF0000"/>
                </a:gs>
                <a:gs pos="100000">
                  <a:srgbClr val="FF0000"/>
                </a:gs>
              </a:gsLst>
              <a:lin ang="5400000" scaled="1"/>
            </a:gradFill>
            <a:ln>
              <a:noFill/>
            </a:ln>
            <a:effectLst/>
          </c:spPr>
          <c:invertIfNegative val="0"/>
          <c:cat>
            <c:strLit>
              <c:ptCount val="7"/>
              <c:pt idx="0">
                <c:v>2017</c:v>
              </c:pt>
              <c:pt idx="1">
                <c:v>2018</c:v>
              </c:pt>
              <c:pt idx="2">
                <c:v>2019</c:v>
              </c:pt>
              <c:pt idx="3">
                <c:v>2020</c:v>
              </c:pt>
              <c:pt idx="4">
                <c:v>2021</c:v>
              </c:pt>
              <c:pt idx="5">
                <c:v>2022</c:v>
              </c:pt>
              <c:pt idx="6">
                <c:v>2023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[2]Altman!$G$2:$G$11</c15:sqref>
                  </c15:fullRef>
                </c:ext>
              </c:extLst>
              <c:f>[2]Altman!$G$2:$G$8</c:f>
              <c:numCache>
                <c:formatCode>General</c:formatCode>
                <c:ptCount val="7"/>
                <c:pt idx="0">
                  <c:v>2.9</c:v>
                </c:pt>
                <c:pt idx="1">
                  <c:v>2.9</c:v>
                </c:pt>
                <c:pt idx="2">
                  <c:v>2.9</c:v>
                </c:pt>
                <c:pt idx="3">
                  <c:v>2.9</c:v>
                </c:pt>
                <c:pt idx="4">
                  <c:v>2.9</c:v>
                </c:pt>
                <c:pt idx="5">
                  <c:v>2.9</c:v>
                </c:pt>
                <c:pt idx="6">
                  <c:v>2.9</c:v>
                </c:pt>
              </c:numCache>
            </c:numRef>
          </c:val>
          <c:extLst>
            <c:ext xmlns:c16="http://schemas.microsoft.com/office/drawing/2014/chart" uri="{C3380CC4-5D6E-409C-BE32-E72D297353CC}">
              <c16:uniqueId val="{00000001-431B-45F0-AA41-2BD27C574FE3}"/>
            </c:ext>
          </c:extLst>
        </c:ser>
        <c:ser>
          <c:idx val="6"/>
          <c:order val="6"/>
          <c:tx>
            <c:strRef>
              <c:f>[2]Altman!$H$1</c:f>
              <c:strCache>
                <c:ptCount val="1"/>
                <c:pt idx="0">
                  <c:v>Threshold max</c:v>
                </c:pt>
              </c:strCache>
            </c:strRef>
          </c:tx>
          <c:spPr>
            <a:gradFill flip="none" rotWithShape="1">
              <a:gsLst>
                <a:gs pos="0">
                  <a:srgbClr val="319509"/>
                </a:gs>
                <a:gs pos="54000">
                  <a:srgbClr val="41C40C"/>
                </a:gs>
                <a:gs pos="100000">
                  <a:srgbClr val="319509"/>
                </a:gs>
              </a:gsLst>
              <a:lin ang="16200000" scaled="1"/>
              <a:tileRect/>
            </a:gradFill>
            <a:ln>
              <a:noFill/>
            </a:ln>
            <a:effectLst/>
          </c:spPr>
          <c:invertIfNegative val="0"/>
          <c:cat>
            <c:strLit>
              <c:ptCount val="7"/>
              <c:pt idx="0">
                <c:v>2017</c:v>
              </c:pt>
              <c:pt idx="1">
                <c:v>2018</c:v>
              </c:pt>
              <c:pt idx="2">
                <c:v>2019</c:v>
              </c:pt>
              <c:pt idx="3">
                <c:v>2020</c:v>
              </c:pt>
              <c:pt idx="4">
                <c:v>2021</c:v>
              </c:pt>
              <c:pt idx="5">
                <c:v>2022</c:v>
              </c:pt>
              <c:pt idx="6">
                <c:v>2023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[2]Altman!$H$2:$H$11</c15:sqref>
                  </c15:fullRef>
                </c:ext>
              </c:extLst>
              <c:f>[2]Altman!$H$2:$H$8</c:f>
              <c:numCache>
                <c:formatCode>General</c:formatCode>
                <c:ptCount val="7"/>
                <c:pt idx="0">
                  <c:v>4</c:v>
                </c:pt>
                <c:pt idx="1">
                  <c:v>4</c:v>
                </c:pt>
                <c:pt idx="2">
                  <c:v>4</c:v>
                </c:pt>
                <c:pt idx="3">
                  <c:v>4</c:v>
                </c:pt>
                <c:pt idx="4">
                  <c:v>4</c:v>
                </c:pt>
                <c:pt idx="5">
                  <c:v>4</c:v>
                </c:pt>
                <c:pt idx="6">
                  <c:v>4</c:v>
                </c:pt>
              </c:numCache>
            </c:numRef>
          </c:val>
          <c:extLst>
            <c:ext xmlns:c16="http://schemas.microsoft.com/office/drawing/2014/chart" uri="{C3380CC4-5D6E-409C-BE32-E72D297353CC}">
              <c16:uniqueId val="{00000002-431B-45F0-AA41-2BD27C574FE3}"/>
            </c:ext>
          </c:extLst>
        </c:ser>
        <c:dLbls>
          <c:showLegendKey val="0"/>
          <c:showVal val="0"/>
          <c:showCatName val="0"/>
          <c:showSerName val="0"/>
          <c:showPercent val="0"/>
          <c:showBubbleSize val="0"/>
        </c:dLbls>
        <c:gapWidth val="0"/>
        <c:overlap val="100"/>
        <c:axId val="601116896"/>
        <c:axId val="601103568"/>
      </c:barChart>
      <c:lineChart>
        <c:grouping val="standard"/>
        <c:varyColors val="0"/>
        <c:ser>
          <c:idx val="0"/>
          <c:order val="0"/>
          <c:tx>
            <c:v>NVIDIA</c:v>
          </c:tx>
          <c:spPr>
            <a:ln w="28575" cap="rnd">
              <a:solidFill>
                <a:schemeClr val="tx2">
                  <a:lumMod val="75000"/>
                </a:schemeClr>
              </a:solidFill>
              <a:round/>
            </a:ln>
            <a:effectLst/>
          </c:spPr>
          <c:marker>
            <c:symbol val="circle"/>
            <c:size val="9"/>
            <c:spPr>
              <a:solidFill>
                <a:schemeClr val="bg1"/>
              </a:solidFill>
              <a:ln w="9525">
                <a:noFill/>
              </a:ln>
              <a:effectLst/>
              <a:scene3d>
                <a:camera prst="orthographicFront"/>
                <a:lightRig rig="threePt" dir="t"/>
              </a:scene3d>
              <a:sp3d>
                <a:bevelT/>
              </a:sp3d>
            </c:spPr>
          </c:marker>
          <c:cat>
            <c:numRef>
              <c:extLst>
                <c:ext xmlns:c15="http://schemas.microsoft.com/office/drawing/2012/chart" uri="{02D57815-91ED-43cb-92C2-25804820EDAC}">
                  <c15:fullRef>
                    <c15:sqref>[1]Models!$A$2:$A$8</c15:sqref>
                  </c15:fullRef>
                </c:ext>
              </c:extLst>
              <c:f>[1]Models!$A$2:$A$8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[1]Models!$B$2:$B$8</c15:sqref>
                  </c15:fullRef>
                </c:ext>
              </c:extLst>
              <c:f>[1]Models!$B$2:$B$8</c:f>
              <c:numCache>
                <c:formatCode>General</c:formatCode>
                <c:ptCount val="7"/>
                <c:pt idx="0">
                  <c:v>2.9220100836444853</c:v>
                </c:pt>
                <c:pt idx="1">
                  <c:v>3.7608571660157484</c:v>
                </c:pt>
                <c:pt idx="2">
                  <c:v>4.0606322548634948</c:v>
                </c:pt>
                <c:pt idx="3">
                  <c:v>3.3682043183627823</c:v>
                </c:pt>
                <c:pt idx="4">
                  <c:v>2.521746974425894</c:v>
                </c:pt>
                <c:pt idx="5">
                  <c:v>2.6585211630217245</c:v>
                </c:pt>
                <c:pt idx="6">
                  <c:v>1.9554786071673753</c:v>
                </c:pt>
              </c:numCache>
            </c:numRef>
          </c:val>
          <c:smooth val="1"/>
          <c:extLst>
            <c:ext xmlns:c16="http://schemas.microsoft.com/office/drawing/2014/chart" uri="{C3380CC4-5D6E-409C-BE32-E72D297353CC}">
              <c16:uniqueId val="{00000003-431B-45F0-AA41-2BD27C574FE3}"/>
            </c:ext>
          </c:extLst>
        </c:ser>
        <c:ser>
          <c:idx val="1"/>
          <c:order val="1"/>
          <c:tx>
            <c:v>AMD</c:v>
          </c:tx>
          <c:spPr>
            <a:ln w="28575" cap="rnd">
              <a:solidFill>
                <a:srgbClr val="FFC000"/>
              </a:solidFill>
              <a:round/>
            </a:ln>
            <a:effectLst/>
          </c:spPr>
          <c:marker>
            <c:symbol val="circle"/>
            <c:size val="9"/>
            <c:spPr>
              <a:solidFill>
                <a:schemeClr val="bg1"/>
              </a:solidFill>
              <a:ln w="9525">
                <a:noFill/>
              </a:ln>
              <a:effectLst/>
              <a:scene3d>
                <a:camera prst="orthographicFront"/>
                <a:lightRig rig="threePt" dir="t"/>
              </a:scene3d>
              <a:sp3d>
                <a:bevelT/>
              </a:sp3d>
            </c:spPr>
          </c:marker>
          <c:cat>
            <c:numRef>
              <c:extLst>
                <c:ext xmlns:c15="http://schemas.microsoft.com/office/drawing/2012/chart" uri="{02D57815-91ED-43cb-92C2-25804820EDAC}">
                  <c15:fullRef>
                    <c15:sqref>[1]Models!$A$2:$A$8</c15:sqref>
                  </c15:fullRef>
                </c:ext>
              </c:extLst>
              <c:f>[1]Models!$A$2:$A$8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[1]Models!$C$2:$C$8</c15:sqref>
                  </c15:fullRef>
                </c:ext>
              </c:extLst>
              <c:f>[1]Models!$C$2:$C$8</c:f>
              <c:numCache>
                <c:formatCode>General</c:formatCode>
                <c:ptCount val="7"/>
                <c:pt idx="0">
                  <c:v>4.3976766219873342E-2</c:v>
                </c:pt>
                <c:pt idx="1">
                  <c:v>0.74999871574542798</c:v>
                </c:pt>
                <c:pt idx="2">
                  <c:v>1.0798256452705244</c:v>
                </c:pt>
                <c:pt idx="3">
                  <c:v>2.2091819318902033</c:v>
                </c:pt>
                <c:pt idx="4">
                  <c:v>3.0380821352225551</c:v>
                </c:pt>
                <c:pt idx="5">
                  <c:v>2.2890599604244919</c:v>
                </c:pt>
                <c:pt idx="6">
                  <c:v>2.424616283589748</c:v>
                </c:pt>
              </c:numCache>
            </c:numRef>
          </c:val>
          <c:smooth val="1"/>
          <c:extLst>
            <c:ext xmlns:c16="http://schemas.microsoft.com/office/drawing/2014/chart" uri="{C3380CC4-5D6E-409C-BE32-E72D297353CC}">
              <c16:uniqueId val="{00000004-431B-45F0-AA41-2BD27C574FE3}"/>
            </c:ext>
          </c:extLst>
        </c:ser>
        <c:ser>
          <c:idx val="2"/>
          <c:order val="2"/>
          <c:tx>
            <c:v>Intel</c:v>
          </c:tx>
          <c:spPr>
            <a:ln w="28575" cap="rnd">
              <a:solidFill>
                <a:srgbClr val="7030A0"/>
              </a:solidFill>
              <a:round/>
            </a:ln>
            <a:effectLst/>
          </c:spPr>
          <c:marker>
            <c:symbol val="circle"/>
            <c:size val="9"/>
            <c:spPr>
              <a:solidFill>
                <a:schemeClr val="bg1"/>
              </a:solidFill>
              <a:ln w="9525">
                <a:noFill/>
              </a:ln>
              <a:effectLst/>
              <a:scene3d>
                <a:camera prst="orthographicFront"/>
                <a:lightRig rig="threePt" dir="t"/>
              </a:scene3d>
              <a:sp3d>
                <a:bevelT/>
              </a:sp3d>
            </c:spPr>
          </c:marker>
          <c:cat>
            <c:numRef>
              <c:extLst>
                <c:ext xmlns:c15="http://schemas.microsoft.com/office/drawing/2012/chart" uri="{02D57815-91ED-43cb-92C2-25804820EDAC}">
                  <c15:fullRef>
                    <c15:sqref>[1]Models!$A$2:$A$8</c15:sqref>
                  </c15:fullRef>
                </c:ext>
              </c:extLst>
              <c:f>[1]Models!$A$2:$A$8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[1]Models!$D$2:$D$8</c15:sqref>
                  </c15:fullRef>
                </c:ext>
              </c:extLst>
              <c:f>[1]Models!$D$2:$D$8</c:f>
              <c:numCache>
                <c:formatCode>General</c:formatCode>
                <c:ptCount val="7"/>
                <c:pt idx="0">
                  <c:v>1.8572403036906018</c:v>
                </c:pt>
                <c:pt idx="1">
                  <c:v>2.1053602231842472</c:v>
                </c:pt>
                <c:pt idx="2">
                  <c:v>1.9580282466177394</c:v>
                </c:pt>
                <c:pt idx="3">
                  <c:v>1.8770096080984322</c:v>
                </c:pt>
                <c:pt idx="4">
                  <c:v>1.8517063215919558</c:v>
                </c:pt>
                <c:pt idx="5">
                  <c:v>1.3351075580793337</c:v>
                </c:pt>
                <c:pt idx="6">
                  <c:v>1.2126680620215256</c:v>
                </c:pt>
              </c:numCache>
            </c:numRef>
          </c:val>
          <c:smooth val="1"/>
          <c:extLst>
            <c:ext xmlns:c16="http://schemas.microsoft.com/office/drawing/2014/chart" uri="{C3380CC4-5D6E-409C-BE32-E72D297353CC}">
              <c16:uniqueId val="{00000005-431B-45F0-AA41-2BD27C574FE3}"/>
            </c:ext>
          </c:extLst>
        </c:ser>
        <c:ser>
          <c:idx val="3"/>
          <c:order val="3"/>
          <c:tx>
            <c:v>Qualcomm</c:v>
          </c:tx>
          <c:spPr>
            <a:ln w="28575" cap="rnd">
              <a:solidFill>
                <a:srgbClr val="FFFF00"/>
              </a:solidFill>
              <a:round/>
            </a:ln>
            <a:effectLst/>
          </c:spPr>
          <c:marker>
            <c:symbol val="circle"/>
            <c:size val="9"/>
            <c:spPr>
              <a:solidFill>
                <a:schemeClr val="bg1"/>
              </a:solidFill>
              <a:ln w="9525">
                <a:noFill/>
              </a:ln>
              <a:effectLst/>
              <a:scene3d>
                <a:camera prst="orthographicFront"/>
                <a:lightRig rig="threePt" dir="t"/>
              </a:scene3d>
              <a:sp3d>
                <a:bevelT/>
              </a:sp3d>
            </c:spPr>
          </c:marker>
          <c:cat>
            <c:numRef>
              <c:extLst>
                <c:ext xmlns:c15="http://schemas.microsoft.com/office/drawing/2012/chart" uri="{02D57815-91ED-43cb-92C2-25804820EDAC}">
                  <c15:fullRef>
                    <c15:sqref>[1]Models!$A$2:$A$8</c15:sqref>
                  </c15:fullRef>
                </c:ext>
              </c:extLst>
              <c:f>[1]Models!$A$2:$A$8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[1]Models!$E$2:$E$8</c15:sqref>
                  </c15:fullRef>
                </c:ext>
              </c:extLst>
              <c:f>[1]Models!$E$2:$E$8</c:f>
              <c:numCache>
                <c:formatCode>General</c:formatCode>
                <c:ptCount val="7"/>
                <c:pt idx="0">
                  <c:v>1.5804151434601086</c:v>
                </c:pt>
                <c:pt idx="1">
                  <c:v>0.90470766802863478</c:v>
                </c:pt>
                <c:pt idx="2">
                  <c:v>1.8164660195221276</c:v>
                </c:pt>
                <c:pt idx="3">
                  <c:v>1.6163367202749226</c:v>
                </c:pt>
                <c:pt idx="4">
                  <c:v>2.0263173040118736</c:v>
                </c:pt>
                <c:pt idx="5">
                  <c:v>2.5872531226110831</c:v>
                </c:pt>
                <c:pt idx="6">
                  <c:v>2.0065449830603788</c:v>
                </c:pt>
              </c:numCache>
            </c:numRef>
          </c:val>
          <c:smooth val="1"/>
          <c:extLst>
            <c:ext xmlns:c16="http://schemas.microsoft.com/office/drawing/2014/chart" uri="{C3380CC4-5D6E-409C-BE32-E72D297353CC}">
              <c16:uniqueId val="{00000006-431B-45F0-AA41-2BD27C574FE3}"/>
            </c:ext>
          </c:extLst>
        </c:ser>
        <c:dLbls>
          <c:showLegendKey val="0"/>
          <c:showVal val="0"/>
          <c:showCatName val="0"/>
          <c:showSerName val="0"/>
          <c:showPercent val="0"/>
          <c:showBubbleSize val="0"/>
        </c:dLbls>
        <c:marker val="1"/>
        <c:smooth val="0"/>
        <c:axId val="601116896"/>
        <c:axId val="601103568"/>
      </c:lineChart>
      <c:catAx>
        <c:axId val="6011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103568"/>
        <c:crosses val="autoZero"/>
        <c:auto val="1"/>
        <c:lblAlgn val="ctr"/>
        <c:lblOffset val="100"/>
        <c:noMultiLvlLbl val="0"/>
      </c:catAx>
      <c:valAx>
        <c:axId val="601103568"/>
        <c:scaling>
          <c:orientation val="minMax"/>
          <c:max val="6"/>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116896"/>
        <c:crosses val="autoZero"/>
        <c:crossBetween val="between"/>
      </c:valAx>
      <c:spPr>
        <a:noFill/>
        <a:ln>
          <a:noFill/>
        </a:ln>
        <a:effectLst/>
      </c:spPr>
    </c:plotArea>
    <c:legend>
      <c:legendPos val="b"/>
      <c:legendEntry>
        <c:idx val="2"/>
        <c:delete val="1"/>
      </c:legendEntry>
      <c:layout>
        <c:manualLayout>
          <c:xMode val="edge"/>
          <c:yMode val="edge"/>
          <c:x val="1.6846441090504375E-2"/>
          <c:y val="0.89352050427096208"/>
          <c:w val="0.97464020122484685"/>
          <c:h val="0.105156723699795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ro-R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c:name>
    <c:fmtId val="9"/>
  </c:pivotSource>
  <c:chart>
    <c:autoTitleDeleted val="0"/>
    <c:pivotFmts>
      <c:pivotFmt>
        <c:idx val="0"/>
        <c:spPr>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strRef>
              <c:f>PivotCharts!$B$24</c:f>
              <c:strCache>
                <c:ptCount val="1"/>
                <c:pt idx="0">
                  <c:v> Total Assets Growth Rate</c:v>
                </c:pt>
              </c:strCache>
            </c:strRef>
          </c:tx>
          <c:spPr>
            <a:ln w="38100" cap="rnd" cmpd="thickThin">
              <a:solidFill>
                <a:srgbClr val="3A0CA3"/>
              </a:solidFill>
              <a:round/>
            </a:ln>
            <a:effectLst/>
          </c:spPr>
          <c:marker>
            <c:symbol val="none"/>
          </c:marker>
          <c:trendline>
            <c:spPr>
              <a:ln w="28575" cap="rnd">
                <a:solidFill>
                  <a:srgbClr val="3A0CA3"/>
                </a:solidFill>
                <a:prstDash val="dashDot"/>
              </a:ln>
              <a:effectLst/>
            </c:spPr>
            <c:trendlineType val="linear"/>
            <c:forward val="2"/>
            <c:dispRSqr val="0"/>
            <c:dispEq val="0"/>
          </c:trendline>
          <c:cat>
            <c:strRef>
              <c:f>PivotCharts!$A$25:$A$31</c:f>
              <c:strCache>
                <c:ptCount val="7"/>
                <c:pt idx="0">
                  <c:v>2017</c:v>
                </c:pt>
                <c:pt idx="1">
                  <c:v>2018</c:v>
                </c:pt>
                <c:pt idx="2">
                  <c:v>2019</c:v>
                </c:pt>
                <c:pt idx="3">
                  <c:v>2020</c:v>
                </c:pt>
                <c:pt idx="4">
                  <c:v>2021</c:v>
                </c:pt>
                <c:pt idx="5">
                  <c:v>2022</c:v>
                </c:pt>
                <c:pt idx="6">
                  <c:v>2023</c:v>
                </c:pt>
              </c:strCache>
            </c:strRef>
          </c:cat>
          <c:val>
            <c:numRef>
              <c:f>PivotCharts!$B$25:$B$31</c:f>
              <c:numCache>
                <c:formatCode>0.00%</c:formatCode>
                <c:ptCount val="7"/>
                <c:pt idx="1">
                  <c:v>0.28265765765765766</c:v>
                </c:pt>
                <c:pt idx="2">
                  <c:v>0.32309043020193151</c:v>
                </c:pt>
                <c:pt idx="3">
                  <c:v>0.486728599867286</c:v>
                </c:pt>
                <c:pt idx="4">
                  <c:v>0.38573979022539612</c:v>
                </c:pt>
                <c:pt idx="5">
                  <c:v>4.4416619695627668</c:v>
                </c:pt>
                <c:pt idx="6">
                  <c:v>4.5131695767978691E-3</c:v>
                </c:pt>
              </c:numCache>
            </c:numRef>
          </c:val>
          <c:smooth val="0"/>
          <c:extLst>
            <c:ext xmlns:c16="http://schemas.microsoft.com/office/drawing/2014/chart" uri="{C3380CC4-5D6E-409C-BE32-E72D297353CC}">
              <c16:uniqueId val="{00000000-4C0A-40F1-BD70-030F5A1E2102}"/>
            </c:ext>
          </c:extLst>
        </c:ser>
        <c:ser>
          <c:idx val="1"/>
          <c:order val="1"/>
          <c:tx>
            <c:strRef>
              <c:f>PivotCharts!$C$24</c:f>
              <c:strCache>
                <c:ptCount val="1"/>
                <c:pt idx="0">
                  <c:v> Revenues Growth Rate</c:v>
                </c:pt>
              </c:strCache>
            </c:strRef>
          </c:tx>
          <c:spPr>
            <a:ln w="34925" cap="rnd" cmpd="thickThin">
              <a:solidFill>
                <a:srgbClr val="C00000"/>
              </a:solidFill>
              <a:round/>
            </a:ln>
            <a:effectLst/>
          </c:spPr>
          <c:marker>
            <c:symbol val="none"/>
          </c:marker>
          <c:trendline>
            <c:spPr>
              <a:ln w="28575" cap="rnd">
                <a:solidFill>
                  <a:srgbClr val="C00000"/>
                </a:solidFill>
                <a:prstDash val="dashDot"/>
              </a:ln>
              <a:effectLst/>
            </c:spPr>
            <c:trendlineType val="linear"/>
            <c:forward val="2"/>
            <c:dispRSqr val="0"/>
            <c:dispEq val="0"/>
          </c:trendline>
          <c:cat>
            <c:strRef>
              <c:f>PivotCharts!$A$25:$A$31</c:f>
              <c:strCache>
                <c:ptCount val="7"/>
                <c:pt idx="0">
                  <c:v>2017</c:v>
                </c:pt>
                <c:pt idx="1">
                  <c:v>2018</c:v>
                </c:pt>
                <c:pt idx="2">
                  <c:v>2019</c:v>
                </c:pt>
                <c:pt idx="3">
                  <c:v>2020</c:v>
                </c:pt>
                <c:pt idx="4">
                  <c:v>2021</c:v>
                </c:pt>
                <c:pt idx="5">
                  <c:v>2022</c:v>
                </c:pt>
                <c:pt idx="6">
                  <c:v>2023</c:v>
                </c:pt>
              </c:strCache>
            </c:strRef>
          </c:cat>
          <c:val>
            <c:numRef>
              <c:f>PivotCharts!$C$25:$C$31</c:f>
              <c:numCache>
                <c:formatCode>0.00%</c:formatCode>
                <c:ptCount val="7"/>
                <c:pt idx="1">
                  <c:v>0.23262897391966494</c:v>
                </c:pt>
                <c:pt idx="2">
                  <c:v>3.9536679536679539E-2</c:v>
                </c:pt>
                <c:pt idx="3">
                  <c:v>0.45045312732134896</c:v>
                </c:pt>
                <c:pt idx="4">
                  <c:v>0.68329406944586701</c:v>
                </c:pt>
                <c:pt idx="5">
                  <c:v>0.43610806863818913</c:v>
                </c:pt>
                <c:pt idx="6">
                  <c:v>-3.9023770179229693E-2</c:v>
                </c:pt>
              </c:numCache>
            </c:numRef>
          </c:val>
          <c:smooth val="0"/>
          <c:extLst>
            <c:ext xmlns:c16="http://schemas.microsoft.com/office/drawing/2014/chart" uri="{C3380CC4-5D6E-409C-BE32-E72D297353CC}">
              <c16:uniqueId val="{00000001-4C0A-40F1-BD70-030F5A1E2102}"/>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0.17816758350411677"/>
          <c:y val="0.91566657616073854"/>
          <c:w val="0.62539981303706904"/>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Industry.xlsx]PivotCharts!PivotTable3</c:name>
    <c:fmtId val="23"/>
  </c:pivotSource>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93859512620214E-2"/>
          <c:y val="6.9940825578620858E-2"/>
          <c:w val="0.93110787332685774"/>
          <c:h val="0.7549778095919828"/>
        </c:manualLayout>
      </c:layout>
      <c:barChart>
        <c:barDir val="bar"/>
        <c:grouping val="stacked"/>
        <c:varyColors val="0"/>
        <c:ser>
          <c:idx val="0"/>
          <c:order val="0"/>
          <c:tx>
            <c:strRef>
              <c:f>PivotCharts!$B$41</c:f>
              <c:strCache>
                <c:ptCount val="1"/>
                <c:pt idx="0">
                  <c:v> Current Assets Growth Rate</c:v>
                </c:pt>
              </c:strCache>
            </c:strRef>
          </c:tx>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PivotCharts!$A$42:$A$48</c:f>
              <c:strCache>
                <c:ptCount val="7"/>
                <c:pt idx="0">
                  <c:v>2017</c:v>
                </c:pt>
                <c:pt idx="1">
                  <c:v>2018</c:v>
                </c:pt>
                <c:pt idx="2">
                  <c:v>2019</c:v>
                </c:pt>
                <c:pt idx="3">
                  <c:v>2020</c:v>
                </c:pt>
                <c:pt idx="4">
                  <c:v>2021</c:v>
                </c:pt>
                <c:pt idx="5">
                  <c:v>2022</c:v>
                </c:pt>
                <c:pt idx="6">
                  <c:v>2023</c:v>
                </c:pt>
              </c:strCache>
            </c:strRef>
          </c:cat>
          <c:val>
            <c:numRef>
              <c:f>PivotCharts!$B$42:$B$48</c:f>
              <c:numCache>
                <c:formatCode>0%</c:formatCode>
                <c:ptCount val="7"/>
                <c:pt idx="1">
                  <c:v>0.3439635535307517</c:v>
                </c:pt>
                <c:pt idx="2">
                  <c:v>0.2985875706214689</c:v>
                </c:pt>
                <c:pt idx="3">
                  <c:v>0.33630628670872309</c:v>
                </c:pt>
                <c:pt idx="4">
                  <c:v>0.3972000651147648</c:v>
                </c:pt>
                <c:pt idx="5">
                  <c:v>0.74985436327624377</c:v>
                </c:pt>
                <c:pt idx="6">
                  <c:v>0.11645249350822291</c:v>
                </c:pt>
              </c:numCache>
            </c:numRef>
          </c:val>
          <c:extLst>
            <c:ext xmlns:c16="http://schemas.microsoft.com/office/drawing/2014/chart" uri="{C3380CC4-5D6E-409C-BE32-E72D297353CC}">
              <c16:uniqueId val="{00000000-2D9B-4BBC-8DD1-D27B0135D114}"/>
            </c:ext>
          </c:extLst>
        </c:ser>
        <c:ser>
          <c:idx val="1"/>
          <c:order val="1"/>
          <c:tx>
            <c:strRef>
              <c:f>PivotCharts!$C$41</c:f>
              <c:strCache>
                <c:ptCount val="1"/>
                <c:pt idx="0">
                  <c:v> Current Assets Turnover Ratio Growth Rate</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PivotCharts!$A$42:$A$48</c:f>
              <c:strCache>
                <c:ptCount val="7"/>
                <c:pt idx="0">
                  <c:v>2017</c:v>
                </c:pt>
                <c:pt idx="1">
                  <c:v>2018</c:v>
                </c:pt>
                <c:pt idx="2">
                  <c:v>2019</c:v>
                </c:pt>
                <c:pt idx="3">
                  <c:v>2020</c:v>
                </c:pt>
                <c:pt idx="4">
                  <c:v>2021</c:v>
                </c:pt>
                <c:pt idx="5">
                  <c:v>2022</c:v>
                </c:pt>
                <c:pt idx="6">
                  <c:v>2023</c:v>
                </c:pt>
              </c:strCache>
            </c:strRef>
          </c:cat>
          <c:val>
            <c:numRef>
              <c:f>PivotCharts!$C$42:$C$48</c:f>
              <c:numCache>
                <c:formatCode>0%</c:formatCode>
                <c:ptCount val="7"/>
                <c:pt idx="1">
                  <c:v>-8.2840475337740888E-2</c:v>
                </c:pt>
                <c:pt idx="2">
                  <c:v>-0.19948665530566767</c:v>
                </c:pt>
                <c:pt idx="3">
                  <c:v>8.5419668939645407E-2</c:v>
                </c:pt>
                <c:pt idx="4">
                  <c:v>0.20476237546381917</c:v>
                </c:pt>
                <c:pt idx="5">
                  <c:v>-0.17929851833533672</c:v>
                </c:pt>
                <c:pt idx="6">
                  <c:v>-0.13925918441804927</c:v>
                </c:pt>
              </c:numCache>
            </c:numRef>
          </c:val>
          <c:extLst>
            <c:ext xmlns:c16="http://schemas.microsoft.com/office/drawing/2014/chart" uri="{C3380CC4-5D6E-409C-BE32-E72D297353CC}">
              <c16:uniqueId val="{00000001-2D9B-4BBC-8DD1-D27B0135D114}"/>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718344"/>
        <c:crosses val="autoZero"/>
        <c:auto val="1"/>
        <c:lblAlgn val="ctr"/>
        <c:lblOffset val="100"/>
        <c:noMultiLvlLbl val="0"/>
      </c:catAx>
      <c:valAx>
        <c:axId val="601718344"/>
        <c:scaling>
          <c:orientation val="minMax"/>
          <c:max val="0.70000000000000007"/>
          <c:min val="-0.4"/>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725008"/>
        <c:crosses val="autoZero"/>
        <c:crossBetween val="between"/>
      </c:valAx>
      <c:spPr>
        <a:noFill/>
        <a:ln>
          <a:noFill/>
        </a:ln>
        <a:effectLst/>
      </c:spPr>
    </c:plotArea>
    <c:legend>
      <c:legendPos val="b"/>
      <c:layout>
        <c:manualLayout>
          <c:xMode val="edge"/>
          <c:yMode val="edge"/>
          <c:x val="3.4635710061933958E-2"/>
          <c:y val="0.94474421051003188"/>
          <c:w val="0.9251686325770544"/>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9-4B77-A6D5-DABD284030B1}"/>
              </c:ext>
            </c:extLst>
          </c:dPt>
          <c:val>
            <c:numLit>
              <c:formatCode>General</c:formatCode>
              <c:ptCount val="1"/>
              <c:pt idx="0">
                <c:v>1</c:v>
              </c:pt>
            </c:numLit>
          </c:val>
          <c:extLst>
            <c:ext xmlns:c16="http://schemas.microsoft.com/office/drawing/2014/chart" uri="{C3380CC4-5D6E-409C-BE32-E72D297353CC}">
              <c16:uniqueId val="{00000001-4A80-4234-AA76-44E7A52DC2CF}"/>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4A80-4234-AA76-44E7A52DC2CF}"/>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4A80-4234-AA76-44E7A52DC2CF}"/>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3-4A80-4234-AA76-44E7A52DC2CF}"/>
                </c:ext>
              </c:extLst>
            </c:dLbl>
            <c:dLbl>
              <c:idx val="1"/>
              <c:layout>
                <c:manualLayout>
                  <c:x val="-0.14803417429964111"/>
                  <c:y val="0.25476908471547449"/>
                </c:manualLayout>
              </c:layout>
              <c:showLegendKey val="0"/>
              <c:showVal val="1"/>
              <c:showCatName val="0"/>
              <c:showSerName val="0"/>
              <c:showPercent val="0"/>
              <c:showBubbleSize val="0"/>
              <c:extLst>
                <c:ext xmlns:c15="http://schemas.microsoft.com/office/drawing/2012/chart" uri="{CE6537A1-D6FC-4f65-9D91-7224C49458BB}">
                  <c15:layout>
                    <c:manualLayout>
                      <c:w val="0.30339243308872105"/>
                      <c:h val="0.22568269391857931"/>
                    </c:manualLayout>
                  </c15:layout>
                </c:ext>
                <c:ext xmlns:c16="http://schemas.microsoft.com/office/drawing/2014/chart" uri="{C3380CC4-5D6E-409C-BE32-E72D297353CC}">
                  <c16:uniqueId val="{00000004-4A80-4234-AA76-44E7A52DC2CF}"/>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PivotCharts!$B$59:$C$59</c:f>
              <c:numCache>
                <c:formatCode>0%</c:formatCode>
                <c:ptCount val="2"/>
                <c:pt idx="0">
                  <c:v>0.74155405405405406</c:v>
                </c:pt>
                <c:pt idx="1">
                  <c:v>0.25844594594594594</c:v>
                </c:pt>
              </c:numCache>
            </c:numRef>
          </c:val>
          <c:extLst>
            <c:ext xmlns:c16="http://schemas.microsoft.com/office/drawing/2014/chart" uri="{C3380CC4-5D6E-409C-BE32-E72D297353CC}">
              <c16:uniqueId val="{00000002-4A80-4234-AA76-44E7A52DC2C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Industry.xlsx]PivotCharts!PivotTable7</c:name>
    <c:fmtId val="2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ln w="50800" cap="rnd" cmpd="tri">
            <a:solidFill>
              <a:srgbClr val="00B050"/>
            </a:solidFill>
            <a:round/>
          </a:ln>
          <a:effectLst/>
        </c:spPr>
        <c:marker>
          <c:symbol val="none"/>
        </c:marker>
      </c:pivotFmt>
      <c:pivotFmt>
        <c:idx val="4"/>
        <c:spPr>
          <a:ln w="50800" cap="rnd" cmpd="tri">
            <a:solidFill>
              <a:srgbClr val="00B050"/>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3891220450235597E-2"/>
          <c:y val="3.8314176245210725E-2"/>
          <c:w val="0.92200838473870972"/>
          <c:h val="0.79077216641023307"/>
        </c:manualLayout>
      </c:layout>
      <c:lineChart>
        <c:grouping val="standard"/>
        <c:varyColors val="0"/>
        <c:ser>
          <c:idx val="0"/>
          <c:order val="0"/>
          <c:tx>
            <c:strRef>
              <c:f>PivotCharts!$B$218</c:f>
              <c:strCache>
                <c:ptCount val="1"/>
                <c:pt idx="0">
                  <c:v> ComCr</c:v>
                </c:pt>
              </c:strCache>
            </c:strRef>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F05D-48C7-96CD-D69BA3A99697}"/>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4-EC1F-4E4F-94CD-FEC8D32C2221}"/>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F05D-48C7-96CD-D69BA3A99697}"/>
              </c:ext>
            </c:extLst>
          </c:dPt>
          <c:dPt>
            <c:idx val="9"/>
            <c:marker>
              <c:symbol val="none"/>
            </c:marker>
            <c:bubble3D val="0"/>
            <c:extLst>
              <c:ext xmlns:c16="http://schemas.microsoft.com/office/drawing/2014/chart" uri="{C3380CC4-5D6E-409C-BE32-E72D297353CC}">
                <c16:uniqueId val="{00000005-EC1F-4E4F-94CD-FEC8D32C2221}"/>
              </c:ext>
            </c:extLst>
          </c:dPt>
          <c:cat>
            <c:strRef>
              <c:f>PivotCharts!$A$219:$A$225</c:f>
              <c:strCache>
                <c:ptCount val="7"/>
                <c:pt idx="0">
                  <c:v>2017</c:v>
                </c:pt>
                <c:pt idx="1">
                  <c:v>2018</c:v>
                </c:pt>
                <c:pt idx="2">
                  <c:v>2019</c:v>
                </c:pt>
                <c:pt idx="3">
                  <c:v>2020</c:v>
                </c:pt>
                <c:pt idx="4">
                  <c:v>2021</c:v>
                </c:pt>
                <c:pt idx="5">
                  <c:v>2022</c:v>
                </c:pt>
                <c:pt idx="6">
                  <c:v>2023</c:v>
                </c:pt>
              </c:strCache>
            </c:strRef>
          </c:cat>
          <c:val>
            <c:numRef>
              <c:f>PivotCharts!$B$219:$B$225</c:f>
              <c:numCache>
                <c:formatCode>0</c:formatCode>
                <c:ptCount val="7"/>
                <c:pt idx="0">
                  <c:v>52.27995235651894</c:v>
                </c:pt>
                <c:pt idx="1">
                  <c:v>24.713172847979209</c:v>
                </c:pt>
                <c:pt idx="2">
                  <c:v>11.58587466824001</c:v>
                </c:pt>
                <c:pt idx="3">
                  <c:v>-40.816909688721672</c:v>
                </c:pt>
                <c:pt idx="4">
                  <c:v>0.19497840649111708</c:v>
                </c:pt>
                <c:pt idx="5">
                  <c:v>19.166792446659905</c:v>
                </c:pt>
                <c:pt idx="6">
                  <c:v>-14.439955533040632</c:v>
                </c:pt>
              </c:numCache>
            </c:numRef>
          </c:val>
          <c:smooth val="0"/>
          <c:extLst>
            <c:ext xmlns:c16="http://schemas.microsoft.com/office/drawing/2014/chart" uri="{C3380CC4-5D6E-409C-BE32-E72D297353CC}">
              <c16:uniqueId val="{00000000-EC1F-4E4F-94CD-FEC8D32C2221}"/>
            </c:ext>
          </c:extLst>
        </c:ser>
        <c:ser>
          <c:idx val="1"/>
          <c:order val="1"/>
          <c:tx>
            <c:strRef>
              <c:f>PivotCharts!$C$218</c:f>
              <c:strCache>
                <c:ptCount val="1"/>
                <c:pt idx="0">
                  <c:v> GreenComCr</c:v>
                </c:pt>
              </c:strCache>
            </c:strRef>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PivotCharts!$A$219:$A$225</c:f>
              <c:strCache>
                <c:ptCount val="7"/>
                <c:pt idx="0">
                  <c:v>2017</c:v>
                </c:pt>
                <c:pt idx="1">
                  <c:v>2018</c:v>
                </c:pt>
                <c:pt idx="2">
                  <c:v>2019</c:v>
                </c:pt>
                <c:pt idx="3">
                  <c:v>2020</c:v>
                </c:pt>
                <c:pt idx="4">
                  <c:v>2021</c:v>
                </c:pt>
                <c:pt idx="5">
                  <c:v>2022</c:v>
                </c:pt>
                <c:pt idx="6">
                  <c:v>2023</c:v>
                </c:pt>
              </c:strCache>
            </c:strRef>
          </c:cat>
          <c:val>
            <c:numRef>
              <c:f>PivotCharts!$C$219:$C$225</c:f>
              <c:numCache>
                <c:formatCode>0</c:formatCode>
                <c:ptCount val="7"/>
                <c:pt idx="0">
                  <c:v>52.27995235651894</c:v>
                </c:pt>
                <c:pt idx="1">
                  <c:v>24.713172847979209</c:v>
                </c:pt>
                <c:pt idx="2">
                  <c:v>11.58587466824001</c:v>
                </c:pt>
                <c:pt idx="3">
                  <c:v>#N/A</c:v>
                </c:pt>
                <c:pt idx="4">
                  <c:v>0.19497840649111708</c:v>
                </c:pt>
                <c:pt idx="5">
                  <c:v>19.166792446659905</c:v>
                </c:pt>
                <c:pt idx="6">
                  <c:v>#N/A</c:v>
                </c:pt>
              </c:numCache>
            </c:numRef>
          </c:val>
          <c:smooth val="0"/>
          <c:extLst>
            <c:ext xmlns:c16="http://schemas.microsoft.com/office/drawing/2014/chart" uri="{C3380CC4-5D6E-409C-BE32-E72D297353CC}">
              <c16:uniqueId val="{00000001-EC1F-4E4F-94CD-FEC8D32C2221}"/>
            </c:ext>
          </c:extLst>
        </c:ser>
        <c:ser>
          <c:idx val="2"/>
          <c:order val="2"/>
          <c:tx>
            <c:strRef>
              <c:f>PivotCharts!$D$218</c:f>
              <c:strCache>
                <c:ptCount val="1"/>
                <c:pt idx="0">
                  <c:v> RedComCr</c:v>
                </c:pt>
              </c:strCache>
            </c:strRef>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ro-RO"/>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PivotCharts!$A$219:$A$225</c:f>
              <c:strCache>
                <c:ptCount val="7"/>
                <c:pt idx="0">
                  <c:v>2017</c:v>
                </c:pt>
                <c:pt idx="1">
                  <c:v>2018</c:v>
                </c:pt>
                <c:pt idx="2">
                  <c:v>2019</c:v>
                </c:pt>
                <c:pt idx="3">
                  <c:v>2020</c:v>
                </c:pt>
                <c:pt idx="4">
                  <c:v>2021</c:v>
                </c:pt>
                <c:pt idx="5">
                  <c:v>2022</c:v>
                </c:pt>
                <c:pt idx="6">
                  <c:v>2023</c:v>
                </c:pt>
              </c:strCache>
            </c:strRef>
          </c:cat>
          <c:val>
            <c:numRef>
              <c:f>PivotCharts!$D$219:$D$225</c:f>
              <c:numCache>
                <c:formatCode>0</c:formatCode>
                <c:ptCount val="7"/>
                <c:pt idx="0">
                  <c:v>#N/A</c:v>
                </c:pt>
                <c:pt idx="1">
                  <c:v>#N/A</c:v>
                </c:pt>
                <c:pt idx="2">
                  <c:v>#N/A</c:v>
                </c:pt>
                <c:pt idx="3">
                  <c:v>-40.816909688721672</c:v>
                </c:pt>
                <c:pt idx="4">
                  <c:v>#N/A</c:v>
                </c:pt>
                <c:pt idx="5">
                  <c:v>#N/A</c:v>
                </c:pt>
                <c:pt idx="6">
                  <c:v>-14.439955533040632</c:v>
                </c:pt>
              </c:numCache>
            </c:numRef>
          </c:val>
          <c:smooth val="0"/>
          <c:extLst>
            <c:ext xmlns:c16="http://schemas.microsoft.com/office/drawing/2014/chart" uri="{C3380CC4-5D6E-409C-BE32-E72D297353CC}">
              <c16:uniqueId val="{00000002-EC1F-4E4F-94CD-FEC8D32C2221}"/>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85666208"/>
        <c:crosses val="autoZero"/>
        <c:crossBetween val="between"/>
      </c:valAx>
      <c:spPr>
        <a:noFill/>
        <a:ln>
          <a:noFill/>
        </a:ln>
        <a:effectLst/>
      </c:spPr>
    </c:plotArea>
    <c:legend>
      <c:legendPos val="b"/>
      <c:legendEntry>
        <c:idx val="0"/>
        <c:delete val="1"/>
      </c:legendEntry>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c:name>
    <c:fmtId val="16"/>
  </c:pivotSource>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lineChart>
        <c:grouping val="standard"/>
        <c:varyColors val="0"/>
        <c:ser>
          <c:idx val="0"/>
          <c:order val="0"/>
          <c:tx>
            <c:strRef>
              <c:f>PivotCharts!$B$3</c:f>
              <c:strCache>
                <c:ptCount val="1"/>
                <c:pt idx="0">
                  <c:v>Total</c:v>
                </c:pt>
              </c:strCache>
            </c:strRef>
          </c:tx>
          <c:spPr>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s>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Ref>
              <c:f>PivotCharts!$A$4:$A$10</c:f>
              <c:strCache>
                <c:ptCount val="7"/>
                <c:pt idx="0">
                  <c:v>2017</c:v>
                </c:pt>
                <c:pt idx="1">
                  <c:v>2018</c:v>
                </c:pt>
                <c:pt idx="2">
                  <c:v>2019</c:v>
                </c:pt>
                <c:pt idx="3">
                  <c:v>2020</c:v>
                </c:pt>
                <c:pt idx="4">
                  <c:v>2021</c:v>
                </c:pt>
                <c:pt idx="5">
                  <c:v>2022</c:v>
                </c:pt>
                <c:pt idx="6">
                  <c:v>2023</c:v>
                </c:pt>
              </c:strCache>
            </c:strRef>
          </c:cat>
          <c:val>
            <c:numRef>
              <c:f>PivotCharts!$B$4:$B$10</c:f>
              <c:numCache>
                <c:formatCode>0%</c:formatCode>
                <c:ptCount val="7"/>
                <c:pt idx="1">
                  <c:v>1.1241610738255035</c:v>
                </c:pt>
                <c:pt idx="2">
                  <c:v>1.2330173775671407</c:v>
                </c:pt>
                <c:pt idx="3">
                  <c:v>1.0647329324372126</c:v>
                </c:pt>
                <c:pt idx="4">
                  <c:v>0.28439266746616415</c:v>
                </c:pt>
                <c:pt idx="5">
                  <c:v>6.3029211684673871</c:v>
                </c:pt>
                <c:pt idx="6">
                  <c:v>2.0858447488584474E-2</c:v>
                </c:pt>
              </c:numCache>
            </c:numRef>
          </c:val>
          <c:smooth val="0"/>
          <c:extLst>
            <c:ext xmlns:c16="http://schemas.microsoft.com/office/drawing/2014/chart" uri="{C3380CC4-5D6E-409C-BE32-E72D297353CC}">
              <c16:uniqueId val="{00000003-F665-4A2D-AE79-7981D77BCA70}"/>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Industry.xlsx]PivotCharts!PivotTable6</c:name>
    <c:fmtId val="28"/>
  </c:pivotSource>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7.6436662522447851E-2"/>
          <c:y val="2.5709595898035967E-2"/>
          <c:w val="0.91812192504277046"/>
          <c:h val="0.79010831850353069"/>
        </c:manualLayout>
      </c:layout>
      <c:barChart>
        <c:barDir val="col"/>
        <c:grouping val="clustered"/>
        <c:varyColors val="0"/>
        <c:ser>
          <c:idx val="0"/>
          <c:order val="0"/>
          <c:tx>
            <c:strRef>
              <c:f>PivotCharts!$B$199</c:f>
              <c:strCache>
                <c:ptCount val="1"/>
                <c:pt idx="0">
                  <c:v> DIO</c:v>
                </c:pt>
              </c:strCache>
            </c:strRef>
          </c:tx>
          <c:spPr>
            <a:solidFill>
              <a:srgbClr val="FFC00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PivotCharts!$B$200:$B$206</c:f>
              <c:numCache>
                <c:formatCode>0</c:formatCode>
                <c:ptCount val="7"/>
                <c:pt idx="0">
                  <c:v>73.084246970571257</c:v>
                </c:pt>
                <c:pt idx="1">
                  <c:v>76.570258192651437</c:v>
                </c:pt>
                <c:pt idx="2">
                  <c:v>92.785399948226768</c:v>
                </c:pt>
                <c:pt idx="3">
                  <c:v>94.282680945347124</c:v>
                </c:pt>
                <c:pt idx="4">
                  <c:v>83.900646678424451</c:v>
                </c:pt>
                <c:pt idx="5">
                  <c:v>105.89436836436376</c:v>
                </c:pt>
                <c:pt idx="6">
                  <c:v>129.9603109656301</c:v>
                </c:pt>
              </c:numCache>
            </c:numRef>
          </c:val>
          <c:extLst>
            <c:ext xmlns:c16="http://schemas.microsoft.com/office/drawing/2014/chart" uri="{C3380CC4-5D6E-409C-BE32-E72D297353CC}">
              <c16:uniqueId val="{00000000-CAB8-459F-92DC-F7CFABBA9B30}"/>
            </c:ext>
          </c:extLst>
        </c:ser>
        <c:ser>
          <c:idx val="1"/>
          <c:order val="1"/>
          <c:tx>
            <c:strRef>
              <c:f>PivotCharts!$C$199</c:f>
              <c:strCache>
                <c:ptCount val="1"/>
                <c:pt idx="0">
                  <c:v> DSO</c:v>
                </c:pt>
              </c:strCache>
            </c:strRef>
          </c:tx>
          <c:spPr>
            <a:solidFill>
              <a:srgbClr val="FF000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PivotCharts!$C$200:$C$206</c:f>
              <c:numCache>
                <c:formatCode>0</c:formatCode>
                <c:ptCount val="7"/>
                <c:pt idx="0">
                  <c:v>31.545783361888446</c:v>
                </c:pt>
                <c:pt idx="1">
                  <c:v>69.617760617760609</c:v>
                </c:pt>
                <c:pt idx="2">
                  <c:v>101.89199227455057</c:v>
                </c:pt>
                <c:pt idx="3">
                  <c:v>77.613438492266724</c:v>
                </c:pt>
                <c:pt idx="4">
                  <c:v>60.144821711086777</c:v>
                </c:pt>
                <c:pt idx="5">
                  <c:v>63.841362654124829</c:v>
                </c:pt>
                <c:pt idx="6">
                  <c:v>86.663359788359784</c:v>
                </c:pt>
              </c:numCache>
            </c:numRef>
          </c:val>
          <c:extLst>
            <c:ext xmlns:c16="http://schemas.microsoft.com/office/drawing/2014/chart" uri="{C3380CC4-5D6E-409C-BE32-E72D297353CC}">
              <c16:uniqueId val="{00000001-CAB8-459F-92DC-F7CFABBA9B30}"/>
            </c:ext>
          </c:extLst>
        </c:ser>
        <c:ser>
          <c:idx val="2"/>
          <c:order val="2"/>
          <c:tx>
            <c:strRef>
              <c:f>PivotCharts!$D$199</c:f>
              <c:strCache>
                <c:ptCount val="1"/>
                <c:pt idx="0">
                  <c:v> DPO</c:v>
                </c:pt>
              </c:strCache>
            </c:strRef>
          </c:tx>
          <c:spPr>
            <a:solidFill>
              <a:srgbClr val="0070C0"/>
            </a:solidFill>
            <a:ln>
              <a:noFill/>
            </a:ln>
            <a:effectLst/>
            <a:scene3d>
              <a:camera prst="orthographicFront"/>
              <a:lightRig rig="threePt" dir="t"/>
            </a:scene3d>
            <a:sp3d>
              <a:bevelT/>
            </a:sp3d>
          </c:spPr>
          <c:invertIfNegative val="0"/>
          <c:cat>
            <c:strRef>
              <c:f>PivotCharts!$A$200:$A$206</c:f>
              <c:strCache>
                <c:ptCount val="7"/>
                <c:pt idx="0">
                  <c:v>2017</c:v>
                </c:pt>
                <c:pt idx="1">
                  <c:v>2018</c:v>
                </c:pt>
                <c:pt idx="2">
                  <c:v>2019</c:v>
                </c:pt>
                <c:pt idx="3">
                  <c:v>2020</c:v>
                </c:pt>
                <c:pt idx="4">
                  <c:v>2021</c:v>
                </c:pt>
                <c:pt idx="5">
                  <c:v>2022</c:v>
                </c:pt>
                <c:pt idx="6">
                  <c:v>2023</c:v>
                </c:pt>
              </c:strCache>
            </c:strRef>
          </c:cat>
          <c:val>
            <c:numRef>
              <c:f>PivotCharts!$D$200:$D$206</c:f>
              <c:numCache>
                <c:formatCode>0</c:formatCode>
                <c:ptCount val="7"/>
                <c:pt idx="0">
                  <c:v>83.825735718407387</c:v>
                </c:pt>
                <c:pt idx="1">
                  <c:v>94.330933465739818</c:v>
                </c:pt>
                <c:pt idx="2">
                  <c:v>113.47786694279058</c:v>
                </c:pt>
                <c:pt idx="3">
                  <c:v>36.796528803545051</c:v>
                </c:pt>
                <c:pt idx="4">
                  <c:v>60.339800117577894</c:v>
                </c:pt>
                <c:pt idx="5">
                  <c:v>83.008155100784734</c:v>
                </c:pt>
                <c:pt idx="6">
                  <c:v>72.223404255319153</c:v>
                </c:pt>
              </c:numCache>
            </c:numRef>
          </c:val>
          <c:extLst>
            <c:ext xmlns:c16="http://schemas.microsoft.com/office/drawing/2014/chart" uri="{C3380CC4-5D6E-409C-BE32-E72D297353CC}">
              <c16:uniqueId val="{00000002-CAB8-459F-92DC-F7CFABBA9B30}"/>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strRef>
              <c:f>PivotCharts!$E$199</c:f>
              <c:strCache>
                <c:ptCount val="1"/>
                <c:pt idx="0">
                  <c:v> Bottom Line</c:v>
                </c:pt>
              </c:strCache>
            </c:strRef>
          </c:tx>
          <c:spPr>
            <a:ln w="28575" cap="rnd">
              <a:noFill/>
              <a:round/>
            </a:ln>
            <a:effectLst/>
          </c:spPr>
          <c:marker>
            <c:symbol val="none"/>
          </c:marker>
          <c:cat>
            <c:strRef>
              <c:f>PivotCharts!$A$200:$A$206</c:f>
              <c:strCache>
                <c:ptCount val="7"/>
                <c:pt idx="0">
                  <c:v>2017</c:v>
                </c:pt>
                <c:pt idx="1">
                  <c:v>2018</c:v>
                </c:pt>
                <c:pt idx="2">
                  <c:v>2019</c:v>
                </c:pt>
                <c:pt idx="3">
                  <c:v>2020</c:v>
                </c:pt>
                <c:pt idx="4">
                  <c:v>2021</c:v>
                </c:pt>
                <c:pt idx="5">
                  <c:v>2022</c:v>
                </c:pt>
                <c:pt idx="6">
                  <c:v>2023</c:v>
                </c:pt>
              </c:strCache>
            </c:strRef>
          </c:cat>
          <c:val>
            <c:numRef>
              <c:f>PivotCharts!$E$200:$E$206</c:f>
              <c:numCache>
                <c:formatCode>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CAB8-459F-92DC-F7CFABBA9B30}"/>
            </c:ext>
          </c:extLst>
        </c:ser>
        <c:ser>
          <c:idx val="4"/>
          <c:order val="4"/>
          <c:tx>
            <c:strRef>
              <c:f>PivotCharts!$F$199</c:f>
              <c:strCache>
                <c:ptCount val="1"/>
                <c:pt idx="0">
                  <c:v> CCC</c:v>
                </c:pt>
              </c:strCache>
            </c:strRef>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PivotCharts!$A$200:$A$206</c:f>
              <c:strCache>
                <c:ptCount val="7"/>
                <c:pt idx="0">
                  <c:v>2017</c:v>
                </c:pt>
                <c:pt idx="1">
                  <c:v>2018</c:v>
                </c:pt>
                <c:pt idx="2">
                  <c:v>2019</c:v>
                </c:pt>
                <c:pt idx="3">
                  <c:v>2020</c:v>
                </c:pt>
                <c:pt idx="4">
                  <c:v>2021</c:v>
                </c:pt>
                <c:pt idx="5">
                  <c:v>2022</c:v>
                </c:pt>
                <c:pt idx="6">
                  <c:v>2023</c:v>
                </c:pt>
              </c:strCache>
            </c:strRef>
          </c:cat>
          <c:val>
            <c:numRef>
              <c:f>PivotCharts!$F$200:$F$206</c:f>
              <c:numCache>
                <c:formatCode>0</c:formatCode>
                <c:ptCount val="7"/>
                <c:pt idx="0">
                  <c:v>20.804294614052324</c:v>
                </c:pt>
                <c:pt idx="1">
                  <c:v>51.857085344672228</c:v>
                </c:pt>
                <c:pt idx="2">
                  <c:v>81.199525279986759</c:v>
                </c:pt>
                <c:pt idx="3">
                  <c:v>135.09959063406879</c:v>
                </c:pt>
                <c:pt idx="4">
                  <c:v>83.705668271933334</c:v>
                </c:pt>
                <c:pt idx="5">
                  <c:v>86.727575917703859</c:v>
                </c:pt>
                <c:pt idx="6">
                  <c:v>144.4002664986707</c:v>
                </c:pt>
              </c:numCache>
            </c:numRef>
          </c:val>
          <c:smooth val="0"/>
          <c:extLst>
            <c:ext xmlns:c16="http://schemas.microsoft.com/office/drawing/2014/chart" uri="{C3380CC4-5D6E-409C-BE32-E72D297353CC}">
              <c16:uniqueId val="{00000004-CAB8-459F-92DC-F7CFABBA9B30}"/>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Industry.xlsx]PivotCharts!PivotTable8</c:name>
    <c:fmtId val="17"/>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PivotCharts!$B$184</c:f>
              <c:strCache>
                <c:ptCount val="1"/>
                <c:pt idx="0">
                  <c:v> DER</c:v>
                </c:pt>
              </c:strCache>
            </c:strRef>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PivotCharts!$B$185:$B$191</c:f>
              <c:numCache>
                <c:formatCode>0%</c:formatCode>
                <c:ptCount val="7"/>
                <c:pt idx="0">
                  <c:v>4.9597315436241614</c:v>
                </c:pt>
                <c:pt idx="1">
                  <c:v>2.5987361769352288</c:v>
                </c:pt>
                <c:pt idx="2">
                  <c:v>1.132295719844358</c:v>
                </c:pt>
                <c:pt idx="3">
                  <c:v>0.53537776254925473</c:v>
                </c:pt>
                <c:pt idx="4">
                  <c:v>0.64319060957716423</c:v>
                </c:pt>
                <c:pt idx="5">
                  <c:v>0.234337899543379</c:v>
                </c:pt>
                <c:pt idx="6">
                  <c:v>0.21457453660631218</c:v>
                </c:pt>
              </c:numCache>
            </c:numRef>
          </c:val>
          <c:smooth val="0"/>
          <c:extLst>
            <c:ext xmlns:c16="http://schemas.microsoft.com/office/drawing/2014/chart" uri="{C3380CC4-5D6E-409C-BE32-E72D297353CC}">
              <c16:uniqueId val="{00000000-F73C-47C5-A0E5-C6953719733A}"/>
            </c:ext>
          </c:extLst>
        </c:ser>
        <c:ser>
          <c:idx val="1"/>
          <c:order val="1"/>
          <c:tx>
            <c:strRef>
              <c:f>PivotCharts!$C$184</c:f>
              <c:strCache>
                <c:ptCount val="1"/>
                <c:pt idx="0">
                  <c:v> DAR</c:v>
                </c:pt>
              </c:strCache>
            </c:strRef>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PivotCharts!$C$185:$C$191</c:f>
              <c:numCache>
                <c:formatCode>0%</c:formatCode>
                <c:ptCount val="7"/>
                <c:pt idx="0">
                  <c:v>0.8322072072072072</c:v>
                </c:pt>
                <c:pt idx="1">
                  <c:v>0.72212467076382791</c:v>
                </c:pt>
                <c:pt idx="2">
                  <c:v>0.53102189781021902</c:v>
                </c:pt>
                <c:pt idx="3">
                  <c:v>0.34869448783753626</c:v>
                </c:pt>
                <c:pt idx="4">
                  <c:v>0.38827602866575411</c:v>
                </c:pt>
                <c:pt idx="5">
                  <c:v>0.18984906777153004</c:v>
                </c:pt>
                <c:pt idx="6">
                  <c:v>0.17666642115342124</c:v>
                </c:pt>
              </c:numCache>
            </c:numRef>
          </c:val>
          <c:smooth val="0"/>
          <c:extLst>
            <c:ext xmlns:c16="http://schemas.microsoft.com/office/drawing/2014/chart" uri="{C3380CC4-5D6E-409C-BE32-E72D297353CC}">
              <c16:uniqueId val="{00000001-F73C-47C5-A0E5-C6953719733A}"/>
            </c:ext>
          </c:extLst>
        </c:ser>
        <c:ser>
          <c:idx val="2"/>
          <c:order val="2"/>
          <c:tx>
            <c:strRef>
              <c:f>PivotCharts!$D$184</c:f>
              <c:strCache>
                <c:ptCount val="1"/>
                <c:pt idx="0">
                  <c:v> EAR</c:v>
                </c:pt>
              </c:strCache>
            </c:strRef>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Ref>
              <c:f>PivotCharts!$A$185:$A$191</c:f>
              <c:strCache>
                <c:ptCount val="7"/>
                <c:pt idx="0">
                  <c:v>2017</c:v>
                </c:pt>
                <c:pt idx="1">
                  <c:v>2018</c:v>
                </c:pt>
                <c:pt idx="2">
                  <c:v>2019</c:v>
                </c:pt>
                <c:pt idx="3">
                  <c:v>2020</c:v>
                </c:pt>
                <c:pt idx="4">
                  <c:v>2021</c:v>
                </c:pt>
                <c:pt idx="5">
                  <c:v>2022</c:v>
                </c:pt>
                <c:pt idx="6">
                  <c:v>2023</c:v>
                </c:pt>
              </c:strCache>
            </c:strRef>
          </c:cat>
          <c:val>
            <c:numRef>
              <c:f>PivotCharts!$D$185:$D$191</c:f>
              <c:numCache>
                <c:formatCode>0%</c:formatCode>
                <c:ptCount val="7"/>
                <c:pt idx="0">
                  <c:v>0.1677927927927928</c:v>
                </c:pt>
                <c:pt idx="1">
                  <c:v>0.27787532923617209</c:v>
                </c:pt>
                <c:pt idx="2">
                  <c:v>0.46897810218978103</c:v>
                </c:pt>
                <c:pt idx="3">
                  <c:v>0.65130551216246368</c:v>
                </c:pt>
                <c:pt idx="4">
                  <c:v>0.60367179322006603</c:v>
                </c:pt>
                <c:pt idx="5">
                  <c:v>0.81015093222847001</c:v>
                </c:pt>
                <c:pt idx="6">
                  <c:v>0.82333357884657876</c:v>
                </c:pt>
              </c:numCache>
            </c:numRef>
          </c:val>
          <c:smooth val="0"/>
          <c:extLst>
            <c:ext xmlns:c16="http://schemas.microsoft.com/office/drawing/2014/chart" uri="{C3380CC4-5D6E-409C-BE32-E72D297353CC}">
              <c16:uniqueId val="{00000002-F73C-47C5-A0E5-C6953719733A}"/>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Industry.xlsx]PivotCharts!PivotTable11</c:name>
    <c:fmtId val="17"/>
  </c:pivotSource>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PivotCharts!$C$73</c:f>
              <c:strCache>
                <c:ptCount val="1"/>
                <c:pt idx="0">
                  <c:v> Long Term Liabilities Ratio</c:v>
                </c:pt>
              </c:strCache>
            </c:strRef>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PivotCharts!$A$74:$A$80</c:f>
              <c:strCache>
                <c:ptCount val="7"/>
                <c:pt idx="0">
                  <c:v>2017</c:v>
                </c:pt>
                <c:pt idx="1">
                  <c:v>2018</c:v>
                </c:pt>
                <c:pt idx="2">
                  <c:v>2019</c:v>
                </c:pt>
                <c:pt idx="3">
                  <c:v>2020</c:v>
                </c:pt>
                <c:pt idx="4">
                  <c:v>2021</c:v>
                </c:pt>
                <c:pt idx="5">
                  <c:v>2022</c:v>
                </c:pt>
                <c:pt idx="6">
                  <c:v>2023</c:v>
                </c:pt>
              </c:strCache>
            </c:strRef>
          </c:cat>
          <c:val>
            <c:numRef>
              <c:f>PivotCharts!$C$74:$C$80</c:f>
              <c:numCache>
                <c:formatCode>0%</c:formatCode>
                <c:ptCount val="7"/>
                <c:pt idx="0">
                  <c:v>0.48815967523680648</c:v>
                </c:pt>
                <c:pt idx="1">
                  <c:v>0.3969604863221885</c:v>
                </c:pt>
                <c:pt idx="2">
                  <c:v>0.2630427991252734</c:v>
                </c:pt>
                <c:pt idx="3">
                  <c:v>0.22655999999999998</c:v>
                </c:pt>
                <c:pt idx="4">
                  <c:v>0.12069680630443802</c:v>
                </c:pt>
                <c:pt idx="5">
                  <c:v>0.503585346843336</c:v>
                </c:pt>
                <c:pt idx="6">
                  <c:v>0.44225798382389725</c:v>
                </c:pt>
              </c:numCache>
            </c:numRef>
          </c:val>
          <c:extLst>
            <c:ext xmlns:c16="http://schemas.microsoft.com/office/drawing/2014/chart" uri="{C3380CC4-5D6E-409C-BE32-E72D297353CC}">
              <c16:uniqueId val="{00000000-2C51-4EE9-A913-88B751513FB7}"/>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strRef>
              <c:f>PivotCharts!$B$73</c:f>
              <c:strCache>
                <c:ptCount val="1"/>
                <c:pt idx="0">
                  <c:v> Current Liabilities Ratio</c:v>
                </c:pt>
              </c:strCache>
            </c:strRef>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Ref>
              <c:f>PivotCharts!$A$74:$A$80</c:f>
              <c:strCache>
                <c:ptCount val="7"/>
                <c:pt idx="0">
                  <c:v>2017</c:v>
                </c:pt>
                <c:pt idx="1">
                  <c:v>2018</c:v>
                </c:pt>
                <c:pt idx="2">
                  <c:v>2019</c:v>
                </c:pt>
                <c:pt idx="3">
                  <c:v>2020</c:v>
                </c:pt>
                <c:pt idx="4">
                  <c:v>2021</c:v>
                </c:pt>
                <c:pt idx="5">
                  <c:v>2022</c:v>
                </c:pt>
                <c:pt idx="6">
                  <c:v>2023</c:v>
                </c:pt>
              </c:strCache>
            </c:strRef>
          </c:cat>
          <c:val>
            <c:numRef>
              <c:f>PivotCharts!$B$74:$B$80</c:f>
              <c:numCache>
                <c:formatCode>0%</c:formatCode>
                <c:ptCount val="7"/>
                <c:pt idx="0">
                  <c:v>0.51184032476319352</c:v>
                </c:pt>
                <c:pt idx="1">
                  <c:v>0.6030395136778115</c:v>
                </c:pt>
                <c:pt idx="2">
                  <c:v>0.7369572008747266</c:v>
                </c:pt>
                <c:pt idx="3">
                  <c:v>0.77344000000000002</c:v>
                </c:pt>
                <c:pt idx="4">
                  <c:v>0.87930319369556198</c:v>
                </c:pt>
                <c:pt idx="5">
                  <c:v>0.49641465315666405</c:v>
                </c:pt>
                <c:pt idx="6">
                  <c:v>0.55774201617610275</c:v>
                </c:pt>
              </c:numCache>
            </c:numRef>
          </c:val>
          <c:smooth val="0"/>
          <c:extLst>
            <c:ext xmlns:c16="http://schemas.microsoft.com/office/drawing/2014/chart" uri="{C3380CC4-5D6E-409C-BE32-E72D297353CC}">
              <c16:uniqueId val="{00000001-2C51-4EE9-A913-88B751513FB7}"/>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32416"/>
        <c:crosses val="autoZero"/>
        <c:auto val="1"/>
        <c:lblAlgn val="ctr"/>
        <c:lblOffset val="100"/>
        <c:noMultiLvlLbl val="0"/>
      </c:catAx>
      <c:valAx>
        <c:axId val="611332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9E-4E62-99BB-10E440D1E302}"/>
              </c:ext>
            </c:extLst>
          </c:dPt>
          <c:val>
            <c:numLit>
              <c:formatCode>General</c:formatCode>
              <c:ptCount val="1"/>
              <c:pt idx="0">
                <c:v>1</c:v>
              </c:pt>
            </c:numLit>
          </c:val>
          <c:extLst>
            <c:ext xmlns:c16="http://schemas.microsoft.com/office/drawing/2014/chart" uri="{C3380CC4-5D6E-409C-BE32-E72D297353CC}">
              <c16:uniqueId val="{00000002-909E-4E62-99BB-10E440D1E302}"/>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909E-4E62-99BB-10E440D1E302}"/>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909E-4E62-99BB-10E440D1E302}"/>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909E-4E62-99BB-10E440D1E302}"/>
                </c:ext>
              </c:extLst>
            </c:dLbl>
            <c:dLbl>
              <c:idx val="1"/>
              <c:layout>
                <c:manualLayout>
                  <c:x val="-0.15873015873015875"/>
                  <c:y val="0.2245862884160756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909E-4E62-99BB-10E440D1E302}"/>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PivotCharts!$B$60:$C$60</c:f>
              <c:numCache>
                <c:formatCode>0%</c:formatCode>
                <c:ptCount val="2"/>
                <c:pt idx="0">
                  <c:v>0.77699736611062331</c:v>
                </c:pt>
                <c:pt idx="1">
                  <c:v>0.22300263388937669</c:v>
                </c:pt>
              </c:numCache>
            </c:numRef>
          </c:val>
          <c:extLst>
            <c:ext xmlns:c16="http://schemas.microsoft.com/office/drawing/2014/chart" uri="{C3380CC4-5D6E-409C-BE32-E72D297353CC}">
              <c16:uniqueId val="{00000007-909E-4E62-99BB-10E440D1E30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68-469C-8250-ADF692DB47D9}"/>
              </c:ext>
            </c:extLst>
          </c:dPt>
          <c:val>
            <c:numLit>
              <c:formatCode>General</c:formatCode>
              <c:ptCount val="1"/>
              <c:pt idx="0">
                <c:v>1</c:v>
              </c:pt>
            </c:numLit>
          </c:val>
          <c:extLst>
            <c:ext xmlns:c16="http://schemas.microsoft.com/office/drawing/2014/chart" uri="{C3380CC4-5D6E-409C-BE32-E72D297353CC}">
              <c16:uniqueId val="{00000002-2D68-469C-8250-ADF692DB47D9}"/>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2D68-469C-8250-ADF692DB47D9}"/>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2D68-469C-8250-ADF692DB47D9}"/>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2D68-469C-8250-ADF692DB47D9}"/>
                </c:ext>
              </c:extLst>
            </c:dLbl>
            <c:dLbl>
              <c:idx val="1"/>
              <c:layout>
                <c:manualLayout>
                  <c:x val="-0.18140589569161"/>
                  <c:y val="0.20094562647754138"/>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2D68-469C-8250-ADF692DB47D9}"/>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PivotCharts!$B$61:$C$61</c:f>
              <c:numCache>
                <c:formatCode>0%</c:formatCode>
                <c:ptCount val="2"/>
                <c:pt idx="0">
                  <c:v>0.76260783012607836</c:v>
                </c:pt>
                <c:pt idx="1">
                  <c:v>0.23739216987392164</c:v>
                </c:pt>
              </c:numCache>
            </c:numRef>
          </c:val>
          <c:extLst>
            <c:ext xmlns:c16="http://schemas.microsoft.com/office/drawing/2014/chart" uri="{C3380CC4-5D6E-409C-BE32-E72D297353CC}">
              <c16:uniqueId val="{00000007-2D68-469C-8250-ADF692DB47D9}"/>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A7-4758-9EB1-E6F3BDB34828}"/>
              </c:ext>
            </c:extLst>
          </c:dPt>
          <c:val>
            <c:numLit>
              <c:formatCode>General</c:formatCode>
              <c:ptCount val="1"/>
              <c:pt idx="0">
                <c:v>1</c:v>
              </c:pt>
            </c:numLit>
          </c:val>
          <c:extLst>
            <c:ext xmlns:c16="http://schemas.microsoft.com/office/drawing/2014/chart" uri="{C3380CC4-5D6E-409C-BE32-E72D297353CC}">
              <c16:uniqueId val="{00000002-D0A7-4758-9EB1-E6F3BDB3482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D0A7-4758-9EB1-E6F3BDB3482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D0A7-4758-9EB1-E6F3BDB34828}"/>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D0A7-4758-9EB1-E6F3BDB34828}"/>
                </c:ext>
              </c:extLst>
            </c:dLbl>
            <c:dLbl>
              <c:idx val="1"/>
              <c:layout>
                <c:manualLayout>
                  <c:x val="-0.15873060510293358"/>
                  <c:y val="0.20685625732953594"/>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D0A7-4758-9EB1-E6F3BDB3482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PivotCharts!$B$62:$C$62</c:f>
              <c:numCache>
                <c:formatCode>0%</c:formatCode>
                <c:ptCount val="2"/>
                <c:pt idx="0">
                  <c:v>0.68544967641151533</c:v>
                </c:pt>
                <c:pt idx="1">
                  <c:v>0.31455032358848467</c:v>
                </c:pt>
              </c:numCache>
            </c:numRef>
          </c:val>
          <c:extLst>
            <c:ext xmlns:c16="http://schemas.microsoft.com/office/drawing/2014/chart" uri="{C3380CC4-5D6E-409C-BE32-E72D297353CC}">
              <c16:uniqueId val="{00000007-D0A7-4758-9EB1-E6F3BDB34828}"/>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9A-47DC-99ED-7E58222AD843}"/>
              </c:ext>
            </c:extLst>
          </c:dPt>
          <c:val>
            <c:numLit>
              <c:formatCode>General</c:formatCode>
              <c:ptCount val="1"/>
              <c:pt idx="0">
                <c:v>1</c:v>
              </c:pt>
            </c:numLit>
          </c:val>
          <c:extLst>
            <c:ext xmlns:c16="http://schemas.microsoft.com/office/drawing/2014/chart" uri="{C3380CC4-5D6E-409C-BE32-E72D297353CC}">
              <c16:uniqueId val="{00000002-F19A-47DC-99ED-7E58222AD84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F19A-47DC-99ED-7E58222AD84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F19A-47DC-99ED-7E58222AD843}"/>
              </c:ext>
            </c:extLst>
          </c:dPt>
          <c:dLbls>
            <c:dLbl>
              <c:idx val="0"/>
              <c:layout>
                <c:manualLayout>
                  <c:x val="0.17006847358365917"/>
                  <c:y val="-0.20094516111018038"/>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F19A-47DC-99ED-7E58222AD843}"/>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F19A-47DC-99ED-7E58222AD84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PivotCharts!$B$63:$C$63</c:f>
              <c:numCache>
                <c:formatCode>0%</c:formatCode>
                <c:ptCount val="2"/>
                <c:pt idx="0">
                  <c:v>0.69111844754005958</c:v>
                </c:pt>
                <c:pt idx="1">
                  <c:v>0.30888155245994042</c:v>
                </c:pt>
              </c:numCache>
            </c:numRef>
          </c:val>
          <c:extLst>
            <c:ext xmlns:c16="http://schemas.microsoft.com/office/drawing/2014/chart" uri="{C3380CC4-5D6E-409C-BE32-E72D297353CC}">
              <c16:uniqueId val="{00000007-F19A-47DC-99ED-7E58222AD84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3C-4F6D-9389-E43E5CBE4DC8}"/>
              </c:ext>
            </c:extLst>
          </c:dPt>
          <c:val>
            <c:numLit>
              <c:formatCode>General</c:formatCode>
              <c:ptCount val="1"/>
              <c:pt idx="0">
                <c:v>1</c:v>
              </c:pt>
            </c:numLit>
          </c:val>
          <c:extLst>
            <c:ext xmlns:c16="http://schemas.microsoft.com/office/drawing/2014/chart" uri="{C3380CC4-5D6E-409C-BE32-E72D297353CC}">
              <c16:uniqueId val="{00000002-153C-4F6D-9389-E43E5CBE4DC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153C-4F6D-9389-E43E5CBE4DC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53C-4F6D-9389-E43E5CBE4DC8}"/>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153C-4F6D-9389-E43E5CBE4DC8}"/>
                </c:ext>
              </c:extLst>
            </c:dLbl>
            <c:dLbl>
              <c:idx val="1"/>
              <c:layout>
                <c:manualLayout>
                  <c:x val="-0.14803417429964111"/>
                  <c:y val="0.25476908471547449"/>
                </c:manualLayout>
              </c:layout>
              <c:showLegendKey val="0"/>
              <c:showVal val="1"/>
              <c:showCatName val="0"/>
              <c:showSerName val="0"/>
              <c:showPercent val="0"/>
              <c:showBubbleSize val="0"/>
              <c:extLst>
                <c:ext xmlns:c15="http://schemas.microsoft.com/office/drawing/2012/chart" uri="{CE6537A1-D6FC-4f65-9D91-7224C49458BB}">
                  <c15:layout>
                    <c:manualLayout>
                      <c:w val="0.30339243308872105"/>
                      <c:h val="0.22568269391857931"/>
                    </c:manualLayout>
                  </c15:layout>
                </c:ext>
                <c:ext xmlns:c16="http://schemas.microsoft.com/office/drawing/2014/chart" uri="{C3380CC4-5D6E-409C-BE32-E72D297353CC}">
                  <c16:uniqueId val="{00000006-153C-4F6D-9389-E43E5CBE4DC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PivotCharts!$B$59:$C$59</c:f>
              <c:numCache>
                <c:formatCode>0%</c:formatCode>
                <c:ptCount val="2"/>
                <c:pt idx="0">
                  <c:v>0.74155405405405406</c:v>
                </c:pt>
                <c:pt idx="1">
                  <c:v>0.25844594594594594</c:v>
                </c:pt>
              </c:numCache>
            </c:numRef>
          </c:val>
          <c:extLst>
            <c:ext xmlns:c16="http://schemas.microsoft.com/office/drawing/2014/chart" uri="{C3380CC4-5D6E-409C-BE32-E72D297353CC}">
              <c16:uniqueId val="{00000007-153C-4F6D-9389-E43E5CBE4DC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31-4D88-8F0A-AB5F7EE00D51}"/>
              </c:ext>
            </c:extLst>
          </c:dPt>
          <c:val>
            <c:numLit>
              <c:formatCode>General</c:formatCode>
              <c:ptCount val="1"/>
              <c:pt idx="0">
                <c:v>1</c:v>
              </c:pt>
            </c:numLit>
          </c:val>
          <c:extLst>
            <c:ext xmlns:c16="http://schemas.microsoft.com/office/drawing/2014/chart" uri="{C3380CC4-5D6E-409C-BE32-E72D297353CC}">
              <c16:uniqueId val="{00000002-5D31-4D88-8F0A-AB5F7EE00D5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5D31-4D88-8F0A-AB5F7EE00D51}"/>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5D31-4D88-8F0A-AB5F7EE00D51}"/>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5D31-4D88-8F0A-AB5F7EE00D51}"/>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5D31-4D88-8F0A-AB5F7EE00D51}"/>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PivotCharts!$B$64:$C$64</c:f>
              <c:numCache>
                <c:formatCode>0%</c:formatCode>
                <c:ptCount val="2"/>
                <c:pt idx="0">
                  <c:v>0.22224030778336787</c:v>
                </c:pt>
                <c:pt idx="1">
                  <c:v>0.7777596922166321</c:v>
                </c:pt>
              </c:numCache>
            </c:numRef>
          </c:val>
          <c:extLst>
            <c:ext xmlns:c16="http://schemas.microsoft.com/office/drawing/2014/chart" uri="{C3380CC4-5D6E-409C-BE32-E72D297353CC}">
              <c16:uniqueId val="{00000007-5D31-4D88-8F0A-AB5F7EE00D5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EB-4EA8-B78E-3DBC362B9848}"/>
              </c:ext>
            </c:extLst>
          </c:dPt>
          <c:val>
            <c:numLit>
              <c:formatCode>General</c:formatCode>
              <c:ptCount val="1"/>
              <c:pt idx="0">
                <c:v>1</c:v>
              </c:pt>
            </c:numLit>
          </c:val>
          <c:extLst>
            <c:ext xmlns:c16="http://schemas.microsoft.com/office/drawing/2014/chart" uri="{C3380CC4-5D6E-409C-BE32-E72D297353CC}">
              <c16:uniqueId val="{00000002-E5EB-4EA8-B78E-3DBC362B984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5EB-4EA8-B78E-3DBC362B984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5EB-4EA8-B78E-3DBC362B9848}"/>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E5EB-4EA8-B78E-3DBC362B9848}"/>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E5EB-4EA8-B78E-3DBC362B984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PivotCharts!$B$65:$C$65</c:f>
              <c:numCache>
                <c:formatCode>0%</c:formatCode>
                <c:ptCount val="2"/>
                <c:pt idx="0">
                  <c:v>0.24700596597186419</c:v>
                </c:pt>
                <c:pt idx="1">
                  <c:v>0.75299403402813581</c:v>
                </c:pt>
              </c:numCache>
            </c:numRef>
          </c:val>
          <c:extLst>
            <c:ext xmlns:c16="http://schemas.microsoft.com/office/drawing/2014/chart" uri="{C3380CC4-5D6E-409C-BE32-E72D297353CC}">
              <c16:uniqueId val="{00000007-E5EB-4EA8-B78E-3DBC362B984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Industry.xlsx]PivotCharts!PivotTable3</c:name>
    <c:fmtId val="20"/>
  </c:pivotSource>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83727723011001E-2"/>
          <c:y val="3.2743942370661427E-3"/>
          <c:w val="0.91250699912510935"/>
          <c:h val="0.84841207349081382"/>
        </c:manualLayout>
      </c:layout>
      <c:barChart>
        <c:barDir val="bar"/>
        <c:grouping val="stacked"/>
        <c:varyColors val="0"/>
        <c:ser>
          <c:idx val="0"/>
          <c:order val="0"/>
          <c:tx>
            <c:strRef>
              <c:f>PivotCharts!$B$41</c:f>
              <c:strCache>
                <c:ptCount val="1"/>
                <c:pt idx="0">
                  <c:v> Current Assets Growth Rate</c:v>
                </c:pt>
              </c:strCache>
            </c:strRef>
          </c:tx>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PivotCharts!$A$42:$A$48</c:f>
              <c:strCache>
                <c:ptCount val="7"/>
                <c:pt idx="0">
                  <c:v>2017</c:v>
                </c:pt>
                <c:pt idx="1">
                  <c:v>2018</c:v>
                </c:pt>
                <c:pt idx="2">
                  <c:v>2019</c:v>
                </c:pt>
                <c:pt idx="3">
                  <c:v>2020</c:v>
                </c:pt>
                <c:pt idx="4">
                  <c:v>2021</c:v>
                </c:pt>
                <c:pt idx="5">
                  <c:v>2022</c:v>
                </c:pt>
                <c:pt idx="6">
                  <c:v>2023</c:v>
                </c:pt>
              </c:strCache>
            </c:strRef>
          </c:cat>
          <c:val>
            <c:numRef>
              <c:f>PivotCharts!$B$42:$B$48</c:f>
              <c:numCache>
                <c:formatCode>0%</c:formatCode>
                <c:ptCount val="7"/>
                <c:pt idx="1">
                  <c:v>0.3439635535307517</c:v>
                </c:pt>
                <c:pt idx="2">
                  <c:v>0.2985875706214689</c:v>
                </c:pt>
                <c:pt idx="3">
                  <c:v>0.33630628670872309</c:v>
                </c:pt>
                <c:pt idx="4">
                  <c:v>0.3972000651147648</c:v>
                </c:pt>
                <c:pt idx="5">
                  <c:v>0.74985436327624377</c:v>
                </c:pt>
                <c:pt idx="6">
                  <c:v>0.11645249350822291</c:v>
                </c:pt>
              </c:numCache>
            </c:numRef>
          </c:val>
          <c:extLst>
            <c:ext xmlns:c16="http://schemas.microsoft.com/office/drawing/2014/chart" uri="{C3380CC4-5D6E-409C-BE32-E72D297353CC}">
              <c16:uniqueId val="{00000000-7F16-4682-9A44-9FB873178C5E}"/>
            </c:ext>
          </c:extLst>
        </c:ser>
        <c:ser>
          <c:idx val="1"/>
          <c:order val="1"/>
          <c:tx>
            <c:strRef>
              <c:f>PivotCharts!$C$41</c:f>
              <c:strCache>
                <c:ptCount val="1"/>
                <c:pt idx="0">
                  <c:v> Current Assets Turnover Ratio Growth Rate</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PivotCharts!$A$42:$A$48</c:f>
              <c:strCache>
                <c:ptCount val="7"/>
                <c:pt idx="0">
                  <c:v>2017</c:v>
                </c:pt>
                <c:pt idx="1">
                  <c:v>2018</c:v>
                </c:pt>
                <c:pt idx="2">
                  <c:v>2019</c:v>
                </c:pt>
                <c:pt idx="3">
                  <c:v>2020</c:v>
                </c:pt>
                <c:pt idx="4">
                  <c:v>2021</c:v>
                </c:pt>
                <c:pt idx="5">
                  <c:v>2022</c:v>
                </c:pt>
                <c:pt idx="6">
                  <c:v>2023</c:v>
                </c:pt>
              </c:strCache>
            </c:strRef>
          </c:cat>
          <c:val>
            <c:numRef>
              <c:f>PivotCharts!$C$42:$C$48</c:f>
              <c:numCache>
                <c:formatCode>0%</c:formatCode>
                <c:ptCount val="7"/>
                <c:pt idx="1">
                  <c:v>-8.2840475337740888E-2</c:v>
                </c:pt>
                <c:pt idx="2">
                  <c:v>-0.19948665530566767</c:v>
                </c:pt>
                <c:pt idx="3">
                  <c:v>8.5419668939645407E-2</c:v>
                </c:pt>
                <c:pt idx="4">
                  <c:v>0.20476237546381917</c:v>
                </c:pt>
                <c:pt idx="5">
                  <c:v>-0.17929851833533672</c:v>
                </c:pt>
                <c:pt idx="6">
                  <c:v>-0.13925918441804927</c:v>
                </c:pt>
              </c:numCache>
            </c:numRef>
          </c:val>
          <c:extLst>
            <c:ext xmlns:c16="http://schemas.microsoft.com/office/drawing/2014/chart" uri="{C3380CC4-5D6E-409C-BE32-E72D297353CC}">
              <c16:uniqueId val="{00000001-7F16-4682-9A44-9FB873178C5E}"/>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718344"/>
        <c:crosses val="autoZero"/>
        <c:auto val="1"/>
        <c:lblAlgn val="ctr"/>
        <c:lblOffset val="100"/>
        <c:noMultiLvlLbl val="0"/>
      </c:catAx>
      <c:valAx>
        <c:axId val="601718344"/>
        <c:scaling>
          <c:orientation val="minMax"/>
          <c:max val="0.70000000000000007"/>
          <c:min val="-0.4"/>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01725008"/>
        <c:crosses val="autoZero"/>
        <c:crossBetween val="between"/>
      </c:valAx>
      <c:spPr>
        <a:noFill/>
        <a:ln>
          <a:noFill/>
        </a:ln>
        <a:effectLst/>
      </c:spPr>
    </c:plotArea>
    <c:legend>
      <c:legendPos val="b"/>
      <c:layout>
        <c:manualLayout>
          <c:xMode val="edge"/>
          <c:yMode val="edge"/>
          <c:x val="2.433097200642562E-3"/>
          <c:y val="0.94474404751905994"/>
          <c:w val="0.99455818022747156"/>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Industry.xlsx]PivotCharts!PivotTable5</c:name>
    <c:fmtId val="29"/>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PivotCharts!$B$88</c:f>
              <c:strCache>
                <c:ptCount val="1"/>
                <c:pt idx="0">
                  <c:v> BottomCap</c:v>
                </c:pt>
              </c:strCache>
            </c:strRef>
          </c:tx>
          <c:spPr>
            <a:solidFill>
              <a:schemeClr val="bg1">
                <a:lumMod val="75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PivotCharts!$B$89:$B$95</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F188-40ED-AC48-603B7B556F3D}"/>
            </c:ext>
          </c:extLst>
        </c:ser>
        <c:ser>
          <c:idx val="1"/>
          <c:order val="1"/>
          <c:tx>
            <c:strRef>
              <c:f>PivotCharts!$C$88</c:f>
              <c:strCache>
                <c:ptCount val="1"/>
                <c:pt idx="0">
                  <c:v> CRBlack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PivotCharts!$C$89:$C$95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F188-40ED-AC48-603B7B556F3D}"/>
            </c:ext>
          </c:extLst>
        </c:ser>
        <c:ser>
          <c:idx val="2"/>
          <c:order val="2"/>
          <c:tx>
            <c:strRef>
              <c:f>PivotCharts!$D$88</c:f>
              <c:strCache>
                <c:ptCount val="1"/>
                <c:pt idx="0">
                  <c:v> CRBrown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PivotCharts!$D$89:$D$95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F188-40ED-AC48-603B7B556F3D}"/>
            </c:ext>
          </c:extLst>
        </c:ser>
        <c:ser>
          <c:idx val="3"/>
          <c:order val="3"/>
          <c:tx>
            <c:strRef>
              <c:f>PivotCharts!$E$88</c:f>
              <c:strCache>
                <c:ptCount val="1"/>
                <c:pt idx="0">
                  <c:v> CRGreen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PivotCharts!$E$89:$E$95</c:f>
              <c:numCache>
                <c:formatCode>0%</c:formatCode>
                <c:ptCount val="7"/>
                <c:pt idx="0">
                  <c:v>1.7409120951751487</c:v>
                </c:pt>
                <c:pt idx="1">
                  <c:v>1.784274193548387</c:v>
                </c:pt>
                <c:pt idx="2">
                  <c:v>1.9487070792708774</c:v>
                </c:pt>
                <c:pt idx="3">
                  <c:v>#N/A</c:v>
                </c:pt>
                <c:pt idx="4">
                  <c:v>2.0242924528301889</c:v>
                </c:pt>
                <c:pt idx="5">
                  <c:v>2.358140995446695</c:v>
                </c:pt>
                <c:pt idx="6">
                  <c:v>#N/A</c:v>
                </c:pt>
              </c:numCache>
            </c:numRef>
          </c:val>
          <c:extLst>
            <c:ext xmlns:c16="http://schemas.microsoft.com/office/drawing/2014/chart" uri="{C3380CC4-5D6E-409C-BE32-E72D297353CC}">
              <c16:uniqueId val="{00000003-F188-40ED-AC48-603B7B556F3D}"/>
            </c:ext>
          </c:extLst>
        </c:ser>
        <c:ser>
          <c:idx val="4"/>
          <c:order val="4"/>
          <c:tx>
            <c:strRef>
              <c:f>PivotCharts!$F$88</c:f>
              <c:strCache>
                <c:ptCount val="1"/>
                <c:pt idx="0">
                  <c:v> CRRed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PivotCharts!$A$89:$A$95</c:f>
              <c:strCache>
                <c:ptCount val="7"/>
                <c:pt idx="0">
                  <c:v>2017</c:v>
                </c:pt>
                <c:pt idx="1">
                  <c:v>2018</c:v>
                </c:pt>
                <c:pt idx="2">
                  <c:v>2019</c:v>
                </c:pt>
                <c:pt idx="3">
                  <c:v>2020</c:v>
                </c:pt>
                <c:pt idx="4">
                  <c:v>2021</c:v>
                </c:pt>
                <c:pt idx="5">
                  <c:v>2022</c:v>
                </c:pt>
                <c:pt idx="6">
                  <c:v>2023</c:v>
                </c:pt>
              </c:strCache>
            </c:strRef>
          </c:cat>
          <c:val>
            <c:numRef>
              <c:f>PivotCharts!$F$89:$F$95</c:f>
              <c:numCache>
                <c:formatCode>0%</c:formatCode>
                <c:ptCount val="7"/>
                <c:pt idx="0">
                  <c:v>#N/A</c:v>
                </c:pt>
                <c:pt idx="1">
                  <c:v>#N/A</c:v>
                </c:pt>
                <c:pt idx="2">
                  <c:v>#N/A</c:v>
                </c:pt>
                <c:pt idx="3">
                  <c:v>2.5415804716590813</c:v>
                </c:pt>
                <c:pt idx="4">
                  <c:v>#N/A</c:v>
                </c:pt>
                <c:pt idx="5">
                  <c:v>#N/A</c:v>
                </c:pt>
                <c:pt idx="6">
                  <c:v>2.5068022125878309</c:v>
                </c:pt>
              </c:numCache>
            </c:numRef>
          </c:val>
          <c:extLst>
            <c:ext xmlns:c16="http://schemas.microsoft.com/office/drawing/2014/chart" uri="{C3380CC4-5D6E-409C-BE32-E72D297353CC}">
              <c16:uniqueId val="{00000004-F188-40ED-AC48-603B7B556F3D}"/>
            </c:ext>
          </c:extLst>
        </c:ser>
        <c:ser>
          <c:idx val="5"/>
          <c:order val="5"/>
          <c:tx>
            <c:strRef>
              <c:f>PivotCharts!$G$88</c:f>
              <c:strCache>
                <c:ptCount val="1"/>
                <c:pt idx="0">
                  <c:v> CRTranspBlack</c:v>
                </c:pt>
              </c:strCache>
            </c:strRef>
          </c:tx>
          <c:spPr>
            <a:solidFill>
              <a:schemeClr val="tx1">
                <a:alpha val="20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PivotCharts!$G$89:$G$95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F188-40ED-AC48-603B7B556F3D}"/>
            </c:ext>
          </c:extLst>
        </c:ser>
        <c:ser>
          <c:idx val="6"/>
          <c:order val="6"/>
          <c:tx>
            <c:strRef>
              <c:f>PivotCharts!$H$88</c:f>
              <c:strCache>
                <c:ptCount val="1"/>
                <c:pt idx="0">
                  <c:v> CRTranspBrown</c:v>
                </c:pt>
              </c:strCache>
            </c:strRef>
          </c:tx>
          <c:spPr>
            <a:solidFill>
              <a:schemeClr val="accent2">
                <a:lumMod val="50000"/>
                <a:alpha val="20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PivotCharts!$H$89:$H$95</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F188-40ED-AC48-603B7B556F3D}"/>
            </c:ext>
          </c:extLst>
        </c:ser>
        <c:ser>
          <c:idx val="7"/>
          <c:order val="7"/>
          <c:tx>
            <c:strRef>
              <c:f>PivotCharts!$I$88</c:f>
              <c:strCache>
                <c:ptCount val="1"/>
                <c:pt idx="0">
                  <c:v> CRTranspGreen</c:v>
                </c:pt>
              </c:strCache>
            </c:strRef>
          </c:tx>
          <c:spPr>
            <a:solidFill>
              <a:srgbClr val="00B050">
                <a:alpha val="20000"/>
              </a:srgb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PivotCharts!$I$89:$I$95</c:f>
              <c:numCache>
                <c:formatCode>0%</c:formatCode>
                <c:ptCount val="7"/>
                <c:pt idx="0">
                  <c:v>6.7590879048248516</c:v>
                </c:pt>
                <c:pt idx="1">
                  <c:v>6.715725806451613</c:v>
                </c:pt>
                <c:pt idx="2">
                  <c:v>6.5512929207291224</c:v>
                </c:pt>
                <c:pt idx="3">
                  <c:v>#N/A</c:v>
                </c:pt>
                <c:pt idx="4">
                  <c:v>6.4757075471698116</c:v>
                </c:pt>
                <c:pt idx="5">
                  <c:v>6.1418590045533055</c:v>
                </c:pt>
                <c:pt idx="6">
                  <c:v>#N/A</c:v>
                </c:pt>
              </c:numCache>
            </c:numRef>
          </c:val>
          <c:extLst>
            <c:ext xmlns:c16="http://schemas.microsoft.com/office/drawing/2014/chart" uri="{C3380CC4-5D6E-409C-BE32-E72D297353CC}">
              <c16:uniqueId val="{00000007-F188-40ED-AC48-603B7B556F3D}"/>
            </c:ext>
          </c:extLst>
        </c:ser>
        <c:ser>
          <c:idx val="8"/>
          <c:order val="8"/>
          <c:tx>
            <c:strRef>
              <c:f>PivotCharts!$J$88</c:f>
              <c:strCache>
                <c:ptCount val="1"/>
                <c:pt idx="0">
                  <c:v> CRTranspRed</c:v>
                </c:pt>
              </c:strCache>
            </c:strRef>
          </c:tx>
          <c:spPr>
            <a:solidFill>
              <a:srgbClr val="FF0000">
                <a:alpha val="20000"/>
              </a:srgb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PivotCharts!$J$89:$J$95</c:f>
              <c:numCache>
                <c:formatCode>0%</c:formatCode>
                <c:ptCount val="7"/>
                <c:pt idx="0">
                  <c:v>#N/A</c:v>
                </c:pt>
                <c:pt idx="1">
                  <c:v>#N/A</c:v>
                </c:pt>
                <c:pt idx="2">
                  <c:v>#N/A</c:v>
                </c:pt>
                <c:pt idx="3">
                  <c:v>5.9584195283409187</c:v>
                </c:pt>
                <c:pt idx="4">
                  <c:v>#N/A</c:v>
                </c:pt>
                <c:pt idx="5">
                  <c:v>#N/A</c:v>
                </c:pt>
                <c:pt idx="6">
                  <c:v>5.9931977874121696</c:v>
                </c:pt>
              </c:numCache>
            </c:numRef>
          </c:val>
          <c:extLst>
            <c:ext xmlns:c16="http://schemas.microsoft.com/office/drawing/2014/chart" uri="{C3380CC4-5D6E-409C-BE32-E72D297353CC}">
              <c16:uniqueId val="{00000008-F188-40ED-AC48-603B7B556F3D}"/>
            </c:ext>
          </c:extLst>
        </c:ser>
        <c:ser>
          <c:idx val="9"/>
          <c:order val="9"/>
          <c:tx>
            <c:strRef>
              <c:f>PivotCharts!$K$88</c:f>
              <c:strCache>
                <c:ptCount val="1"/>
                <c:pt idx="0">
                  <c:v> UpperCap</c:v>
                </c:pt>
              </c:strCache>
            </c:strRef>
          </c:tx>
          <c:spPr>
            <a:solidFill>
              <a:schemeClr val="bg1">
                <a:lumMod val="75000"/>
              </a:schemeClr>
            </a:solidFill>
            <a:ln>
              <a:noFill/>
            </a:ln>
            <a:effectLst/>
            <a:sp3d/>
          </c:spPr>
          <c:invertIfNegative val="0"/>
          <c:cat>
            <c:strRef>
              <c:f>PivotCharts!$A$89:$A$95</c:f>
              <c:strCache>
                <c:ptCount val="7"/>
                <c:pt idx="0">
                  <c:v>2017</c:v>
                </c:pt>
                <c:pt idx="1">
                  <c:v>2018</c:v>
                </c:pt>
                <c:pt idx="2">
                  <c:v>2019</c:v>
                </c:pt>
                <c:pt idx="3">
                  <c:v>2020</c:v>
                </c:pt>
                <c:pt idx="4">
                  <c:v>2021</c:v>
                </c:pt>
                <c:pt idx="5">
                  <c:v>2022</c:v>
                </c:pt>
                <c:pt idx="6">
                  <c:v>2023</c:v>
                </c:pt>
              </c:strCache>
            </c:strRef>
          </c:cat>
          <c:val>
            <c:numRef>
              <c:f>PivotCharts!$K$89:$K$95</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F188-40ED-AC48-603B7B556F3D}"/>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Industry.xlsx]PivotCharts!PivotTable15</c:name>
    <c:fmtId val="31"/>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PivotCharts!$B$103</c:f>
              <c:strCache>
                <c:ptCount val="1"/>
                <c:pt idx="0">
                  <c:v> BottomCap</c:v>
                </c:pt>
              </c:strCache>
            </c:strRef>
          </c:tx>
          <c:spPr>
            <a:solidFill>
              <a:schemeClr val="bg1">
                <a:lumMod val="75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PivotCharts!$B$104:$B$110</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F188-40ED-AC48-603B7B556F3D}"/>
            </c:ext>
          </c:extLst>
        </c:ser>
        <c:ser>
          <c:idx val="1"/>
          <c:order val="1"/>
          <c:tx>
            <c:strRef>
              <c:f>PivotCharts!$C$103</c:f>
              <c:strCache>
                <c:ptCount val="1"/>
                <c:pt idx="0">
                  <c:v> QRBlack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PivotCharts!$C$104:$C$110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F188-40ED-AC48-603B7B556F3D}"/>
            </c:ext>
          </c:extLst>
        </c:ser>
        <c:ser>
          <c:idx val="2"/>
          <c:order val="2"/>
          <c:tx>
            <c:strRef>
              <c:f>PivotCharts!$D$103</c:f>
              <c:strCache>
                <c:ptCount val="1"/>
                <c:pt idx="0">
                  <c:v> QRBrown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PivotCharts!$D$104:$D$110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F188-40ED-AC48-603B7B556F3D}"/>
            </c:ext>
          </c:extLst>
        </c:ser>
        <c:ser>
          <c:idx val="3"/>
          <c:order val="3"/>
          <c:tx>
            <c:strRef>
              <c:f>PivotCharts!$E$103</c:f>
              <c:strCache>
                <c:ptCount val="1"/>
                <c:pt idx="0">
                  <c:v> QRGreen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PivotCharts!$E$104:$E$110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3-F188-40ED-AC48-603B7B556F3D}"/>
            </c:ext>
          </c:extLst>
        </c:ser>
        <c:ser>
          <c:idx val="4"/>
          <c:order val="4"/>
          <c:tx>
            <c:strRef>
              <c:f>PivotCharts!$F$103</c:f>
              <c:strCache>
                <c:ptCount val="1"/>
                <c:pt idx="0">
                  <c:v> QRRed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PivotCharts!$A$104:$A$110</c:f>
              <c:strCache>
                <c:ptCount val="7"/>
                <c:pt idx="0">
                  <c:v>2017</c:v>
                </c:pt>
                <c:pt idx="1">
                  <c:v>2018</c:v>
                </c:pt>
                <c:pt idx="2">
                  <c:v>2019</c:v>
                </c:pt>
                <c:pt idx="3">
                  <c:v>2020</c:v>
                </c:pt>
                <c:pt idx="4">
                  <c:v>2021</c:v>
                </c:pt>
                <c:pt idx="5">
                  <c:v>2022</c:v>
                </c:pt>
                <c:pt idx="6">
                  <c:v>2023</c:v>
                </c:pt>
              </c:strCache>
            </c:strRef>
          </c:cat>
          <c:val>
            <c:numRef>
              <c:f>PivotCharts!$F$104:$F$110</c:f>
              <c:numCache>
                <c:formatCode>0%</c:formatCode>
                <c:ptCount val="7"/>
                <c:pt idx="0">
                  <c:v>1.2822207534699273</c:v>
                </c:pt>
                <c:pt idx="1">
                  <c:v>1.358366935483871</c:v>
                </c:pt>
                <c:pt idx="2">
                  <c:v>1.5324289953370072</c:v>
                </c:pt>
                <c:pt idx="3">
                  <c:v>1.9627637567232106</c:v>
                </c:pt>
                <c:pt idx="4">
                  <c:v>1.5632075471698113</c:v>
                </c:pt>
                <c:pt idx="5">
                  <c:v>1.7660543256398178</c:v>
                </c:pt>
                <c:pt idx="6">
                  <c:v>1.8563312901779041</c:v>
                </c:pt>
              </c:numCache>
            </c:numRef>
          </c:val>
          <c:extLst>
            <c:ext xmlns:c16="http://schemas.microsoft.com/office/drawing/2014/chart" uri="{C3380CC4-5D6E-409C-BE32-E72D297353CC}">
              <c16:uniqueId val="{00000004-F188-40ED-AC48-603B7B556F3D}"/>
            </c:ext>
          </c:extLst>
        </c:ser>
        <c:ser>
          <c:idx val="5"/>
          <c:order val="5"/>
          <c:tx>
            <c:strRef>
              <c:f>PivotCharts!$G$103</c:f>
              <c:strCache>
                <c:ptCount val="1"/>
                <c:pt idx="0">
                  <c:v> QRTranspBlack</c:v>
                </c:pt>
              </c:strCache>
            </c:strRef>
          </c:tx>
          <c:spPr>
            <a:solidFill>
              <a:schemeClr val="tx1">
                <a:alpha val="20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PivotCharts!$G$104:$G$110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F188-40ED-AC48-603B7B556F3D}"/>
            </c:ext>
          </c:extLst>
        </c:ser>
        <c:ser>
          <c:idx val="6"/>
          <c:order val="6"/>
          <c:tx>
            <c:strRef>
              <c:f>PivotCharts!$H$103</c:f>
              <c:strCache>
                <c:ptCount val="1"/>
                <c:pt idx="0">
                  <c:v> QRTranspBrown</c:v>
                </c:pt>
              </c:strCache>
            </c:strRef>
          </c:tx>
          <c:spPr>
            <a:solidFill>
              <a:schemeClr val="accent2">
                <a:lumMod val="50000"/>
                <a:alpha val="20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PivotCharts!$H$104:$H$110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F188-40ED-AC48-603B7B556F3D}"/>
            </c:ext>
          </c:extLst>
        </c:ser>
        <c:ser>
          <c:idx val="7"/>
          <c:order val="7"/>
          <c:tx>
            <c:strRef>
              <c:f>PivotCharts!$I$103</c:f>
              <c:strCache>
                <c:ptCount val="1"/>
                <c:pt idx="0">
                  <c:v> QRTranspGreen</c:v>
                </c:pt>
              </c:strCache>
            </c:strRef>
          </c:tx>
          <c:spPr>
            <a:solidFill>
              <a:srgbClr val="00B050">
                <a:alpha val="20000"/>
              </a:srgb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PivotCharts!$I$104:$I$110</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7-F188-40ED-AC48-603B7B556F3D}"/>
            </c:ext>
          </c:extLst>
        </c:ser>
        <c:ser>
          <c:idx val="8"/>
          <c:order val="8"/>
          <c:tx>
            <c:strRef>
              <c:f>PivotCharts!$J$103</c:f>
              <c:strCache>
                <c:ptCount val="1"/>
                <c:pt idx="0">
                  <c:v> QRTranspRed</c:v>
                </c:pt>
              </c:strCache>
            </c:strRef>
          </c:tx>
          <c:spPr>
            <a:solidFill>
              <a:srgbClr val="FF0000">
                <a:alpha val="20000"/>
              </a:srgb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PivotCharts!$J$104:$J$110</c:f>
              <c:numCache>
                <c:formatCode>0%</c:formatCode>
                <c:ptCount val="7"/>
                <c:pt idx="0">
                  <c:v>6.717779246530073</c:v>
                </c:pt>
                <c:pt idx="1">
                  <c:v>6.641633064516129</c:v>
                </c:pt>
                <c:pt idx="2">
                  <c:v>6.4675710046629931</c:v>
                </c:pt>
                <c:pt idx="3">
                  <c:v>6.037236243276789</c:v>
                </c:pt>
                <c:pt idx="4">
                  <c:v>6.436792452830189</c:v>
                </c:pt>
                <c:pt idx="5">
                  <c:v>6.2339456743601822</c:v>
                </c:pt>
                <c:pt idx="6">
                  <c:v>6.1436687098220961</c:v>
                </c:pt>
              </c:numCache>
            </c:numRef>
          </c:val>
          <c:extLst>
            <c:ext xmlns:c16="http://schemas.microsoft.com/office/drawing/2014/chart" uri="{C3380CC4-5D6E-409C-BE32-E72D297353CC}">
              <c16:uniqueId val="{00000008-F188-40ED-AC48-603B7B556F3D}"/>
            </c:ext>
          </c:extLst>
        </c:ser>
        <c:ser>
          <c:idx val="9"/>
          <c:order val="9"/>
          <c:tx>
            <c:strRef>
              <c:f>PivotCharts!$K$103</c:f>
              <c:strCache>
                <c:ptCount val="1"/>
                <c:pt idx="0">
                  <c:v> UpperCap</c:v>
                </c:pt>
              </c:strCache>
            </c:strRef>
          </c:tx>
          <c:spPr>
            <a:solidFill>
              <a:schemeClr val="bg1">
                <a:lumMod val="75000"/>
              </a:schemeClr>
            </a:solidFill>
            <a:ln>
              <a:noFill/>
            </a:ln>
            <a:effectLst/>
            <a:sp3d/>
          </c:spPr>
          <c:invertIfNegative val="0"/>
          <c:cat>
            <c:strRef>
              <c:f>PivotCharts!$A$104:$A$110</c:f>
              <c:strCache>
                <c:ptCount val="7"/>
                <c:pt idx="0">
                  <c:v>2017</c:v>
                </c:pt>
                <c:pt idx="1">
                  <c:v>2018</c:v>
                </c:pt>
                <c:pt idx="2">
                  <c:v>2019</c:v>
                </c:pt>
                <c:pt idx="3">
                  <c:v>2020</c:v>
                </c:pt>
                <c:pt idx="4">
                  <c:v>2021</c:v>
                </c:pt>
                <c:pt idx="5">
                  <c:v>2022</c:v>
                </c:pt>
                <c:pt idx="6">
                  <c:v>2023</c:v>
                </c:pt>
              </c:strCache>
            </c:strRef>
          </c:cat>
          <c:val>
            <c:numRef>
              <c:f>PivotCharts!$K$104:$K$110</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F188-40ED-AC48-603B7B556F3D}"/>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Industry.xlsx]PivotCharts!PivotTable16</c:name>
    <c:fmtId val="35"/>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PivotCharts!$B$119</c:f>
              <c:strCache>
                <c:ptCount val="1"/>
                <c:pt idx="0">
                  <c:v> BottomCap</c:v>
                </c:pt>
              </c:strCache>
            </c:strRef>
          </c:tx>
          <c:spPr>
            <a:solidFill>
              <a:schemeClr val="bg1">
                <a:lumMod val="75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PivotCharts!$B$120:$B$126</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F188-40ED-AC48-603B7B556F3D}"/>
            </c:ext>
          </c:extLst>
        </c:ser>
        <c:ser>
          <c:idx val="1"/>
          <c:order val="1"/>
          <c:tx>
            <c:strRef>
              <c:f>PivotCharts!$C$119</c:f>
              <c:strCache>
                <c:ptCount val="1"/>
                <c:pt idx="0">
                  <c:v> CHRBlack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PivotCharts!$C$120:$C$126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F188-40ED-AC48-603B7B556F3D}"/>
            </c:ext>
          </c:extLst>
        </c:ser>
        <c:ser>
          <c:idx val="2"/>
          <c:order val="2"/>
          <c:tx>
            <c:strRef>
              <c:f>PivotCharts!$D$119</c:f>
              <c:strCache>
                <c:ptCount val="1"/>
                <c:pt idx="0">
                  <c:v> CHRBrown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PivotCharts!$D$120:$D$126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F188-40ED-AC48-603B7B556F3D}"/>
            </c:ext>
          </c:extLst>
        </c:ser>
        <c:ser>
          <c:idx val="3"/>
          <c:order val="3"/>
          <c:tx>
            <c:strRef>
              <c:f>PivotCharts!$E$119</c:f>
              <c:strCache>
                <c:ptCount val="1"/>
                <c:pt idx="0">
                  <c:v> CHRGreen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PivotCharts!$E$120:$E$126</c:f>
              <c:numCache>
                <c:formatCode>0%</c:formatCode>
                <c:ptCount val="7"/>
                <c:pt idx="0">
                  <c:v>0.78321216126900195</c:v>
                </c:pt>
                <c:pt idx="1">
                  <c:v>0.58266129032258063</c:v>
                </c:pt>
                <c:pt idx="2">
                  <c:v>0.6371343789741416</c:v>
                </c:pt>
                <c:pt idx="3">
                  <c:v>0.94745552337608607</c:v>
                </c:pt>
                <c:pt idx="4">
                  <c:v>0.85094339622641513</c:v>
                </c:pt>
                <c:pt idx="5">
                  <c:v>0.91929659287172238</c:v>
                </c:pt>
                <c:pt idx="6">
                  <c:v>0.86305875317685754</c:v>
                </c:pt>
              </c:numCache>
            </c:numRef>
          </c:val>
          <c:extLst>
            <c:ext xmlns:c16="http://schemas.microsoft.com/office/drawing/2014/chart" uri="{C3380CC4-5D6E-409C-BE32-E72D297353CC}">
              <c16:uniqueId val="{00000003-F188-40ED-AC48-603B7B556F3D}"/>
            </c:ext>
          </c:extLst>
        </c:ser>
        <c:ser>
          <c:idx val="4"/>
          <c:order val="4"/>
          <c:tx>
            <c:strRef>
              <c:f>PivotCharts!$F$119</c:f>
              <c:strCache>
                <c:ptCount val="1"/>
                <c:pt idx="0">
                  <c:v> CHRRed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PivotCharts!$A$120:$A$126</c:f>
              <c:strCache>
                <c:ptCount val="7"/>
                <c:pt idx="0">
                  <c:v>2017</c:v>
                </c:pt>
                <c:pt idx="1">
                  <c:v>2018</c:v>
                </c:pt>
                <c:pt idx="2">
                  <c:v>2019</c:v>
                </c:pt>
                <c:pt idx="3">
                  <c:v>2020</c:v>
                </c:pt>
                <c:pt idx="4">
                  <c:v>2021</c:v>
                </c:pt>
                <c:pt idx="5">
                  <c:v>2022</c:v>
                </c:pt>
                <c:pt idx="6">
                  <c:v>2023</c:v>
                </c:pt>
              </c:strCache>
            </c:strRef>
          </c:cat>
          <c:val>
            <c:numRef>
              <c:f>PivotCharts!$F$120:$F$126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4-F188-40ED-AC48-603B7B556F3D}"/>
            </c:ext>
          </c:extLst>
        </c:ser>
        <c:ser>
          <c:idx val="5"/>
          <c:order val="5"/>
          <c:tx>
            <c:strRef>
              <c:f>PivotCharts!$G$119</c:f>
              <c:strCache>
                <c:ptCount val="1"/>
                <c:pt idx="0">
                  <c:v> CHRTranspBlack</c:v>
                </c:pt>
              </c:strCache>
            </c:strRef>
          </c:tx>
          <c:spPr>
            <a:solidFill>
              <a:schemeClr val="tx1">
                <a:alpha val="20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PivotCharts!$G$120:$G$126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F188-40ED-AC48-603B7B556F3D}"/>
            </c:ext>
          </c:extLst>
        </c:ser>
        <c:ser>
          <c:idx val="6"/>
          <c:order val="6"/>
          <c:tx>
            <c:strRef>
              <c:f>PivotCharts!$H$119</c:f>
              <c:strCache>
                <c:ptCount val="1"/>
                <c:pt idx="0">
                  <c:v> CHRTranspBrown</c:v>
                </c:pt>
              </c:strCache>
            </c:strRef>
          </c:tx>
          <c:spPr>
            <a:solidFill>
              <a:schemeClr val="accent2">
                <a:lumMod val="50000"/>
                <a:alpha val="20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PivotCharts!$H$120:$H$126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F188-40ED-AC48-603B7B556F3D}"/>
            </c:ext>
          </c:extLst>
        </c:ser>
        <c:ser>
          <c:idx val="7"/>
          <c:order val="7"/>
          <c:tx>
            <c:strRef>
              <c:f>PivotCharts!$I$119</c:f>
              <c:strCache>
                <c:ptCount val="1"/>
                <c:pt idx="0">
                  <c:v> CHRTranspGreen</c:v>
                </c:pt>
              </c:strCache>
            </c:strRef>
          </c:tx>
          <c:spPr>
            <a:solidFill>
              <a:srgbClr val="00B050">
                <a:alpha val="20000"/>
              </a:srgb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PivotCharts!$I$120:$I$126</c:f>
              <c:numCache>
                <c:formatCode>0%</c:formatCode>
                <c:ptCount val="7"/>
                <c:pt idx="0">
                  <c:v>5.7167878387309976</c:v>
                </c:pt>
                <c:pt idx="1">
                  <c:v>5.917338709677419</c:v>
                </c:pt>
                <c:pt idx="2">
                  <c:v>5.8628656210258585</c:v>
                </c:pt>
                <c:pt idx="3">
                  <c:v>5.5525444766239138</c:v>
                </c:pt>
                <c:pt idx="4">
                  <c:v>5.6490566037735848</c:v>
                </c:pt>
                <c:pt idx="5">
                  <c:v>5.5807034071282775</c:v>
                </c:pt>
                <c:pt idx="6">
                  <c:v>5.6369412468231426</c:v>
                </c:pt>
              </c:numCache>
            </c:numRef>
          </c:val>
          <c:extLst>
            <c:ext xmlns:c16="http://schemas.microsoft.com/office/drawing/2014/chart" uri="{C3380CC4-5D6E-409C-BE32-E72D297353CC}">
              <c16:uniqueId val="{00000007-F188-40ED-AC48-603B7B556F3D}"/>
            </c:ext>
          </c:extLst>
        </c:ser>
        <c:ser>
          <c:idx val="8"/>
          <c:order val="8"/>
          <c:tx>
            <c:strRef>
              <c:f>PivotCharts!$J$119</c:f>
              <c:strCache>
                <c:ptCount val="1"/>
                <c:pt idx="0">
                  <c:v> CHRTranspRed</c:v>
                </c:pt>
              </c:strCache>
            </c:strRef>
          </c:tx>
          <c:spPr>
            <a:solidFill>
              <a:srgbClr val="FF0000">
                <a:alpha val="20000"/>
              </a:srgb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PivotCharts!$J$120:$J$126</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8-F188-40ED-AC48-603B7B556F3D}"/>
            </c:ext>
          </c:extLst>
        </c:ser>
        <c:ser>
          <c:idx val="9"/>
          <c:order val="9"/>
          <c:tx>
            <c:strRef>
              <c:f>PivotCharts!$K$119</c:f>
              <c:strCache>
                <c:ptCount val="1"/>
                <c:pt idx="0">
                  <c:v> UpperCap</c:v>
                </c:pt>
              </c:strCache>
            </c:strRef>
          </c:tx>
          <c:spPr>
            <a:solidFill>
              <a:schemeClr val="bg1">
                <a:lumMod val="75000"/>
              </a:schemeClr>
            </a:solidFill>
            <a:ln>
              <a:noFill/>
            </a:ln>
            <a:effectLst/>
            <a:sp3d/>
          </c:spPr>
          <c:invertIfNegative val="0"/>
          <c:cat>
            <c:strRef>
              <c:f>PivotCharts!$A$120:$A$126</c:f>
              <c:strCache>
                <c:ptCount val="7"/>
                <c:pt idx="0">
                  <c:v>2017</c:v>
                </c:pt>
                <c:pt idx="1">
                  <c:v>2018</c:v>
                </c:pt>
                <c:pt idx="2">
                  <c:v>2019</c:v>
                </c:pt>
                <c:pt idx="3">
                  <c:v>2020</c:v>
                </c:pt>
                <c:pt idx="4">
                  <c:v>2021</c:v>
                </c:pt>
                <c:pt idx="5">
                  <c:v>2022</c:v>
                </c:pt>
                <c:pt idx="6">
                  <c:v>2023</c:v>
                </c:pt>
              </c:strCache>
            </c:strRef>
          </c:cat>
          <c:val>
            <c:numRef>
              <c:f>PivotCharts!$K$120:$K$126</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F188-40ED-AC48-603B7B556F3D}"/>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Industry.xlsx]PivotCharts!PivotTable17</c:name>
    <c:fmtId val="39"/>
  </c:pivotSource>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strRef>
              <c:f>PivotCharts!$B$136</c:f>
              <c:strCache>
                <c:ptCount val="1"/>
                <c:pt idx="0">
                  <c:v> BottomCap</c:v>
                </c:pt>
              </c:strCache>
            </c:strRef>
          </c:tx>
          <c:spPr>
            <a:solidFill>
              <a:schemeClr val="bg1">
                <a:lumMod val="75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PivotCharts!$B$137:$B$143</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0-F188-40ED-AC48-603B7B556F3D}"/>
            </c:ext>
          </c:extLst>
        </c:ser>
        <c:ser>
          <c:idx val="1"/>
          <c:order val="1"/>
          <c:tx>
            <c:strRef>
              <c:f>PivotCharts!$C$136</c:f>
              <c:strCache>
                <c:ptCount val="1"/>
                <c:pt idx="0">
                  <c:v> SRBlack</c:v>
                </c:pt>
              </c:strCache>
            </c:strRef>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PivotCharts!$C$137:$C$143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F188-40ED-AC48-603B7B556F3D}"/>
            </c:ext>
          </c:extLst>
        </c:ser>
        <c:ser>
          <c:idx val="2"/>
          <c:order val="2"/>
          <c:tx>
            <c:strRef>
              <c:f>PivotCharts!$D$136</c:f>
              <c:strCache>
                <c:ptCount val="1"/>
                <c:pt idx="0">
                  <c:v> SRBrown</c:v>
                </c:pt>
              </c:strCache>
            </c:strRef>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PivotCharts!$D$137:$D$143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F188-40ED-AC48-603B7B556F3D}"/>
            </c:ext>
          </c:extLst>
        </c:ser>
        <c:ser>
          <c:idx val="3"/>
          <c:order val="3"/>
          <c:tx>
            <c:strRef>
              <c:f>PivotCharts!$E$136</c:f>
              <c:strCache>
                <c:ptCount val="1"/>
                <c:pt idx="0">
                  <c:v> SRGreen</c:v>
                </c:pt>
              </c:strCache>
            </c:strRef>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PivotCharts!$E$137:$E$143</c:f>
              <c:numCache>
                <c:formatCode>0%</c:formatCode>
                <c:ptCount val="7"/>
                <c:pt idx="0">
                  <c:v>1.413028413028413</c:v>
                </c:pt>
                <c:pt idx="1">
                  <c:v>#N/A</c:v>
                </c:pt>
                <c:pt idx="2">
                  <c:v>#N/A</c:v>
                </c:pt>
                <c:pt idx="3">
                  <c:v>#N/A</c:v>
                </c:pt>
                <c:pt idx="4">
                  <c:v>#N/A</c:v>
                </c:pt>
                <c:pt idx="5">
                  <c:v>#N/A</c:v>
                </c:pt>
                <c:pt idx="6">
                  <c:v>#N/A</c:v>
                </c:pt>
              </c:numCache>
            </c:numRef>
          </c:val>
          <c:extLst>
            <c:ext xmlns:c16="http://schemas.microsoft.com/office/drawing/2014/chart" uri="{C3380CC4-5D6E-409C-BE32-E72D297353CC}">
              <c16:uniqueId val="{00000003-F188-40ED-AC48-603B7B556F3D}"/>
            </c:ext>
          </c:extLst>
        </c:ser>
        <c:ser>
          <c:idx val="4"/>
          <c:order val="4"/>
          <c:tx>
            <c:strRef>
              <c:f>PivotCharts!$F$136</c:f>
              <c:strCache>
                <c:ptCount val="1"/>
                <c:pt idx="0">
                  <c:v> SRRed</c:v>
                </c:pt>
              </c:strCache>
            </c:strRef>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PivotCharts!$A$137:$A$143</c:f>
              <c:strCache>
                <c:ptCount val="7"/>
                <c:pt idx="0">
                  <c:v>2017</c:v>
                </c:pt>
                <c:pt idx="1">
                  <c:v>2018</c:v>
                </c:pt>
                <c:pt idx="2">
                  <c:v>2019</c:v>
                </c:pt>
                <c:pt idx="3">
                  <c:v>2020</c:v>
                </c:pt>
                <c:pt idx="4">
                  <c:v>2021</c:v>
                </c:pt>
                <c:pt idx="5">
                  <c:v>2022</c:v>
                </c:pt>
                <c:pt idx="6">
                  <c:v>2023</c:v>
                </c:pt>
              </c:strCache>
            </c:strRef>
          </c:cat>
          <c:val>
            <c:numRef>
              <c:f>PivotCharts!$F$137:$F$143</c:f>
              <c:numCache>
                <c:formatCode>0%</c:formatCode>
                <c:ptCount val="7"/>
                <c:pt idx="0">
                  <c:v>#N/A</c:v>
                </c:pt>
                <c:pt idx="1">
                  <c:v>1.9693721286370598</c:v>
                </c:pt>
                <c:pt idx="2">
                  <c:v>4.3574821852731596</c:v>
                </c:pt>
                <c:pt idx="3">
                  <c:v>9.2443502824858754</c:v>
                </c:pt>
                <c:pt idx="4">
                  <c:v>11.992668621700879</c:v>
                </c:pt>
                <c:pt idx="5">
                  <c:v>9.4739204457514319</c:v>
                </c:pt>
                <c:pt idx="6">
                  <c:v>11.537707390648567</c:v>
                </c:pt>
              </c:numCache>
            </c:numRef>
          </c:val>
          <c:extLst>
            <c:ext xmlns:c16="http://schemas.microsoft.com/office/drawing/2014/chart" uri="{C3380CC4-5D6E-409C-BE32-E72D297353CC}">
              <c16:uniqueId val="{00000004-F188-40ED-AC48-603B7B556F3D}"/>
            </c:ext>
          </c:extLst>
        </c:ser>
        <c:ser>
          <c:idx val="5"/>
          <c:order val="5"/>
          <c:tx>
            <c:strRef>
              <c:f>PivotCharts!$G$136</c:f>
              <c:strCache>
                <c:ptCount val="1"/>
                <c:pt idx="0">
                  <c:v> SRTranspBlack</c:v>
                </c:pt>
              </c:strCache>
            </c:strRef>
          </c:tx>
          <c:spPr>
            <a:solidFill>
              <a:schemeClr val="tx1">
                <a:alpha val="20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PivotCharts!$G$137:$G$143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5-F188-40ED-AC48-603B7B556F3D}"/>
            </c:ext>
          </c:extLst>
        </c:ser>
        <c:ser>
          <c:idx val="6"/>
          <c:order val="6"/>
          <c:tx>
            <c:strRef>
              <c:f>PivotCharts!$H$136</c:f>
              <c:strCache>
                <c:ptCount val="1"/>
                <c:pt idx="0">
                  <c:v> SRTranspBrown</c:v>
                </c:pt>
              </c:strCache>
            </c:strRef>
          </c:tx>
          <c:spPr>
            <a:solidFill>
              <a:schemeClr val="accent2">
                <a:lumMod val="50000"/>
                <a:alpha val="20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PivotCharts!$H$137:$H$143</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6-F188-40ED-AC48-603B7B556F3D}"/>
            </c:ext>
          </c:extLst>
        </c:ser>
        <c:ser>
          <c:idx val="7"/>
          <c:order val="7"/>
          <c:tx>
            <c:strRef>
              <c:f>PivotCharts!$I$136</c:f>
              <c:strCache>
                <c:ptCount val="1"/>
                <c:pt idx="0">
                  <c:v> SRTranspGreen</c:v>
                </c:pt>
              </c:strCache>
            </c:strRef>
          </c:tx>
          <c:spPr>
            <a:solidFill>
              <a:srgbClr val="00B050">
                <a:alpha val="20000"/>
              </a:srgb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PivotCharts!$I$137:$I$143</c:f>
              <c:numCache>
                <c:formatCode>0%</c:formatCode>
                <c:ptCount val="7"/>
                <c:pt idx="0">
                  <c:v>11.086971586971586</c:v>
                </c:pt>
                <c:pt idx="1">
                  <c:v>#N/A</c:v>
                </c:pt>
                <c:pt idx="2">
                  <c:v>#N/A</c:v>
                </c:pt>
                <c:pt idx="3">
                  <c:v>#N/A</c:v>
                </c:pt>
                <c:pt idx="4">
                  <c:v>#N/A</c:v>
                </c:pt>
                <c:pt idx="5">
                  <c:v>#N/A</c:v>
                </c:pt>
                <c:pt idx="6">
                  <c:v>#N/A</c:v>
                </c:pt>
              </c:numCache>
            </c:numRef>
          </c:val>
          <c:extLst>
            <c:ext xmlns:c16="http://schemas.microsoft.com/office/drawing/2014/chart" uri="{C3380CC4-5D6E-409C-BE32-E72D297353CC}">
              <c16:uniqueId val="{00000007-F188-40ED-AC48-603B7B556F3D}"/>
            </c:ext>
          </c:extLst>
        </c:ser>
        <c:ser>
          <c:idx val="8"/>
          <c:order val="8"/>
          <c:tx>
            <c:strRef>
              <c:f>PivotCharts!$J$136</c:f>
              <c:strCache>
                <c:ptCount val="1"/>
                <c:pt idx="0">
                  <c:v> SRTranspRed</c:v>
                </c:pt>
              </c:strCache>
            </c:strRef>
          </c:tx>
          <c:spPr>
            <a:solidFill>
              <a:srgbClr val="FF0000">
                <a:alpha val="20000"/>
              </a:srgb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PivotCharts!$J$137:$J$143</c:f>
              <c:numCache>
                <c:formatCode>0%</c:formatCode>
                <c:ptCount val="7"/>
                <c:pt idx="0">
                  <c:v>#N/A</c:v>
                </c:pt>
                <c:pt idx="1">
                  <c:v>10.53062787136294</c:v>
                </c:pt>
                <c:pt idx="2">
                  <c:v>8.1425178147268404</c:v>
                </c:pt>
                <c:pt idx="3">
                  <c:v>3.2556497175141246</c:v>
                </c:pt>
                <c:pt idx="4">
                  <c:v>0.50733137829912067</c:v>
                </c:pt>
                <c:pt idx="5">
                  <c:v>3.0260795542485681</c:v>
                </c:pt>
                <c:pt idx="6">
                  <c:v>0.96229260935143301</c:v>
                </c:pt>
              </c:numCache>
            </c:numRef>
          </c:val>
          <c:extLst>
            <c:ext xmlns:c16="http://schemas.microsoft.com/office/drawing/2014/chart" uri="{C3380CC4-5D6E-409C-BE32-E72D297353CC}">
              <c16:uniqueId val="{00000008-F188-40ED-AC48-603B7B556F3D}"/>
            </c:ext>
          </c:extLst>
        </c:ser>
        <c:ser>
          <c:idx val="9"/>
          <c:order val="9"/>
          <c:tx>
            <c:strRef>
              <c:f>PivotCharts!$K$136</c:f>
              <c:strCache>
                <c:ptCount val="1"/>
                <c:pt idx="0">
                  <c:v> UpperCap</c:v>
                </c:pt>
              </c:strCache>
            </c:strRef>
          </c:tx>
          <c:spPr>
            <a:solidFill>
              <a:schemeClr val="bg1">
                <a:lumMod val="75000"/>
              </a:schemeClr>
            </a:solidFill>
            <a:ln>
              <a:noFill/>
            </a:ln>
            <a:effectLst/>
            <a:sp3d/>
          </c:spPr>
          <c:invertIfNegative val="0"/>
          <c:cat>
            <c:strRef>
              <c:f>PivotCharts!$A$137:$A$143</c:f>
              <c:strCache>
                <c:ptCount val="7"/>
                <c:pt idx="0">
                  <c:v>2017</c:v>
                </c:pt>
                <c:pt idx="1">
                  <c:v>2018</c:v>
                </c:pt>
                <c:pt idx="2">
                  <c:v>2019</c:v>
                </c:pt>
                <c:pt idx="3">
                  <c:v>2020</c:v>
                </c:pt>
                <c:pt idx="4">
                  <c:v>2021</c:v>
                </c:pt>
                <c:pt idx="5">
                  <c:v>2022</c:v>
                </c:pt>
                <c:pt idx="6">
                  <c:v>2023</c:v>
                </c:pt>
              </c:strCache>
            </c:strRef>
          </c:cat>
          <c:val>
            <c:numRef>
              <c:f>PivotCharts!$K$137:$K$143</c:f>
              <c:numCache>
                <c:formatCode>0%</c:formatCode>
                <c:ptCount val="7"/>
                <c:pt idx="0">
                  <c:v>0.2</c:v>
                </c:pt>
                <c:pt idx="1">
                  <c:v>0.2</c:v>
                </c:pt>
                <c:pt idx="2">
                  <c:v>0.2</c:v>
                </c:pt>
                <c:pt idx="3">
                  <c:v>0.2</c:v>
                </c:pt>
                <c:pt idx="4">
                  <c:v>0.2</c:v>
                </c:pt>
                <c:pt idx="5">
                  <c:v>0.2</c:v>
                </c:pt>
                <c:pt idx="6">
                  <c:v>0.2</c:v>
                </c:pt>
              </c:numCache>
            </c:numRef>
          </c:val>
          <c:extLst>
            <c:ext xmlns:c16="http://schemas.microsoft.com/office/drawing/2014/chart" uri="{C3380CC4-5D6E-409C-BE32-E72D297353CC}">
              <c16:uniqueId val="{00000009-F188-40ED-AC48-603B7B556F3D}"/>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251341759"/>
        <c:crosses val="autoZero"/>
        <c:auto val="1"/>
        <c:lblAlgn val="ctr"/>
        <c:lblOffset val="100"/>
        <c:noMultiLvlLbl val="0"/>
      </c:catAx>
      <c:valAx>
        <c:axId val="251341759"/>
        <c:scaling>
          <c:orientation val="minMax"/>
        </c:scaling>
        <c:delete val="1"/>
        <c:axPos val="l"/>
        <c:numFmt formatCode="0%"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Industry.xlsx]PivotCharts!PivotTable18</c:name>
    <c:fmtId val="22"/>
  </c:pivotSource>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strRef>
              <c:f>PivotCharts!$B$152</c:f>
              <c:strCache>
                <c:ptCount val="1"/>
                <c:pt idx="0">
                  <c:v> Current Ratio</c:v>
                </c:pt>
              </c:strCache>
            </c:strRef>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PivotCharts!$A$153:$A$159</c:f>
              <c:strCache>
                <c:ptCount val="7"/>
                <c:pt idx="0">
                  <c:v>2017</c:v>
                </c:pt>
                <c:pt idx="1">
                  <c:v>2018</c:v>
                </c:pt>
                <c:pt idx="2">
                  <c:v>2019</c:v>
                </c:pt>
                <c:pt idx="3">
                  <c:v>2020</c:v>
                </c:pt>
                <c:pt idx="4">
                  <c:v>2021</c:v>
                </c:pt>
                <c:pt idx="5">
                  <c:v>2022</c:v>
                </c:pt>
                <c:pt idx="6">
                  <c:v>2023</c:v>
                </c:pt>
              </c:strCache>
            </c:strRef>
          </c:cat>
          <c:val>
            <c:numRef>
              <c:f>PivotCharts!$B$153:$B$159</c:f>
              <c:numCache>
                <c:formatCode>0%</c:formatCode>
                <c:ptCount val="7"/>
                <c:pt idx="0">
                  <c:v>1.7409120951751487</c:v>
                </c:pt>
                <c:pt idx="1">
                  <c:v>1.784274193548387</c:v>
                </c:pt>
                <c:pt idx="2">
                  <c:v>1.9487070792708774</c:v>
                </c:pt>
                <c:pt idx="3">
                  <c:v>2.5415804716590813</c:v>
                </c:pt>
                <c:pt idx="4">
                  <c:v>2.0242924528301889</c:v>
                </c:pt>
                <c:pt idx="5">
                  <c:v>2.358140995446695</c:v>
                </c:pt>
                <c:pt idx="6">
                  <c:v>2.5068022125878309</c:v>
                </c:pt>
              </c:numCache>
            </c:numRef>
          </c:val>
          <c:extLst>
            <c:ext xmlns:c16="http://schemas.microsoft.com/office/drawing/2014/chart" uri="{C3380CC4-5D6E-409C-BE32-E72D297353CC}">
              <c16:uniqueId val="{00000000-DBF2-41DE-AFA8-FC56CD23F095}"/>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strRef>
              <c:f>PivotCharts!$C$152</c:f>
              <c:strCache>
                <c:ptCount val="1"/>
                <c:pt idx="0">
                  <c:v> Median IndustryCurrent Ratio</c:v>
                </c:pt>
              </c:strCache>
            </c:strRef>
          </c:tx>
          <c:spPr>
            <a:solidFill>
              <a:srgbClr val="3A0CA3">
                <a:alpha val="40000"/>
              </a:srgbClr>
            </a:solidFill>
            <a:ln>
              <a:noFill/>
            </a:ln>
            <a:effectLst/>
            <a:scene3d>
              <a:camera prst="orthographicFront"/>
              <a:lightRig rig="threePt" dir="t"/>
            </a:scene3d>
            <a:sp3d>
              <a:bevelT/>
            </a:sp3d>
          </c:spPr>
          <c:invertIfNegative val="0"/>
          <c:cat>
            <c:strRef>
              <c:f>PivotCharts!$A$153:$A$159</c:f>
              <c:strCache>
                <c:ptCount val="7"/>
                <c:pt idx="0">
                  <c:v>2017</c:v>
                </c:pt>
                <c:pt idx="1">
                  <c:v>2018</c:v>
                </c:pt>
                <c:pt idx="2">
                  <c:v>2019</c:v>
                </c:pt>
                <c:pt idx="3">
                  <c:v>2020</c:v>
                </c:pt>
                <c:pt idx="4">
                  <c:v>2021</c:v>
                </c:pt>
                <c:pt idx="5">
                  <c:v>2022</c:v>
                </c:pt>
                <c:pt idx="6">
                  <c:v>2023</c:v>
                </c:pt>
              </c:strCache>
            </c:strRef>
          </c:cat>
          <c:val>
            <c:numRef>
              <c:f>PivotCharts!$C$153:$C$159</c:f>
              <c:numCache>
                <c:formatCode>0%</c:formatCode>
                <c:ptCount val="7"/>
                <c:pt idx="0">
                  <c:v>1.9004560475875745</c:v>
                </c:pt>
                <c:pt idx="1">
                  <c:v>1.7653884030273539</c:v>
                </c:pt>
                <c:pt idx="2">
                  <c:v>1.420112057373375</c:v>
                </c:pt>
                <c:pt idx="3">
                  <c:v>1.78</c:v>
                </c:pt>
                <c:pt idx="4">
                  <c:v>1.7281645215444881</c:v>
                </c:pt>
                <c:pt idx="5">
                  <c:v>1.5470053360569556</c:v>
                </c:pt>
                <c:pt idx="6">
                  <c:v>1.4662009410758208</c:v>
                </c:pt>
              </c:numCache>
            </c:numRef>
          </c:val>
          <c:extLst>
            <c:ext xmlns:c16="http://schemas.microsoft.com/office/drawing/2014/chart" uri="{C3380CC4-5D6E-409C-BE32-E72D297353CC}">
              <c16:uniqueId val="{00000001-DBF2-41DE-AFA8-FC56CD23F095}"/>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0%"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[DASHBOARD_Financial Position Analysis Tech Industry.xlsx]PivotCharts!PivotTable19</c:name>
    <c:fmtId val="26"/>
  </c:pivotSource>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strRef>
              <c:f>PivotCharts!$B$167</c:f>
              <c:strCache>
                <c:ptCount val="1"/>
                <c:pt idx="0">
                  <c:v> Current Ratio</c:v>
                </c:pt>
              </c:strCache>
            </c:strRef>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PivotCharts!$A$168:$A$174</c:f>
              <c:strCache>
                <c:ptCount val="7"/>
                <c:pt idx="0">
                  <c:v>2017</c:v>
                </c:pt>
                <c:pt idx="1">
                  <c:v>2018</c:v>
                </c:pt>
                <c:pt idx="2">
                  <c:v>2019</c:v>
                </c:pt>
                <c:pt idx="3">
                  <c:v>2020</c:v>
                </c:pt>
                <c:pt idx="4">
                  <c:v>2021</c:v>
                </c:pt>
                <c:pt idx="5">
                  <c:v>2022</c:v>
                </c:pt>
                <c:pt idx="6">
                  <c:v>2023</c:v>
                </c:pt>
              </c:strCache>
            </c:strRef>
          </c:cat>
          <c:val>
            <c:numRef>
              <c:f>PivotCharts!$B$168:$B$174</c:f>
              <c:numCache>
                <c:formatCode>0%</c:formatCode>
                <c:ptCount val="7"/>
                <c:pt idx="0">
                  <c:v>1.7409120951751487</c:v>
                </c:pt>
                <c:pt idx="1">
                  <c:v>1.784274193548387</c:v>
                </c:pt>
                <c:pt idx="2">
                  <c:v>1.9487070792708774</c:v>
                </c:pt>
                <c:pt idx="3">
                  <c:v>2.5415804716590813</c:v>
                </c:pt>
                <c:pt idx="4">
                  <c:v>2.0242924528301889</c:v>
                </c:pt>
                <c:pt idx="5">
                  <c:v>2.358140995446695</c:v>
                </c:pt>
                <c:pt idx="6">
                  <c:v>2.5068022125878309</c:v>
                </c:pt>
              </c:numCache>
            </c:numRef>
          </c:val>
          <c:extLst>
            <c:ext xmlns:c16="http://schemas.microsoft.com/office/drawing/2014/chart" uri="{C3380CC4-5D6E-409C-BE32-E72D297353CC}">
              <c16:uniqueId val="{00000000-DBF2-41DE-AFA8-FC56CD23F095}"/>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strRef>
              <c:f>PivotCharts!$C$167</c:f>
              <c:strCache>
                <c:ptCount val="1"/>
                <c:pt idx="0">
                  <c:v> Average IndustryCurrent Ratio</c:v>
                </c:pt>
              </c:strCache>
            </c:strRef>
          </c:tx>
          <c:spPr>
            <a:solidFill>
              <a:srgbClr val="FF0000">
                <a:alpha val="40000"/>
              </a:srgbClr>
            </a:solidFill>
            <a:ln>
              <a:noFill/>
            </a:ln>
            <a:effectLst/>
            <a:scene3d>
              <a:camera prst="orthographicFront"/>
              <a:lightRig rig="threePt" dir="t"/>
            </a:scene3d>
            <a:sp3d>
              <a:bevelT/>
            </a:sp3d>
          </c:spPr>
          <c:invertIfNegative val="0"/>
          <c:cat>
            <c:strRef>
              <c:f>PivotCharts!$A$168:$A$174</c:f>
              <c:strCache>
                <c:ptCount val="7"/>
                <c:pt idx="0">
                  <c:v>2017</c:v>
                </c:pt>
                <c:pt idx="1">
                  <c:v>2018</c:v>
                </c:pt>
                <c:pt idx="2">
                  <c:v>2019</c:v>
                </c:pt>
                <c:pt idx="3">
                  <c:v>2020</c:v>
                </c:pt>
                <c:pt idx="4">
                  <c:v>2021</c:v>
                </c:pt>
                <c:pt idx="5">
                  <c:v>2022</c:v>
                </c:pt>
                <c:pt idx="6">
                  <c:v>2023</c:v>
                </c:pt>
              </c:strCache>
            </c:strRef>
          </c:cat>
          <c:val>
            <c:numRef>
              <c:f>PivotCharts!$C$168:$C$174</c:f>
              <c:numCache>
                <c:formatCode>0%</c:formatCode>
                <c:ptCount val="7"/>
                <c:pt idx="0">
                  <c:v>2.4242928958952965</c:v>
                </c:pt>
                <c:pt idx="1">
                  <c:v>2.3449256595443173</c:v>
                </c:pt>
                <c:pt idx="2">
                  <c:v>1.8935227947019106</c:v>
                </c:pt>
                <c:pt idx="3">
                  <c:v>2.1116319043107903</c:v>
                </c:pt>
                <c:pt idx="4">
                  <c:v>1.8027829719999569</c:v>
                </c:pt>
                <c:pt idx="5">
                  <c:v>1.9710366681829148</c:v>
                </c:pt>
                <c:pt idx="6">
                  <c:v>1.9043010836703946</c:v>
                </c:pt>
              </c:numCache>
            </c:numRef>
          </c:val>
          <c:extLst>
            <c:ext xmlns:c16="http://schemas.microsoft.com/office/drawing/2014/chart" uri="{C3380CC4-5D6E-409C-BE32-E72D297353CC}">
              <c16:uniqueId val="{00000001-DBF2-41DE-AFA8-FC56CD23F095}"/>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0%"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ro-RO"/>
        </a:p>
      </c:txPr>
    </c:legend>
    <c:plotVisOnly val="1"/>
    <c:dispBlanksAs val="gap"/>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Industry.xlsx]PivotCharts!PivotTable9</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 vs Net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PivotCharts!$B$229</c:f>
              <c:strCache>
                <c:ptCount val="1"/>
                <c:pt idx="0">
                  <c:v>EBIT </c:v>
                </c:pt>
              </c:strCache>
            </c:strRef>
          </c:tx>
          <c:spPr>
            <a:ln w="28575" cap="rnd">
              <a:solidFill>
                <a:srgbClr val="C00000">
                  <a:alpha val="96000"/>
                </a:srgbClr>
              </a:solidFill>
              <a:round/>
              <a:tailEnd type="stealth"/>
            </a:ln>
            <a:effectLst>
              <a:glow rad="25400">
                <a:srgbClr val="FF0000">
                  <a:alpha val="40000"/>
                </a:srgbClr>
              </a:glow>
            </a:effectLst>
          </c:spPr>
          <c:marker>
            <c:symbol val="diamond"/>
            <c:size val="7"/>
            <c:spPr>
              <a:solidFill>
                <a:srgbClr val="C00000"/>
              </a:solidFill>
              <a:ln w="9525">
                <a:solidFill>
                  <a:srgbClr val="C00000"/>
                </a:solidFill>
                <a:tailEnd type="stealth"/>
              </a:ln>
              <a:effectLst>
                <a:glow rad="25400">
                  <a:srgbClr val="FF0000">
                    <a:alpha val="40000"/>
                  </a:srgbClr>
                </a:glow>
              </a:effectLst>
            </c:spPr>
          </c:marker>
          <c:cat>
            <c:strRef>
              <c:f>PivotCharts!$A$230:$A$236</c:f>
              <c:strCache>
                <c:ptCount val="7"/>
                <c:pt idx="0">
                  <c:v>2017</c:v>
                </c:pt>
                <c:pt idx="1">
                  <c:v>2018</c:v>
                </c:pt>
                <c:pt idx="2">
                  <c:v>2019</c:v>
                </c:pt>
                <c:pt idx="3">
                  <c:v>2020</c:v>
                </c:pt>
                <c:pt idx="4">
                  <c:v>2021</c:v>
                </c:pt>
                <c:pt idx="5">
                  <c:v>2022</c:v>
                </c:pt>
                <c:pt idx="6">
                  <c:v>2023</c:v>
                </c:pt>
              </c:strCache>
            </c:strRef>
          </c:cat>
          <c:val>
            <c:numRef>
              <c:f>PivotCharts!$B$230:$B$236</c:f>
              <c:numCache>
                <c:formatCode>General</c:formatCode>
                <c:ptCount val="7"/>
                <c:pt idx="0">
                  <c:v>127</c:v>
                </c:pt>
                <c:pt idx="1">
                  <c:v>451</c:v>
                </c:pt>
                <c:pt idx="2">
                  <c:v>631</c:v>
                </c:pt>
                <c:pt idx="3">
                  <c:v>1369</c:v>
                </c:pt>
                <c:pt idx="4">
                  <c:v>3648</c:v>
                </c:pt>
                <c:pt idx="5">
                  <c:v>1264</c:v>
                </c:pt>
                <c:pt idx="6">
                  <c:v>401</c:v>
                </c:pt>
              </c:numCache>
            </c:numRef>
          </c:val>
          <c:smooth val="0"/>
          <c:extLst>
            <c:ext xmlns:c16="http://schemas.microsoft.com/office/drawing/2014/chart" uri="{C3380CC4-5D6E-409C-BE32-E72D297353CC}">
              <c16:uniqueId val="{00000000-91CA-4B80-9113-15C660034BED}"/>
            </c:ext>
          </c:extLst>
        </c:ser>
        <c:ser>
          <c:idx val="1"/>
          <c:order val="1"/>
          <c:tx>
            <c:strRef>
              <c:f>PivotCharts!$C$229</c:f>
              <c:strCache>
                <c:ptCount val="1"/>
                <c:pt idx="0">
                  <c:v>Net Income </c:v>
                </c:pt>
              </c:strCache>
            </c:strRef>
          </c:tx>
          <c:spPr>
            <a:ln w="28575" cap="rnd">
              <a:solidFill>
                <a:srgbClr val="340CA3"/>
              </a:solidFill>
              <a:round/>
              <a:tailEnd type="stealth"/>
            </a:ln>
            <a:effectLst>
              <a:glow rad="25400">
                <a:srgbClr val="C59EE2"/>
              </a:glow>
            </a:effectLst>
          </c:spPr>
          <c:marker>
            <c:symbol val="diamond"/>
            <c:size val="7"/>
            <c:spPr>
              <a:solidFill>
                <a:srgbClr val="3A0CA3">
                  <a:alpha val="94000"/>
                </a:srgbClr>
              </a:solidFill>
              <a:ln w="9525">
                <a:solidFill>
                  <a:srgbClr val="340CA3"/>
                </a:solidFill>
              </a:ln>
              <a:effectLst>
                <a:glow rad="25400">
                  <a:srgbClr val="C59EE2"/>
                </a:glow>
              </a:effectLst>
            </c:spPr>
          </c:marker>
          <c:cat>
            <c:strRef>
              <c:f>PivotCharts!$A$230:$A$236</c:f>
              <c:strCache>
                <c:ptCount val="7"/>
                <c:pt idx="0">
                  <c:v>2017</c:v>
                </c:pt>
                <c:pt idx="1">
                  <c:v>2018</c:v>
                </c:pt>
                <c:pt idx="2">
                  <c:v>2019</c:v>
                </c:pt>
                <c:pt idx="3">
                  <c:v>2020</c:v>
                </c:pt>
                <c:pt idx="4">
                  <c:v>2021</c:v>
                </c:pt>
                <c:pt idx="5">
                  <c:v>2022</c:v>
                </c:pt>
                <c:pt idx="6">
                  <c:v>2023</c:v>
                </c:pt>
              </c:strCache>
            </c:strRef>
          </c:cat>
          <c:val>
            <c:numRef>
              <c:f>PivotCharts!$C$230:$C$236</c:f>
              <c:numCache>
                <c:formatCode>General</c:formatCode>
                <c:ptCount val="7"/>
                <c:pt idx="0">
                  <c:v>-33</c:v>
                </c:pt>
                <c:pt idx="1">
                  <c:v>337</c:v>
                </c:pt>
                <c:pt idx="2">
                  <c:v>341</c:v>
                </c:pt>
                <c:pt idx="3">
                  <c:v>2490</c:v>
                </c:pt>
                <c:pt idx="4">
                  <c:v>3162</c:v>
                </c:pt>
                <c:pt idx="5">
                  <c:v>1320</c:v>
                </c:pt>
                <c:pt idx="6">
                  <c:v>854</c:v>
                </c:pt>
              </c:numCache>
            </c:numRef>
          </c:val>
          <c:smooth val="0"/>
          <c:extLst>
            <c:ext xmlns:c16="http://schemas.microsoft.com/office/drawing/2014/chart" uri="{C3380CC4-5D6E-409C-BE32-E72D297353CC}">
              <c16:uniqueId val="{00000001-91CA-4B80-9113-15C660034BED}"/>
            </c:ext>
          </c:extLst>
        </c:ser>
        <c:dLbls>
          <c:showLegendKey val="0"/>
          <c:showVal val="0"/>
          <c:showCatName val="0"/>
          <c:showSerName val="0"/>
          <c:showPercent val="0"/>
          <c:showBubbleSize val="0"/>
        </c:dLbls>
        <c:marker val="1"/>
        <c:smooth val="0"/>
        <c:axId val="1802929983"/>
        <c:axId val="1802923743"/>
      </c:lineChart>
      <c:catAx>
        <c:axId val="180292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923743"/>
        <c:crosses val="autoZero"/>
        <c:auto val="1"/>
        <c:lblAlgn val="ctr"/>
        <c:lblOffset val="100"/>
        <c:noMultiLvlLbl val="0"/>
      </c:catAx>
      <c:valAx>
        <c:axId val="180292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92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o-RO"/>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2-40AA-8C79-66579458E888}"/>
              </c:ext>
            </c:extLst>
          </c:dPt>
          <c:val>
            <c:numLit>
              <c:formatCode>General</c:formatCode>
              <c:ptCount val="1"/>
              <c:pt idx="0">
                <c:v>1</c:v>
              </c:pt>
            </c:numLit>
          </c:val>
          <c:extLst>
            <c:ext xmlns:c16="http://schemas.microsoft.com/office/drawing/2014/chart" uri="{C3380CC4-5D6E-409C-BE32-E72D297353CC}">
              <c16:uniqueId val="{00000002-AE62-40AA-8C79-66579458E88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AE62-40AA-8C79-66579458E88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AE62-40AA-8C79-66579458E888}"/>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AE62-40AA-8C79-66579458E888}"/>
                </c:ext>
              </c:extLst>
            </c:dLbl>
            <c:dLbl>
              <c:idx val="1"/>
              <c:layout>
                <c:manualLayout>
                  <c:x val="-0.15873015873015875"/>
                  <c:y val="0.2245862884160756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AE62-40AA-8C79-66579458E88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PivotCharts!$B$60:$C$60</c:f>
              <c:numCache>
                <c:formatCode>0%</c:formatCode>
                <c:ptCount val="2"/>
                <c:pt idx="0">
                  <c:v>0.77699736611062331</c:v>
                </c:pt>
                <c:pt idx="1">
                  <c:v>0.22300263388937669</c:v>
                </c:pt>
              </c:numCache>
            </c:numRef>
          </c:val>
          <c:extLst>
            <c:ext xmlns:c16="http://schemas.microsoft.com/office/drawing/2014/chart" uri="{C3380CC4-5D6E-409C-BE32-E72D297353CC}">
              <c16:uniqueId val="{00000007-AE62-40AA-8C79-66579458E88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EBITM, DM, IM, Min EBITM</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2"/>
          <c:order val="2"/>
          <c:tx>
            <c:strRef>
              <c:f>PivotCharts!$B$247</c:f>
              <c:strCache>
                <c:ptCount val="1"/>
                <c:pt idx="0">
                  <c:v>EBIT Margin </c:v>
                </c:pt>
              </c:strCache>
            </c:strRef>
          </c:tx>
          <c:spPr>
            <a:pattFill prst="horzBrick">
              <a:fgClr>
                <a:srgbClr val="340CA3"/>
              </a:fgClr>
              <a:bgClr>
                <a:schemeClr val="bg1"/>
              </a:bgClr>
            </a:pattFill>
            <a:ln>
              <a:noFill/>
            </a:ln>
            <a:effectLst/>
          </c:spPr>
          <c:cat>
            <c:strLit>
              <c:ptCount val="10"/>
              <c:pt idx="0">
                <c:v>2014</c:v>
              </c:pt>
              <c:pt idx="1">
                <c:v>2015</c:v>
              </c:pt>
              <c:pt idx="2">
                <c:v>2016</c:v>
              </c:pt>
              <c:pt idx="3">
                <c:v>2017</c:v>
              </c:pt>
              <c:pt idx="4">
                <c:v>2018</c:v>
              </c:pt>
              <c:pt idx="5">
                <c:v>2019</c:v>
              </c:pt>
              <c:pt idx="6">
                <c:v>2020</c:v>
              </c:pt>
              <c:pt idx="7">
                <c:v>2021</c:v>
              </c:pt>
              <c:pt idx="8">
                <c:v>2022</c:v>
              </c:pt>
              <c:pt idx="9">
                <c:v>2023</c:v>
              </c:pt>
            </c:strLit>
          </c:cat>
          <c:val>
            <c:numRef>
              <c:f>PivotCharts!$B$248:$B$254</c:f>
              <c:numCache>
                <c:formatCode>0%</c:formatCode>
                <c:ptCount val="7"/>
                <c:pt idx="0">
                  <c:v>2.4176660955644393E-2</c:v>
                </c:pt>
                <c:pt idx="1">
                  <c:v>6.9652509652509659E-2</c:v>
                </c:pt>
                <c:pt idx="2">
                  <c:v>9.3745357302035356E-2</c:v>
                </c:pt>
                <c:pt idx="3">
                  <c:v>0.14022329202089523</c:v>
                </c:pt>
                <c:pt idx="4">
                  <c:v>0.22197882438846295</c:v>
                </c:pt>
                <c:pt idx="5">
                  <c:v>5.3557052667259859E-2</c:v>
                </c:pt>
                <c:pt idx="6">
                  <c:v>1.7680776014109348E-2</c:v>
                </c:pt>
              </c:numCache>
            </c:numRef>
          </c:val>
          <c:extLst>
            <c:ext xmlns:c16="http://schemas.microsoft.com/office/drawing/2014/chart" uri="{C3380CC4-5D6E-409C-BE32-E72D297353CC}">
              <c16:uniqueId val="{00000000-CF4C-4AC1-8621-EBFEA99F77BE}"/>
            </c:ext>
          </c:extLst>
        </c:ser>
        <c:dLbls>
          <c:showLegendKey val="0"/>
          <c:showVal val="0"/>
          <c:showCatName val="0"/>
          <c:showSerName val="0"/>
          <c:showPercent val="0"/>
          <c:showBubbleSize val="0"/>
        </c:dLbls>
        <c:axId val="1472399423"/>
        <c:axId val="1472391263"/>
      </c:areaChart>
      <c:barChart>
        <c:barDir val="col"/>
        <c:grouping val="clustered"/>
        <c:varyColors val="0"/>
        <c:ser>
          <c:idx val="0"/>
          <c:order val="0"/>
          <c:tx>
            <c:strRef>
              <c:f>PivotCharts!$C$247</c:f>
              <c:strCache>
                <c:ptCount val="1"/>
                <c:pt idx="0">
                  <c:v>Direct Margin </c:v>
                </c:pt>
              </c:strCache>
            </c:strRef>
          </c:tx>
          <c:spPr>
            <a:pattFill prst="pct75">
              <a:fgClr>
                <a:srgbClr val="340CA3"/>
              </a:fgClr>
              <a:bgClr>
                <a:schemeClr val="bg1"/>
              </a:bgClr>
            </a:pattFill>
            <a:ln>
              <a:noFill/>
            </a:ln>
            <a:effectLst>
              <a:glow rad="63500">
                <a:srgbClr val="C59EE2">
                  <a:alpha val="40000"/>
                </a:srgbClr>
              </a:glow>
            </a:effectLst>
            <a:scene3d>
              <a:camera prst="orthographicFront"/>
              <a:lightRig rig="threePt" dir="t"/>
            </a:scene3d>
            <a:sp3d prstMaterial="plastic">
              <a:bevelT/>
              <a:bevelB w="152400" h="50800" prst="softRound"/>
            </a:sp3d>
          </c:spPr>
          <c:invertIfNegative val="0"/>
          <c:cat>
            <c:numRef>
              <c:f>PivotCharts!$A$248:$A$254</c:f>
              <c:numCache>
                <c:formatCode>General</c:formatCode>
                <c:ptCount val="7"/>
                <c:pt idx="0">
                  <c:v>2017</c:v>
                </c:pt>
                <c:pt idx="1">
                  <c:v>2018</c:v>
                </c:pt>
                <c:pt idx="2">
                  <c:v>2019</c:v>
                </c:pt>
                <c:pt idx="3">
                  <c:v>2020</c:v>
                </c:pt>
                <c:pt idx="4">
                  <c:v>2021</c:v>
                </c:pt>
                <c:pt idx="5">
                  <c:v>2022</c:v>
                </c:pt>
                <c:pt idx="6">
                  <c:v>2023</c:v>
                </c:pt>
              </c:numCache>
            </c:numRef>
          </c:cat>
          <c:val>
            <c:numRef>
              <c:f>PivotCharts!$C$248:$C$254</c:f>
              <c:numCache>
                <c:formatCode>0%</c:formatCode>
                <c:ptCount val="7"/>
                <c:pt idx="0">
                  <c:v>0.65981343993908248</c:v>
                </c:pt>
                <c:pt idx="1">
                  <c:v>0.62208494208494214</c:v>
                </c:pt>
                <c:pt idx="2">
                  <c:v>0.57391175159708807</c:v>
                </c:pt>
                <c:pt idx="3">
                  <c:v>0.55474751613233642</c:v>
                </c:pt>
                <c:pt idx="4">
                  <c:v>0.51752464403066811</c:v>
                </c:pt>
                <c:pt idx="5">
                  <c:v>0.5507393754501928</c:v>
                </c:pt>
                <c:pt idx="6">
                  <c:v>0.53880070546737213</c:v>
                </c:pt>
              </c:numCache>
            </c:numRef>
          </c:val>
          <c:extLst>
            <c:ext xmlns:c16="http://schemas.microsoft.com/office/drawing/2014/chart" uri="{C3380CC4-5D6E-409C-BE32-E72D297353CC}">
              <c16:uniqueId val="{00000001-CF4C-4AC1-8621-EBFEA99F77BE}"/>
            </c:ext>
          </c:extLst>
        </c:ser>
        <c:ser>
          <c:idx val="1"/>
          <c:order val="1"/>
          <c:tx>
            <c:strRef>
              <c:f>PivotCharts!$D$247</c:f>
              <c:strCache>
                <c:ptCount val="1"/>
                <c:pt idx="0">
                  <c:v>Indirect Margin </c:v>
                </c:pt>
              </c:strCache>
            </c:strRef>
          </c:tx>
          <c:spPr>
            <a:pattFill prst="pct20">
              <a:fgClr>
                <a:srgbClr val="340CA3"/>
              </a:fgClr>
              <a:bgClr>
                <a:schemeClr val="bg1"/>
              </a:bgClr>
            </a:pattFill>
            <a:ln>
              <a:solidFill>
                <a:srgbClr val="340CA3"/>
              </a:solidFill>
            </a:ln>
            <a:effectLst>
              <a:glow rad="63500">
                <a:srgbClr val="C59EE2">
                  <a:alpha val="40000"/>
                </a:srgbClr>
              </a:glow>
            </a:effectLst>
            <a:scene3d>
              <a:camera prst="orthographicFront"/>
              <a:lightRig rig="threePt" dir="t"/>
            </a:scene3d>
            <a:sp3d prstMaterial="plastic">
              <a:bevelT/>
              <a:bevelB prst="angle"/>
            </a:sp3d>
          </c:spPr>
          <c:invertIfNegative val="0"/>
          <c:cat>
            <c:numRef>
              <c:f>PivotCharts!$A$248:$A$254</c:f>
              <c:numCache>
                <c:formatCode>General</c:formatCode>
                <c:ptCount val="7"/>
                <c:pt idx="0">
                  <c:v>2017</c:v>
                </c:pt>
                <c:pt idx="1">
                  <c:v>2018</c:v>
                </c:pt>
                <c:pt idx="2">
                  <c:v>2019</c:v>
                </c:pt>
                <c:pt idx="3">
                  <c:v>2020</c:v>
                </c:pt>
                <c:pt idx="4">
                  <c:v>2021</c:v>
                </c:pt>
                <c:pt idx="5">
                  <c:v>2022</c:v>
                </c:pt>
                <c:pt idx="6">
                  <c:v>2023</c:v>
                </c:pt>
              </c:numCache>
            </c:numRef>
          </c:cat>
          <c:val>
            <c:numRef>
              <c:f>PivotCharts!$D$248:$D$254</c:f>
              <c:numCache>
                <c:formatCode>0%</c:formatCode>
                <c:ptCount val="7"/>
                <c:pt idx="0">
                  <c:v>0.31600989910527316</c:v>
                </c:pt>
                <c:pt idx="1">
                  <c:v>0.30826254826254829</c:v>
                </c:pt>
                <c:pt idx="2">
                  <c:v>0.33234289110087656</c:v>
                </c:pt>
                <c:pt idx="3">
                  <c:v>0.30502919184676841</c:v>
                </c:pt>
                <c:pt idx="4">
                  <c:v>0.26049653158086894</c:v>
                </c:pt>
                <c:pt idx="5">
                  <c:v>0.39570357188254734</c:v>
                </c:pt>
                <c:pt idx="6">
                  <c:v>0.44351851851851853</c:v>
                </c:pt>
              </c:numCache>
            </c:numRef>
          </c:val>
          <c:extLst>
            <c:ext xmlns:c16="http://schemas.microsoft.com/office/drawing/2014/chart" uri="{C3380CC4-5D6E-409C-BE32-E72D297353CC}">
              <c16:uniqueId val="{00000002-CF4C-4AC1-8621-EBFEA99F77BE}"/>
            </c:ext>
          </c:extLst>
        </c:ser>
        <c:dLbls>
          <c:showLegendKey val="0"/>
          <c:showVal val="0"/>
          <c:showCatName val="0"/>
          <c:showSerName val="0"/>
          <c:showPercent val="0"/>
          <c:showBubbleSize val="0"/>
        </c:dLbls>
        <c:gapWidth val="219"/>
        <c:axId val="1472399423"/>
        <c:axId val="1472391263"/>
      </c:barChart>
      <c:lineChart>
        <c:grouping val="standard"/>
        <c:varyColors val="0"/>
        <c:ser>
          <c:idx val="3"/>
          <c:order val="3"/>
          <c:tx>
            <c:strRef>
              <c:f>PivotCharts!$E$247</c:f>
              <c:strCache>
                <c:ptCount val="1"/>
                <c:pt idx="0">
                  <c:v>Min EBIT Margin </c:v>
                </c:pt>
              </c:strCache>
            </c:strRef>
          </c:tx>
          <c:spPr>
            <a:ln w="28575" cap="rnd">
              <a:solidFill>
                <a:srgbClr val="C00000">
                  <a:alpha val="95000"/>
                </a:srgbClr>
              </a:solidFill>
              <a:round/>
            </a:ln>
            <a:effectLst>
              <a:glow rad="38100">
                <a:srgbClr val="FF0000">
                  <a:alpha val="40000"/>
                </a:srgbClr>
              </a:glow>
              <a:softEdge rad="0"/>
            </a:effectLst>
          </c:spPr>
          <c:marker>
            <c:symbol val="none"/>
          </c:marker>
          <c:cat>
            <c:strLit>
              <c:ptCount val="10"/>
              <c:pt idx="0">
                <c:v>2014</c:v>
              </c:pt>
              <c:pt idx="1">
                <c:v>2015</c:v>
              </c:pt>
              <c:pt idx="2">
                <c:v>2016</c:v>
              </c:pt>
              <c:pt idx="3">
                <c:v>2017</c:v>
              </c:pt>
              <c:pt idx="4">
                <c:v>2018</c:v>
              </c:pt>
              <c:pt idx="5">
                <c:v>2019</c:v>
              </c:pt>
              <c:pt idx="6">
                <c:v>2020</c:v>
              </c:pt>
              <c:pt idx="7">
                <c:v>2021</c:v>
              </c:pt>
              <c:pt idx="8">
                <c:v>2022</c:v>
              </c:pt>
              <c:pt idx="9">
                <c:v>2023</c:v>
              </c:pt>
            </c:strLit>
          </c:cat>
          <c:val>
            <c:numRef>
              <c:f>PivotCharts!$E$248:$E$254</c:f>
              <c:numCache>
                <c:formatCode>0%</c:formatCode>
                <c:ptCount val="7"/>
                <c:pt idx="0">
                  <c:v>0.15</c:v>
                </c:pt>
                <c:pt idx="1">
                  <c:v>0.15</c:v>
                </c:pt>
                <c:pt idx="2">
                  <c:v>0.15</c:v>
                </c:pt>
                <c:pt idx="3">
                  <c:v>0.15</c:v>
                </c:pt>
                <c:pt idx="4">
                  <c:v>0.15</c:v>
                </c:pt>
                <c:pt idx="5">
                  <c:v>0.15</c:v>
                </c:pt>
                <c:pt idx="6">
                  <c:v>0.15</c:v>
                </c:pt>
              </c:numCache>
            </c:numRef>
          </c:val>
          <c:smooth val="0"/>
          <c:extLst>
            <c:ext xmlns:c16="http://schemas.microsoft.com/office/drawing/2014/chart" uri="{C3380CC4-5D6E-409C-BE32-E72D297353CC}">
              <c16:uniqueId val="{00000003-CF4C-4AC1-8621-EBFEA99F77BE}"/>
            </c:ext>
          </c:extLst>
        </c:ser>
        <c:dLbls>
          <c:showLegendKey val="0"/>
          <c:showVal val="0"/>
          <c:showCatName val="0"/>
          <c:showSerName val="0"/>
          <c:showPercent val="0"/>
          <c:showBubbleSize val="0"/>
        </c:dLbls>
        <c:marker val="1"/>
        <c:smooth val="0"/>
        <c:axId val="1472399423"/>
        <c:axId val="1472391263"/>
      </c:lineChart>
      <c:catAx>
        <c:axId val="147239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472391263"/>
        <c:crosses val="autoZero"/>
        <c:auto val="1"/>
        <c:lblAlgn val="ctr"/>
        <c:lblOffset val="100"/>
        <c:noMultiLvlLbl val="0"/>
      </c:catAx>
      <c:valAx>
        <c:axId val="1472391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4723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Du Pont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PivotCharts!$B$264</c:f>
              <c:strCache>
                <c:ptCount val="1"/>
                <c:pt idx="0">
                  <c:v>ROE </c:v>
                </c:pt>
              </c:strCache>
            </c:strRef>
          </c:tx>
          <c:spPr>
            <a:pattFill prst="pct75">
              <a:fgClr>
                <a:schemeClr val="bg1"/>
              </a:fgClr>
              <a:bgClr>
                <a:srgbClr val="340CA3"/>
              </a:bgClr>
            </a:pattFill>
            <a:ln>
              <a:noFill/>
            </a:ln>
            <a:effectLst>
              <a:glow rad="38100">
                <a:srgbClr val="C59EE2">
                  <a:alpha val="40000"/>
                </a:srgbClr>
              </a:glow>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PivotCharts!$B$265:$B$271</c:f>
              <c:numCache>
                <c:formatCode>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78B3-4FBE-853C-D70E6E5FFC3E}"/>
            </c:ext>
          </c:extLst>
        </c:ser>
        <c:ser>
          <c:idx val="1"/>
          <c:order val="1"/>
          <c:tx>
            <c:strRef>
              <c:f>PivotCharts!$C$264</c:f>
              <c:strCache>
                <c:ptCount val="1"/>
                <c:pt idx="0">
                  <c:v>ROS </c:v>
                </c:pt>
              </c:strCache>
            </c:strRef>
          </c:tx>
          <c:spPr>
            <a:pattFill prst="pct75">
              <a:fgClr>
                <a:srgbClr val="C00000"/>
              </a:fgClr>
              <a:bgClr>
                <a:schemeClr val="bg1"/>
              </a:bgClr>
            </a:pattFill>
            <a:ln>
              <a:noFill/>
            </a:ln>
            <a:effectLst>
              <a:glow rad="38100">
                <a:srgbClr val="FF0000">
                  <a:alpha val="40000"/>
                </a:srgbClr>
              </a:glow>
              <a:softEdge rad="0"/>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PivotCharts!$C$265:$C$271</c:f>
              <c:numCache>
                <c:formatCode>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extLst>
            <c:ext xmlns:c16="http://schemas.microsoft.com/office/drawing/2014/chart" uri="{C3380CC4-5D6E-409C-BE32-E72D297353CC}">
              <c16:uniqueId val="{00000001-78B3-4FBE-853C-D70E6E5FFC3E}"/>
            </c:ext>
          </c:extLst>
        </c:ser>
        <c:ser>
          <c:idx val="2"/>
          <c:order val="2"/>
          <c:tx>
            <c:strRef>
              <c:f>PivotCharts!$D$264</c:f>
              <c:strCache>
                <c:ptCount val="1"/>
                <c:pt idx="0">
                  <c:v>Asset Turnover </c:v>
                </c:pt>
              </c:strCache>
            </c:strRef>
          </c:tx>
          <c:spPr>
            <a:pattFill prst="pct75">
              <a:fgClr>
                <a:schemeClr val="bg1"/>
              </a:fgClr>
              <a:bgClr>
                <a:srgbClr val="C00000"/>
              </a:bgClr>
            </a:pattFill>
            <a:ln>
              <a:noFill/>
            </a:ln>
            <a:effectLst>
              <a:glow rad="38100">
                <a:srgbClr val="FF0000">
                  <a:alpha val="40000"/>
                </a:srgbClr>
              </a:glow>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PivotCharts!$D$265:$D$271</c:f>
              <c:numCache>
                <c:formatCode>0.00</c:formatCode>
                <c:ptCount val="7"/>
                <c:pt idx="0">
                  <c:v>1.4788851351351351</c:v>
                </c:pt>
                <c:pt idx="1">
                  <c:v>1.4212028094820017</c:v>
                </c:pt>
                <c:pt idx="2">
                  <c:v>1.1166224286662243</c:v>
                </c:pt>
                <c:pt idx="3">
                  <c:v>1.0893773711225172</c:v>
                </c:pt>
                <c:pt idx="4">
                  <c:v>1.3232949512843224</c:v>
                </c:pt>
                <c:pt idx="5">
                  <c:v>0.34923054158034922</c:v>
                </c:pt>
                <c:pt idx="6">
                  <c:v>0.33409442439419607</c:v>
                </c:pt>
              </c:numCache>
            </c:numRef>
          </c:val>
          <c:extLst>
            <c:ext xmlns:c16="http://schemas.microsoft.com/office/drawing/2014/chart" uri="{C3380CC4-5D6E-409C-BE32-E72D297353CC}">
              <c16:uniqueId val="{00000002-78B3-4FBE-853C-D70E6E5FFC3E}"/>
            </c:ext>
          </c:extLst>
        </c:ser>
        <c:ser>
          <c:idx val="3"/>
          <c:order val="3"/>
          <c:tx>
            <c:strRef>
              <c:f>PivotCharts!$E$264</c:f>
              <c:strCache>
                <c:ptCount val="1"/>
                <c:pt idx="0">
                  <c:v>Equity Multiplier  </c:v>
                </c:pt>
              </c:strCache>
            </c:strRef>
          </c:tx>
          <c:spPr>
            <a:pattFill prst="pct75">
              <a:fgClr>
                <a:srgbClr val="340CA3"/>
              </a:fgClr>
              <a:bgClr>
                <a:schemeClr val="bg1"/>
              </a:bgClr>
            </a:pattFill>
            <a:ln>
              <a:noFill/>
            </a:ln>
            <a:effectLst>
              <a:glow rad="38100">
                <a:srgbClr val="C59EE2">
                  <a:alpha val="40000"/>
                </a:srgbClr>
              </a:glow>
              <a:softEdge rad="0"/>
            </a:effectLst>
            <a:scene3d>
              <a:camera prst="orthographicFront"/>
              <a:lightRig rig="threePt" dir="t"/>
            </a:scene3d>
            <a:sp3d prstMaterial="plastic">
              <a:bevelT w="152400" h="50800" prst="softRound"/>
              <a:bevelB prst="angle"/>
            </a:sp3d>
          </c:spPr>
          <c:invertIfNegative val="0"/>
          <c:cat>
            <c:numRef>
              <c:f>PivotCharts!$A$265:$A$271</c:f>
              <c:numCache>
                <c:formatCode>General</c:formatCode>
                <c:ptCount val="7"/>
                <c:pt idx="0">
                  <c:v>2017</c:v>
                </c:pt>
                <c:pt idx="1">
                  <c:v>2018</c:v>
                </c:pt>
                <c:pt idx="2">
                  <c:v>2019</c:v>
                </c:pt>
                <c:pt idx="3">
                  <c:v>2020</c:v>
                </c:pt>
                <c:pt idx="4">
                  <c:v>2021</c:v>
                </c:pt>
                <c:pt idx="5">
                  <c:v>2022</c:v>
                </c:pt>
                <c:pt idx="6">
                  <c:v>2023</c:v>
                </c:pt>
              </c:numCache>
            </c:numRef>
          </c:cat>
          <c:val>
            <c:numRef>
              <c:f>PivotCharts!$E$265:$E$271</c:f>
              <c:numCache>
                <c:formatCode>0.00</c:formatCode>
                <c:ptCount val="7"/>
                <c:pt idx="0">
                  <c:v>5.9597315436241614</c:v>
                </c:pt>
                <c:pt idx="1">
                  <c:v>3.5987361769352288</c:v>
                </c:pt>
                <c:pt idx="2">
                  <c:v>2.132295719844358</c:v>
                </c:pt>
                <c:pt idx="3">
                  <c:v>1.5353777625492548</c:v>
                </c:pt>
                <c:pt idx="4">
                  <c:v>1.6565292783780179</c:v>
                </c:pt>
                <c:pt idx="5">
                  <c:v>1.2343378995433789</c:v>
                </c:pt>
                <c:pt idx="6">
                  <c:v>1.2145745366063121</c:v>
                </c:pt>
              </c:numCache>
            </c:numRef>
          </c:val>
          <c:extLst>
            <c:ext xmlns:c16="http://schemas.microsoft.com/office/drawing/2014/chart" uri="{C3380CC4-5D6E-409C-BE32-E72D297353CC}">
              <c16:uniqueId val="{00000003-78B3-4FBE-853C-D70E6E5FFC3E}"/>
            </c:ext>
          </c:extLst>
        </c:ser>
        <c:dLbls>
          <c:showLegendKey val="0"/>
          <c:showVal val="0"/>
          <c:showCatName val="0"/>
          <c:showSerName val="0"/>
          <c:showPercent val="0"/>
          <c:showBubbleSize val="0"/>
        </c:dLbls>
        <c:gapWidth val="219"/>
        <c:overlap val="-27"/>
        <c:axId val="1247694639"/>
        <c:axId val="1247711439"/>
      </c:barChart>
      <c:catAx>
        <c:axId val="12476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247711439"/>
        <c:crosses val="autoZero"/>
        <c:auto val="1"/>
        <c:lblAlgn val="ctr"/>
        <c:lblOffset val="100"/>
        <c:noMultiLvlLbl val="0"/>
      </c:catAx>
      <c:valAx>
        <c:axId val="1247711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247694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Industry.xlsx]PivotCharts!PivotTable13</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Emp Prod. GR vs AVG Annual Sal GR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
          <c:idx val="0"/>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
          <c:idx val="0"/>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lineChart>
        <c:grouping val="standard"/>
        <c:varyColors val="0"/>
        <c:ser>
          <c:idx val="0"/>
          <c:order val="0"/>
          <c:tx>
            <c:strRef>
              <c:f>PivotCharts!$B$278</c:f>
              <c:strCache>
                <c:ptCount val="1"/>
                <c:pt idx="0">
                  <c:v>Empl. Prod. GR </c:v>
                </c:pt>
              </c:strCache>
            </c:strRef>
          </c:tx>
          <c:spPr>
            <a:ln w="28575" cap="rnd">
              <a:gradFill flip="none" rotWithShape="1">
                <a:gsLst>
                  <a:gs pos="60000">
                    <a:srgbClr val="C59EE2"/>
                  </a:gs>
                  <a:gs pos="0">
                    <a:srgbClr val="E3D3F5"/>
                  </a:gs>
                  <a:gs pos="100000">
                    <a:srgbClr val="3A0CA3"/>
                  </a:gs>
                </a:gsLst>
                <a:path path="circle">
                  <a:fillToRect r="100000" b="100000"/>
                </a:path>
                <a:tileRect l="-100000" t="-100000"/>
              </a:gradFill>
              <a:round/>
              <a:tailEnd type="stealth"/>
            </a:ln>
            <a:effectLst/>
          </c:spPr>
          <c:marker>
            <c:symbol val="circle"/>
            <c:size val="6"/>
            <c:spPr>
              <a:solidFill>
                <a:srgbClr val="C59EE2"/>
              </a:solidFill>
              <a:ln w="9525">
                <a:noFill/>
              </a:ln>
              <a:effectLst/>
            </c:spPr>
          </c:marker>
          <c:dLbls>
            <c:spPr>
              <a:solidFill>
                <a:srgbClr val="E3D3F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PivotCharts!$A$279:$A$285</c:f>
              <c:strCache>
                <c:ptCount val="7"/>
                <c:pt idx="0">
                  <c:v>2017</c:v>
                </c:pt>
                <c:pt idx="1">
                  <c:v>2018</c:v>
                </c:pt>
                <c:pt idx="2">
                  <c:v>2019</c:v>
                </c:pt>
                <c:pt idx="3">
                  <c:v>2020</c:v>
                </c:pt>
                <c:pt idx="4">
                  <c:v>2021</c:v>
                </c:pt>
                <c:pt idx="5">
                  <c:v>2022</c:v>
                </c:pt>
                <c:pt idx="6">
                  <c:v>2023</c:v>
                </c:pt>
              </c:strCache>
            </c:strRef>
          </c:cat>
          <c:val>
            <c:numRef>
              <c:f>PivotCharts!$B$279:$B$285</c:f>
              <c:numCache>
                <c:formatCode>0%</c:formatCode>
                <c:ptCount val="7"/>
                <c:pt idx="1">
                  <c:v>8.617800672128885E-2</c:v>
                </c:pt>
                <c:pt idx="2">
                  <c:v>-7.9006976901713696E-2</c:v>
                </c:pt>
                <c:pt idx="3">
                  <c:v>0.31231473424312517</c:v>
                </c:pt>
                <c:pt idx="4">
                  <c:v>0.36835517903341464</c:v>
                </c:pt>
                <c:pt idx="5">
                  <c:v>-0.10961299744432279</c:v>
                </c:pt>
                <c:pt idx="6">
                  <c:v>-7.5984394403105435E-2</c:v>
                </c:pt>
              </c:numCache>
            </c:numRef>
          </c:val>
          <c:smooth val="1"/>
          <c:extLst>
            <c:ext xmlns:c16="http://schemas.microsoft.com/office/drawing/2014/chart" uri="{C3380CC4-5D6E-409C-BE32-E72D297353CC}">
              <c16:uniqueId val="{00000000-534A-4334-B28E-4405F455648F}"/>
            </c:ext>
          </c:extLst>
        </c:ser>
        <c:ser>
          <c:idx val="1"/>
          <c:order val="1"/>
          <c:tx>
            <c:strRef>
              <c:f>PivotCharts!$C$278</c:f>
              <c:strCache>
                <c:ptCount val="1"/>
                <c:pt idx="0">
                  <c:v>AVG An. Sal GR </c:v>
                </c:pt>
              </c:strCache>
            </c:strRef>
          </c:tx>
          <c:spPr>
            <a:ln w="28575" cap="rnd">
              <a:gradFill flip="none" rotWithShape="1">
                <a:gsLst>
                  <a:gs pos="0">
                    <a:srgbClr val="FCD2D0"/>
                  </a:gs>
                  <a:gs pos="41000">
                    <a:srgbClr val="FD7D7C"/>
                  </a:gs>
                  <a:gs pos="68000">
                    <a:srgbClr val="FF0000"/>
                  </a:gs>
                  <a:gs pos="100000">
                    <a:srgbClr val="C00000"/>
                  </a:gs>
                </a:gsLst>
                <a:path path="circle">
                  <a:fillToRect t="100000" r="100000"/>
                </a:path>
                <a:tileRect l="-100000" b="-100000"/>
              </a:gradFill>
              <a:round/>
              <a:tailEnd type="stealth"/>
            </a:ln>
            <a:effectLst/>
          </c:spPr>
          <c:marker>
            <c:symbol val="circle"/>
            <c:size val="6"/>
            <c:spPr>
              <a:solidFill>
                <a:srgbClr val="FF0000"/>
              </a:solidFill>
              <a:ln w="9525">
                <a:noFill/>
              </a:ln>
              <a:effectLst/>
            </c:spPr>
          </c:marker>
          <c:dLbls>
            <c:spPr>
              <a:solidFill>
                <a:srgbClr val="FCD2D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PivotCharts!$A$279:$A$285</c:f>
              <c:strCache>
                <c:ptCount val="7"/>
                <c:pt idx="0">
                  <c:v>2017</c:v>
                </c:pt>
                <c:pt idx="1">
                  <c:v>2018</c:v>
                </c:pt>
                <c:pt idx="2">
                  <c:v>2019</c:v>
                </c:pt>
                <c:pt idx="3">
                  <c:v>2020</c:v>
                </c:pt>
                <c:pt idx="4">
                  <c:v>2021</c:v>
                </c:pt>
                <c:pt idx="5">
                  <c:v>2022</c:v>
                </c:pt>
                <c:pt idx="6">
                  <c:v>2023</c:v>
                </c:pt>
              </c:strCache>
            </c:strRef>
          </c:cat>
          <c:val>
            <c:numRef>
              <c:f>PivotCharts!$C$279:$C$285</c:f>
              <c:numCache>
                <c:formatCode>0%</c:formatCode>
                <c:ptCount val="7"/>
                <c:pt idx="1">
                  <c:v>-4.0256351216516918E-2</c:v>
                </c:pt>
                <c:pt idx="2">
                  <c:v>0.1823375163888368</c:v>
                </c:pt>
                <c:pt idx="3">
                  <c:v>0.20031746031746031</c:v>
                </c:pt>
                <c:pt idx="4">
                  <c:v>0.18299886529421303</c:v>
                </c:pt>
                <c:pt idx="5">
                  <c:v>2.2099447513811526E-4</c:v>
                </c:pt>
                <c:pt idx="6">
                  <c:v>-3.1875658587987209E-2</c:v>
                </c:pt>
              </c:numCache>
            </c:numRef>
          </c:val>
          <c:smooth val="1"/>
          <c:extLst>
            <c:ext xmlns:c16="http://schemas.microsoft.com/office/drawing/2014/chart" uri="{C3380CC4-5D6E-409C-BE32-E72D297353CC}">
              <c16:uniqueId val="{00000001-534A-4334-B28E-4405F455648F}"/>
            </c:ext>
          </c:extLst>
        </c:ser>
        <c:dLbls>
          <c:dLblPos val="t"/>
          <c:showLegendKey val="0"/>
          <c:showVal val="1"/>
          <c:showCatName val="0"/>
          <c:showSerName val="0"/>
          <c:showPercent val="0"/>
          <c:showBubbleSize val="0"/>
        </c:dLbls>
        <c:marker val="1"/>
        <c:smooth val="0"/>
        <c:axId val="1802886783"/>
        <c:axId val="1802887743"/>
      </c:lineChart>
      <c:catAx>
        <c:axId val="180288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802887743"/>
        <c:crosses val="autoZero"/>
        <c:auto val="1"/>
        <c:lblAlgn val="ctr"/>
        <c:lblOffset val="100"/>
        <c:noMultiLvlLbl val="0"/>
      </c:catAx>
      <c:valAx>
        <c:axId val="1802887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ro-RO"/>
          </a:p>
        </c:txPr>
        <c:crossAx val="1802886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Industry.xlsx]PivotCharts!PivotTable14</c:name>
    <c:fmtId val="1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WSV vs VA</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61586951077122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22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4"/>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0077580819103608E-2"/>
              <c:y val="-7.1678771866082125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66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6"/>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314E-2"/>
              <c:y val="-6.7198848624451954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8"/>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Lbl>
          <c:idx val="0"/>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s>
    <c:plotArea>
      <c:layout/>
      <c:areaChart>
        <c:grouping val="stacked"/>
        <c:varyColors val="0"/>
        <c:ser>
          <c:idx val="0"/>
          <c:order val="0"/>
          <c:tx>
            <c:strRef>
              <c:f>PivotCharts!$B$295</c:f>
              <c:strCache>
                <c:ptCount val="1"/>
                <c:pt idx="0">
                  <c:v>WSV </c:v>
                </c:pt>
              </c:strCache>
            </c:strRef>
          </c:tx>
          <c:spPr>
            <a:pattFill prst="narVert">
              <a:fgClr>
                <a:srgbClr val="C59EE2"/>
              </a:fgClr>
              <a:bgClr>
                <a:schemeClr val="bg1"/>
              </a:bgClr>
            </a:pattFill>
            <a:ln>
              <a:noFill/>
            </a:ln>
            <a:effectLst>
              <a:glow rad="63500">
                <a:srgbClr val="E3D3F5">
                  <a:alpha val="40000"/>
                </a:srgbClr>
              </a:glow>
              <a:outerShdw blurRad="50800" dist="38100" dir="18900000" algn="bl" rotWithShape="0">
                <a:schemeClr val="bg2">
                  <a:lumMod val="25000"/>
                  <a:alpha val="40000"/>
                </a:schemeClr>
              </a:outerShdw>
            </a:effectLst>
            <a:scene3d>
              <a:camera prst="orthographicFront"/>
              <a:lightRig rig="threePt" dir="t"/>
            </a:scene3d>
            <a:sp3d>
              <a:bevelT w="165100" prst="coolSlant"/>
              <a:bevelB prst="angle"/>
            </a:sp3d>
          </c:spPr>
          <c:cat>
            <c:strRef>
              <c:f>PivotCharts!$A$296:$A$302</c:f>
              <c:strCache>
                <c:ptCount val="7"/>
                <c:pt idx="0">
                  <c:v>2017</c:v>
                </c:pt>
                <c:pt idx="1">
                  <c:v>2018</c:v>
                </c:pt>
                <c:pt idx="2">
                  <c:v>2019</c:v>
                </c:pt>
                <c:pt idx="3">
                  <c:v>2020</c:v>
                </c:pt>
                <c:pt idx="4">
                  <c:v>2021</c:v>
                </c:pt>
                <c:pt idx="5">
                  <c:v>2022</c:v>
                </c:pt>
                <c:pt idx="6">
                  <c:v>2023</c:v>
                </c:pt>
              </c:strCache>
            </c:strRef>
          </c:cat>
          <c:val>
            <c:numRef>
              <c:f>PivotCharts!$B$296:$B$302</c:f>
              <c:numCache>
                <c:formatCode>0%</c:formatCode>
                <c:ptCount val="7"/>
                <c:pt idx="0">
                  <c:v>0.28875209848908784</c:v>
                </c:pt>
                <c:pt idx="1">
                  <c:v>0.2296689824274622</c:v>
                </c:pt>
                <c:pt idx="2">
                  <c:v>0.2615062761506276</c:v>
                </c:pt>
                <c:pt idx="3">
                  <c:v>0.22889348976305499</c:v>
                </c:pt>
                <c:pt idx="4">
                  <c:v>0.18262075923823937</c:v>
                </c:pt>
                <c:pt idx="5">
                  <c:v>0.22031500518721117</c:v>
                </c:pt>
                <c:pt idx="6">
                  <c:v>0.22485659655831741</c:v>
                </c:pt>
              </c:numCache>
            </c:numRef>
          </c:val>
          <c:extLst>
            <c:ext xmlns:c16="http://schemas.microsoft.com/office/drawing/2014/chart" uri="{C3380CC4-5D6E-409C-BE32-E72D297353CC}">
              <c16:uniqueId val="{00000000-22C0-4107-966D-6C09C793B8B9}"/>
            </c:ext>
          </c:extLst>
        </c:ser>
        <c:dLbls>
          <c:showLegendKey val="0"/>
          <c:showVal val="0"/>
          <c:showCatName val="0"/>
          <c:showSerName val="0"/>
          <c:showPercent val="0"/>
          <c:showBubbleSize val="0"/>
        </c:dLbls>
        <c:axId val="653148528"/>
        <c:axId val="653152368"/>
      </c:areaChart>
      <c:lineChart>
        <c:grouping val="standard"/>
        <c:varyColors val="0"/>
        <c:ser>
          <c:idx val="1"/>
          <c:order val="1"/>
          <c:tx>
            <c:strRef>
              <c:f>PivotCharts!$C$295</c:f>
              <c:strCache>
                <c:ptCount val="1"/>
                <c:pt idx="0">
                  <c:v>Value Added </c:v>
                </c:pt>
              </c:strCache>
            </c:strRef>
          </c:tx>
          <c:spPr>
            <a:ln w="28575" cap="rnd">
              <a:solidFill>
                <a:srgbClr val="3A0CA3"/>
              </a:solidFill>
              <a:round/>
              <a:tailEnd type="stealth"/>
            </a:ln>
            <a:effectLst>
              <a:glow rad="38100">
                <a:srgbClr val="C59EE2">
                  <a:alpha val="40000"/>
                </a:srgbClr>
              </a:glow>
            </a:effectLst>
          </c:spPr>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dPt>
            <c:idx val="0"/>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4-22C0-4107-966D-6C09C793B8B9}"/>
              </c:ext>
            </c:extLst>
          </c:dPt>
          <c:dPt>
            <c:idx val="1"/>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3-22C0-4107-966D-6C09C793B8B9}"/>
              </c:ext>
            </c:extLst>
          </c:dPt>
          <c:dPt>
            <c:idx val="2"/>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5-22C0-4107-966D-6C09C793B8B9}"/>
              </c:ext>
            </c:extLst>
          </c:dPt>
          <c:dPt>
            <c:idx val="3"/>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6-22C0-4107-966D-6C09C793B8B9}"/>
              </c:ext>
            </c:extLst>
          </c:dPt>
          <c:dPt>
            <c:idx val="4"/>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7-22C0-4107-966D-6C09C793B8B9}"/>
              </c:ext>
            </c:extLst>
          </c:dPt>
          <c:dPt>
            <c:idx val="5"/>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8-22C0-4107-966D-6C09C793B8B9}"/>
              </c:ext>
            </c:extLst>
          </c:dPt>
          <c:dPt>
            <c:idx val="6"/>
            <c:marker>
              <c:symbol val="diamond"/>
              <c:size val="6"/>
              <c:spPr>
                <a:solidFill>
                  <a:srgbClr val="3A0CA3"/>
                </a:solidFill>
                <a:ln w="9525">
                  <a:solidFill>
                    <a:srgbClr val="3A0CA3"/>
                  </a:solidFill>
                  <a:tailEnd type="stealth"/>
                </a:ln>
                <a:effectLst>
                  <a:glow rad="38100">
                    <a:srgbClr val="C59EE2">
                      <a:alpha val="40000"/>
                    </a:srgbClr>
                  </a:glow>
                </a:effectLst>
                <a:scene3d>
                  <a:camera prst="orthographicFront"/>
                  <a:lightRig rig="threePt" dir="t"/>
                </a:scene3d>
                <a:sp3d prstMaterial="plastic"/>
              </c:spPr>
            </c:marker>
            <c:bubble3D val="0"/>
            <c:spPr>
              <a:ln w="28575" cap="rnd">
                <a:solidFill>
                  <a:srgbClr val="3A0CA3"/>
                </a:solidFill>
                <a:round/>
                <a:tailEnd type="stealth"/>
              </a:ln>
              <a:effectLst>
                <a:glow rad="38100">
                  <a:srgbClr val="C59EE2">
                    <a:alpha val="40000"/>
                  </a:srgbClr>
                </a:glow>
              </a:effectLst>
            </c:spPr>
            <c:extLst>
              <c:ext xmlns:c16="http://schemas.microsoft.com/office/drawing/2014/chart" uri="{C3380CC4-5D6E-409C-BE32-E72D297353CC}">
                <c16:uniqueId val="{00000009-22C0-4107-966D-6C09C793B8B9}"/>
              </c:ext>
            </c:extLst>
          </c:dPt>
          <c:dLbls>
            <c:dLbl>
              <c:idx val="0"/>
              <c:layout>
                <c:manualLayout>
                  <c:x val="-5.0077580819103622E-2"/>
                  <c:y val="-7.1678771866082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C0-4107-966D-6C09C793B8B9}"/>
                </c:ext>
              </c:extLst>
            </c:dLbl>
            <c:dLbl>
              <c:idx val="1"/>
              <c:layout>
                <c:manualLayout>
                  <c:x val="-5.0077580819103608E-2"/>
                  <c:y val="-7.6158695107712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C0-4107-966D-6C09C793B8B9}"/>
                </c:ext>
              </c:extLst>
            </c:dLbl>
            <c:dLbl>
              <c:idx val="2"/>
              <c:layout>
                <c:manualLayout>
                  <c:x val="-5.0077580819103608E-2"/>
                  <c:y val="-7.1678771866082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C0-4107-966D-6C09C793B8B9}"/>
                </c:ext>
              </c:extLst>
            </c:dLbl>
            <c:dLbl>
              <c:idx val="3"/>
              <c:layout>
                <c:manualLayout>
                  <c:x val="-5.8423844288954266E-2"/>
                  <c:y val="-7.6158695107712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C0-4107-966D-6C09C793B8B9}"/>
                </c:ext>
              </c:extLst>
            </c:dLbl>
            <c:dLbl>
              <c:idx val="4"/>
              <c:layout>
                <c:manualLayout>
                  <c:x val="-5.8423844288954314E-2"/>
                  <c:y val="-6.719884862445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C0-4107-966D-6C09C793B8B9}"/>
                </c:ext>
              </c:extLst>
            </c:dLbl>
            <c:dLbl>
              <c:idx val="5"/>
              <c:layout>
                <c:manualLayout>
                  <c:x val="-5.842384428895421E-2"/>
                  <c:y val="8.06386183493423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 xmlns:c16="http://schemas.microsoft.com/office/drawing/2014/chart" uri="{C3380CC4-5D6E-409C-BE32-E72D297353CC}">
                  <c16:uniqueId val="{00000008-22C0-4107-966D-6C09C793B8B9}"/>
                </c:ext>
              </c:extLst>
            </c:dLbl>
            <c:dLbl>
              <c:idx val="6"/>
              <c:layout>
                <c:manualLayout>
                  <c:x val="-5.564175646567078E-2"/>
                  <c:y val="7.6158695107712171E-2"/>
                </c:manualLayout>
              </c:layout>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 xmlns:c16="http://schemas.microsoft.com/office/drawing/2014/chart" uri="{C3380CC4-5D6E-409C-BE32-E72D297353CC}">
                  <c16:uniqueId val="{00000009-22C0-4107-966D-6C09C793B8B9}"/>
                </c:ext>
              </c:extLst>
            </c:dLbl>
            <c:spPr>
              <a:solidFill>
                <a:srgbClr val="EEDAFA"/>
              </a:solidFill>
              <a:ln>
                <a:solidFill>
                  <a:srgbClr val="3A0CA3"/>
                </a:solidFill>
              </a:ln>
              <a:effectLst>
                <a:glow rad="38100">
                  <a:srgbClr val="EEDAFA">
                    <a:alpha val="40000"/>
                  </a:srgbClr>
                </a:glo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PivotCharts!$A$296:$A$302</c:f>
              <c:strCache>
                <c:ptCount val="7"/>
                <c:pt idx="0">
                  <c:v>2017</c:v>
                </c:pt>
                <c:pt idx="1">
                  <c:v>2018</c:v>
                </c:pt>
                <c:pt idx="2">
                  <c:v>2019</c:v>
                </c:pt>
                <c:pt idx="3">
                  <c:v>2020</c:v>
                </c:pt>
                <c:pt idx="4">
                  <c:v>2021</c:v>
                </c:pt>
                <c:pt idx="5">
                  <c:v>2022</c:v>
                </c:pt>
                <c:pt idx="6">
                  <c:v>2023</c:v>
                </c:pt>
              </c:strCache>
            </c:strRef>
          </c:cat>
          <c:val>
            <c:numRef>
              <c:f>PivotCharts!$C$296:$C$302</c:f>
              <c:numCache>
                <c:formatCode>0</c:formatCode>
                <c:ptCount val="7"/>
                <c:pt idx="0">
                  <c:v>1787</c:v>
                </c:pt>
                <c:pt idx="1">
                  <c:v>2447</c:v>
                </c:pt>
                <c:pt idx="2">
                  <c:v>2868</c:v>
                </c:pt>
                <c:pt idx="3">
                  <c:v>4347</c:v>
                </c:pt>
                <c:pt idx="4">
                  <c:v>7929</c:v>
                </c:pt>
                <c:pt idx="5">
                  <c:v>10603</c:v>
                </c:pt>
                <c:pt idx="6">
                  <c:v>10460</c:v>
                </c:pt>
              </c:numCache>
            </c:numRef>
          </c:val>
          <c:smooth val="0"/>
          <c:extLst>
            <c:ext xmlns:c16="http://schemas.microsoft.com/office/drawing/2014/chart" uri="{C3380CC4-5D6E-409C-BE32-E72D297353CC}">
              <c16:uniqueId val="{00000001-22C0-4107-966D-6C09C793B8B9}"/>
            </c:ext>
          </c:extLst>
        </c:ser>
        <c:dLbls>
          <c:showLegendKey val="0"/>
          <c:showVal val="0"/>
          <c:showCatName val="0"/>
          <c:showSerName val="0"/>
          <c:showPercent val="0"/>
          <c:showBubbleSize val="0"/>
        </c:dLbls>
        <c:marker val="1"/>
        <c:smooth val="0"/>
        <c:axId val="652892208"/>
        <c:axId val="652891728"/>
      </c:lineChart>
      <c:catAx>
        <c:axId val="6531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3152368"/>
        <c:crosses val="autoZero"/>
        <c:auto val="1"/>
        <c:lblAlgn val="ctr"/>
        <c:lblOffset val="100"/>
        <c:noMultiLvlLbl val="0"/>
      </c:catAx>
      <c:valAx>
        <c:axId val="653152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3148528"/>
        <c:crosses val="autoZero"/>
        <c:crossBetween val="between"/>
      </c:valAx>
      <c:valAx>
        <c:axId val="6528917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2892208"/>
        <c:crosses val="max"/>
        <c:crossBetween val="between"/>
      </c:valAx>
      <c:catAx>
        <c:axId val="652892208"/>
        <c:scaling>
          <c:orientation val="minMax"/>
        </c:scaling>
        <c:delete val="1"/>
        <c:axPos val="b"/>
        <c:numFmt formatCode="General" sourceLinked="1"/>
        <c:majorTickMark val="out"/>
        <c:minorTickMark val="none"/>
        <c:tickLblPos val="nextTo"/>
        <c:crossAx val="652891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ro-RO" b="1">
                <a:solidFill>
                  <a:sysClr val="windowText" lastClr="000000"/>
                </a:solidFill>
                <a:latin typeface="Times New Roman" panose="02020603050405020304" pitchFamily="18" charset="0"/>
                <a:cs typeface="Times New Roman" panose="02020603050405020304" pitchFamily="18" charset="0"/>
              </a:rPr>
              <a:t>ROA </a:t>
            </a:r>
            <a:r>
              <a:rPr lang="en-US" b="1">
                <a:solidFill>
                  <a:sysClr val="windowText" lastClr="000000"/>
                </a:solidFill>
                <a:latin typeface="Times New Roman" panose="02020603050405020304" pitchFamily="18" charset="0"/>
                <a:cs typeface="Times New Roman" panose="02020603050405020304" pitchFamily="18" charset="0"/>
              </a:rPr>
              <a:t>Tech Industry</a:t>
            </a:r>
            <a:endParaRPr lang="en-GB"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3.2272325375773681E-2"/>
          <c:y val="0.12705530642750373"/>
        </c:manualLayout>
      </c:layout>
      <c:overlay val="0"/>
      <c:spPr>
        <a:noFill/>
        <a:ln>
          <a:noFill/>
        </a:ln>
        <a:effectLst/>
      </c:spPr>
      <c:txPr>
        <a:bodyPr rot="-5400000" spcFirstLastPara="1" vertOverflow="ellipsis"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lotArea>
      <c:layout>
        <c:manualLayout>
          <c:layoutTarget val="inner"/>
          <c:xMode val="edge"/>
          <c:yMode val="edge"/>
          <c:x val="0.24690922255407741"/>
          <c:y val="2.7100326024269403E-2"/>
          <c:w val="0.7530907774459229"/>
          <c:h val="0.62922448595270886"/>
        </c:manualLayout>
      </c:layout>
      <c:barChart>
        <c:barDir val="col"/>
        <c:grouping val="stacked"/>
        <c:varyColors val="0"/>
        <c:ser>
          <c:idx val="0"/>
          <c:order val="0"/>
          <c:tx>
            <c:strRef>
              <c:f>'[1]ROA,ROE,ROS Tech Industry'!$A$2</c:f>
              <c:strCache>
                <c:ptCount val="1"/>
                <c:pt idx="0">
                  <c:v>ROA_NVIDIA</c:v>
                </c:pt>
              </c:strCache>
            </c:strRef>
          </c:tx>
          <c:spPr>
            <a:pattFill prst="dkHorz">
              <a:fgClr>
                <a:srgbClr val="3A0CA3"/>
              </a:fgClr>
              <a:bgClr>
                <a:schemeClr val="bg1"/>
              </a:bgClr>
            </a:pattFill>
            <a:ln>
              <a:noFill/>
            </a:ln>
            <a:effectLst>
              <a:glow rad="508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Industry'!$B$2:$H$2</c:f>
              <c:numCache>
                <c:formatCode>General</c:formatCode>
                <c:ptCount val="7"/>
                <c:pt idx="0">
                  <c:v>0.16929173864444672</c:v>
                </c:pt>
                <c:pt idx="1">
                  <c:v>0.27106129347922781</c:v>
                </c:pt>
                <c:pt idx="2">
                  <c:v>0.31154077640686129</c:v>
                </c:pt>
                <c:pt idx="3">
                  <c:v>0.16147848686110308</c:v>
                </c:pt>
                <c:pt idx="4">
                  <c:v>0.15046368656871939</c:v>
                </c:pt>
                <c:pt idx="5">
                  <c:v>0.22069839545567702</c:v>
                </c:pt>
                <c:pt idx="6">
                  <c:v>0.10606575688407557</c:v>
                </c:pt>
              </c:numCache>
            </c:numRef>
          </c:val>
          <c:extLst>
            <c:ext xmlns:c16="http://schemas.microsoft.com/office/drawing/2014/chart" uri="{C3380CC4-5D6E-409C-BE32-E72D297353CC}">
              <c16:uniqueId val="{00000000-E395-43B8-B147-B82EE8C733D6}"/>
            </c:ext>
          </c:extLst>
        </c:ser>
        <c:ser>
          <c:idx val="1"/>
          <c:order val="1"/>
          <c:tx>
            <c:strRef>
              <c:f>'[1]ROA,ROE,ROS Tech Industry'!$A$3</c:f>
              <c:strCache>
                <c:ptCount val="1"/>
                <c:pt idx="0">
                  <c:v>ROA_AMD</c:v>
                </c:pt>
              </c:strCache>
            </c:strRef>
          </c:tx>
          <c:spPr>
            <a:pattFill prst="dkVert">
              <a:fgClr>
                <a:srgbClr val="9C5BCD"/>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Industry'!$B$3:$H$3</c:f>
              <c:numCache>
                <c:formatCode>General</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extLst>
            <c:ext xmlns:c16="http://schemas.microsoft.com/office/drawing/2014/chart" uri="{C3380CC4-5D6E-409C-BE32-E72D297353CC}">
              <c16:uniqueId val="{00000001-E395-43B8-B147-B82EE8C733D6}"/>
            </c:ext>
          </c:extLst>
        </c:ser>
        <c:ser>
          <c:idx val="2"/>
          <c:order val="2"/>
          <c:tx>
            <c:strRef>
              <c:f>'[1]ROA,ROE,ROS Tech Industry'!$A$4</c:f>
              <c:strCache>
                <c:ptCount val="1"/>
                <c:pt idx="0">
                  <c:v>ROA_Intel</c:v>
                </c:pt>
              </c:strCache>
            </c:strRef>
          </c:tx>
          <c:spPr>
            <a:pattFill prst="dkHorz">
              <a:fgClr>
                <a:srgbClr val="C59EE2"/>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Industry'!$B$4:$H$4</c:f>
              <c:numCache>
                <c:formatCode>General</c:formatCode>
                <c:ptCount val="7"/>
                <c:pt idx="0">
                  <c:v>7.7899212163993217E-2</c:v>
                </c:pt>
                <c:pt idx="1">
                  <c:v>0.16452412025351079</c:v>
                </c:pt>
                <c:pt idx="2">
                  <c:v>0.15417069526237145</c:v>
                </c:pt>
                <c:pt idx="3">
                  <c:v>0.13651357689217525</c:v>
                </c:pt>
                <c:pt idx="4">
                  <c:v>0.11797679417597948</c:v>
                </c:pt>
                <c:pt idx="5">
                  <c:v>4.4008061371860981E-2</c:v>
                </c:pt>
                <c:pt idx="6">
                  <c:v>8.8165285114734926E-3</c:v>
                </c:pt>
              </c:numCache>
            </c:numRef>
          </c:val>
          <c:extLst>
            <c:ext xmlns:c16="http://schemas.microsoft.com/office/drawing/2014/chart" uri="{C3380CC4-5D6E-409C-BE32-E72D297353CC}">
              <c16:uniqueId val="{00000002-E395-43B8-B147-B82EE8C733D6}"/>
            </c:ext>
          </c:extLst>
        </c:ser>
        <c:ser>
          <c:idx val="3"/>
          <c:order val="3"/>
          <c:tx>
            <c:strRef>
              <c:f>'[1]ROA,ROE,ROS Tech Industry'!$A$5</c:f>
              <c:strCache>
                <c:ptCount val="1"/>
                <c:pt idx="0">
                  <c:v>ROA_Qualcomm</c:v>
                </c:pt>
              </c:strCache>
            </c:strRef>
          </c:tx>
          <c:spPr>
            <a:pattFill prst="dkVert">
              <a:fgClr>
                <a:srgbClr val="EEDAFA"/>
              </a:fgClr>
              <a:bgClr>
                <a:schemeClr val="bg1"/>
              </a:bgClr>
            </a:pattFill>
            <a:ln>
              <a:noFill/>
            </a:ln>
            <a:effectLst>
              <a:glow rad="38100">
                <a:srgbClr val="C59EE2">
                  <a:alpha val="40000"/>
                </a:srgbClr>
              </a:glow>
            </a:effectLst>
            <a:scene3d>
              <a:camera prst="orthographicFront"/>
              <a:lightRig rig="threePt" dir="t"/>
            </a:scene3d>
            <a:sp3d prstMaterial="plastic">
              <a:bevelT/>
            </a:sp3d>
          </c:spPr>
          <c:invertIfNegative val="0"/>
          <c:cat>
            <c:numRef>
              <c:f>'[1]ROA,ROE,ROS Tech Industry'!$B$1:$H$1</c:f>
              <c:numCache>
                <c:formatCode>General</c:formatCode>
                <c:ptCount val="7"/>
                <c:pt idx="0">
                  <c:v>2017</c:v>
                </c:pt>
                <c:pt idx="1">
                  <c:v>2018</c:v>
                </c:pt>
                <c:pt idx="2">
                  <c:v>2019</c:v>
                </c:pt>
                <c:pt idx="3">
                  <c:v>2020</c:v>
                </c:pt>
                <c:pt idx="4">
                  <c:v>2021</c:v>
                </c:pt>
                <c:pt idx="5">
                  <c:v>2022</c:v>
                </c:pt>
                <c:pt idx="6">
                  <c:v>2023</c:v>
                </c:pt>
              </c:numCache>
            </c:numRef>
          </c:cat>
          <c:val>
            <c:numRef>
              <c:f>'[1]ROA,ROE,ROS Tech Industry'!$B$5:$H$5</c:f>
              <c:numCache>
                <c:formatCode>General</c:formatCode>
                <c:ptCount val="7"/>
                <c:pt idx="0">
                  <c:v>3.7336224536542159E-2</c:v>
                </c:pt>
                <c:pt idx="1">
                  <c:v>-0.15172076532795403</c:v>
                </c:pt>
                <c:pt idx="2">
                  <c:v>0.13308250144127196</c:v>
                </c:pt>
                <c:pt idx="3">
                  <c:v>0.14603584873855144</c:v>
                </c:pt>
                <c:pt idx="4">
                  <c:v>0.21927740058195927</c:v>
                </c:pt>
                <c:pt idx="5">
                  <c:v>0.26392459297343618</c:v>
                </c:pt>
                <c:pt idx="6">
                  <c:v>0.14169278996865203</c:v>
                </c:pt>
              </c:numCache>
            </c:numRef>
          </c:val>
          <c:extLst>
            <c:ext xmlns:c16="http://schemas.microsoft.com/office/drawing/2014/chart" uri="{C3380CC4-5D6E-409C-BE32-E72D297353CC}">
              <c16:uniqueId val="{00000003-E395-43B8-B147-B82EE8C733D6}"/>
            </c:ext>
          </c:extLst>
        </c:ser>
        <c:dLbls>
          <c:showLegendKey val="0"/>
          <c:showVal val="0"/>
          <c:showCatName val="0"/>
          <c:showSerName val="0"/>
          <c:showPercent val="0"/>
          <c:showBubbleSize val="0"/>
        </c:dLbls>
        <c:gapWidth val="150"/>
        <c:overlap val="100"/>
        <c:axId val="612487584"/>
        <c:axId val="612484056"/>
      </c:barChart>
      <c:catAx>
        <c:axId val="6124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612484056"/>
        <c:crosses val="autoZero"/>
        <c:auto val="1"/>
        <c:lblAlgn val="ctr"/>
        <c:lblOffset val="100"/>
        <c:noMultiLvlLbl val="0"/>
      </c:catAx>
      <c:valAx>
        <c:axId val="612484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1248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o-RO"/>
          </a:p>
        </c:txPr>
      </c:dTable>
      <c:spPr>
        <a:noFill/>
        <a:ln>
          <a:noFill/>
        </a:ln>
        <a:effectLst/>
      </c:spPr>
    </c:plotArea>
    <c:legend>
      <c:legendPos val="b"/>
      <c:layout>
        <c:manualLayout>
          <c:xMode val="edge"/>
          <c:yMode val="edge"/>
          <c:x val="0.19853472186063262"/>
          <c:y val="0.93874509062376399"/>
          <c:w val="0.6073538008818975"/>
          <c:h val="6.125490937623599E-2"/>
        </c:manualLayout>
      </c:layou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000000000000022" l="0.70000000000000018" r="0.70000000000000018" t="0.75000000000000022" header="0.3000000000000001" footer="0.300000000000000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Industry.xlsx]PivotCharts!PivotTable22</c:name>
    <c:fmtId val="3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EBIT vs OCF</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wdDnDiag">
            <a:fgClr>
              <a:srgbClr val="C59EE2"/>
            </a:fgClr>
            <a:bgClr>
              <a:schemeClr val="bg1"/>
            </a:bgClr>
          </a:pattFill>
          <a:ln>
            <a:noFill/>
          </a:ln>
          <a:effectLst/>
          <a:scene3d>
            <a:camera prst="orthographicFront"/>
            <a:lightRig rig="threePt" dir="t"/>
          </a:scene3d>
          <a:sp3d prstMaterial="plastic">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PivotCharts!$B$339</c:f>
              <c:strCache>
                <c:ptCount val="1"/>
                <c:pt idx="0">
                  <c:v>EBIT </c:v>
                </c:pt>
              </c:strCache>
            </c:strRef>
          </c:tx>
          <c:spPr>
            <a:pattFill prst="wdDnDiag">
              <a:fgClr>
                <a:srgbClr val="C59EE2"/>
              </a:fgClr>
              <a:bgClr>
                <a:schemeClr val="bg1"/>
              </a:bgClr>
            </a:pattFill>
            <a:ln>
              <a:noFill/>
            </a:ln>
            <a:effectLst/>
            <a:scene3d>
              <a:camera prst="orthographicFront"/>
              <a:lightRig rig="threePt" dir="t"/>
            </a:scene3d>
            <a:sp3d prstMaterial="plastic">
              <a:bevelT/>
              <a:bevelB prst="relaxedInset"/>
            </a:sp3d>
          </c:spPr>
          <c:cat>
            <c:strRef>
              <c:f>PivotCharts!$A$340:$A$346</c:f>
              <c:strCache>
                <c:ptCount val="7"/>
                <c:pt idx="0">
                  <c:v>2017</c:v>
                </c:pt>
                <c:pt idx="1">
                  <c:v>2018</c:v>
                </c:pt>
                <c:pt idx="2">
                  <c:v>2019</c:v>
                </c:pt>
                <c:pt idx="3">
                  <c:v>2020</c:v>
                </c:pt>
                <c:pt idx="4">
                  <c:v>2021</c:v>
                </c:pt>
                <c:pt idx="5">
                  <c:v>2022</c:v>
                </c:pt>
                <c:pt idx="6">
                  <c:v>2023</c:v>
                </c:pt>
              </c:strCache>
            </c:strRef>
          </c:cat>
          <c:val>
            <c:numRef>
              <c:f>PivotCharts!$B$340:$B$346</c:f>
              <c:numCache>
                <c:formatCode>0</c:formatCode>
                <c:ptCount val="7"/>
                <c:pt idx="0">
                  <c:v>127</c:v>
                </c:pt>
                <c:pt idx="1">
                  <c:v>451</c:v>
                </c:pt>
                <c:pt idx="2">
                  <c:v>631</c:v>
                </c:pt>
                <c:pt idx="3">
                  <c:v>1369</c:v>
                </c:pt>
                <c:pt idx="4">
                  <c:v>3648</c:v>
                </c:pt>
                <c:pt idx="5">
                  <c:v>1264</c:v>
                </c:pt>
                <c:pt idx="6">
                  <c:v>401</c:v>
                </c:pt>
              </c:numCache>
            </c:numRef>
          </c:val>
          <c:extLst>
            <c:ext xmlns:c16="http://schemas.microsoft.com/office/drawing/2014/chart" uri="{C3380CC4-5D6E-409C-BE32-E72D297353CC}">
              <c16:uniqueId val="{00000000-9D28-47B8-8948-9C86551AC36B}"/>
            </c:ext>
          </c:extLst>
        </c:ser>
        <c:ser>
          <c:idx val="1"/>
          <c:order val="1"/>
          <c:tx>
            <c:strRef>
              <c:f>PivotCharts!$C$339</c:f>
              <c:strCache>
                <c:ptCount val="1"/>
                <c:pt idx="0">
                  <c:v>OCF </c:v>
                </c:pt>
              </c:strCache>
            </c:strRef>
          </c:tx>
          <c:spPr>
            <a:pattFill prst="wdUpDiag">
              <a:fgClr>
                <a:srgbClr val="3A0CA3"/>
              </a:fgClr>
              <a:bgClr>
                <a:schemeClr val="bg1"/>
              </a:bgClr>
            </a:pattFill>
            <a:ln>
              <a:noFill/>
            </a:ln>
            <a:effectLst>
              <a:outerShdw blurRad="50800" dist="38100" dir="18900000" algn="bl" rotWithShape="0">
                <a:prstClr val="black">
                  <a:alpha val="40000"/>
                </a:prstClr>
              </a:outerShdw>
            </a:effectLst>
            <a:scene3d>
              <a:camera prst="orthographicFront"/>
              <a:lightRig rig="threePt" dir="t"/>
            </a:scene3d>
            <a:sp3d prstMaterial="plastic">
              <a:bevelT/>
              <a:bevelB prst="slope"/>
            </a:sp3d>
          </c:spPr>
          <c:cat>
            <c:strRef>
              <c:f>PivotCharts!$A$340:$A$346</c:f>
              <c:strCache>
                <c:ptCount val="7"/>
                <c:pt idx="0">
                  <c:v>2017</c:v>
                </c:pt>
                <c:pt idx="1">
                  <c:v>2018</c:v>
                </c:pt>
                <c:pt idx="2">
                  <c:v>2019</c:v>
                </c:pt>
                <c:pt idx="3">
                  <c:v>2020</c:v>
                </c:pt>
                <c:pt idx="4">
                  <c:v>2021</c:v>
                </c:pt>
                <c:pt idx="5">
                  <c:v>2022</c:v>
                </c:pt>
                <c:pt idx="6">
                  <c:v>2023</c:v>
                </c:pt>
              </c:strCache>
            </c:strRef>
          </c:cat>
          <c:val>
            <c:numRef>
              <c:f>PivotCharts!$C$340:$C$346</c:f>
              <c:numCache>
                <c:formatCode>0</c:formatCode>
                <c:ptCount val="7"/>
                <c:pt idx="0">
                  <c:v>12</c:v>
                </c:pt>
                <c:pt idx="1">
                  <c:v>34</c:v>
                </c:pt>
                <c:pt idx="2">
                  <c:v>493</c:v>
                </c:pt>
                <c:pt idx="3">
                  <c:v>1071</c:v>
                </c:pt>
                <c:pt idx="4">
                  <c:v>3521</c:v>
                </c:pt>
                <c:pt idx="5">
                  <c:v>3565</c:v>
                </c:pt>
                <c:pt idx="6">
                  <c:v>1667</c:v>
                </c:pt>
              </c:numCache>
            </c:numRef>
          </c:val>
          <c:extLst>
            <c:ext xmlns:c16="http://schemas.microsoft.com/office/drawing/2014/chart" uri="{C3380CC4-5D6E-409C-BE32-E72D297353CC}">
              <c16:uniqueId val="{00000001-9D28-47B8-8948-9C86551AC36B}"/>
            </c:ext>
          </c:extLst>
        </c:ser>
        <c:dLbls>
          <c:showLegendKey val="0"/>
          <c:showVal val="0"/>
          <c:showCatName val="0"/>
          <c:showSerName val="0"/>
          <c:showPercent val="0"/>
          <c:showBubbleSize val="0"/>
        </c:dLbls>
        <c:axId val="192069119"/>
        <c:axId val="1341750383"/>
      </c:areaChart>
      <c:catAx>
        <c:axId val="19206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41750383"/>
        <c:crosses val="autoZero"/>
        <c:auto val="1"/>
        <c:lblAlgn val="ctr"/>
        <c:lblOffset val="100"/>
        <c:noMultiLvlLbl val="0"/>
      </c:catAx>
      <c:valAx>
        <c:axId val="134175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92069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Industry.xlsx]PivotCharts!PivotTable23</c:name>
    <c:fmtId val="3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Net Income vs Net Cash Flow</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marker>
          <c:symbol val="none"/>
        </c:marker>
        <c:dLbl>
          <c:idx val="0"/>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PivotCharts!$B$353</c:f>
              <c:strCache>
                <c:ptCount val="1"/>
                <c:pt idx="0">
                  <c:v>Net Income </c:v>
                </c:pt>
              </c:strCache>
            </c:strRef>
          </c:tx>
          <c:spPr>
            <a:pattFill prst="lgCheck">
              <a:fgClr>
                <a:srgbClr val="C00000"/>
              </a:fgClr>
              <a:bgClr>
                <a:schemeClr val="bg1"/>
              </a:bgClr>
            </a:pattFill>
            <a:ln>
              <a:noFill/>
            </a:ln>
            <a:effectLst>
              <a:glow rad="38100">
                <a:srgbClr val="FFB3B3">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invertIfNegative val="0"/>
          <c:dLbls>
            <c:spPr>
              <a:solidFill>
                <a:srgbClr val="FFB3B3">
                  <a:alpha val="72000"/>
                </a:srgbClr>
              </a:solidFill>
              <a:ln>
                <a:solidFill>
                  <a:srgbClr val="C00000"/>
                </a:solidFill>
              </a:ln>
              <a:effectLst>
                <a:glow rad="63500">
                  <a:srgbClr val="FFB3B3">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PivotCharts!$A$354:$A$360</c:f>
              <c:strCache>
                <c:ptCount val="7"/>
                <c:pt idx="0">
                  <c:v>2017</c:v>
                </c:pt>
                <c:pt idx="1">
                  <c:v>2018</c:v>
                </c:pt>
                <c:pt idx="2">
                  <c:v>2019</c:v>
                </c:pt>
                <c:pt idx="3">
                  <c:v>2020</c:v>
                </c:pt>
                <c:pt idx="4">
                  <c:v>2021</c:v>
                </c:pt>
                <c:pt idx="5">
                  <c:v>2022</c:v>
                </c:pt>
                <c:pt idx="6">
                  <c:v>2023</c:v>
                </c:pt>
              </c:strCache>
            </c:strRef>
          </c:cat>
          <c:val>
            <c:numRef>
              <c:f>PivotCharts!$B$354:$B$360</c:f>
              <c:numCache>
                <c:formatCode>0</c:formatCode>
                <c:ptCount val="7"/>
                <c:pt idx="0">
                  <c:v>-33</c:v>
                </c:pt>
                <c:pt idx="1">
                  <c:v>337</c:v>
                </c:pt>
                <c:pt idx="2">
                  <c:v>341</c:v>
                </c:pt>
                <c:pt idx="3">
                  <c:v>2490</c:v>
                </c:pt>
                <c:pt idx="4">
                  <c:v>3162</c:v>
                </c:pt>
                <c:pt idx="5">
                  <c:v>1320</c:v>
                </c:pt>
                <c:pt idx="6">
                  <c:v>854</c:v>
                </c:pt>
              </c:numCache>
            </c:numRef>
          </c:val>
          <c:extLst>
            <c:ext xmlns:c16="http://schemas.microsoft.com/office/drawing/2014/chart" uri="{C3380CC4-5D6E-409C-BE32-E72D297353CC}">
              <c16:uniqueId val="{00000000-9B30-4296-9032-C2E066354087}"/>
            </c:ext>
          </c:extLst>
        </c:ser>
        <c:ser>
          <c:idx val="1"/>
          <c:order val="1"/>
          <c:tx>
            <c:strRef>
              <c:f>PivotCharts!$C$353</c:f>
              <c:strCache>
                <c:ptCount val="1"/>
                <c:pt idx="0">
                  <c:v>Net CF </c:v>
                </c:pt>
              </c:strCache>
            </c:strRef>
          </c:tx>
          <c:spPr>
            <a:pattFill prst="solidDmnd">
              <a:fgClr>
                <a:srgbClr val="3A0CA3"/>
              </a:fgClr>
              <a:bgClr>
                <a:schemeClr val="bg1"/>
              </a:bgClr>
            </a:pattFill>
            <a:ln>
              <a:noFill/>
            </a:ln>
            <a:effectLst>
              <a:glow rad="63500">
                <a:srgbClr val="9C5BCD">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w="152400" h="50800" prst="softRound"/>
              <a:bevelB prst="relaxedInset"/>
            </a:sp3d>
          </c:spPr>
          <c:invertIfNegative val="0"/>
          <c:dLbls>
            <c:spPr>
              <a:solidFill>
                <a:srgbClr val="E2CFF1"/>
              </a:solidFill>
              <a:ln>
                <a:solidFill>
                  <a:srgbClr val="3A0CA3"/>
                </a:solidFill>
              </a:ln>
              <a:effectLst>
                <a:glow rad="63500">
                  <a:srgbClr val="CBA9E5">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PivotCharts!$A$354:$A$360</c:f>
              <c:strCache>
                <c:ptCount val="7"/>
                <c:pt idx="0">
                  <c:v>2017</c:v>
                </c:pt>
                <c:pt idx="1">
                  <c:v>2018</c:v>
                </c:pt>
                <c:pt idx="2">
                  <c:v>2019</c:v>
                </c:pt>
                <c:pt idx="3">
                  <c:v>2020</c:v>
                </c:pt>
                <c:pt idx="4">
                  <c:v>2021</c:v>
                </c:pt>
                <c:pt idx="5">
                  <c:v>2022</c:v>
                </c:pt>
                <c:pt idx="6">
                  <c:v>2023</c:v>
                </c:pt>
              </c:strCache>
            </c:strRef>
          </c:cat>
          <c:val>
            <c:numRef>
              <c:f>PivotCharts!$C$354:$C$360</c:f>
              <c:numCache>
                <c:formatCode>0</c:formatCode>
                <c:ptCount val="7"/>
                <c:pt idx="0">
                  <c:v>-75</c:v>
                </c:pt>
                <c:pt idx="1">
                  <c:v>-108</c:v>
                </c:pt>
                <c:pt idx="2">
                  <c:v>387</c:v>
                </c:pt>
                <c:pt idx="3">
                  <c:v>125</c:v>
                </c:pt>
                <c:pt idx="4">
                  <c:v>940</c:v>
                </c:pt>
                <c:pt idx="5">
                  <c:v>2300</c:v>
                </c:pt>
                <c:pt idx="6">
                  <c:v>-902</c:v>
                </c:pt>
              </c:numCache>
            </c:numRef>
          </c:val>
          <c:extLst>
            <c:ext xmlns:c16="http://schemas.microsoft.com/office/drawing/2014/chart" uri="{C3380CC4-5D6E-409C-BE32-E72D297353CC}">
              <c16:uniqueId val="{00000001-9B30-4296-9032-C2E066354087}"/>
            </c:ext>
          </c:extLst>
        </c:ser>
        <c:dLbls>
          <c:dLblPos val="outEnd"/>
          <c:showLegendKey val="0"/>
          <c:showVal val="1"/>
          <c:showCatName val="0"/>
          <c:showSerName val="0"/>
          <c:showPercent val="0"/>
          <c:showBubbleSize val="0"/>
        </c:dLbls>
        <c:gapWidth val="219"/>
        <c:overlap val="-27"/>
        <c:axId val="1017030079"/>
        <c:axId val="1017054559"/>
      </c:barChart>
      <c:catAx>
        <c:axId val="101703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54559"/>
        <c:crosses val="autoZero"/>
        <c:auto val="1"/>
        <c:lblAlgn val="ctr"/>
        <c:lblOffset val="100"/>
        <c:noMultiLvlLbl val="0"/>
      </c:catAx>
      <c:valAx>
        <c:axId val="1017054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3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Industry.xlsx]PivotCharts!PivotTable24</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PivotCharts!$B$369</c:f>
              <c:strCache>
                <c:ptCount val="1"/>
                <c:pt idx="0">
                  <c:v>ROA </c:v>
                </c:pt>
              </c:strCache>
            </c:strRef>
          </c:tx>
          <c:spPr>
            <a:ln w="28575" cap="rnd">
              <a:gradFill flip="none" rotWithShape="1">
                <a:gsLst>
                  <a:gs pos="0">
                    <a:srgbClr val="FFB3B3">
                      <a:lumMod val="39000"/>
                      <a:lumOff val="61000"/>
                    </a:srgbClr>
                  </a:gs>
                  <a:gs pos="35000">
                    <a:srgbClr val="FFB3B3"/>
                  </a:gs>
                  <a:gs pos="100000">
                    <a:srgbClr val="C00000"/>
                  </a:gs>
                </a:gsLst>
                <a:lin ang="5400000" scaled="1"/>
                <a:tileRect/>
              </a:gradFill>
              <a:round/>
              <a:tailEnd type="stealth"/>
            </a:ln>
            <a:effectLst>
              <a:glow rad="38100">
                <a:srgbClr val="FFB3B3">
                  <a:alpha val="40000"/>
                </a:srgbClr>
              </a:glow>
            </a:effectLst>
          </c:spPr>
          <c:marker>
            <c:symbol val="diamond"/>
            <c:size val="6"/>
            <c:spPr>
              <a:solidFill>
                <a:srgbClr val="C00000"/>
              </a:solidFill>
              <a:ln w="9525">
                <a:noFill/>
              </a:ln>
              <a:effectLst>
                <a:glow rad="38100">
                  <a:srgbClr val="FFB3B3">
                    <a:alpha val="40000"/>
                  </a:srgbClr>
                </a:glow>
              </a:effectLst>
            </c:spPr>
          </c:marker>
          <c:cat>
            <c:strRef>
              <c:f>PivotCharts!$A$370:$A$376</c:f>
              <c:strCache>
                <c:ptCount val="7"/>
                <c:pt idx="0">
                  <c:v>2017</c:v>
                </c:pt>
                <c:pt idx="1">
                  <c:v>2018</c:v>
                </c:pt>
                <c:pt idx="2">
                  <c:v>2019</c:v>
                </c:pt>
                <c:pt idx="3">
                  <c:v>2020</c:v>
                </c:pt>
                <c:pt idx="4">
                  <c:v>2021</c:v>
                </c:pt>
                <c:pt idx="5">
                  <c:v>2022</c:v>
                </c:pt>
                <c:pt idx="6">
                  <c:v>2023</c:v>
                </c:pt>
              </c:strCache>
            </c:strRef>
          </c:cat>
          <c:val>
            <c:numRef>
              <c:f>PivotCharts!$B$370:$B$376</c:f>
              <c:numCache>
                <c:formatCode>0.00%</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smooth val="0"/>
          <c:extLst>
            <c:ext xmlns:c16="http://schemas.microsoft.com/office/drawing/2014/chart" uri="{C3380CC4-5D6E-409C-BE32-E72D297353CC}">
              <c16:uniqueId val="{00000000-0AA8-41CC-9036-970BB1EAF1FF}"/>
            </c:ext>
          </c:extLst>
        </c:ser>
        <c:ser>
          <c:idx val="1"/>
          <c:order val="1"/>
          <c:tx>
            <c:strRef>
              <c:f>PivotCharts!$C$369</c:f>
              <c:strCache>
                <c:ptCount val="1"/>
                <c:pt idx="0">
                  <c:v>CFROA </c:v>
                </c:pt>
              </c:strCache>
            </c:strRef>
          </c:tx>
          <c:spPr>
            <a:ln w="28575" cap="rnd">
              <a:gradFill flip="none" rotWithShape="1">
                <a:gsLst>
                  <a:gs pos="0">
                    <a:srgbClr val="ECDFF5"/>
                  </a:gs>
                  <a:gs pos="74000">
                    <a:srgbClr val="D8BEEC"/>
                  </a:gs>
                  <a:gs pos="83000">
                    <a:srgbClr val="C59EE2"/>
                  </a:gs>
                  <a:gs pos="100000">
                    <a:srgbClr val="3A0CA3"/>
                  </a:gs>
                </a:gsLst>
                <a:lin ang="16200000" scaled="1"/>
                <a:tileRect/>
              </a:gradFill>
              <a:round/>
              <a:tailEnd type="stealth"/>
            </a:ln>
            <a:effectLst>
              <a:glow rad="38100">
                <a:srgbClr val="D8BEEC">
                  <a:alpha val="40000"/>
                </a:srgbClr>
              </a:glow>
            </a:effectLst>
          </c:spPr>
          <c:marker>
            <c:symbol val="diamond"/>
            <c:size val="6"/>
            <c:spPr>
              <a:solidFill>
                <a:srgbClr val="3A0CA3">
                  <a:alpha val="97000"/>
                </a:srgbClr>
              </a:solidFill>
              <a:ln w="9525">
                <a:noFill/>
              </a:ln>
              <a:effectLst>
                <a:glow rad="38100">
                  <a:srgbClr val="D8BEEC">
                    <a:alpha val="40000"/>
                  </a:srgbClr>
                </a:glow>
              </a:effectLst>
            </c:spPr>
          </c:marker>
          <c:cat>
            <c:strRef>
              <c:f>PivotCharts!$A$370:$A$376</c:f>
              <c:strCache>
                <c:ptCount val="7"/>
                <c:pt idx="0">
                  <c:v>2017</c:v>
                </c:pt>
                <c:pt idx="1">
                  <c:v>2018</c:v>
                </c:pt>
                <c:pt idx="2">
                  <c:v>2019</c:v>
                </c:pt>
                <c:pt idx="3">
                  <c:v>2020</c:v>
                </c:pt>
                <c:pt idx="4">
                  <c:v>2021</c:v>
                </c:pt>
                <c:pt idx="5">
                  <c:v>2022</c:v>
                </c:pt>
                <c:pt idx="6">
                  <c:v>2023</c:v>
                </c:pt>
              </c:strCache>
            </c:strRef>
          </c:cat>
          <c:val>
            <c:numRef>
              <c:f>PivotCharts!$C$370:$C$376</c:f>
              <c:numCache>
                <c:formatCode>0.00%</c:formatCode>
                <c:ptCount val="7"/>
                <c:pt idx="0">
                  <c:v>-2.1114864864864864E-2</c:v>
                </c:pt>
                <c:pt idx="1">
                  <c:v>-2.3705004389815629E-2</c:v>
                </c:pt>
                <c:pt idx="2">
                  <c:v>6.4200398142003984E-2</c:v>
                </c:pt>
                <c:pt idx="3">
                  <c:v>1.394777951350145E-2</c:v>
                </c:pt>
                <c:pt idx="4">
                  <c:v>7.5690474273290925E-2</c:v>
                </c:pt>
                <c:pt idx="5">
                  <c:v>3.4033737792246228E-2</c:v>
                </c:pt>
                <c:pt idx="6">
                  <c:v>-1.328717684319069E-2</c:v>
                </c:pt>
              </c:numCache>
            </c:numRef>
          </c:val>
          <c:smooth val="0"/>
          <c:extLst>
            <c:ext xmlns:c16="http://schemas.microsoft.com/office/drawing/2014/chart" uri="{C3380CC4-5D6E-409C-BE32-E72D297353CC}">
              <c16:uniqueId val="{00000001-0AA8-41CC-9036-970BB1EAF1FF}"/>
            </c:ext>
          </c:extLst>
        </c:ser>
        <c:dLbls>
          <c:showLegendKey val="0"/>
          <c:showVal val="0"/>
          <c:showCatName val="0"/>
          <c:showSerName val="0"/>
          <c:showPercent val="0"/>
          <c:showBubbleSize val="0"/>
        </c:dLbls>
        <c:marker val="1"/>
        <c:smooth val="0"/>
        <c:axId val="760936303"/>
        <c:axId val="760942543"/>
      </c:lineChart>
      <c:catAx>
        <c:axId val="76093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760942543"/>
        <c:crosses val="autoZero"/>
        <c:auto val="1"/>
        <c:lblAlgn val="ctr"/>
        <c:lblOffset val="100"/>
        <c:noMultiLvlLbl val="0"/>
      </c:catAx>
      <c:valAx>
        <c:axId val="76094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760936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Industry.xlsx]PivotCharts!PivotTable25</c:name>
    <c:fmtId val="4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ROE vs CFROE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PivotCharts!$B$386</c:f>
              <c:strCache>
                <c:ptCount val="1"/>
                <c:pt idx="0">
                  <c:v>ROE </c:v>
                </c:pt>
              </c:strCache>
            </c:strRef>
          </c:tx>
          <c:spPr>
            <a:pattFill prst="horzBrick">
              <a:fgClr>
                <a:srgbClr val="3A0CA3"/>
              </a:fgClr>
              <a:bgClr>
                <a:srgbClr val="ECDFF5"/>
              </a:bgClr>
            </a:pattFill>
            <a:ln>
              <a:noFill/>
            </a:ln>
            <a:effectLst>
              <a:glow rad="38100">
                <a:srgbClr val="C59EE2">
                  <a:alpha val="40000"/>
                </a:srgbClr>
              </a:glow>
              <a:outerShdw blurRad="50800" dist="38100" dir="18900000" algn="bl" rotWithShape="0">
                <a:schemeClr val="accent3">
                  <a:lumMod val="75000"/>
                  <a:alpha val="40000"/>
                </a:schemeClr>
              </a:outerShdw>
            </a:effectLst>
            <a:scene3d>
              <a:camera prst="orthographicFront"/>
              <a:lightRig rig="threePt" dir="t"/>
            </a:scene3d>
            <a:sp3d prstMaterial="plastic">
              <a:bevelT/>
              <a:bevelB/>
            </a:sp3d>
          </c:spPr>
          <c:invertIfNegative val="0"/>
          <c:cat>
            <c:strRef>
              <c:f>PivotCharts!$A$387:$A$393</c:f>
              <c:strCache>
                <c:ptCount val="7"/>
                <c:pt idx="0">
                  <c:v>2017</c:v>
                </c:pt>
                <c:pt idx="1">
                  <c:v>2018</c:v>
                </c:pt>
                <c:pt idx="2">
                  <c:v>2019</c:v>
                </c:pt>
                <c:pt idx="3">
                  <c:v>2020</c:v>
                </c:pt>
                <c:pt idx="4">
                  <c:v>2021</c:v>
                </c:pt>
                <c:pt idx="5">
                  <c:v>2022</c:v>
                </c:pt>
                <c:pt idx="6">
                  <c:v>2023</c:v>
                </c:pt>
              </c:strCache>
            </c:strRef>
          </c:cat>
          <c:val>
            <c:numRef>
              <c:f>PivotCharts!$B$387:$B$393</c:f>
              <c:numCache>
                <c:formatCode>0.00%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737B-476D-8033-907569B565D5}"/>
            </c:ext>
          </c:extLst>
        </c:ser>
        <c:dLbls>
          <c:showLegendKey val="0"/>
          <c:showVal val="0"/>
          <c:showCatName val="0"/>
          <c:showSerName val="0"/>
          <c:showPercent val="0"/>
          <c:showBubbleSize val="0"/>
        </c:dLbls>
        <c:gapWidth val="219"/>
        <c:axId val="1017136639"/>
        <c:axId val="1017127039"/>
      </c:barChart>
      <c:lineChart>
        <c:grouping val="standard"/>
        <c:varyColors val="0"/>
        <c:ser>
          <c:idx val="1"/>
          <c:order val="1"/>
          <c:tx>
            <c:strRef>
              <c:f>PivotCharts!$C$386</c:f>
              <c:strCache>
                <c:ptCount val="1"/>
                <c:pt idx="0">
                  <c:v>CFROE </c:v>
                </c:pt>
              </c:strCache>
            </c:strRef>
          </c:tx>
          <c:spPr>
            <a:ln w="28575" cap="rnd">
              <a:solidFill>
                <a:srgbClr val="3A0CA3"/>
              </a:solidFill>
              <a:round/>
            </a:ln>
            <a:effectLst>
              <a:glow rad="50800">
                <a:srgbClr val="C59EE2">
                  <a:alpha val="40000"/>
                </a:srgbClr>
              </a:glow>
            </a:effectLst>
          </c:spPr>
          <c:marker>
            <c:symbol val="diamond"/>
            <c:size val="6"/>
            <c:spPr>
              <a:solidFill>
                <a:srgbClr val="3A0CA3"/>
              </a:solidFill>
              <a:ln w="9525">
                <a:solidFill>
                  <a:srgbClr val="3A0CA3"/>
                </a:solidFill>
              </a:ln>
              <a:effectLst>
                <a:glow rad="50800">
                  <a:srgbClr val="C59EE2">
                    <a:alpha val="40000"/>
                  </a:srgbClr>
                </a:glow>
              </a:effectLst>
              <a:scene3d>
                <a:camera prst="orthographicFront"/>
                <a:lightRig rig="threePt" dir="t"/>
              </a:scene3d>
              <a:sp3d prstMaterial="plastic"/>
            </c:spPr>
          </c:marker>
          <c:dLbls>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0" rIns="36576" bIns="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PivotCharts!$A$387:$A$393</c:f>
              <c:strCache>
                <c:ptCount val="7"/>
                <c:pt idx="0">
                  <c:v>2017</c:v>
                </c:pt>
                <c:pt idx="1">
                  <c:v>2018</c:v>
                </c:pt>
                <c:pt idx="2">
                  <c:v>2019</c:v>
                </c:pt>
                <c:pt idx="3">
                  <c:v>2020</c:v>
                </c:pt>
                <c:pt idx="4">
                  <c:v>2021</c:v>
                </c:pt>
                <c:pt idx="5">
                  <c:v>2022</c:v>
                </c:pt>
                <c:pt idx="6">
                  <c:v>2023</c:v>
                </c:pt>
              </c:strCache>
            </c:strRef>
          </c:cat>
          <c:val>
            <c:numRef>
              <c:f>PivotCharts!$C$387:$C$393</c:f>
              <c:numCache>
                <c:formatCode>0.00%</c:formatCode>
                <c:ptCount val="7"/>
                <c:pt idx="0">
                  <c:v>-0.12583892617449666</c:v>
                </c:pt>
                <c:pt idx="1">
                  <c:v>-8.5308056872037921E-2</c:v>
                </c:pt>
                <c:pt idx="2">
                  <c:v>0.13689423417049876</c:v>
                </c:pt>
                <c:pt idx="3">
                  <c:v>2.1415110501970189E-2</c:v>
                </c:pt>
                <c:pt idx="4">
                  <c:v>0.12538348672802455</c:v>
                </c:pt>
                <c:pt idx="5">
                  <c:v>4.2009132420091327E-2</c:v>
                </c:pt>
                <c:pt idx="6">
                  <c:v>-1.6138266657124454E-2</c:v>
                </c:pt>
              </c:numCache>
            </c:numRef>
          </c:val>
          <c:smooth val="0"/>
          <c:extLst>
            <c:ext xmlns:c16="http://schemas.microsoft.com/office/drawing/2014/chart" uri="{C3380CC4-5D6E-409C-BE32-E72D297353CC}">
              <c16:uniqueId val="{00000001-737B-476D-8033-907569B565D5}"/>
            </c:ext>
          </c:extLst>
        </c:ser>
        <c:dLbls>
          <c:showLegendKey val="0"/>
          <c:showVal val="0"/>
          <c:showCatName val="0"/>
          <c:showSerName val="0"/>
          <c:showPercent val="0"/>
          <c:showBubbleSize val="0"/>
        </c:dLbls>
        <c:marker val="1"/>
        <c:smooth val="0"/>
        <c:axId val="1017136639"/>
        <c:axId val="1017127039"/>
      </c:lineChart>
      <c:catAx>
        <c:axId val="10171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127039"/>
        <c:crosses val="autoZero"/>
        <c:auto val="1"/>
        <c:lblAlgn val="ctr"/>
        <c:lblOffset val="100"/>
        <c:noMultiLvlLbl val="0"/>
      </c:catAx>
      <c:valAx>
        <c:axId val="1017127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136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Industry.xlsx]PivotCharts!PivotTable26</c:name>
    <c:fmtId val="5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ROS vs CFROS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
          <c:idx val="0"/>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areaChart>
        <c:grouping val="stacked"/>
        <c:varyColors val="0"/>
        <c:ser>
          <c:idx val="0"/>
          <c:order val="0"/>
          <c:tx>
            <c:strRef>
              <c:f>PivotCharts!$B$403</c:f>
              <c:strCache>
                <c:ptCount val="1"/>
                <c:pt idx="0">
                  <c:v>ROS </c:v>
                </c:pt>
              </c:strCache>
            </c:strRef>
          </c:tx>
          <c:spPr>
            <a:pattFill prst="pct80">
              <a:fgClr>
                <a:srgbClr val="C00000"/>
              </a:fgClr>
              <a:bgClr>
                <a:schemeClr val="bg1"/>
              </a:bgClr>
            </a:pattFill>
            <a:ln>
              <a:noFill/>
            </a:ln>
            <a:effectLst>
              <a:glow rad="63500">
                <a:srgbClr val="FFB3B3">
                  <a:alpha val="40000"/>
                </a:srgbClr>
              </a:glow>
              <a:outerShdw blurRad="50800" dist="38100" dir="18900000" algn="bl" rotWithShape="0">
                <a:schemeClr val="accent3">
                  <a:lumMod val="50000"/>
                  <a:alpha val="40000"/>
                </a:schemeClr>
              </a:outerShdw>
            </a:effectLst>
            <a:scene3d>
              <a:camera prst="orthographicFront"/>
              <a:lightRig rig="threePt" dir="t"/>
            </a:scene3d>
            <a:sp3d prstMaterial="plastic">
              <a:bevelT/>
              <a:bevelB prst="angle"/>
            </a:sp3d>
          </c:spPr>
          <c:cat>
            <c:strRef>
              <c:f>PivotCharts!$A$404:$A$410</c:f>
              <c:strCache>
                <c:ptCount val="7"/>
                <c:pt idx="0">
                  <c:v>2017</c:v>
                </c:pt>
                <c:pt idx="1">
                  <c:v>2018</c:v>
                </c:pt>
                <c:pt idx="2">
                  <c:v>2019</c:v>
                </c:pt>
                <c:pt idx="3">
                  <c:v>2020</c:v>
                </c:pt>
                <c:pt idx="4">
                  <c:v>2021</c:v>
                </c:pt>
                <c:pt idx="5">
                  <c:v>2022</c:v>
                </c:pt>
                <c:pt idx="6">
                  <c:v>2023</c:v>
                </c:pt>
              </c:strCache>
            </c:strRef>
          </c:cat>
          <c:val>
            <c:numRef>
              <c:f>PivotCharts!$B$404:$B$410</c:f>
              <c:numCache>
                <c:formatCode>0.00%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extLst>
            <c:ext xmlns:c16="http://schemas.microsoft.com/office/drawing/2014/chart" uri="{C3380CC4-5D6E-409C-BE32-E72D297353CC}">
              <c16:uniqueId val="{00000000-433B-4E4A-ACB7-E0FBF63AD8F6}"/>
            </c:ext>
          </c:extLst>
        </c:ser>
        <c:dLbls>
          <c:showLegendKey val="0"/>
          <c:showVal val="0"/>
          <c:showCatName val="0"/>
          <c:showSerName val="0"/>
          <c:showPercent val="0"/>
          <c:showBubbleSize val="0"/>
        </c:dLbls>
        <c:axId val="1017077119"/>
        <c:axId val="1017074719"/>
      </c:areaChart>
      <c:lineChart>
        <c:grouping val="standard"/>
        <c:varyColors val="0"/>
        <c:ser>
          <c:idx val="1"/>
          <c:order val="1"/>
          <c:tx>
            <c:strRef>
              <c:f>PivotCharts!$C$403</c:f>
              <c:strCache>
                <c:ptCount val="1"/>
                <c:pt idx="0">
                  <c:v>CFROS </c:v>
                </c:pt>
              </c:strCache>
            </c:strRef>
          </c:tx>
          <c:spPr>
            <a:ln w="28575" cap="rnd">
              <a:solidFill>
                <a:srgbClr val="FFB3B3"/>
              </a:solidFill>
              <a:round/>
            </a:ln>
            <a:effectLst>
              <a:glow rad="63500">
                <a:srgbClr val="FF0000">
                  <a:alpha val="40000"/>
                </a:srgbClr>
              </a:glow>
            </a:effectLst>
          </c:spPr>
          <c:marker>
            <c:symbol val="circle"/>
            <c:size val="6"/>
            <c:spPr>
              <a:solidFill>
                <a:srgbClr val="FFB3B3"/>
              </a:solidFill>
              <a:ln w="9525">
                <a:noFill/>
              </a:ln>
              <a:effectLst>
                <a:glow rad="63500">
                  <a:srgbClr val="FF0000">
                    <a:alpha val="40000"/>
                  </a:srgbClr>
                </a:glow>
              </a:effectLst>
            </c:spPr>
          </c:marker>
          <c:dLbls>
            <c:spPr>
              <a:solidFill>
                <a:srgbClr val="FFB3B3"/>
              </a:solidFill>
              <a:ln>
                <a:solidFill>
                  <a:srgbClr val="C00000"/>
                </a:solidFill>
              </a:ln>
              <a:effectLst>
                <a:glow rad="63500">
                  <a:srgbClr val="FFB3B3">
                    <a:alpha val="40000"/>
                  </a:srgbClr>
                </a:glow>
              </a:effectLst>
            </c:spPr>
            <c:txPr>
              <a:bodyPr rot="0" spcFirstLastPara="1" vertOverflow="clip" horzOverflow="clip" vert="horz" wrap="square" lIns="36576" tIns="0"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PivotCharts!$A$404:$A$410</c:f>
              <c:strCache>
                <c:ptCount val="7"/>
                <c:pt idx="0">
                  <c:v>2017</c:v>
                </c:pt>
                <c:pt idx="1">
                  <c:v>2018</c:v>
                </c:pt>
                <c:pt idx="2">
                  <c:v>2019</c:v>
                </c:pt>
                <c:pt idx="3">
                  <c:v>2020</c:v>
                </c:pt>
                <c:pt idx="4">
                  <c:v>2021</c:v>
                </c:pt>
                <c:pt idx="5">
                  <c:v>2022</c:v>
                </c:pt>
                <c:pt idx="6">
                  <c:v>2023</c:v>
                </c:pt>
              </c:strCache>
            </c:strRef>
          </c:cat>
          <c:val>
            <c:numRef>
              <c:f>PivotCharts!$C$404:$C$410</c:f>
              <c:numCache>
                <c:formatCode>0.00%</c:formatCode>
                <c:ptCount val="7"/>
                <c:pt idx="0">
                  <c:v>-1.4277555682467162E-2</c:v>
                </c:pt>
                <c:pt idx="1">
                  <c:v>-1.6679536679536679E-2</c:v>
                </c:pt>
                <c:pt idx="2">
                  <c:v>5.7495171594116774E-2</c:v>
                </c:pt>
                <c:pt idx="3">
                  <c:v>1.2803441565092697E-2</c:v>
                </c:pt>
                <c:pt idx="4">
                  <c:v>5.7198490933430692E-2</c:v>
                </c:pt>
                <c:pt idx="5">
                  <c:v>9.7453497733146904E-2</c:v>
                </c:pt>
                <c:pt idx="6">
                  <c:v>-3.9770723104056438E-2</c:v>
                </c:pt>
              </c:numCache>
            </c:numRef>
          </c:val>
          <c:smooth val="0"/>
          <c:extLst>
            <c:ext xmlns:c16="http://schemas.microsoft.com/office/drawing/2014/chart" uri="{C3380CC4-5D6E-409C-BE32-E72D297353CC}">
              <c16:uniqueId val="{00000001-433B-4E4A-ACB7-E0FBF63AD8F6}"/>
            </c:ext>
          </c:extLst>
        </c:ser>
        <c:dLbls>
          <c:showLegendKey val="0"/>
          <c:showVal val="0"/>
          <c:showCatName val="0"/>
          <c:showSerName val="0"/>
          <c:showPercent val="0"/>
          <c:showBubbleSize val="0"/>
        </c:dLbls>
        <c:marker val="1"/>
        <c:smooth val="0"/>
        <c:axId val="1017077119"/>
        <c:axId val="1017074719"/>
      </c:lineChart>
      <c:catAx>
        <c:axId val="101707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74719"/>
        <c:crosses val="autoZero"/>
        <c:auto val="1"/>
        <c:lblAlgn val="ctr"/>
        <c:lblOffset val="100"/>
        <c:noMultiLvlLbl val="0"/>
      </c:catAx>
      <c:valAx>
        <c:axId val="1017074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01707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43-4900-B94C-FB321AC3C13D}"/>
              </c:ext>
            </c:extLst>
          </c:dPt>
          <c:val>
            <c:numLit>
              <c:formatCode>General</c:formatCode>
              <c:ptCount val="1"/>
              <c:pt idx="0">
                <c:v>1</c:v>
              </c:pt>
            </c:numLit>
          </c:val>
          <c:extLst>
            <c:ext xmlns:c16="http://schemas.microsoft.com/office/drawing/2014/chart" uri="{C3380CC4-5D6E-409C-BE32-E72D297353CC}">
              <c16:uniqueId val="{00000002-8643-4900-B94C-FB321AC3C13D}"/>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8643-4900-B94C-FB321AC3C13D}"/>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8643-4900-B94C-FB321AC3C13D}"/>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8643-4900-B94C-FB321AC3C13D}"/>
                </c:ext>
              </c:extLst>
            </c:dLbl>
            <c:dLbl>
              <c:idx val="1"/>
              <c:layout>
                <c:manualLayout>
                  <c:x val="-0.18140589569161"/>
                  <c:y val="0.20094562647754138"/>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8643-4900-B94C-FB321AC3C13D}"/>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PivotCharts!$B$61:$C$61</c:f>
              <c:numCache>
                <c:formatCode>0%</c:formatCode>
                <c:ptCount val="2"/>
                <c:pt idx="0">
                  <c:v>0.76260783012607836</c:v>
                </c:pt>
                <c:pt idx="1">
                  <c:v>0.23739216987392164</c:v>
                </c:pt>
              </c:numCache>
            </c:numRef>
          </c:val>
          <c:extLst>
            <c:ext xmlns:c16="http://schemas.microsoft.com/office/drawing/2014/chart" uri="{C3380CC4-5D6E-409C-BE32-E72D297353CC}">
              <c16:uniqueId val="{00000007-8643-4900-B94C-FB321AC3C13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Industry.xlsx]PivotCharts!PivotTable27</c:name>
    <c:fmtId val="5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ROA vs OCFRA</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marker>
          <c:symbol val="none"/>
        </c:marker>
        <c:dLbl>
          <c:idx val="0"/>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PivotCharts!$B$417</c:f>
              <c:strCache>
                <c:ptCount val="1"/>
                <c:pt idx="0">
                  <c:v>ROA </c:v>
                </c:pt>
              </c:strCache>
            </c:strRef>
          </c:tx>
          <c:spPr>
            <a:pattFill prst="narHorz">
              <a:fgClr>
                <a:srgbClr val="C00000"/>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invertIfNegative val="0"/>
          <c:dLbls>
            <c:spPr>
              <a:solidFill>
                <a:srgbClr val="FFB3B3">
                  <a:alpha val="74000"/>
                </a:srgbClr>
              </a:solidFill>
              <a:ln>
                <a:solidFill>
                  <a:srgbClr val="C00000"/>
                </a:solidFill>
              </a:ln>
              <a:effectLst>
                <a:glow rad="38100">
                  <a:srgbClr val="FF0000">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PivotCharts!$A$418:$A$424</c:f>
              <c:strCache>
                <c:ptCount val="7"/>
                <c:pt idx="0">
                  <c:v>2017</c:v>
                </c:pt>
                <c:pt idx="1">
                  <c:v>2018</c:v>
                </c:pt>
                <c:pt idx="2">
                  <c:v>2019</c:v>
                </c:pt>
                <c:pt idx="3">
                  <c:v>2020</c:v>
                </c:pt>
                <c:pt idx="4">
                  <c:v>2021</c:v>
                </c:pt>
                <c:pt idx="5">
                  <c:v>2022</c:v>
                </c:pt>
                <c:pt idx="6">
                  <c:v>2023</c:v>
                </c:pt>
              </c:strCache>
            </c:strRef>
          </c:cat>
          <c:val>
            <c:numRef>
              <c:f>PivotCharts!$B$418:$B$424</c:f>
              <c:numCache>
                <c:formatCode>0.00%</c:formatCode>
                <c:ptCount val="7"/>
                <c:pt idx="0">
                  <c:v>-9.2905405405405411E-3</c:v>
                </c:pt>
                <c:pt idx="1">
                  <c:v>7.3968393327480245E-2</c:v>
                </c:pt>
                <c:pt idx="2">
                  <c:v>5.6569343065693431E-2</c:v>
                </c:pt>
                <c:pt idx="3">
                  <c:v>0.27783976790894888</c:v>
                </c:pt>
                <c:pt idx="4">
                  <c:v>0.254609871970368</c:v>
                </c:pt>
                <c:pt idx="5">
                  <c:v>1.9532406037289139E-2</c:v>
                </c:pt>
                <c:pt idx="6">
                  <c:v>1.2580098696324666E-2</c:v>
                </c:pt>
              </c:numCache>
            </c:numRef>
          </c:val>
          <c:extLst>
            <c:ext xmlns:c16="http://schemas.microsoft.com/office/drawing/2014/chart" uri="{C3380CC4-5D6E-409C-BE32-E72D297353CC}">
              <c16:uniqueId val="{00000000-FCE4-4577-9F3D-E6BFC42A1A35}"/>
            </c:ext>
          </c:extLst>
        </c:ser>
        <c:ser>
          <c:idx val="1"/>
          <c:order val="1"/>
          <c:tx>
            <c:strRef>
              <c:f>PivotCharts!$C$417</c:f>
              <c:strCache>
                <c:ptCount val="1"/>
                <c:pt idx="0">
                  <c:v>OCFROA </c:v>
                </c:pt>
              </c:strCache>
            </c:strRef>
          </c:tx>
          <c:spPr>
            <a:pattFill prst="narHorz">
              <a:fgClr>
                <a:srgbClr val="3A0CA3"/>
              </a:fgClr>
              <a:bgClr>
                <a:schemeClr val="bg1"/>
              </a:bgClr>
            </a:pattFill>
            <a:ln>
              <a:noFill/>
            </a:ln>
            <a:effectLst>
              <a:outerShdw blurRad="50800" dist="38100" dir="18900000" algn="bl" rotWithShape="0">
                <a:schemeClr val="accent3">
                  <a:lumMod val="50000"/>
                  <a:alpha val="40000"/>
                </a:schemeClr>
              </a:outerShdw>
            </a:effectLst>
            <a:scene3d>
              <a:camera prst="orthographicFront"/>
              <a:lightRig rig="threePt" dir="t"/>
            </a:scene3d>
            <a:sp3d prstMaterial="plastic">
              <a:bevelT/>
              <a:bevelB prst="relaxedInset"/>
            </a:sp3d>
          </c:spPr>
          <c:invertIfNegative val="0"/>
          <c:dLbls>
            <c:spPr>
              <a:solidFill>
                <a:srgbClr val="ECDFF5"/>
              </a:solidFill>
              <a:ln>
                <a:solidFill>
                  <a:srgbClr val="3A0CA3"/>
                </a:solidFill>
              </a:ln>
              <a:effectLst>
                <a:glow rad="38100">
                  <a:srgbClr val="C59EE2">
                    <a:alpha val="40000"/>
                  </a:srgbClr>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PivotCharts!$A$418:$A$424</c:f>
              <c:strCache>
                <c:ptCount val="7"/>
                <c:pt idx="0">
                  <c:v>2017</c:v>
                </c:pt>
                <c:pt idx="1">
                  <c:v>2018</c:v>
                </c:pt>
                <c:pt idx="2">
                  <c:v>2019</c:v>
                </c:pt>
                <c:pt idx="3">
                  <c:v>2020</c:v>
                </c:pt>
                <c:pt idx="4">
                  <c:v>2021</c:v>
                </c:pt>
                <c:pt idx="5">
                  <c:v>2022</c:v>
                </c:pt>
                <c:pt idx="6">
                  <c:v>2023</c:v>
                </c:pt>
              </c:strCache>
            </c:strRef>
          </c:cat>
          <c:val>
            <c:numRef>
              <c:f>PivotCharts!$C$418:$C$424</c:f>
              <c:numCache>
                <c:formatCode>0.00%</c:formatCode>
                <c:ptCount val="7"/>
                <c:pt idx="0">
                  <c:v>3.3783783783783786E-3</c:v>
                </c:pt>
                <c:pt idx="1">
                  <c:v>7.462686567164179E-3</c:v>
                </c:pt>
                <c:pt idx="2">
                  <c:v>8.1785003317850033E-2</c:v>
                </c:pt>
                <c:pt idx="3">
                  <c:v>0.11950457487168042</c:v>
                </c:pt>
                <c:pt idx="4">
                  <c:v>0.28351719140027376</c:v>
                </c:pt>
                <c:pt idx="5">
                  <c:v>5.2752293577981654E-2</c:v>
                </c:pt>
                <c:pt idx="6">
                  <c:v>2.4556234808867938E-2</c:v>
                </c:pt>
              </c:numCache>
            </c:numRef>
          </c:val>
          <c:extLst>
            <c:ext xmlns:c16="http://schemas.microsoft.com/office/drawing/2014/chart" uri="{C3380CC4-5D6E-409C-BE32-E72D297353CC}">
              <c16:uniqueId val="{00000001-FCE4-4577-9F3D-E6BFC42A1A35}"/>
            </c:ext>
          </c:extLst>
        </c:ser>
        <c:dLbls>
          <c:showLegendKey val="0"/>
          <c:showVal val="0"/>
          <c:showCatName val="0"/>
          <c:showSerName val="0"/>
          <c:showPercent val="0"/>
          <c:showBubbleSize val="0"/>
        </c:dLbls>
        <c:gapWidth val="219"/>
        <c:overlap val="-27"/>
        <c:axId val="997415791"/>
        <c:axId val="997416271"/>
      </c:barChart>
      <c:catAx>
        <c:axId val="99741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997416271"/>
        <c:crosses val="autoZero"/>
        <c:auto val="1"/>
        <c:lblAlgn val="ctr"/>
        <c:lblOffset val="100"/>
        <c:noMultiLvlLbl val="0"/>
      </c:catAx>
      <c:valAx>
        <c:axId val="99741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997415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Industry.xlsx]PivotCharts!PivotTable28</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PivotCharts!$B$431</c:f>
              <c:strCache>
                <c:ptCount val="1"/>
                <c:pt idx="0">
                  <c:v>ROE </c:v>
                </c:pt>
              </c:strCache>
            </c:strRef>
          </c:tx>
          <c:spPr>
            <a:pattFill prst="openDmnd">
              <a:fgClr>
                <a:srgbClr val="C00000"/>
              </a:fgClr>
              <a:bgClr>
                <a:schemeClr val="bg1"/>
              </a:bgClr>
            </a:pattFill>
            <a:ln>
              <a:solidFill>
                <a:srgbClr val="C00000"/>
              </a:solid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invertIfNegative val="0"/>
          <c:cat>
            <c:strRef>
              <c:f>PivotCharts!$A$432:$A$438</c:f>
              <c:strCache>
                <c:ptCount val="7"/>
                <c:pt idx="0">
                  <c:v>2017</c:v>
                </c:pt>
                <c:pt idx="1">
                  <c:v>2018</c:v>
                </c:pt>
                <c:pt idx="2">
                  <c:v>2019</c:v>
                </c:pt>
                <c:pt idx="3">
                  <c:v>2020</c:v>
                </c:pt>
                <c:pt idx="4">
                  <c:v>2021</c:v>
                </c:pt>
                <c:pt idx="5">
                  <c:v>2022</c:v>
                </c:pt>
                <c:pt idx="6">
                  <c:v>2023</c:v>
                </c:pt>
              </c:strCache>
            </c:strRef>
          </c:cat>
          <c:val>
            <c:numRef>
              <c:f>PivotCharts!$B$432:$B$438</c:f>
              <c:numCache>
                <c:formatCode>0.00%</c:formatCode>
                <c:ptCount val="7"/>
                <c:pt idx="0">
                  <c:v>-5.5369127516778527E-2</c:v>
                </c:pt>
                <c:pt idx="1">
                  <c:v>0.26619273301737756</c:v>
                </c:pt>
                <c:pt idx="2">
                  <c:v>0.12062256809338522</c:v>
                </c:pt>
                <c:pt idx="3">
                  <c:v>0.4265890011992462</c:v>
                </c:pt>
                <c:pt idx="4">
                  <c:v>0.42176870748299322</c:v>
                </c:pt>
                <c:pt idx="5">
                  <c:v>2.4109589041095891E-2</c:v>
                </c:pt>
                <c:pt idx="6">
                  <c:v>1.5279467544550203E-2</c:v>
                </c:pt>
              </c:numCache>
            </c:numRef>
          </c:val>
          <c:extLst>
            <c:ext xmlns:c16="http://schemas.microsoft.com/office/drawing/2014/chart" uri="{C3380CC4-5D6E-409C-BE32-E72D297353CC}">
              <c16:uniqueId val="{00000000-71BB-402F-8DB9-5F3DD86B0806}"/>
            </c:ext>
          </c:extLst>
        </c:ser>
        <c:ser>
          <c:idx val="1"/>
          <c:order val="1"/>
          <c:tx>
            <c:strRef>
              <c:f>PivotCharts!$C$431</c:f>
              <c:strCache>
                <c:ptCount val="1"/>
                <c:pt idx="0">
                  <c:v>OCFROE </c:v>
                </c:pt>
              </c:strCache>
            </c:strRef>
          </c:tx>
          <c:spPr>
            <a:pattFill prst="openDmnd">
              <a:fgClr>
                <a:schemeClr val="bg1"/>
              </a:fgClr>
              <a:bgClr>
                <a:srgbClr val="C00000"/>
              </a:bgClr>
            </a:pattFill>
            <a:ln>
              <a:noFill/>
            </a:ln>
            <a:effectLst>
              <a:glow rad="38100">
                <a:srgbClr val="FF0000">
                  <a:alpha val="40000"/>
                </a:srgbClr>
              </a:glow>
              <a:outerShdw blurRad="50800" dist="38100" dir="5400000" algn="t" rotWithShape="0">
                <a:schemeClr val="accent3">
                  <a:lumMod val="50000"/>
                  <a:alpha val="40000"/>
                </a:schemeClr>
              </a:outerShdw>
            </a:effectLst>
            <a:scene3d>
              <a:camera prst="orthographicFront"/>
              <a:lightRig rig="threePt" dir="t"/>
            </a:scene3d>
            <a:sp3d prstMaterial="plastic">
              <a:bevelT/>
              <a:bevelB w="152400" h="50800" prst="softRound"/>
            </a:sp3d>
          </c:spPr>
          <c:invertIfNegative val="0"/>
          <c:cat>
            <c:strRef>
              <c:f>PivotCharts!$A$432:$A$438</c:f>
              <c:strCache>
                <c:ptCount val="7"/>
                <c:pt idx="0">
                  <c:v>2017</c:v>
                </c:pt>
                <c:pt idx="1">
                  <c:v>2018</c:v>
                </c:pt>
                <c:pt idx="2">
                  <c:v>2019</c:v>
                </c:pt>
                <c:pt idx="3">
                  <c:v>2020</c:v>
                </c:pt>
                <c:pt idx="4">
                  <c:v>2021</c:v>
                </c:pt>
                <c:pt idx="5">
                  <c:v>2022</c:v>
                </c:pt>
                <c:pt idx="6">
                  <c:v>2023</c:v>
                </c:pt>
              </c:strCache>
            </c:strRef>
          </c:cat>
          <c:val>
            <c:numRef>
              <c:f>PivotCharts!$C$432:$C$438</c:f>
              <c:numCache>
                <c:formatCode>0.00%</c:formatCode>
                <c:ptCount val="7"/>
                <c:pt idx="0">
                  <c:v>2.0134228187919462E-2</c:v>
                </c:pt>
                <c:pt idx="1">
                  <c:v>2.6856240126382307E-2</c:v>
                </c:pt>
                <c:pt idx="2">
                  <c:v>0.17438981252210825</c:v>
                </c:pt>
                <c:pt idx="3">
                  <c:v>0.1834846667808806</c:v>
                </c:pt>
                <c:pt idx="4">
                  <c:v>0.46965452847805789</c:v>
                </c:pt>
                <c:pt idx="5">
                  <c:v>6.5114155251141559E-2</c:v>
                </c:pt>
                <c:pt idx="6">
                  <c:v>2.982537751377657E-2</c:v>
                </c:pt>
              </c:numCache>
            </c:numRef>
          </c:val>
          <c:extLst>
            <c:ext xmlns:c16="http://schemas.microsoft.com/office/drawing/2014/chart" uri="{C3380CC4-5D6E-409C-BE32-E72D297353CC}">
              <c16:uniqueId val="{00000001-71BB-402F-8DB9-5F3DD86B0806}"/>
            </c:ext>
          </c:extLst>
        </c:ser>
        <c:dLbls>
          <c:showLegendKey val="0"/>
          <c:showVal val="0"/>
          <c:showCatName val="0"/>
          <c:showSerName val="0"/>
          <c:showPercent val="0"/>
          <c:showBubbleSize val="0"/>
        </c:dLbls>
        <c:gapWidth val="182"/>
        <c:axId val="1333417535"/>
        <c:axId val="1333418015"/>
      </c:barChart>
      <c:catAx>
        <c:axId val="133341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33418015"/>
        <c:crosses val="autoZero"/>
        <c:auto val="1"/>
        <c:lblAlgn val="ctr"/>
        <c:lblOffset val="100"/>
        <c:noMultiLvlLbl val="0"/>
      </c:catAx>
      <c:valAx>
        <c:axId val="1333418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133341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[DASHBOARD_Financial Position Analysis Tech Industry.xlsx]PivotCharts!PivotTable29</c:name>
    <c:fmtId val="6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ROS vs OCFROS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title>
    <c:autoTitleDeleted val="0"/>
    <c:pivotFmts>
      <c:pivotFmt>
        <c:idx val="0"/>
        <c:spPr>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PivotCharts!$B$447</c:f>
              <c:strCache>
                <c:ptCount val="1"/>
                <c:pt idx="0">
                  <c:v>ROS </c:v>
                </c:pt>
              </c:strCache>
            </c:strRef>
          </c:tx>
          <c:spPr>
            <a:ln w="28575" cap="rnd">
              <a:gradFill flip="none" rotWithShape="1">
                <a:gsLst>
                  <a:gs pos="0">
                    <a:srgbClr val="FFB3B3">
                      <a:lumMod val="27000"/>
                      <a:lumOff val="73000"/>
                    </a:srgbClr>
                  </a:gs>
                  <a:gs pos="50000">
                    <a:srgbClr val="FFB3B3"/>
                  </a:gs>
                  <a:gs pos="100000">
                    <a:srgbClr val="C00000"/>
                  </a:gs>
                </a:gsLst>
                <a:lin ang="5400000" scaled="1"/>
                <a:tileRect/>
              </a:gradFill>
              <a:round/>
            </a:ln>
            <a:effectLst>
              <a:glow rad="38100">
                <a:srgbClr val="FFB3B3">
                  <a:alpha val="40000"/>
                </a:srgbClr>
              </a:glow>
            </a:effectLst>
          </c:spPr>
          <c:marker>
            <c:symbol val="circle"/>
            <c:size val="5"/>
            <c:spPr>
              <a:solidFill>
                <a:srgbClr val="C00000"/>
              </a:solidFill>
              <a:ln w="9525">
                <a:solidFill>
                  <a:srgbClr val="C00000"/>
                </a:solidFill>
              </a:ln>
              <a:effectLst>
                <a:glow rad="38100">
                  <a:srgbClr val="FFB3B3">
                    <a:alpha val="40000"/>
                  </a:srgbClr>
                </a:glow>
              </a:effectLst>
            </c:spPr>
          </c:marker>
          <c:cat>
            <c:strRef>
              <c:f>PivotCharts!$A$448:$A$454</c:f>
              <c:strCache>
                <c:ptCount val="7"/>
                <c:pt idx="0">
                  <c:v>2017</c:v>
                </c:pt>
                <c:pt idx="1">
                  <c:v>2018</c:v>
                </c:pt>
                <c:pt idx="2">
                  <c:v>2019</c:v>
                </c:pt>
                <c:pt idx="3">
                  <c:v>2020</c:v>
                </c:pt>
                <c:pt idx="4">
                  <c:v>2021</c:v>
                </c:pt>
                <c:pt idx="5">
                  <c:v>2022</c:v>
                </c:pt>
                <c:pt idx="6">
                  <c:v>2023</c:v>
                </c:pt>
              </c:strCache>
            </c:strRef>
          </c:cat>
          <c:val>
            <c:numRef>
              <c:f>PivotCharts!$B$448:$B$454</c:f>
              <c:numCache>
                <c:formatCode>0.00%</c:formatCode>
                <c:ptCount val="7"/>
                <c:pt idx="0">
                  <c:v>-6.2821245002855509E-3</c:v>
                </c:pt>
                <c:pt idx="1">
                  <c:v>5.2046332046332043E-2</c:v>
                </c:pt>
                <c:pt idx="2">
                  <c:v>5.0661120190164909E-2</c:v>
                </c:pt>
                <c:pt idx="3">
                  <c:v>0.25504455597664655</c:v>
                </c:pt>
                <c:pt idx="4">
                  <c:v>0.19240598758671049</c:v>
                </c:pt>
                <c:pt idx="5">
                  <c:v>5.5929833481632135E-2</c:v>
                </c:pt>
                <c:pt idx="6">
                  <c:v>3.7654320987654324E-2</c:v>
                </c:pt>
              </c:numCache>
            </c:numRef>
          </c:val>
          <c:smooth val="1"/>
          <c:extLst>
            <c:ext xmlns:c16="http://schemas.microsoft.com/office/drawing/2014/chart" uri="{C3380CC4-5D6E-409C-BE32-E72D297353CC}">
              <c16:uniqueId val="{00000000-1858-46FA-AC4D-86F17BF5BB00}"/>
            </c:ext>
          </c:extLst>
        </c:ser>
        <c:ser>
          <c:idx val="1"/>
          <c:order val="1"/>
          <c:tx>
            <c:strRef>
              <c:f>PivotCharts!$C$447</c:f>
              <c:strCache>
                <c:ptCount val="1"/>
                <c:pt idx="0">
                  <c:v>OCFROS </c:v>
                </c:pt>
              </c:strCache>
            </c:strRef>
          </c:tx>
          <c:spPr>
            <a:ln w="28575" cap="rnd">
              <a:gradFill flip="none" rotWithShape="1">
                <a:gsLst>
                  <a:gs pos="0">
                    <a:srgbClr val="EEDAFA">
                      <a:lumMod val="45000"/>
                      <a:lumOff val="55000"/>
                    </a:srgbClr>
                  </a:gs>
                  <a:gs pos="74130">
                    <a:srgbClr val="C59EE2"/>
                  </a:gs>
                  <a:gs pos="42000">
                    <a:srgbClr val="CBA9E5"/>
                  </a:gs>
                  <a:gs pos="100000">
                    <a:srgbClr val="3A0CA3"/>
                  </a:gs>
                </a:gsLst>
                <a:lin ang="16200000" scaled="1"/>
                <a:tileRect/>
              </a:gradFill>
              <a:round/>
            </a:ln>
            <a:effectLst>
              <a:glow rad="38100">
                <a:srgbClr val="C59EE2">
                  <a:alpha val="40000"/>
                </a:srgbClr>
              </a:glow>
            </a:effectLst>
          </c:spPr>
          <c:marker>
            <c:symbol val="circle"/>
            <c:size val="5"/>
            <c:spPr>
              <a:solidFill>
                <a:srgbClr val="3A0CA3"/>
              </a:solidFill>
              <a:ln w="9525">
                <a:solidFill>
                  <a:srgbClr val="3A0CA3"/>
                </a:solidFill>
              </a:ln>
              <a:effectLst>
                <a:glow rad="38100">
                  <a:srgbClr val="C59EE2">
                    <a:alpha val="40000"/>
                  </a:srgbClr>
                </a:glow>
              </a:effectLst>
            </c:spPr>
          </c:marker>
          <c:cat>
            <c:strRef>
              <c:f>PivotCharts!$A$448:$A$454</c:f>
              <c:strCache>
                <c:ptCount val="7"/>
                <c:pt idx="0">
                  <c:v>2017</c:v>
                </c:pt>
                <c:pt idx="1">
                  <c:v>2018</c:v>
                </c:pt>
                <c:pt idx="2">
                  <c:v>2019</c:v>
                </c:pt>
                <c:pt idx="3">
                  <c:v>2020</c:v>
                </c:pt>
                <c:pt idx="4">
                  <c:v>2021</c:v>
                </c:pt>
                <c:pt idx="5">
                  <c:v>2022</c:v>
                </c:pt>
                <c:pt idx="6">
                  <c:v>2023</c:v>
                </c:pt>
              </c:strCache>
            </c:strRef>
          </c:cat>
          <c:val>
            <c:numRef>
              <c:f>PivotCharts!$C$448:$C$454</c:f>
              <c:numCache>
                <c:formatCode>0.00%</c:formatCode>
                <c:ptCount val="7"/>
                <c:pt idx="0">
                  <c:v>2.2844089091947459E-3</c:v>
                </c:pt>
                <c:pt idx="1">
                  <c:v>5.250965250965251E-3</c:v>
                </c:pt>
                <c:pt idx="2">
                  <c:v>7.3243203090179759E-2</c:v>
                </c:pt>
                <c:pt idx="3">
                  <c:v>0.10969988732971422</c:v>
                </c:pt>
                <c:pt idx="4">
                  <c:v>0.21425094316660581</c:v>
                </c:pt>
                <c:pt idx="5">
                  <c:v>0.15105292148637769</c:v>
                </c:pt>
                <c:pt idx="6">
                  <c:v>7.3500881834215173E-2</c:v>
                </c:pt>
              </c:numCache>
            </c:numRef>
          </c:val>
          <c:smooth val="1"/>
          <c:extLst>
            <c:ext xmlns:c16="http://schemas.microsoft.com/office/drawing/2014/chart" uri="{C3380CC4-5D6E-409C-BE32-E72D297353CC}">
              <c16:uniqueId val="{00000001-1858-46FA-AC4D-86F17BF5BB00}"/>
            </c:ext>
          </c:extLst>
        </c:ser>
        <c:dLbls>
          <c:showLegendKey val="0"/>
          <c:showVal val="0"/>
          <c:showCatName val="0"/>
          <c:showSerName val="0"/>
          <c:showPercent val="0"/>
          <c:showBubbleSize val="0"/>
        </c:dLbls>
        <c:marker val="1"/>
        <c:smooth val="0"/>
        <c:axId val="657362143"/>
        <c:axId val="657359743"/>
      </c:lineChart>
      <c:catAx>
        <c:axId val="6573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7359743"/>
        <c:crosses val="autoZero"/>
        <c:auto val="1"/>
        <c:lblAlgn val="ctr"/>
        <c:lblOffset val="100"/>
        <c:noMultiLvlLbl val="0"/>
      </c:catAx>
      <c:valAx>
        <c:axId val="657359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crossAx val="65736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86-47DD-BB97-8CF1D9CAFCCA}"/>
              </c:ext>
            </c:extLst>
          </c:dPt>
          <c:val>
            <c:numLit>
              <c:formatCode>General</c:formatCode>
              <c:ptCount val="1"/>
              <c:pt idx="0">
                <c:v>1</c:v>
              </c:pt>
            </c:numLit>
          </c:val>
          <c:extLst>
            <c:ext xmlns:c16="http://schemas.microsoft.com/office/drawing/2014/chart" uri="{C3380CC4-5D6E-409C-BE32-E72D297353CC}">
              <c16:uniqueId val="{00000002-5286-47DD-BB97-8CF1D9CAFCC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5286-47DD-BB97-8CF1D9CAFCC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5286-47DD-BB97-8CF1D9CAFCCA}"/>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5286-47DD-BB97-8CF1D9CAFCCA}"/>
                </c:ext>
              </c:extLst>
            </c:dLbl>
            <c:dLbl>
              <c:idx val="1"/>
              <c:layout>
                <c:manualLayout>
                  <c:x val="-0.15873060510293358"/>
                  <c:y val="0.20685625732953594"/>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5286-47DD-BB97-8CF1D9CAFCC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PivotCharts!$B$62:$C$62</c:f>
              <c:numCache>
                <c:formatCode>0%</c:formatCode>
                <c:ptCount val="2"/>
                <c:pt idx="0">
                  <c:v>0.68544967641151533</c:v>
                </c:pt>
                <c:pt idx="1">
                  <c:v>0.31455032358848467</c:v>
                </c:pt>
              </c:numCache>
            </c:numRef>
          </c:val>
          <c:extLst>
            <c:ext xmlns:c16="http://schemas.microsoft.com/office/drawing/2014/chart" uri="{C3380CC4-5D6E-409C-BE32-E72D297353CC}">
              <c16:uniqueId val="{00000007-5286-47DD-BB97-8CF1D9CAFCC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7E-402D-ADA3-FE7B93276088}"/>
              </c:ext>
            </c:extLst>
          </c:dPt>
          <c:val>
            <c:numLit>
              <c:formatCode>General</c:formatCode>
              <c:ptCount val="1"/>
              <c:pt idx="0">
                <c:v>1</c:v>
              </c:pt>
            </c:numLit>
          </c:val>
          <c:extLst>
            <c:ext xmlns:c16="http://schemas.microsoft.com/office/drawing/2014/chart" uri="{C3380CC4-5D6E-409C-BE32-E72D297353CC}">
              <c16:uniqueId val="{00000002-1B7E-402D-ADA3-FE7B9327608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1B7E-402D-ADA3-FE7B9327608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B7E-402D-ADA3-FE7B93276088}"/>
              </c:ext>
            </c:extLst>
          </c:dPt>
          <c:dLbls>
            <c:dLbl>
              <c:idx val="0"/>
              <c:layout>
                <c:manualLayout>
                  <c:x val="0.17006847358365917"/>
                  <c:y val="-0.20094516111018038"/>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1B7E-402D-ADA3-FE7B93276088}"/>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1B7E-402D-ADA3-FE7B9327608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ro-RO"/>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PivotCharts!$B$63:$C$63</c:f>
              <c:numCache>
                <c:formatCode>0%</c:formatCode>
                <c:ptCount val="2"/>
                <c:pt idx="0">
                  <c:v>0.69111844754005958</c:v>
                </c:pt>
                <c:pt idx="1">
                  <c:v>0.30888155245994042</c:v>
                </c:pt>
              </c:numCache>
            </c:numRef>
          </c:val>
          <c:extLst>
            <c:ext xmlns:c16="http://schemas.microsoft.com/office/drawing/2014/chart" uri="{C3380CC4-5D6E-409C-BE32-E72D297353CC}">
              <c16:uniqueId val="{00000007-1B7E-402D-ADA3-FE7B9327608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o-R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BS_D&amp;S'!A1"/><Relationship Id="rId3" Type="http://schemas.openxmlformats.org/officeDocument/2006/relationships/hyperlink" Target="#'BS_Dynamic&amp;Static'!A1"/><Relationship Id="rId7" Type="http://schemas.openxmlformats.org/officeDocument/2006/relationships/hyperlink" Target="#CompanyPres!A1"/><Relationship Id="rId12" Type="http://schemas.openxmlformats.org/officeDocument/2006/relationships/image" Target="../media/image4.svg"/><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BankruptcyRisk!A1"/><Relationship Id="rId11" Type="http://schemas.openxmlformats.org/officeDocument/2006/relationships/image" Target="../media/image3.png"/><Relationship Id="rId5" Type="http://schemas.openxmlformats.org/officeDocument/2006/relationships/hyperlink" Target="#CFS!A1"/><Relationship Id="rId10" Type="http://schemas.openxmlformats.org/officeDocument/2006/relationships/image" Target="../media/image2.svg"/><Relationship Id="rId4" Type="http://schemas.openxmlformats.org/officeDocument/2006/relationships/hyperlink" Target="#IS!A1"/><Relationship Id="rId9"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hyperlink" Target="#BankruptcyRisk!A1"/><Relationship Id="rId13" Type="http://schemas.openxmlformats.org/officeDocument/2006/relationships/chart" Target="../charts/chart15.xml"/><Relationship Id="rId18" Type="http://schemas.openxmlformats.org/officeDocument/2006/relationships/image" Target="../media/image2.svg"/><Relationship Id="rId3" Type="http://schemas.openxmlformats.org/officeDocument/2006/relationships/hyperlink" Target="#'BS_Liquidity&amp;Solvency'!A1"/><Relationship Id="rId7" Type="http://schemas.openxmlformats.org/officeDocument/2006/relationships/hyperlink" Target="#CFS!A1"/><Relationship Id="rId12" Type="http://schemas.openxmlformats.org/officeDocument/2006/relationships/chart" Target="../charts/chart14.xml"/><Relationship Id="rId17" Type="http://schemas.openxmlformats.org/officeDocument/2006/relationships/image" Target="../media/image1.png"/><Relationship Id="rId2" Type="http://schemas.openxmlformats.org/officeDocument/2006/relationships/hyperlink" Target="#TitlePage!A1"/><Relationship Id="rId16" Type="http://schemas.openxmlformats.org/officeDocument/2006/relationships/chart" Target="../charts/chart18.xml"/><Relationship Id="rId20" Type="http://schemas.openxmlformats.org/officeDocument/2006/relationships/image" Target="../media/image4.svg"/><Relationship Id="rId1" Type="http://schemas.openxmlformats.org/officeDocument/2006/relationships/chart" Target="../charts/chart12.xml"/><Relationship Id="rId6" Type="http://schemas.openxmlformats.org/officeDocument/2006/relationships/hyperlink" Target="#IS!A1"/><Relationship Id="rId11" Type="http://schemas.openxmlformats.org/officeDocument/2006/relationships/chart" Target="../charts/chart13.xml"/><Relationship Id="rId5" Type="http://schemas.openxmlformats.org/officeDocument/2006/relationships/hyperlink" Target="#'BS_Dynamic&amp;Static'!A1"/><Relationship Id="rId15" Type="http://schemas.openxmlformats.org/officeDocument/2006/relationships/chart" Target="../charts/chart17.xml"/><Relationship Id="rId10" Type="http://schemas.openxmlformats.org/officeDocument/2006/relationships/hyperlink" Target="#'BS_D&amp;S'!A1"/><Relationship Id="rId19" Type="http://schemas.openxmlformats.org/officeDocument/2006/relationships/image" Target="../media/image3.png"/><Relationship Id="rId4" Type="http://schemas.openxmlformats.org/officeDocument/2006/relationships/hyperlink" Target="#BS_WK!A1"/><Relationship Id="rId9" Type="http://schemas.openxmlformats.org/officeDocument/2006/relationships/hyperlink" Target="#CompanyPres!A1"/><Relationship Id="rId14"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8" Type="http://schemas.openxmlformats.org/officeDocument/2006/relationships/hyperlink" Target="#CompanyPres!A1"/><Relationship Id="rId13" Type="http://schemas.openxmlformats.org/officeDocument/2006/relationships/image" Target="../media/image2.svg"/><Relationship Id="rId3" Type="http://schemas.openxmlformats.org/officeDocument/2006/relationships/hyperlink" Target="#BS_WK!A1"/><Relationship Id="rId7" Type="http://schemas.openxmlformats.org/officeDocument/2006/relationships/hyperlink" Target="#BankruptcyRisk!A1"/><Relationship Id="rId12" Type="http://schemas.openxmlformats.org/officeDocument/2006/relationships/image" Target="../media/image1.png"/><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CFS!A1"/><Relationship Id="rId11" Type="http://schemas.openxmlformats.org/officeDocument/2006/relationships/chart" Target="../charts/chart20.xml"/><Relationship Id="rId5" Type="http://schemas.openxmlformats.org/officeDocument/2006/relationships/hyperlink" Target="#'Income Statement'!A1"/><Relationship Id="rId15" Type="http://schemas.openxmlformats.org/officeDocument/2006/relationships/image" Target="../media/image4.svg"/><Relationship Id="rId10" Type="http://schemas.openxmlformats.org/officeDocument/2006/relationships/chart" Target="../charts/chart19.xml"/><Relationship Id="rId4" Type="http://schemas.openxmlformats.org/officeDocument/2006/relationships/hyperlink" Target="#'BS_Dynamic&amp;Static'!A1"/><Relationship Id="rId9" Type="http://schemas.openxmlformats.org/officeDocument/2006/relationships/hyperlink" Target="#'BS_D&amp;S'!A1"/><Relationship Id="rId1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chart" Target="../charts/chart25.xml"/><Relationship Id="rId18" Type="http://schemas.openxmlformats.org/officeDocument/2006/relationships/image" Target="../media/image4.svg"/><Relationship Id="rId3" Type="http://schemas.openxmlformats.org/officeDocument/2006/relationships/hyperlink" Target="#'BS_Dynamic&amp;Static'!A1"/><Relationship Id="rId7" Type="http://schemas.openxmlformats.org/officeDocument/2006/relationships/hyperlink" Target="#CompanyPres!A1"/><Relationship Id="rId12" Type="http://schemas.openxmlformats.org/officeDocument/2006/relationships/chart" Target="../charts/chart24.xml"/><Relationship Id="rId17" Type="http://schemas.openxmlformats.org/officeDocument/2006/relationships/image" Target="../media/image3.png"/><Relationship Id="rId2" Type="http://schemas.openxmlformats.org/officeDocument/2006/relationships/hyperlink" Target="#BS_WK!A1"/><Relationship Id="rId16" Type="http://schemas.openxmlformats.org/officeDocument/2006/relationships/image" Target="../media/image2.svg"/><Relationship Id="rId1" Type="http://schemas.openxmlformats.org/officeDocument/2006/relationships/hyperlink" Target="#'BS_Liquidity&amp;Solvency'!A1"/><Relationship Id="rId6" Type="http://schemas.openxmlformats.org/officeDocument/2006/relationships/hyperlink" Target="#BankruptcyRisk!A1"/><Relationship Id="rId11" Type="http://schemas.openxmlformats.org/officeDocument/2006/relationships/chart" Target="../charts/chart23.xml"/><Relationship Id="rId5" Type="http://schemas.openxmlformats.org/officeDocument/2006/relationships/hyperlink" Target="#CashFlow!A1"/><Relationship Id="rId15" Type="http://schemas.openxmlformats.org/officeDocument/2006/relationships/image" Target="../media/image1.png"/><Relationship Id="rId10" Type="http://schemas.openxmlformats.org/officeDocument/2006/relationships/chart" Target="../charts/chart22.xml"/><Relationship Id="rId4" Type="http://schemas.openxmlformats.org/officeDocument/2006/relationships/hyperlink" Target="#IS!A1"/><Relationship Id="rId9" Type="http://schemas.openxmlformats.org/officeDocument/2006/relationships/chart" Target="../charts/chart21.xml"/><Relationship Id="rId14"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chart" Target="../charts/chart31.xml"/><Relationship Id="rId18" Type="http://schemas.openxmlformats.org/officeDocument/2006/relationships/image" Target="../media/image2.svg"/><Relationship Id="rId3" Type="http://schemas.openxmlformats.org/officeDocument/2006/relationships/hyperlink" Target="#'BS_Dynamic&amp;Static'!A1"/><Relationship Id="rId7" Type="http://schemas.openxmlformats.org/officeDocument/2006/relationships/hyperlink" Target="#CompanyPres!A1"/><Relationship Id="rId12" Type="http://schemas.openxmlformats.org/officeDocument/2006/relationships/chart" Target="../charts/chart30.xml"/><Relationship Id="rId17" Type="http://schemas.openxmlformats.org/officeDocument/2006/relationships/image" Target="../media/image1.png"/><Relationship Id="rId2" Type="http://schemas.openxmlformats.org/officeDocument/2006/relationships/hyperlink" Target="#BS_WK!A1"/><Relationship Id="rId16" Type="http://schemas.openxmlformats.org/officeDocument/2006/relationships/chart" Target="../charts/chart34.xml"/><Relationship Id="rId20" Type="http://schemas.openxmlformats.org/officeDocument/2006/relationships/image" Target="../media/image4.svg"/><Relationship Id="rId1" Type="http://schemas.openxmlformats.org/officeDocument/2006/relationships/hyperlink" Target="#'BS_Liquidity&amp;Solvency'!A1"/><Relationship Id="rId6" Type="http://schemas.openxmlformats.org/officeDocument/2006/relationships/hyperlink" Target="#'Bankruptcy risk'!A1"/><Relationship Id="rId11" Type="http://schemas.openxmlformats.org/officeDocument/2006/relationships/chart" Target="../charts/chart29.xml"/><Relationship Id="rId5" Type="http://schemas.openxmlformats.org/officeDocument/2006/relationships/hyperlink" Target="#CFS!A1"/><Relationship Id="rId15" Type="http://schemas.openxmlformats.org/officeDocument/2006/relationships/chart" Target="../charts/chart33.xml"/><Relationship Id="rId10" Type="http://schemas.openxmlformats.org/officeDocument/2006/relationships/chart" Target="../charts/chart28.xml"/><Relationship Id="rId19" Type="http://schemas.openxmlformats.org/officeDocument/2006/relationships/image" Target="../media/image3.png"/><Relationship Id="rId4" Type="http://schemas.openxmlformats.org/officeDocument/2006/relationships/hyperlink" Target="#IS!A1"/><Relationship Id="rId9" Type="http://schemas.openxmlformats.org/officeDocument/2006/relationships/chart" Target="../charts/chart27.xml"/><Relationship Id="rId14"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image" Target="../media/image2.svg"/><Relationship Id="rId3" Type="http://schemas.openxmlformats.org/officeDocument/2006/relationships/hyperlink" Target="#'BS_Dynamic&amp;Static'!A1"/><Relationship Id="rId7" Type="http://schemas.openxmlformats.org/officeDocument/2006/relationships/hyperlink" Target="#CompanyPres!A1"/><Relationship Id="rId12" Type="http://schemas.openxmlformats.org/officeDocument/2006/relationships/image" Target="../media/image1.png"/><Relationship Id="rId2" Type="http://schemas.openxmlformats.org/officeDocument/2006/relationships/hyperlink" Target="#BS_WK!A1"/><Relationship Id="rId16" Type="http://schemas.openxmlformats.org/officeDocument/2006/relationships/chart" Target="../charts/chart38.xml"/><Relationship Id="rId1" Type="http://schemas.openxmlformats.org/officeDocument/2006/relationships/hyperlink" Target="#'BS_Liquidity&amp;Solvency'!A1"/><Relationship Id="rId6" Type="http://schemas.openxmlformats.org/officeDocument/2006/relationships/hyperlink" Target="#'Bankruptcy risk'!A1"/><Relationship Id="rId11" Type="http://schemas.openxmlformats.org/officeDocument/2006/relationships/chart" Target="../charts/chart37.xml"/><Relationship Id="rId5" Type="http://schemas.openxmlformats.org/officeDocument/2006/relationships/hyperlink" Target="#CFS!A1"/><Relationship Id="rId15" Type="http://schemas.openxmlformats.org/officeDocument/2006/relationships/image" Target="../media/image4.svg"/><Relationship Id="rId10" Type="http://schemas.openxmlformats.org/officeDocument/2006/relationships/chart" Target="../charts/chart36.xml"/><Relationship Id="rId4" Type="http://schemas.openxmlformats.org/officeDocument/2006/relationships/hyperlink" Target="#IS!A1"/><Relationship Id="rId9" Type="http://schemas.openxmlformats.org/officeDocument/2006/relationships/chart" Target="../charts/chart35.xml"/><Relationship Id="rId1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8" Type="http://schemas.openxmlformats.org/officeDocument/2006/relationships/hyperlink" Target="#'Financial Rating'!A1"/><Relationship Id="rId13" Type="http://schemas.openxmlformats.org/officeDocument/2006/relationships/image" Target="../media/image4.svg"/><Relationship Id="rId3" Type="http://schemas.openxmlformats.org/officeDocument/2006/relationships/hyperlink" Target="#'BS_Dynamic&amp;Static'!A1"/><Relationship Id="rId7" Type="http://schemas.openxmlformats.org/officeDocument/2006/relationships/hyperlink" Target="#CompanyPres!A1"/><Relationship Id="rId12" Type="http://schemas.openxmlformats.org/officeDocument/2006/relationships/image" Target="../media/image3.png"/><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BankruptcyRisk!A1"/><Relationship Id="rId11" Type="http://schemas.openxmlformats.org/officeDocument/2006/relationships/image" Target="../media/image2.svg"/><Relationship Id="rId5" Type="http://schemas.openxmlformats.org/officeDocument/2006/relationships/hyperlink" Target="#CFS!A1"/><Relationship Id="rId10" Type="http://schemas.openxmlformats.org/officeDocument/2006/relationships/image" Target="../media/image1.png"/><Relationship Id="rId4" Type="http://schemas.openxmlformats.org/officeDocument/2006/relationships/hyperlink" Target="#IS!A1"/><Relationship Id="rId9" Type="http://schemas.openxmlformats.org/officeDocument/2006/relationships/hyperlink" Target="#'BS_D&amp;S'!A1"/></Relationships>
</file>

<file path=xl/drawings/_rels/drawing17.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image" Target="../media/image4.svg"/><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image" Target="../media/image3.png"/><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BankruptcyRisk!A1"/><Relationship Id="rId11" Type="http://schemas.openxmlformats.org/officeDocument/2006/relationships/image" Target="../media/image2.svg"/><Relationship Id="rId5" Type="http://schemas.openxmlformats.org/officeDocument/2006/relationships/hyperlink" Target="#CFS!A1"/><Relationship Id="rId10" Type="http://schemas.openxmlformats.org/officeDocument/2006/relationships/image" Target="../media/image1.png"/><Relationship Id="rId4" Type="http://schemas.openxmlformats.org/officeDocument/2006/relationships/hyperlink" Target="#'Income Statement'!A1"/><Relationship Id="rId9" Type="http://schemas.openxmlformats.org/officeDocument/2006/relationships/hyperlink" Target="#Conclusions!A1"/></Relationships>
</file>

<file path=xl/drawings/_rels/drawing18.xml.rels><?xml version="1.0" encoding="UTF-8" standalone="yes"?>
<Relationships xmlns="http://schemas.openxmlformats.org/package/2006/relationships"><Relationship Id="rId13" Type="http://schemas.openxmlformats.org/officeDocument/2006/relationships/chart" Target="../charts/chart51.xml"/><Relationship Id="rId18" Type="http://schemas.openxmlformats.org/officeDocument/2006/relationships/chart" Target="../charts/chart56.xml"/><Relationship Id="rId26" Type="http://schemas.openxmlformats.org/officeDocument/2006/relationships/chart" Target="../charts/chart64.xml"/><Relationship Id="rId3" Type="http://schemas.openxmlformats.org/officeDocument/2006/relationships/chart" Target="../charts/chart41.xml"/><Relationship Id="rId21" Type="http://schemas.openxmlformats.org/officeDocument/2006/relationships/chart" Target="../charts/chart59.xml"/><Relationship Id="rId34" Type="http://schemas.openxmlformats.org/officeDocument/2006/relationships/chart" Target="../charts/chart72.xml"/><Relationship Id="rId7" Type="http://schemas.openxmlformats.org/officeDocument/2006/relationships/chart" Target="../charts/chart45.xml"/><Relationship Id="rId12" Type="http://schemas.openxmlformats.org/officeDocument/2006/relationships/chart" Target="../charts/chart50.xml"/><Relationship Id="rId17" Type="http://schemas.openxmlformats.org/officeDocument/2006/relationships/chart" Target="../charts/chart55.xml"/><Relationship Id="rId25" Type="http://schemas.openxmlformats.org/officeDocument/2006/relationships/chart" Target="../charts/chart63.xml"/><Relationship Id="rId33" Type="http://schemas.openxmlformats.org/officeDocument/2006/relationships/chart" Target="../charts/chart71.xml"/><Relationship Id="rId2" Type="http://schemas.openxmlformats.org/officeDocument/2006/relationships/chart" Target="../charts/chart40.xml"/><Relationship Id="rId16" Type="http://schemas.openxmlformats.org/officeDocument/2006/relationships/chart" Target="../charts/chart54.xml"/><Relationship Id="rId20" Type="http://schemas.openxmlformats.org/officeDocument/2006/relationships/chart" Target="../charts/chart58.xml"/><Relationship Id="rId29" Type="http://schemas.openxmlformats.org/officeDocument/2006/relationships/chart" Target="../charts/chart67.xml"/><Relationship Id="rId1" Type="http://schemas.openxmlformats.org/officeDocument/2006/relationships/chart" Target="../charts/chart39.xml"/><Relationship Id="rId6" Type="http://schemas.openxmlformats.org/officeDocument/2006/relationships/chart" Target="../charts/chart44.xml"/><Relationship Id="rId11" Type="http://schemas.openxmlformats.org/officeDocument/2006/relationships/chart" Target="../charts/chart49.xml"/><Relationship Id="rId24" Type="http://schemas.openxmlformats.org/officeDocument/2006/relationships/chart" Target="../charts/chart62.xml"/><Relationship Id="rId32" Type="http://schemas.openxmlformats.org/officeDocument/2006/relationships/chart" Target="../charts/chart70.xml"/><Relationship Id="rId5" Type="http://schemas.openxmlformats.org/officeDocument/2006/relationships/chart" Target="../charts/chart43.xml"/><Relationship Id="rId15" Type="http://schemas.openxmlformats.org/officeDocument/2006/relationships/chart" Target="../charts/chart53.xml"/><Relationship Id="rId23" Type="http://schemas.openxmlformats.org/officeDocument/2006/relationships/chart" Target="../charts/chart61.xml"/><Relationship Id="rId28" Type="http://schemas.openxmlformats.org/officeDocument/2006/relationships/chart" Target="../charts/chart66.xml"/><Relationship Id="rId10" Type="http://schemas.openxmlformats.org/officeDocument/2006/relationships/chart" Target="../charts/chart48.xml"/><Relationship Id="rId19" Type="http://schemas.openxmlformats.org/officeDocument/2006/relationships/chart" Target="../charts/chart57.xml"/><Relationship Id="rId31" Type="http://schemas.openxmlformats.org/officeDocument/2006/relationships/chart" Target="../charts/chart69.xml"/><Relationship Id="rId4" Type="http://schemas.openxmlformats.org/officeDocument/2006/relationships/chart" Target="../charts/chart42.xml"/><Relationship Id="rId9" Type="http://schemas.openxmlformats.org/officeDocument/2006/relationships/chart" Target="../charts/chart47.xml"/><Relationship Id="rId14" Type="http://schemas.openxmlformats.org/officeDocument/2006/relationships/chart" Target="../charts/chart52.xml"/><Relationship Id="rId22" Type="http://schemas.openxmlformats.org/officeDocument/2006/relationships/chart" Target="../charts/chart60.xml"/><Relationship Id="rId27" Type="http://schemas.openxmlformats.org/officeDocument/2006/relationships/chart" Target="../charts/chart65.xml"/><Relationship Id="rId30" Type="http://schemas.openxmlformats.org/officeDocument/2006/relationships/chart" Target="../charts/chart68.xml"/><Relationship Id="rId8" Type="http://schemas.openxmlformats.org/officeDocument/2006/relationships/chart" Target="../charts/chart46.xml"/></Relationships>
</file>

<file path=xl/drawings/_rels/drawing2.xml.rels><?xml version="1.0" encoding="UTF-8" standalone="yes"?>
<Relationships xmlns="http://schemas.openxmlformats.org/package/2006/relationships"><Relationship Id="rId8" Type="http://schemas.openxmlformats.org/officeDocument/2006/relationships/hyperlink" Target="#'Financial Rating'!A1"/><Relationship Id="rId13" Type="http://schemas.openxmlformats.org/officeDocument/2006/relationships/image" Target="../media/image4.svg"/><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image" Target="../media/image3.png"/><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Bankruptcy risk'!A1"/><Relationship Id="rId11" Type="http://schemas.openxmlformats.org/officeDocument/2006/relationships/image" Target="../media/image2.svg"/><Relationship Id="rId5" Type="http://schemas.openxmlformats.org/officeDocument/2006/relationships/hyperlink" Target="#CashFlow!A1"/><Relationship Id="rId10" Type="http://schemas.openxmlformats.org/officeDocument/2006/relationships/image" Target="../media/image1.png"/><Relationship Id="rId4" Type="http://schemas.openxmlformats.org/officeDocument/2006/relationships/hyperlink" Target="#'Income Statement'!A1"/><Relationship Id="rId9" Type="http://schemas.openxmlformats.org/officeDocument/2006/relationships/hyperlink" Target="#Conclusions!A1"/></Relationships>
</file>

<file path=xl/drawings/_rels/drawing3.xml.rels><?xml version="1.0" encoding="UTF-8" standalone="yes"?>
<Relationships xmlns="http://schemas.openxmlformats.org/package/2006/relationships"><Relationship Id="rId8" Type="http://schemas.openxmlformats.org/officeDocument/2006/relationships/hyperlink" Target="#CompanyPres!A1"/><Relationship Id="rId13" Type="http://schemas.openxmlformats.org/officeDocument/2006/relationships/chart" Target="../charts/chart4.xml"/><Relationship Id="rId18" Type="http://schemas.openxmlformats.org/officeDocument/2006/relationships/chart" Target="../charts/chart9.xml"/><Relationship Id="rId3" Type="http://schemas.openxmlformats.org/officeDocument/2006/relationships/hyperlink" Target="#BS_WK!A1"/><Relationship Id="rId21" Type="http://schemas.openxmlformats.org/officeDocument/2006/relationships/image" Target="../media/image1.png"/><Relationship Id="rId7" Type="http://schemas.openxmlformats.org/officeDocument/2006/relationships/hyperlink" Target="#BankruptcyRisk!A1"/><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hyperlink" Target="#'BS_Liquidity&amp;Solvency'!A1"/><Relationship Id="rId16" Type="http://schemas.openxmlformats.org/officeDocument/2006/relationships/chart" Target="../charts/chart7.xml"/><Relationship Id="rId20" Type="http://schemas.openxmlformats.org/officeDocument/2006/relationships/chart" Target="../charts/chart11.xml"/><Relationship Id="rId1" Type="http://schemas.openxmlformats.org/officeDocument/2006/relationships/hyperlink" Target="#TitlePage!A1"/><Relationship Id="rId6" Type="http://schemas.openxmlformats.org/officeDocument/2006/relationships/hyperlink" Target="#CFS!A1"/><Relationship Id="rId11" Type="http://schemas.openxmlformats.org/officeDocument/2006/relationships/chart" Target="../charts/chart2.xml"/><Relationship Id="rId24" Type="http://schemas.openxmlformats.org/officeDocument/2006/relationships/image" Target="../media/image4.svg"/><Relationship Id="rId5" Type="http://schemas.openxmlformats.org/officeDocument/2006/relationships/hyperlink" Target="#IS!A1"/><Relationship Id="rId15" Type="http://schemas.openxmlformats.org/officeDocument/2006/relationships/chart" Target="../charts/chart6.xml"/><Relationship Id="rId23" Type="http://schemas.openxmlformats.org/officeDocument/2006/relationships/image" Target="../media/image3.png"/><Relationship Id="rId10" Type="http://schemas.openxmlformats.org/officeDocument/2006/relationships/chart" Target="../charts/chart1.xml"/><Relationship Id="rId19" Type="http://schemas.openxmlformats.org/officeDocument/2006/relationships/chart" Target="../charts/chart10.xml"/><Relationship Id="rId4" Type="http://schemas.openxmlformats.org/officeDocument/2006/relationships/hyperlink" Target="#'BS_Dynamic&amp;Static'!A1"/><Relationship Id="rId9" Type="http://schemas.openxmlformats.org/officeDocument/2006/relationships/hyperlink" Target="#'BS_D&amp;S'!A1"/><Relationship Id="rId14" Type="http://schemas.openxmlformats.org/officeDocument/2006/relationships/chart" Target="../charts/chart5.xml"/><Relationship Id="rId22"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4</xdr:col>
      <xdr:colOff>390525</xdr:colOff>
      <xdr:row>17</xdr:row>
      <xdr:rowOff>133351</xdr:rowOff>
    </xdr:from>
    <xdr:to>
      <xdr:col>24</xdr:col>
      <xdr:colOff>390525</xdr:colOff>
      <xdr:row>26</xdr:row>
      <xdr:rowOff>161926</xdr:rowOff>
    </xdr:to>
    <xdr:sp macro="" textlink="">
      <xdr:nvSpPr>
        <xdr:cNvPr id="2" name="Rounded Rectangle 2">
          <a:extLst>
            <a:ext uri="{FF2B5EF4-FFF2-40B4-BE49-F238E27FC236}">
              <a16:creationId xmlns:a16="http://schemas.microsoft.com/office/drawing/2014/main" id="{2F7D70D6-58C4-4F80-8039-61A28B81B4AF}"/>
            </a:ext>
          </a:extLst>
        </xdr:cNvPr>
        <xdr:cNvSpPr/>
      </xdr:nvSpPr>
      <xdr:spPr>
        <a:xfrm>
          <a:off x="2828925" y="3242311"/>
          <a:ext cx="12192000" cy="167449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ct val="150000"/>
            </a:lnSpc>
          </a:pPr>
          <a:r>
            <a:rPr lang="en-GB" sz="2400" b="1">
              <a:solidFill>
                <a:srgbClr val="340CA3"/>
              </a:solidFill>
              <a:latin typeface="Franklin Gothic Medium" panose="020B0603020102020204" pitchFamily="34" charset="0"/>
            </a:rPr>
            <a:t>DASHBOARD AUTHOR:</a:t>
          </a:r>
          <a:r>
            <a:rPr lang="en-GB" sz="2400" b="1" baseline="0">
              <a:solidFill>
                <a:srgbClr val="340CA3"/>
              </a:solidFill>
              <a:latin typeface="Franklin Gothic Medium" panose="020B0603020102020204" pitchFamily="34" charset="0"/>
            </a:rPr>
            <a:t> </a:t>
          </a:r>
          <a:r>
            <a:rPr lang="en-US" sz="2400" b="1" baseline="0">
              <a:solidFill>
                <a:srgbClr val="340CA3"/>
              </a:solidFill>
              <a:latin typeface="Franklin Gothic Medium" panose="020B0603020102020204" pitchFamily="34" charset="0"/>
            </a:rPr>
            <a:t>Fron Mara Ilinca</a:t>
          </a:r>
          <a:endParaRPr lang="ro-RO" sz="2400" b="1" baseline="0">
            <a:solidFill>
              <a:srgbClr val="340CA3"/>
            </a:solidFill>
            <a:latin typeface="Franklin Gothic Medium" panose="020B0603020102020204" pitchFamily="34" charset="0"/>
          </a:endParaRP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4" name="Rounded Rectangle 6">
          <a:extLst>
            <a:ext uri="{FF2B5EF4-FFF2-40B4-BE49-F238E27FC236}">
              <a16:creationId xmlns:a16="http://schemas.microsoft.com/office/drawing/2014/main" id="{3BB87643-4DA6-D1A7-A3F2-4F0FA629B41F}"/>
            </a:ext>
          </a:extLst>
        </xdr:cNvPr>
        <xdr:cNvSpPr/>
      </xdr:nvSpPr>
      <xdr:spPr>
        <a:xfrm>
          <a:off x="0" y="102870"/>
          <a:ext cx="17558617" cy="1908067"/>
        </a:xfrm>
        <a:prstGeom prst="roundRect">
          <a:avLst/>
        </a:prstGeom>
        <a:solidFill>
          <a:srgbClr val="34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7" name="Rounded Rectangle 9">
          <a:hlinkClick xmlns:r="http://schemas.openxmlformats.org/officeDocument/2006/relationships" r:id="rId1"/>
          <a:extLst>
            <a:ext uri="{FF2B5EF4-FFF2-40B4-BE49-F238E27FC236}">
              <a16:creationId xmlns:a16="http://schemas.microsoft.com/office/drawing/2014/main" id="{3A566641-B95C-4F21-B89B-819E7D3ABAF5}"/>
            </a:ext>
          </a:extLst>
        </xdr:cNvPr>
        <xdr:cNvSpPr/>
      </xdr:nvSpPr>
      <xdr:spPr>
        <a:xfrm>
          <a:off x="5031582" y="971233"/>
          <a:ext cx="1430867" cy="45593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8" name="Rounded Rectangle 10">
          <a:hlinkClick xmlns:r="http://schemas.openxmlformats.org/officeDocument/2006/relationships" r:id="rId2"/>
          <a:extLst>
            <a:ext uri="{FF2B5EF4-FFF2-40B4-BE49-F238E27FC236}">
              <a16:creationId xmlns:a16="http://schemas.microsoft.com/office/drawing/2014/main" id="{5648DF30-E295-400E-96A1-7C81233819D8}"/>
            </a:ext>
          </a:extLst>
        </xdr:cNvPr>
        <xdr:cNvSpPr/>
      </xdr:nvSpPr>
      <xdr:spPr>
        <a:xfrm>
          <a:off x="6594873" y="971233"/>
          <a:ext cx="1430867" cy="45593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9" name="Rounded Rectangle 11">
          <a:hlinkClick xmlns:r="http://schemas.openxmlformats.org/officeDocument/2006/relationships" r:id="rId3"/>
          <a:extLst>
            <a:ext uri="{FF2B5EF4-FFF2-40B4-BE49-F238E27FC236}">
              <a16:creationId xmlns:a16="http://schemas.microsoft.com/office/drawing/2014/main" id="{657401E9-B93B-4089-B40B-5A696A59DDE9}"/>
            </a:ext>
          </a:extLst>
        </xdr:cNvPr>
        <xdr:cNvSpPr/>
      </xdr:nvSpPr>
      <xdr:spPr>
        <a:xfrm>
          <a:off x="3468291" y="969645"/>
          <a:ext cx="1430867" cy="45910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10" name="Rounded Rectangle 6">
          <a:hlinkClick xmlns:r="http://schemas.openxmlformats.org/officeDocument/2006/relationships" r:id="rId4"/>
          <a:extLst>
            <a:ext uri="{FF2B5EF4-FFF2-40B4-BE49-F238E27FC236}">
              <a16:creationId xmlns:a16="http://schemas.microsoft.com/office/drawing/2014/main" id="{495946EE-86AB-49E5-AD95-61909B813A6A}"/>
            </a:ext>
          </a:extLst>
        </xdr:cNvPr>
        <xdr:cNvSpPr/>
      </xdr:nvSpPr>
      <xdr:spPr>
        <a:xfrm>
          <a:off x="8158164" y="964973"/>
          <a:ext cx="1430867" cy="46845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1" name="Rounded Rectangle 6">
          <a:hlinkClick xmlns:r="http://schemas.openxmlformats.org/officeDocument/2006/relationships" r:id="rId5"/>
          <a:extLst>
            <a:ext uri="{FF2B5EF4-FFF2-40B4-BE49-F238E27FC236}">
              <a16:creationId xmlns:a16="http://schemas.microsoft.com/office/drawing/2014/main" id="{EA426194-7850-4FA6-A45D-AEC9AF13B586}"/>
            </a:ext>
          </a:extLst>
        </xdr:cNvPr>
        <xdr:cNvSpPr/>
      </xdr:nvSpPr>
      <xdr:spPr>
        <a:xfrm>
          <a:off x="9721455" y="961454"/>
          <a:ext cx="1430867" cy="47548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2" name="Rounded Rectangle 6">
          <a:hlinkClick xmlns:r="http://schemas.openxmlformats.org/officeDocument/2006/relationships" r:id="rId6"/>
          <a:extLst>
            <a:ext uri="{FF2B5EF4-FFF2-40B4-BE49-F238E27FC236}">
              <a16:creationId xmlns:a16="http://schemas.microsoft.com/office/drawing/2014/main" id="{34A814DE-637F-4F02-A78C-2AD15F9990F2}"/>
            </a:ext>
          </a:extLst>
        </xdr:cNvPr>
        <xdr:cNvSpPr/>
      </xdr:nvSpPr>
      <xdr:spPr>
        <a:xfrm>
          <a:off x="11284746" y="961454"/>
          <a:ext cx="1430867" cy="47548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3" name="Rounded Rectangle 11">
          <a:hlinkClick xmlns:r="http://schemas.openxmlformats.org/officeDocument/2006/relationships" r:id="rId7"/>
          <a:extLst>
            <a:ext uri="{FF2B5EF4-FFF2-40B4-BE49-F238E27FC236}">
              <a16:creationId xmlns:a16="http://schemas.microsoft.com/office/drawing/2014/main" id="{163521CA-C60E-4FEE-8B3D-063962029FAB}"/>
            </a:ext>
          </a:extLst>
        </xdr:cNvPr>
        <xdr:cNvSpPr/>
      </xdr:nvSpPr>
      <xdr:spPr>
        <a:xfrm>
          <a:off x="1905000" y="969645"/>
          <a:ext cx="1430867" cy="45910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4" name="Rounded Rectangle 11">
          <a:hlinkClick xmlns:r="http://schemas.openxmlformats.org/officeDocument/2006/relationships" r:id="rId8"/>
          <a:extLst>
            <a:ext uri="{FF2B5EF4-FFF2-40B4-BE49-F238E27FC236}">
              <a16:creationId xmlns:a16="http://schemas.microsoft.com/office/drawing/2014/main" id="{6278F801-1749-4E25-9495-AF7B4B0B49CF}"/>
            </a:ext>
          </a:extLst>
        </xdr:cNvPr>
        <xdr:cNvSpPr/>
      </xdr:nvSpPr>
      <xdr:spPr>
        <a:xfrm>
          <a:off x="12848037" y="969645"/>
          <a:ext cx="1430867" cy="45910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5" name="Rounded Rectangle 11">
          <a:hlinkClick xmlns:r="http://schemas.openxmlformats.org/officeDocument/2006/relationships" r:id="rId8"/>
          <a:extLst>
            <a:ext uri="{FF2B5EF4-FFF2-40B4-BE49-F238E27FC236}">
              <a16:creationId xmlns:a16="http://schemas.microsoft.com/office/drawing/2014/main" id="{C48BBEEA-80D1-4942-A276-2EE3919FE252}"/>
            </a:ext>
          </a:extLst>
        </xdr:cNvPr>
        <xdr:cNvSpPr/>
      </xdr:nvSpPr>
      <xdr:spPr>
        <a:xfrm>
          <a:off x="14411325" y="969645"/>
          <a:ext cx="1430867" cy="45910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46464</xdr:colOff>
      <xdr:row>1</xdr:row>
      <xdr:rowOff>40919</xdr:rowOff>
    </xdr:from>
    <xdr:to>
      <xdr:col>28</xdr:col>
      <xdr:colOff>543083</xdr:colOff>
      <xdr:row>9</xdr:row>
      <xdr:rowOff>152300</xdr:rowOff>
    </xdr:to>
    <xdr:grpSp>
      <xdr:nvGrpSpPr>
        <xdr:cNvPr id="3" name="Group 2">
          <a:extLst>
            <a:ext uri="{FF2B5EF4-FFF2-40B4-BE49-F238E27FC236}">
              <a16:creationId xmlns:a16="http://schemas.microsoft.com/office/drawing/2014/main" id="{ABE42DD3-ADA8-4EAA-B41C-6AC468DE0561}"/>
            </a:ext>
          </a:extLst>
        </xdr:cNvPr>
        <xdr:cNvGrpSpPr/>
      </xdr:nvGrpSpPr>
      <xdr:grpSpPr>
        <a:xfrm>
          <a:off x="46464" y="226773"/>
          <a:ext cx="17409302" cy="1598210"/>
          <a:chOff x="174112" y="224095"/>
          <a:chExt cx="17409302" cy="1598210"/>
        </a:xfrm>
      </xdr:grpSpPr>
      <xdr:grpSp>
        <xdr:nvGrpSpPr>
          <xdr:cNvPr id="5" name="Group 4">
            <a:extLst>
              <a:ext uri="{FF2B5EF4-FFF2-40B4-BE49-F238E27FC236}">
                <a16:creationId xmlns:a16="http://schemas.microsoft.com/office/drawing/2014/main" id="{D3597D8B-BBF2-B3E2-50FA-80E517BCF715}"/>
              </a:ext>
            </a:extLst>
          </xdr:cNvPr>
          <xdr:cNvGrpSpPr/>
        </xdr:nvGrpSpPr>
        <xdr:grpSpPr>
          <a:xfrm flipH="1">
            <a:off x="174112" y="245808"/>
            <a:ext cx="1238514" cy="1576497"/>
            <a:chOff x="0" y="245808"/>
            <a:chExt cx="1238514" cy="1576497"/>
          </a:xfrm>
        </xdr:grpSpPr>
        <xdr:pic>
          <xdr:nvPicPr>
            <xdr:cNvPr id="18" name="Graphic 17" descr="Plug with solid fill">
              <a:extLst>
                <a:ext uri="{FF2B5EF4-FFF2-40B4-BE49-F238E27FC236}">
                  <a16:creationId xmlns:a16="http://schemas.microsoft.com/office/drawing/2014/main" id="{D8756952-8496-4CFE-A19D-F31C19DB686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245808"/>
              <a:ext cx="914400" cy="914400"/>
            </a:xfrm>
            <a:prstGeom prst="rect">
              <a:avLst/>
            </a:prstGeom>
          </xdr:spPr>
        </xdr:pic>
        <xdr:pic>
          <xdr:nvPicPr>
            <xdr:cNvPr id="19" name="Graphic 18" descr="Processor outline">
              <a:extLst>
                <a:ext uri="{FF2B5EF4-FFF2-40B4-BE49-F238E27FC236}">
                  <a16:creationId xmlns:a16="http://schemas.microsoft.com/office/drawing/2014/main" id="{BA5AA074-638D-4E94-0467-78A24FCDBC8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24114" y="907905"/>
              <a:ext cx="914400" cy="914400"/>
            </a:xfrm>
            <a:prstGeom prst="rect">
              <a:avLst/>
            </a:prstGeom>
          </xdr:spPr>
        </xdr:pic>
      </xdr:grpSp>
      <xdr:grpSp>
        <xdr:nvGrpSpPr>
          <xdr:cNvPr id="6" name="Group 5">
            <a:extLst>
              <a:ext uri="{FF2B5EF4-FFF2-40B4-BE49-F238E27FC236}">
                <a16:creationId xmlns:a16="http://schemas.microsoft.com/office/drawing/2014/main" id="{FF878111-4170-C4AF-1160-804EB04FACFF}"/>
              </a:ext>
            </a:extLst>
          </xdr:cNvPr>
          <xdr:cNvGrpSpPr/>
        </xdr:nvGrpSpPr>
        <xdr:grpSpPr>
          <a:xfrm>
            <a:off x="16344900" y="224095"/>
            <a:ext cx="1238514" cy="1576497"/>
            <a:chOff x="0" y="245808"/>
            <a:chExt cx="1238514" cy="1576497"/>
          </a:xfrm>
        </xdr:grpSpPr>
        <xdr:pic>
          <xdr:nvPicPr>
            <xdr:cNvPr id="16" name="Graphic 15" descr="Plug with solid fill">
              <a:extLst>
                <a:ext uri="{FF2B5EF4-FFF2-40B4-BE49-F238E27FC236}">
                  <a16:creationId xmlns:a16="http://schemas.microsoft.com/office/drawing/2014/main" id="{5E375520-23AF-D31B-3450-A99E7F4A9C5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245808"/>
              <a:ext cx="914400" cy="914400"/>
            </a:xfrm>
            <a:prstGeom prst="rect">
              <a:avLst/>
            </a:prstGeom>
          </xdr:spPr>
        </xdr:pic>
        <xdr:pic>
          <xdr:nvPicPr>
            <xdr:cNvPr id="17" name="Graphic 16" descr="Processor outline">
              <a:extLst>
                <a:ext uri="{FF2B5EF4-FFF2-40B4-BE49-F238E27FC236}">
                  <a16:creationId xmlns:a16="http://schemas.microsoft.com/office/drawing/2014/main" id="{6E3B4A99-1DD6-1C8B-7635-B1E2D16D85E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24114" y="907905"/>
              <a:ext cx="914400" cy="914400"/>
            </a:xfrm>
            <a:prstGeom prst="rect">
              <a:avLst/>
            </a:prstGeom>
          </xdr:spPr>
        </xdr:pic>
      </xdr:grpSp>
    </xdr:grpSp>
    <xdr:clientData/>
  </xdr:twoCellAnchor>
</xdr:wsDr>
</file>

<file path=xl/drawings/drawing1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32</xdr:col>
      <xdr:colOff>112185</xdr:colOff>
      <xdr:row>9</xdr:row>
      <xdr:rowOff>153459</xdr:rowOff>
    </xdr:from>
    <xdr:to>
      <xdr:col>40</xdr:col>
      <xdr:colOff>568326</xdr:colOff>
      <xdr:row>24</xdr:row>
      <xdr:rowOff>4446</xdr:rowOff>
    </xdr:to>
    <xdr:grpSp>
      <xdr:nvGrpSpPr>
        <xdr:cNvPr id="35" name="Group 34">
          <a:extLst>
            <a:ext uri="{FF2B5EF4-FFF2-40B4-BE49-F238E27FC236}">
              <a16:creationId xmlns:a16="http://schemas.microsoft.com/office/drawing/2014/main" id="{67BAD910-F3C3-55B1-59C1-6087A0570993}"/>
            </a:ext>
          </a:extLst>
        </xdr:cNvPr>
        <xdr:cNvGrpSpPr/>
      </xdr:nvGrpSpPr>
      <xdr:grpSpPr>
        <a:xfrm>
          <a:off x="19529074" y="1804459"/>
          <a:ext cx="5310363" cy="2602654"/>
          <a:chOff x="17630776" y="1676400"/>
          <a:chExt cx="5334000" cy="2569845"/>
        </a:xfrm>
      </xdr:grpSpPr>
      <xdr:sp macro="" textlink="">
        <xdr:nvSpPr>
          <xdr:cNvPr id="31" name="Rectangle: Rounded Corners 30">
            <a:extLst>
              <a:ext uri="{FF2B5EF4-FFF2-40B4-BE49-F238E27FC236}">
                <a16:creationId xmlns:a16="http://schemas.microsoft.com/office/drawing/2014/main" id="{3081037E-9DAC-F3EC-3286-3D9716650EDA}"/>
              </a:ext>
            </a:extLst>
          </xdr:cNvPr>
          <xdr:cNvSpPr/>
        </xdr:nvSpPr>
        <xdr:spPr>
          <a:xfrm>
            <a:off x="17716502" y="16764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Solvency</a:t>
            </a:r>
            <a:r>
              <a:rPr lang="ro-RO" sz="1400" b="0">
                <a:solidFill>
                  <a:srgbClr val="3A0CA3"/>
                </a:solidFill>
                <a:latin typeface="Franklin Gothic Medium" panose="020B0603020102020204" pitchFamily="34" charset="0"/>
              </a:rPr>
              <a:t> Ratio</a:t>
            </a:r>
            <a:endParaRPr lang="en-US" sz="1400" b="0">
              <a:solidFill>
                <a:srgbClr val="3A0CA3"/>
              </a:solidFill>
              <a:latin typeface="Franklin Gothic Medium" panose="020B0603020102020204" pitchFamily="34" charset="0"/>
            </a:endParaRPr>
          </a:p>
        </xdr:txBody>
      </xdr:sp>
      <xdr:graphicFrame macro="">
        <xdr:nvGraphicFramePr>
          <xdr:cNvPr id="33" name="Chart 32">
            <a:extLst>
              <a:ext uri="{FF2B5EF4-FFF2-40B4-BE49-F238E27FC236}">
                <a16:creationId xmlns:a16="http://schemas.microsoft.com/office/drawing/2014/main" id="{984974E0-DB79-4621-9129-AF19C7899D33}"/>
              </a:ext>
            </a:extLst>
          </xdr:cNvPr>
          <xdr:cNvGraphicFramePr>
            <a:graphicFrameLocks/>
          </xdr:cNvGraphicFramePr>
        </xdr:nvGraphicFramePr>
        <xdr:xfrm>
          <a:off x="17630776" y="1809751"/>
          <a:ext cx="5334000" cy="242887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0</xdr:row>
      <xdr:rowOff>102870</xdr:rowOff>
    </xdr:from>
    <xdr:to>
      <xdr:col>29</xdr:col>
      <xdr:colOff>41910</xdr:colOff>
      <xdr:row>8</xdr:row>
      <xdr:rowOff>123825</xdr:rowOff>
    </xdr:to>
    <xdr:sp macro="" textlink="">
      <xdr:nvSpPr>
        <xdr:cNvPr id="3" name="Rounded Rectangle 6">
          <a:hlinkClick xmlns:r="http://schemas.openxmlformats.org/officeDocument/2006/relationships" r:id="rId2"/>
          <a:extLst>
            <a:ext uri="{FF2B5EF4-FFF2-40B4-BE49-F238E27FC236}">
              <a16:creationId xmlns:a16="http://schemas.microsoft.com/office/drawing/2014/main" id="{E1CD57D2-7C16-9AF0-05D6-634914F359DE}"/>
            </a:ext>
          </a:extLst>
        </xdr:cNvPr>
        <xdr:cNvSpPr/>
      </xdr:nvSpPr>
      <xdr:spPr>
        <a:xfrm>
          <a:off x="0" y="102870"/>
          <a:ext cx="17720310" cy="1544955"/>
        </a:xfrm>
        <a:prstGeom prst="roundRect">
          <a:avLst/>
        </a:prstGeom>
        <a:solidFill>
          <a:srgbClr val="3A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6" name="Rounded Rectangle 9">
          <a:hlinkClick xmlns:r="http://schemas.openxmlformats.org/officeDocument/2006/relationships" r:id="rId3"/>
          <a:extLst>
            <a:ext uri="{FF2B5EF4-FFF2-40B4-BE49-F238E27FC236}">
              <a16:creationId xmlns:a16="http://schemas.microsoft.com/office/drawing/2014/main" id="{FBB6EC6F-52DB-41CC-B42A-602B73DD26B5}"/>
            </a:ext>
          </a:extLst>
        </xdr:cNvPr>
        <xdr:cNvSpPr/>
      </xdr:nvSpPr>
      <xdr:spPr>
        <a:xfrm>
          <a:off x="5031582"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7" name="Rounded Rectangle 10">
          <a:hlinkClick xmlns:r="http://schemas.openxmlformats.org/officeDocument/2006/relationships" r:id="rId4"/>
          <a:extLst>
            <a:ext uri="{FF2B5EF4-FFF2-40B4-BE49-F238E27FC236}">
              <a16:creationId xmlns:a16="http://schemas.microsoft.com/office/drawing/2014/main" id="{65EABE15-0106-4C53-8BA1-1E7797327873}"/>
            </a:ext>
          </a:extLst>
        </xdr:cNvPr>
        <xdr:cNvSpPr/>
      </xdr:nvSpPr>
      <xdr:spPr>
        <a:xfrm>
          <a:off x="6594873"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8" name="Rounded Rectangle 11">
          <a:hlinkClick xmlns:r="http://schemas.openxmlformats.org/officeDocument/2006/relationships" r:id="rId5"/>
          <a:extLst>
            <a:ext uri="{FF2B5EF4-FFF2-40B4-BE49-F238E27FC236}">
              <a16:creationId xmlns:a16="http://schemas.microsoft.com/office/drawing/2014/main" id="{4A949E0F-0475-4EC0-BFF8-6AD4B288C34E}"/>
            </a:ext>
          </a:extLst>
        </xdr:cNvPr>
        <xdr:cNvSpPr/>
      </xdr:nvSpPr>
      <xdr:spPr>
        <a:xfrm>
          <a:off x="3468291"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9" name="Rounded Rectangle 6">
          <a:hlinkClick xmlns:r="http://schemas.openxmlformats.org/officeDocument/2006/relationships" r:id="rId6"/>
          <a:extLst>
            <a:ext uri="{FF2B5EF4-FFF2-40B4-BE49-F238E27FC236}">
              <a16:creationId xmlns:a16="http://schemas.microsoft.com/office/drawing/2014/main" id="{D29CFCF3-8B72-45D9-917E-DF91A9242465}"/>
            </a:ext>
          </a:extLst>
        </xdr:cNvPr>
        <xdr:cNvSpPr/>
      </xdr:nvSpPr>
      <xdr:spPr>
        <a:xfrm>
          <a:off x="8158164" y="974498"/>
          <a:ext cx="1430867" cy="47226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0" name="Rounded Rectangle 6">
          <a:hlinkClick xmlns:r="http://schemas.openxmlformats.org/officeDocument/2006/relationships" r:id="rId7"/>
          <a:extLst>
            <a:ext uri="{FF2B5EF4-FFF2-40B4-BE49-F238E27FC236}">
              <a16:creationId xmlns:a16="http://schemas.microsoft.com/office/drawing/2014/main" id="{5761F28F-CD9A-4617-8956-61F4FFDF9887}"/>
            </a:ext>
          </a:extLst>
        </xdr:cNvPr>
        <xdr:cNvSpPr/>
      </xdr:nvSpPr>
      <xdr:spPr>
        <a:xfrm>
          <a:off x="9721455"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1" name="Rounded Rectangle 6">
          <a:hlinkClick xmlns:r="http://schemas.openxmlformats.org/officeDocument/2006/relationships" r:id="rId8"/>
          <a:extLst>
            <a:ext uri="{FF2B5EF4-FFF2-40B4-BE49-F238E27FC236}">
              <a16:creationId xmlns:a16="http://schemas.microsoft.com/office/drawing/2014/main" id="{2077480F-1AD2-4E2C-9436-88EA4C30D600}"/>
            </a:ext>
          </a:extLst>
        </xdr:cNvPr>
        <xdr:cNvSpPr/>
      </xdr:nvSpPr>
      <xdr:spPr>
        <a:xfrm>
          <a:off x="11284746"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2" name="Rounded Rectangle 11">
          <a:hlinkClick xmlns:r="http://schemas.openxmlformats.org/officeDocument/2006/relationships" r:id="rId9"/>
          <a:extLst>
            <a:ext uri="{FF2B5EF4-FFF2-40B4-BE49-F238E27FC236}">
              <a16:creationId xmlns:a16="http://schemas.microsoft.com/office/drawing/2014/main" id="{2773D31B-AAA6-4A2A-9D1D-6679B1283E2D}"/>
            </a:ext>
          </a:extLst>
        </xdr:cNvPr>
        <xdr:cNvSpPr/>
      </xdr:nvSpPr>
      <xdr:spPr>
        <a:xfrm>
          <a:off x="1905000"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3" name="Rounded Rectangle 11">
          <a:hlinkClick xmlns:r="http://schemas.openxmlformats.org/officeDocument/2006/relationships" r:id="rId10"/>
          <a:extLst>
            <a:ext uri="{FF2B5EF4-FFF2-40B4-BE49-F238E27FC236}">
              <a16:creationId xmlns:a16="http://schemas.microsoft.com/office/drawing/2014/main" id="{97070571-BC47-4071-AC2F-34820049B3AB}"/>
            </a:ext>
          </a:extLst>
        </xdr:cNvPr>
        <xdr:cNvSpPr/>
      </xdr:nvSpPr>
      <xdr:spPr>
        <a:xfrm>
          <a:off x="12848037"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4" name="Rounded Rectangle 11">
          <a:hlinkClick xmlns:r="http://schemas.openxmlformats.org/officeDocument/2006/relationships" r:id="rId10"/>
          <a:extLst>
            <a:ext uri="{FF2B5EF4-FFF2-40B4-BE49-F238E27FC236}">
              <a16:creationId xmlns:a16="http://schemas.microsoft.com/office/drawing/2014/main" id="{6B06B529-CD4B-4455-8A99-B98E4F001339}"/>
            </a:ext>
          </a:extLst>
        </xdr:cNvPr>
        <xdr:cNvSpPr/>
      </xdr:nvSpPr>
      <xdr:spPr>
        <a:xfrm>
          <a:off x="14411325"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65264</xdr:rowOff>
    </xdr:to>
    <mc:AlternateContent xmlns:mc="http://schemas.openxmlformats.org/markup-compatibility/2006" xmlns:a14="http://schemas.microsoft.com/office/drawing/2010/main">
      <mc:Choice Requires="a14">
        <xdr:graphicFrame macro="">
          <xdr:nvGraphicFramePr>
            <xdr:cNvPr id="36" name="Company 6">
              <a:extLst>
                <a:ext uri="{FF2B5EF4-FFF2-40B4-BE49-F238E27FC236}">
                  <a16:creationId xmlns:a16="http://schemas.microsoft.com/office/drawing/2014/main" id="{E10604CB-E601-4499-B469-B3ECA7B7600A}"/>
                </a:ext>
              </a:extLst>
            </xdr:cNvPr>
            <xdr:cNvGraphicFramePr/>
          </xdr:nvGraphicFramePr>
          <xdr:xfrm>
            <a:off x="0" y="0"/>
            <a:ext cx="0" cy="0"/>
          </xdr:xfrm>
          <a:graphic>
            <a:graphicData uri="http://schemas.microsoft.com/office/drawing/2010/slicer">
              <sle:slicer xmlns:sle="http://schemas.microsoft.com/office/drawing/2010/slicer" name="Company 6"/>
            </a:graphicData>
          </a:graphic>
        </xdr:graphicFrame>
      </mc:Choice>
      <mc:Fallback xmlns="">
        <xdr:sp macro="" textlink="">
          <xdr:nvSpPr>
            <xdr:cNvPr id="0" name=""/>
            <xdr:cNvSpPr>
              <a:spLocks noTextEdit="1"/>
            </xdr:cNvSpPr>
          </xdr:nvSpPr>
          <xdr:spPr>
            <a:xfrm>
              <a:off x="76200" y="1628775"/>
              <a:ext cx="140208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31</xdr:row>
      <xdr:rowOff>4982</xdr:rowOff>
    </xdr:to>
    <mc:AlternateContent xmlns:mc="http://schemas.openxmlformats.org/markup-compatibility/2006" xmlns:a14="http://schemas.microsoft.com/office/drawing/2010/main">
      <mc:Choice Requires="a14">
        <xdr:graphicFrame macro="">
          <xdr:nvGraphicFramePr>
            <xdr:cNvPr id="37" name="FY 6">
              <a:extLst>
                <a:ext uri="{FF2B5EF4-FFF2-40B4-BE49-F238E27FC236}">
                  <a16:creationId xmlns:a16="http://schemas.microsoft.com/office/drawing/2014/main" id="{FEA8162E-A370-4FFF-B81C-9501A7D977EF}"/>
                </a:ext>
              </a:extLst>
            </xdr:cNvPr>
            <xdr:cNvGraphicFramePr/>
          </xdr:nvGraphicFramePr>
          <xdr:xfrm>
            <a:off x="0" y="0"/>
            <a:ext cx="0" cy="0"/>
          </xdr:xfrm>
          <a:graphic>
            <a:graphicData uri="http://schemas.microsoft.com/office/drawing/2010/slicer">
              <sle:slicer xmlns:sle="http://schemas.microsoft.com/office/drawing/2010/slicer" name="FY 6"/>
            </a:graphicData>
          </a:graphic>
        </xdr:graphicFrame>
      </mc:Choice>
      <mc:Fallback xmlns="">
        <xdr:sp macro="" textlink="">
          <xdr:nvSpPr>
            <xdr:cNvPr id="0" name=""/>
            <xdr:cNvSpPr>
              <a:spLocks noTextEdit="1"/>
            </xdr:cNvSpPr>
          </xdr:nvSpPr>
          <xdr:spPr>
            <a:xfrm>
              <a:off x="76200" y="3135629"/>
              <a:ext cx="14020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214900</xdr:colOff>
      <xdr:row>26</xdr:row>
      <xdr:rowOff>91605</xdr:rowOff>
    </xdr:from>
    <xdr:to>
      <xdr:col>36</xdr:col>
      <xdr:colOff>124943</xdr:colOff>
      <xdr:row>43</xdr:row>
      <xdr:rowOff>85254</xdr:rowOff>
    </xdr:to>
    <xdr:grpSp>
      <xdr:nvGrpSpPr>
        <xdr:cNvPr id="42" name="Group 41">
          <a:extLst>
            <a:ext uri="{FF2B5EF4-FFF2-40B4-BE49-F238E27FC236}">
              <a16:creationId xmlns:a16="http://schemas.microsoft.com/office/drawing/2014/main" id="{B5F156C6-B3E1-4892-3FA9-B088579CD0D1}"/>
            </a:ext>
          </a:extLst>
        </xdr:cNvPr>
        <xdr:cNvGrpSpPr/>
      </xdr:nvGrpSpPr>
      <xdr:grpSpPr>
        <a:xfrm>
          <a:off x="14777567" y="4861161"/>
          <a:ext cx="7191376" cy="3112204"/>
          <a:chOff x="9401175" y="3562350"/>
          <a:chExt cx="6696075" cy="2743200"/>
        </a:xfrm>
      </xdr:grpSpPr>
      <xdr:sp macro="" textlink="">
        <xdr:nvSpPr>
          <xdr:cNvPr id="39" name="Rounded Rectangle 8">
            <a:extLst>
              <a:ext uri="{FF2B5EF4-FFF2-40B4-BE49-F238E27FC236}">
                <a16:creationId xmlns:a16="http://schemas.microsoft.com/office/drawing/2014/main" id="{0339F6F0-6927-F8A3-A78D-FE20C4C3C91F}"/>
              </a:ext>
            </a:extLst>
          </xdr:cNvPr>
          <xdr:cNvSpPr/>
        </xdr:nvSpPr>
        <xdr:spPr>
          <a:xfrm>
            <a:off x="9448800" y="3562350"/>
            <a:ext cx="6648450" cy="27241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rgbClr val="3A0CA3"/>
                </a:solidFill>
                <a:latin typeface="Franklin Gothic Medium" panose="020B0603020102020204" pitchFamily="34" charset="0"/>
              </a:rPr>
              <a:t>DER, DAR, EAR</a:t>
            </a:r>
          </a:p>
        </xdr:txBody>
      </xdr:sp>
      <xdr:graphicFrame macro="">
        <xdr:nvGraphicFramePr>
          <xdr:cNvPr id="41" name="Chart 40">
            <a:extLst>
              <a:ext uri="{FF2B5EF4-FFF2-40B4-BE49-F238E27FC236}">
                <a16:creationId xmlns:a16="http://schemas.microsoft.com/office/drawing/2014/main" id="{A14214A5-4017-4AF8-AC35-22355EC4DD94}"/>
              </a:ext>
            </a:extLst>
          </xdr:cNvPr>
          <xdr:cNvGraphicFramePr>
            <a:graphicFrameLocks/>
          </xdr:cNvGraphicFramePr>
        </xdr:nvGraphicFramePr>
        <xdr:xfrm>
          <a:off x="9401175" y="3562350"/>
          <a:ext cx="6677025" cy="274320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xdr:col>
      <xdr:colOff>208780</xdr:colOff>
      <xdr:row>9</xdr:row>
      <xdr:rowOff>114973</xdr:rowOff>
    </xdr:from>
    <xdr:to>
      <xdr:col>11</xdr:col>
      <xdr:colOff>113530</xdr:colOff>
      <xdr:row>23</xdr:row>
      <xdr:rowOff>151168</xdr:rowOff>
    </xdr:to>
    <xdr:grpSp>
      <xdr:nvGrpSpPr>
        <xdr:cNvPr id="21" name="Group 20">
          <a:extLst>
            <a:ext uri="{FF2B5EF4-FFF2-40B4-BE49-F238E27FC236}">
              <a16:creationId xmlns:a16="http://schemas.microsoft.com/office/drawing/2014/main" id="{F74FC86B-0F9D-A818-8044-303299644C21}"/>
            </a:ext>
          </a:extLst>
        </xdr:cNvPr>
        <xdr:cNvGrpSpPr/>
      </xdr:nvGrpSpPr>
      <xdr:grpSpPr>
        <a:xfrm>
          <a:off x="1422336" y="1765973"/>
          <a:ext cx="5365750" cy="2604417"/>
          <a:chOff x="1562100" y="3314700"/>
          <a:chExt cx="5391150" cy="2569845"/>
        </a:xfrm>
      </xdr:grpSpPr>
      <xdr:sp macro="" textlink="">
        <xdr:nvSpPr>
          <xdr:cNvPr id="16" name="Rectangle: Rounded Corners 15">
            <a:extLst>
              <a:ext uri="{FF2B5EF4-FFF2-40B4-BE49-F238E27FC236}">
                <a16:creationId xmlns:a16="http://schemas.microsoft.com/office/drawing/2014/main" id="{7804D05F-7AE7-4B0C-D8DE-0BBFF7534B1D}"/>
              </a:ext>
            </a:extLst>
          </xdr:cNvPr>
          <xdr:cNvSpPr/>
        </xdr:nvSpPr>
        <xdr:spPr>
          <a:xfrm>
            <a:off x="1695452" y="33147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rgbClr val="3A0CA3"/>
                </a:solidFill>
                <a:latin typeface="Franklin Gothic Medium" panose="020B0603020102020204" pitchFamily="34" charset="0"/>
              </a:rPr>
              <a:t>Current Ratio</a:t>
            </a:r>
            <a:endParaRPr lang="en-US" sz="1400" b="0">
              <a:solidFill>
                <a:srgbClr val="3A0CA3"/>
              </a:solidFill>
              <a:latin typeface="Franklin Gothic Medium" panose="020B0603020102020204" pitchFamily="34" charset="0"/>
            </a:endParaRPr>
          </a:p>
        </xdr:txBody>
      </xdr:sp>
      <xdr:graphicFrame macro="">
        <xdr:nvGraphicFramePr>
          <xdr:cNvPr id="18" name="Chart 17">
            <a:extLst>
              <a:ext uri="{FF2B5EF4-FFF2-40B4-BE49-F238E27FC236}">
                <a16:creationId xmlns:a16="http://schemas.microsoft.com/office/drawing/2014/main" id="{01B5DCAD-9B8A-4DDC-BB48-24A642AC1419}"/>
              </a:ext>
            </a:extLst>
          </xdr:cNvPr>
          <xdr:cNvGraphicFramePr>
            <a:graphicFrameLocks/>
          </xdr:cNvGraphicFramePr>
        </xdr:nvGraphicFramePr>
        <xdr:xfrm>
          <a:off x="1562100" y="3676650"/>
          <a:ext cx="5391150" cy="216217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12</xdr:col>
      <xdr:colOff>195696</xdr:colOff>
      <xdr:row>9</xdr:row>
      <xdr:rowOff>89622</xdr:rowOff>
    </xdr:from>
    <xdr:to>
      <xdr:col>21</xdr:col>
      <xdr:colOff>71870</xdr:colOff>
      <xdr:row>23</xdr:row>
      <xdr:rowOff>125817</xdr:rowOff>
    </xdr:to>
    <xdr:grpSp>
      <xdr:nvGrpSpPr>
        <xdr:cNvPr id="23" name="Group 22">
          <a:extLst>
            <a:ext uri="{FF2B5EF4-FFF2-40B4-BE49-F238E27FC236}">
              <a16:creationId xmlns:a16="http://schemas.microsoft.com/office/drawing/2014/main" id="{163F3199-FD69-C9AC-4049-57215461E01D}"/>
            </a:ext>
          </a:extLst>
        </xdr:cNvPr>
        <xdr:cNvGrpSpPr/>
      </xdr:nvGrpSpPr>
      <xdr:grpSpPr>
        <a:xfrm>
          <a:off x="7477029" y="1740622"/>
          <a:ext cx="5337174" cy="2604417"/>
          <a:chOff x="6858001" y="1685925"/>
          <a:chExt cx="5362574" cy="2569845"/>
        </a:xfrm>
      </xdr:grpSpPr>
      <xdr:sp macro="" textlink="">
        <xdr:nvSpPr>
          <xdr:cNvPr id="19" name="Rectangle: Rounded Corners 18">
            <a:extLst>
              <a:ext uri="{FF2B5EF4-FFF2-40B4-BE49-F238E27FC236}">
                <a16:creationId xmlns:a16="http://schemas.microsoft.com/office/drawing/2014/main" id="{B1097936-0778-221F-1720-69DE18ACF61F}"/>
              </a:ext>
            </a:extLst>
          </xdr:cNvPr>
          <xdr:cNvSpPr/>
        </xdr:nvSpPr>
        <xdr:spPr>
          <a:xfrm>
            <a:off x="6953252" y="168592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rgbClr val="3A0CA3"/>
                </a:solidFill>
                <a:latin typeface="Franklin Gothic Medium" panose="020B0603020102020204" pitchFamily="34" charset="0"/>
              </a:rPr>
              <a:t>Quick Ratio</a:t>
            </a:r>
            <a:endParaRPr lang="en-US" sz="1400" b="0">
              <a:solidFill>
                <a:srgbClr val="3A0CA3"/>
              </a:solidFill>
              <a:latin typeface="Franklin Gothic Medium" panose="020B0603020102020204" pitchFamily="34" charset="0"/>
            </a:endParaRPr>
          </a:p>
        </xdr:txBody>
      </xdr:sp>
      <xdr:graphicFrame macro="">
        <xdr:nvGraphicFramePr>
          <xdr:cNvPr id="22" name="Chart 21">
            <a:extLst>
              <a:ext uri="{FF2B5EF4-FFF2-40B4-BE49-F238E27FC236}">
                <a16:creationId xmlns:a16="http://schemas.microsoft.com/office/drawing/2014/main" id="{0E5155EE-0ACF-434F-8738-AF54A29FB1B6}"/>
              </a:ext>
            </a:extLst>
          </xdr:cNvPr>
          <xdr:cNvGraphicFramePr>
            <a:graphicFrameLocks/>
          </xdr:cNvGraphicFramePr>
        </xdr:nvGraphicFramePr>
        <xdr:xfrm>
          <a:off x="6858001" y="2028825"/>
          <a:ext cx="5362574" cy="21812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22</xdr:col>
      <xdr:colOff>213783</xdr:colOff>
      <xdr:row>9</xdr:row>
      <xdr:rowOff>91017</xdr:rowOff>
    </xdr:from>
    <xdr:to>
      <xdr:col>31</xdr:col>
      <xdr:colOff>100541</xdr:colOff>
      <xdr:row>23</xdr:row>
      <xdr:rowOff>127212</xdr:rowOff>
    </xdr:to>
    <xdr:grpSp>
      <xdr:nvGrpSpPr>
        <xdr:cNvPr id="25" name="Group 24">
          <a:extLst>
            <a:ext uri="{FF2B5EF4-FFF2-40B4-BE49-F238E27FC236}">
              <a16:creationId xmlns:a16="http://schemas.microsoft.com/office/drawing/2014/main" id="{5D4C5978-8718-286F-1554-C9F2C4AFBDA1}"/>
            </a:ext>
          </a:extLst>
        </xdr:cNvPr>
        <xdr:cNvGrpSpPr/>
      </xdr:nvGrpSpPr>
      <xdr:grpSpPr>
        <a:xfrm>
          <a:off x="13562894" y="1742017"/>
          <a:ext cx="5347758" cy="2604417"/>
          <a:chOff x="12220575" y="1666875"/>
          <a:chExt cx="5372099" cy="2569845"/>
        </a:xfrm>
      </xdr:grpSpPr>
      <xdr:sp macro="" textlink="">
        <xdr:nvSpPr>
          <xdr:cNvPr id="20" name="Rectangle: Rounded Corners 19">
            <a:extLst>
              <a:ext uri="{FF2B5EF4-FFF2-40B4-BE49-F238E27FC236}">
                <a16:creationId xmlns:a16="http://schemas.microsoft.com/office/drawing/2014/main" id="{208175C3-8477-CE91-0DEC-FEF497781691}"/>
              </a:ext>
            </a:extLst>
          </xdr:cNvPr>
          <xdr:cNvSpPr/>
        </xdr:nvSpPr>
        <xdr:spPr>
          <a:xfrm>
            <a:off x="12325352" y="166687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rgbClr val="3A0CA3"/>
                </a:solidFill>
                <a:latin typeface="Franklin Gothic Medium" panose="020B0603020102020204" pitchFamily="34" charset="0"/>
              </a:rPr>
              <a:t>Cash Ratio</a:t>
            </a:r>
            <a:endParaRPr lang="en-US" sz="1400" b="0">
              <a:solidFill>
                <a:srgbClr val="3A0CA3"/>
              </a:solidFill>
              <a:latin typeface="Franklin Gothic Medium" panose="020B0603020102020204" pitchFamily="34" charset="0"/>
            </a:endParaRPr>
          </a:p>
        </xdr:txBody>
      </xdr:sp>
      <xdr:graphicFrame macro="">
        <xdr:nvGraphicFramePr>
          <xdr:cNvPr id="24" name="Chart 23">
            <a:extLst>
              <a:ext uri="{FF2B5EF4-FFF2-40B4-BE49-F238E27FC236}">
                <a16:creationId xmlns:a16="http://schemas.microsoft.com/office/drawing/2014/main" id="{354CCECC-C742-4C6E-B358-DDD192338091}"/>
              </a:ext>
            </a:extLst>
          </xdr:cNvPr>
          <xdr:cNvGraphicFramePr>
            <a:graphicFrameLocks/>
          </xdr:cNvGraphicFramePr>
        </xdr:nvGraphicFramePr>
        <xdr:xfrm>
          <a:off x="12220575" y="2000250"/>
          <a:ext cx="5372099" cy="22098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xdr:col>
      <xdr:colOff>387244</xdr:colOff>
      <xdr:row>25</xdr:row>
      <xdr:rowOff>167617</xdr:rowOff>
    </xdr:from>
    <xdr:to>
      <xdr:col>11</xdr:col>
      <xdr:colOff>502345</xdr:colOff>
      <xdr:row>46</xdr:row>
      <xdr:rowOff>141111</xdr:rowOff>
    </xdr:to>
    <xdr:grpSp>
      <xdr:nvGrpSpPr>
        <xdr:cNvPr id="46" name="Group 45">
          <a:extLst>
            <a:ext uri="{FF2B5EF4-FFF2-40B4-BE49-F238E27FC236}">
              <a16:creationId xmlns:a16="http://schemas.microsoft.com/office/drawing/2014/main" id="{6FA832C2-E6B7-9C16-BF30-02A4B5432F1C}"/>
            </a:ext>
          </a:extLst>
        </xdr:cNvPr>
        <xdr:cNvGrpSpPr/>
      </xdr:nvGrpSpPr>
      <xdr:grpSpPr>
        <a:xfrm>
          <a:off x="1600800" y="4753728"/>
          <a:ext cx="5576101" cy="3825827"/>
          <a:chOff x="1501313" y="4477607"/>
          <a:chExt cx="5295384" cy="2752725"/>
        </a:xfrm>
      </xdr:grpSpPr>
      <xdr:sp macro="" textlink="">
        <xdr:nvSpPr>
          <xdr:cNvPr id="38" name="Rounded Rectangle 8">
            <a:extLst>
              <a:ext uri="{FF2B5EF4-FFF2-40B4-BE49-F238E27FC236}">
                <a16:creationId xmlns:a16="http://schemas.microsoft.com/office/drawing/2014/main" id="{E23F5FC6-F5F8-424C-A39F-081C2BB8B084}"/>
              </a:ext>
            </a:extLst>
          </xdr:cNvPr>
          <xdr:cNvSpPr/>
        </xdr:nvSpPr>
        <xdr:spPr>
          <a:xfrm>
            <a:off x="1595120" y="4477607"/>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rgbClr val="3A0CA3"/>
                </a:solidFill>
                <a:latin typeface="Franklin Gothic Medium" panose="020B0603020102020204" pitchFamily="34" charset="0"/>
              </a:rPr>
              <a:t>CR vs Median industry</a:t>
            </a:r>
          </a:p>
        </xdr:txBody>
      </xdr:sp>
      <xdr:graphicFrame macro="">
        <xdr:nvGraphicFramePr>
          <xdr:cNvPr id="45" name="Chart 44">
            <a:extLst>
              <a:ext uri="{FF2B5EF4-FFF2-40B4-BE49-F238E27FC236}">
                <a16:creationId xmlns:a16="http://schemas.microsoft.com/office/drawing/2014/main" id="{892964BC-C2DA-4BA2-BF3E-6AFC6DD64DF2}"/>
              </a:ext>
            </a:extLst>
          </xdr:cNvPr>
          <xdr:cNvGraphicFramePr>
            <a:graphicFrameLocks/>
          </xdr:cNvGraphicFramePr>
        </xdr:nvGraphicFramePr>
        <xdr:xfrm>
          <a:off x="1501313" y="4853881"/>
          <a:ext cx="5132870" cy="2260081"/>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13</xdr:col>
      <xdr:colOff>352165</xdr:colOff>
      <xdr:row>26</xdr:row>
      <xdr:rowOff>5798</xdr:rowOff>
    </xdr:from>
    <xdr:to>
      <xdr:col>22</xdr:col>
      <xdr:colOff>448321</xdr:colOff>
      <xdr:row>47</xdr:row>
      <xdr:rowOff>94074</xdr:rowOff>
    </xdr:to>
    <xdr:grpSp>
      <xdr:nvGrpSpPr>
        <xdr:cNvPr id="48" name="Group 47">
          <a:extLst>
            <a:ext uri="{FF2B5EF4-FFF2-40B4-BE49-F238E27FC236}">
              <a16:creationId xmlns:a16="http://schemas.microsoft.com/office/drawing/2014/main" id="{95B9616C-003F-7521-FE29-E39428AF25FB}"/>
            </a:ext>
          </a:extLst>
        </xdr:cNvPr>
        <xdr:cNvGrpSpPr/>
      </xdr:nvGrpSpPr>
      <xdr:grpSpPr>
        <a:xfrm>
          <a:off x="8240276" y="4775354"/>
          <a:ext cx="5557156" cy="3940609"/>
          <a:chOff x="6967566" y="4522712"/>
          <a:chExt cx="5201577" cy="2775191"/>
        </a:xfrm>
      </xdr:grpSpPr>
      <xdr:sp macro="" textlink="">
        <xdr:nvSpPr>
          <xdr:cNvPr id="40" name="Rounded Rectangle 8">
            <a:extLst>
              <a:ext uri="{FF2B5EF4-FFF2-40B4-BE49-F238E27FC236}">
                <a16:creationId xmlns:a16="http://schemas.microsoft.com/office/drawing/2014/main" id="{DA638366-9D5C-F17B-ED26-90C9FE76E7FC}"/>
              </a:ext>
            </a:extLst>
          </xdr:cNvPr>
          <xdr:cNvSpPr/>
        </xdr:nvSpPr>
        <xdr:spPr>
          <a:xfrm>
            <a:off x="6967566" y="4522712"/>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rgbClr val="3A0CA3"/>
                </a:solidFill>
                <a:latin typeface="Franklin Gothic Medium" panose="020B0603020102020204" pitchFamily="34" charset="0"/>
              </a:rPr>
              <a:t>CR vs Average industry</a:t>
            </a:r>
          </a:p>
        </xdr:txBody>
      </xdr:sp>
      <xdr:graphicFrame macro="">
        <xdr:nvGraphicFramePr>
          <xdr:cNvPr id="47" name="Chart 46">
            <a:extLst>
              <a:ext uri="{FF2B5EF4-FFF2-40B4-BE49-F238E27FC236}">
                <a16:creationId xmlns:a16="http://schemas.microsoft.com/office/drawing/2014/main" id="{2F143664-26BD-4368-BB25-3A9CBC28644C}"/>
              </a:ext>
            </a:extLst>
          </xdr:cNvPr>
          <xdr:cNvGraphicFramePr>
            <a:graphicFrameLocks/>
          </xdr:cNvGraphicFramePr>
        </xdr:nvGraphicFramePr>
        <xdr:xfrm>
          <a:off x="7038111" y="4896862"/>
          <a:ext cx="4982785" cy="2401041"/>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0</xdr:col>
      <xdr:colOff>265813</xdr:colOff>
      <xdr:row>0</xdr:row>
      <xdr:rowOff>73838</xdr:rowOff>
    </xdr:from>
    <xdr:to>
      <xdr:col>28</xdr:col>
      <xdr:colOff>413489</xdr:colOff>
      <xdr:row>8</xdr:row>
      <xdr:rowOff>162443</xdr:rowOff>
    </xdr:to>
    <xdr:grpSp>
      <xdr:nvGrpSpPr>
        <xdr:cNvPr id="2" name="Group 1">
          <a:extLst>
            <a:ext uri="{FF2B5EF4-FFF2-40B4-BE49-F238E27FC236}">
              <a16:creationId xmlns:a16="http://schemas.microsoft.com/office/drawing/2014/main" id="{CE026024-09A3-40E7-BB74-8F7AB533AE9B}"/>
            </a:ext>
          </a:extLst>
        </xdr:cNvPr>
        <xdr:cNvGrpSpPr/>
      </xdr:nvGrpSpPr>
      <xdr:grpSpPr>
        <a:xfrm>
          <a:off x="265813" y="73838"/>
          <a:ext cx="17137454" cy="1556161"/>
          <a:chOff x="174112" y="224095"/>
          <a:chExt cx="17409302" cy="1598210"/>
        </a:xfrm>
      </xdr:grpSpPr>
      <xdr:grpSp>
        <xdr:nvGrpSpPr>
          <xdr:cNvPr id="4" name="Group 3">
            <a:extLst>
              <a:ext uri="{FF2B5EF4-FFF2-40B4-BE49-F238E27FC236}">
                <a16:creationId xmlns:a16="http://schemas.microsoft.com/office/drawing/2014/main" id="{D92DB8A5-CE28-C123-18BB-E45A24D0ECBF}"/>
              </a:ext>
            </a:extLst>
          </xdr:cNvPr>
          <xdr:cNvGrpSpPr/>
        </xdr:nvGrpSpPr>
        <xdr:grpSpPr>
          <a:xfrm flipH="1">
            <a:off x="174112" y="245808"/>
            <a:ext cx="1238514" cy="1576497"/>
            <a:chOff x="0" y="245808"/>
            <a:chExt cx="1238514" cy="1576497"/>
          </a:xfrm>
        </xdr:grpSpPr>
        <xdr:pic>
          <xdr:nvPicPr>
            <xdr:cNvPr id="26" name="Graphic 25" descr="Plug with solid fill">
              <a:extLst>
                <a:ext uri="{FF2B5EF4-FFF2-40B4-BE49-F238E27FC236}">
                  <a16:creationId xmlns:a16="http://schemas.microsoft.com/office/drawing/2014/main" id="{C4550F50-0C8F-433F-DCB5-E527EC1B1A4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0" y="245808"/>
              <a:ext cx="914400" cy="914400"/>
            </a:xfrm>
            <a:prstGeom prst="rect">
              <a:avLst/>
            </a:prstGeom>
          </xdr:spPr>
        </xdr:pic>
        <xdr:pic>
          <xdr:nvPicPr>
            <xdr:cNvPr id="27" name="Graphic 26" descr="Processor outline">
              <a:extLst>
                <a:ext uri="{FF2B5EF4-FFF2-40B4-BE49-F238E27FC236}">
                  <a16:creationId xmlns:a16="http://schemas.microsoft.com/office/drawing/2014/main" id="{804E8330-A6D8-550B-9674-F39DD168104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24114" y="907905"/>
              <a:ext cx="914400" cy="914400"/>
            </a:xfrm>
            <a:prstGeom prst="rect">
              <a:avLst/>
            </a:prstGeom>
          </xdr:spPr>
        </xdr:pic>
      </xdr:grpSp>
      <xdr:grpSp>
        <xdr:nvGrpSpPr>
          <xdr:cNvPr id="5" name="Group 4">
            <a:extLst>
              <a:ext uri="{FF2B5EF4-FFF2-40B4-BE49-F238E27FC236}">
                <a16:creationId xmlns:a16="http://schemas.microsoft.com/office/drawing/2014/main" id="{48BFD007-D804-CA86-7493-89BA278B4A43}"/>
              </a:ext>
            </a:extLst>
          </xdr:cNvPr>
          <xdr:cNvGrpSpPr/>
        </xdr:nvGrpSpPr>
        <xdr:grpSpPr>
          <a:xfrm>
            <a:off x="16344900" y="224095"/>
            <a:ext cx="1238514" cy="1576497"/>
            <a:chOff x="0" y="245808"/>
            <a:chExt cx="1238514" cy="1576497"/>
          </a:xfrm>
        </xdr:grpSpPr>
        <xdr:pic>
          <xdr:nvPicPr>
            <xdr:cNvPr id="15" name="Graphic 14" descr="Plug with solid fill">
              <a:extLst>
                <a:ext uri="{FF2B5EF4-FFF2-40B4-BE49-F238E27FC236}">
                  <a16:creationId xmlns:a16="http://schemas.microsoft.com/office/drawing/2014/main" id="{DFAB92DE-8E02-93BA-C846-B1181264D4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0" y="245808"/>
              <a:ext cx="914400" cy="914400"/>
            </a:xfrm>
            <a:prstGeom prst="rect">
              <a:avLst/>
            </a:prstGeom>
          </xdr:spPr>
        </xdr:pic>
        <xdr:pic>
          <xdr:nvPicPr>
            <xdr:cNvPr id="17" name="Graphic 16" descr="Processor outline">
              <a:extLst>
                <a:ext uri="{FF2B5EF4-FFF2-40B4-BE49-F238E27FC236}">
                  <a16:creationId xmlns:a16="http://schemas.microsoft.com/office/drawing/2014/main" id="{04B5FE85-09E4-6981-D5BE-69413FC4037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24114" y="907905"/>
              <a:ext cx="914400" cy="914400"/>
            </a:xfrm>
            <a:prstGeom prst="rect">
              <a:avLst/>
            </a:prstGeom>
          </xdr:spPr>
        </xdr:pic>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3" name="Rounded Rectangle 6">
          <a:hlinkClick xmlns:r="http://schemas.openxmlformats.org/officeDocument/2006/relationships" r:id="rId1"/>
          <a:extLst>
            <a:ext uri="{FF2B5EF4-FFF2-40B4-BE49-F238E27FC236}">
              <a16:creationId xmlns:a16="http://schemas.microsoft.com/office/drawing/2014/main" id="{E798ED82-9E14-5602-4F4E-BFAB01DC1436}"/>
            </a:ext>
          </a:extLst>
        </xdr:cNvPr>
        <xdr:cNvSpPr/>
      </xdr:nvSpPr>
      <xdr:spPr>
        <a:xfrm>
          <a:off x="0" y="102870"/>
          <a:ext cx="17787274" cy="1498773"/>
        </a:xfrm>
        <a:prstGeom prst="roundRect">
          <a:avLst/>
        </a:prstGeom>
        <a:solidFill>
          <a:srgbClr val="3A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6" name="Rounded Rectangle 9">
          <a:hlinkClick xmlns:r="http://schemas.openxmlformats.org/officeDocument/2006/relationships" r:id="rId2"/>
          <a:extLst>
            <a:ext uri="{FF2B5EF4-FFF2-40B4-BE49-F238E27FC236}">
              <a16:creationId xmlns:a16="http://schemas.microsoft.com/office/drawing/2014/main" id="{526A2504-6BCE-4CDC-A637-E2F482857297}"/>
            </a:ext>
          </a:extLst>
        </xdr:cNvPr>
        <xdr:cNvSpPr/>
      </xdr:nvSpPr>
      <xdr:spPr>
        <a:xfrm>
          <a:off x="5031582"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7" name="Rounded Rectangle 10">
          <a:hlinkClick xmlns:r="http://schemas.openxmlformats.org/officeDocument/2006/relationships" r:id="rId3"/>
          <a:extLst>
            <a:ext uri="{FF2B5EF4-FFF2-40B4-BE49-F238E27FC236}">
              <a16:creationId xmlns:a16="http://schemas.microsoft.com/office/drawing/2014/main" id="{0FEC2416-B33F-477B-B834-71C38FBF68FC}"/>
            </a:ext>
          </a:extLst>
        </xdr:cNvPr>
        <xdr:cNvSpPr/>
      </xdr:nvSpPr>
      <xdr:spPr>
        <a:xfrm>
          <a:off x="6594873"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8" name="Rounded Rectangle 11">
          <a:hlinkClick xmlns:r="http://schemas.openxmlformats.org/officeDocument/2006/relationships" r:id="rId4"/>
          <a:extLst>
            <a:ext uri="{FF2B5EF4-FFF2-40B4-BE49-F238E27FC236}">
              <a16:creationId xmlns:a16="http://schemas.microsoft.com/office/drawing/2014/main" id="{38845782-C7BE-4027-9FCF-82190D51A9EE}"/>
            </a:ext>
          </a:extLst>
        </xdr:cNvPr>
        <xdr:cNvSpPr/>
      </xdr:nvSpPr>
      <xdr:spPr>
        <a:xfrm>
          <a:off x="3468291"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732AB538-86A4-4DE4-8980-C479017EF0C6}"/>
            </a:ext>
          </a:extLst>
        </xdr:cNvPr>
        <xdr:cNvSpPr/>
      </xdr:nvSpPr>
      <xdr:spPr>
        <a:xfrm>
          <a:off x="8158164" y="974498"/>
          <a:ext cx="1430867" cy="47226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15A27CDA-A81A-456A-86A5-F966E7746821}"/>
            </a:ext>
          </a:extLst>
        </xdr:cNvPr>
        <xdr:cNvSpPr/>
      </xdr:nvSpPr>
      <xdr:spPr>
        <a:xfrm>
          <a:off x="9721455"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1" name="Rounded Rectangle 6">
          <a:hlinkClick xmlns:r="http://schemas.openxmlformats.org/officeDocument/2006/relationships" r:id="rId7"/>
          <a:extLst>
            <a:ext uri="{FF2B5EF4-FFF2-40B4-BE49-F238E27FC236}">
              <a16:creationId xmlns:a16="http://schemas.microsoft.com/office/drawing/2014/main" id="{813B0688-16FA-4CC0-8EB5-3EA34A8C0BC6}"/>
            </a:ext>
          </a:extLst>
        </xdr:cNvPr>
        <xdr:cNvSpPr/>
      </xdr:nvSpPr>
      <xdr:spPr>
        <a:xfrm>
          <a:off x="11284746"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9A5F54B4-BEA7-49F9-83E7-81E4779D9D4B}"/>
            </a:ext>
          </a:extLst>
        </xdr:cNvPr>
        <xdr:cNvSpPr/>
      </xdr:nvSpPr>
      <xdr:spPr>
        <a:xfrm>
          <a:off x="1905000"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3" name="Rounded Rectangle 11">
          <a:hlinkClick xmlns:r="http://schemas.openxmlformats.org/officeDocument/2006/relationships" r:id="rId9"/>
          <a:extLst>
            <a:ext uri="{FF2B5EF4-FFF2-40B4-BE49-F238E27FC236}">
              <a16:creationId xmlns:a16="http://schemas.microsoft.com/office/drawing/2014/main" id="{CAE7FAA5-B9DC-405B-9697-5192F558C8A7}"/>
            </a:ext>
          </a:extLst>
        </xdr:cNvPr>
        <xdr:cNvSpPr/>
      </xdr:nvSpPr>
      <xdr:spPr>
        <a:xfrm>
          <a:off x="12848037"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4" name="Rounded Rectangle 11">
          <a:hlinkClick xmlns:r="http://schemas.openxmlformats.org/officeDocument/2006/relationships" r:id="rId9"/>
          <a:extLst>
            <a:ext uri="{FF2B5EF4-FFF2-40B4-BE49-F238E27FC236}">
              <a16:creationId xmlns:a16="http://schemas.microsoft.com/office/drawing/2014/main" id="{7DB6F999-45A3-4DD8-867B-B93252912EB2}"/>
            </a:ext>
          </a:extLst>
        </xdr:cNvPr>
        <xdr:cNvSpPr/>
      </xdr:nvSpPr>
      <xdr:spPr>
        <a:xfrm>
          <a:off x="14411325"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7</xdr:col>
      <xdr:colOff>600075</xdr:colOff>
      <xdr:row>35</xdr:row>
      <xdr:rowOff>85725</xdr:rowOff>
    </xdr:from>
    <xdr:to>
      <xdr:col>10</xdr:col>
      <xdr:colOff>238125</xdr:colOff>
      <xdr:row>37</xdr:row>
      <xdr:rowOff>9525</xdr:rowOff>
    </xdr:to>
    <xdr:sp macro="" textlink="">
      <xdr:nvSpPr>
        <xdr:cNvPr id="15" name="TextBox 14">
          <a:extLst>
            <a:ext uri="{FF2B5EF4-FFF2-40B4-BE49-F238E27FC236}">
              <a16:creationId xmlns:a16="http://schemas.microsoft.com/office/drawing/2014/main" id="{0E3A5675-FCDD-4C77-9CAD-EAAE6CA962CA}"/>
            </a:ext>
          </a:extLst>
        </xdr:cNvPr>
        <xdr:cNvSpPr txBox="1"/>
      </xdr:nvSpPr>
      <xdr:spPr>
        <a:xfrm>
          <a:off x="4867275" y="6486525"/>
          <a:ext cx="146685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Current Assets Ratio</a:t>
          </a:r>
        </a:p>
      </xdr:txBody>
    </xdr:sp>
    <xdr:clientData/>
  </xdr:twoCellAnchor>
  <xdr:twoCellAnchor>
    <xdr:from>
      <xdr:col>12</xdr:col>
      <xdr:colOff>228600</xdr:colOff>
      <xdr:row>35</xdr:row>
      <xdr:rowOff>66674</xdr:rowOff>
    </xdr:from>
    <xdr:to>
      <xdr:col>15</xdr:col>
      <xdr:colOff>171450</xdr:colOff>
      <xdr:row>36</xdr:row>
      <xdr:rowOff>142874</xdr:rowOff>
    </xdr:to>
    <xdr:sp macro="" textlink="">
      <xdr:nvSpPr>
        <xdr:cNvPr id="16" name="TextBox 15">
          <a:extLst>
            <a:ext uri="{FF2B5EF4-FFF2-40B4-BE49-F238E27FC236}">
              <a16:creationId xmlns:a16="http://schemas.microsoft.com/office/drawing/2014/main" id="{54EB821E-D5EE-4357-B2A9-24B8F146F727}"/>
            </a:ext>
          </a:extLst>
        </xdr:cNvPr>
        <xdr:cNvSpPr txBox="1"/>
      </xdr:nvSpPr>
      <xdr:spPr>
        <a:xfrm>
          <a:off x="7543800" y="6467474"/>
          <a:ext cx="177165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Long Term Assets Ratio</a:t>
          </a:r>
        </a:p>
      </xdr:txBody>
    </xdr:sp>
    <xdr:clientData/>
  </xdr:twoCellAnchor>
  <xdr:twoCellAnchor>
    <xdr:from>
      <xdr:col>7</xdr:col>
      <xdr:colOff>209550</xdr:colOff>
      <xdr:row>35</xdr:row>
      <xdr:rowOff>123825</xdr:rowOff>
    </xdr:from>
    <xdr:to>
      <xdr:col>7</xdr:col>
      <xdr:colOff>447675</xdr:colOff>
      <xdr:row>37</xdr:row>
      <xdr:rowOff>19050</xdr:rowOff>
    </xdr:to>
    <xdr:sp macro="" textlink="">
      <xdr:nvSpPr>
        <xdr:cNvPr id="17" name="Flowchart: Connector 16">
          <a:extLst>
            <a:ext uri="{FF2B5EF4-FFF2-40B4-BE49-F238E27FC236}">
              <a16:creationId xmlns:a16="http://schemas.microsoft.com/office/drawing/2014/main" id="{9B9D6F6D-14D5-4A71-A040-CAC66C7E9F7E}"/>
            </a:ext>
          </a:extLst>
        </xdr:cNvPr>
        <xdr:cNvSpPr/>
      </xdr:nvSpPr>
      <xdr:spPr>
        <a:xfrm>
          <a:off x="4476750" y="6524625"/>
          <a:ext cx="238125" cy="260985"/>
        </a:xfrm>
        <a:prstGeom prst="flowChartConnector">
          <a:avLst/>
        </a:prstGeom>
        <a:solidFill>
          <a:srgbClr val="3A0CA3"/>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409575</xdr:colOff>
      <xdr:row>35</xdr:row>
      <xdr:rowOff>76200</xdr:rowOff>
    </xdr:from>
    <xdr:to>
      <xdr:col>12</xdr:col>
      <xdr:colOff>38100</xdr:colOff>
      <xdr:row>36</xdr:row>
      <xdr:rowOff>152400</xdr:rowOff>
    </xdr:to>
    <xdr:sp macro="" textlink="">
      <xdr:nvSpPr>
        <xdr:cNvPr id="18" name="Flowchart: Connector 17">
          <a:extLst>
            <a:ext uri="{FF2B5EF4-FFF2-40B4-BE49-F238E27FC236}">
              <a16:creationId xmlns:a16="http://schemas.microsoft.com/office/drawing/2014/main" id="{A068632C-E229-4258-901C-35D1323C7106}"/>
            </a:ext>
          </a:extLst>
        </xdr:cNvPr>
        <xdr:cNvSpPr/>
      </xdr:nvSpPr>
      <xdr:spPr>
        <a:xfrm>
          <a:off x="7115175" y="6477000"/>
          <a:ext cx="238125" cy="259080"/>
        </a:xfrm>
        <a:prstGeom prst="flowChartConnector">
          <a:avLst/>
        </a:prstGeom>
        <a:solidFill>
          <a:srgbClr val="FF000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8</xdr:row>
      <xdr:rowOff>186266</xdr:rowOff>
    </xdr:from>
    <xdr:to>
      <xdr:col>2</xdr:col>
      <xdr:colOff>259080</xdr:colOff>
      <xdr:row>16</xdr:row>
      <xdr:rowOff>135465</xdr:rowOff>
    </xdr:to>
    <mc:AlternateContent xmlns:mc="http://schemas.openxmlformats.org/markup-compatibility/2006" xmlns:a14="http://schemas.microsoft.com/office/drawing/2010/main">
      <mc:Choice Requires="a14">
        <xdr:graphicFrame macro="">
          <xdr:nvGraphicFramePr>
            <xdr:cNvPr id="19" name="Company 5">
              <a:extLst>
                <a:ext uri="{FF2B5EF4-FFF2-40B4-BE49-F238E27FC236}">
                  <a16:creationId xmlns:a16="http://schemas.microsoft.com/office/drawing/2014/main" id="{B8F462A3-DDC0-4CD3-9450-737411100B14}"/>
                </a:ext>
              </a:extLst>
            </xdr:cNvPr>
            <xdr:cNvGraphicFramePr/>
          </xdr:nvGraphicFramePr>
          <xdr:xfrm>
            <a:off x="0" y="0"/>
            <a:ext cx="0" cy="0"/>
          </xdr:xfrm>
          <a:graphic>
            <a:graphicData uri="http://schemas.microsoft.com/office/drawing/2010/slicer">
              <sle:slicer xmlns:sle="http://schemas.microsoft.com/office/drawing/2010/slicer" name="Company 5"/>
            </a:graphicData>
          </a:graphic>
        </xdr:graphicFrame>
      </mc:Choice>
      <mc:Fallback xmlns="">
        <xdr:sp macro="" textlink="">
          <xdr:nvSpPr>
            <xdr:cNvPr id="0" name=""/>
            <xdr:cNvSpPr>
              <a:spLocks noTextEdit="1"/>
            </xdr:cNvSpPr>
          </xdr:nvSpPr>
          <xdr:spPr>
            <a:xfrm>
              <a:off x="76200" y="1628775"/>
              <a:ext cx="140208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126787</xdr:rowOff>
    </xdr:from>
    <xdr:to>
      <xdr:col>2</xdr:col>
      <xdr:colOff>259080</xdr:colOff>
      <xdr:row>28</xdr:row>
      <xdr:rowOff>59266</xdr:rowOff>
    </xdr:to>
    <mc:AlternateContent xmlns:mc="http://schemas.openxmlformats.org/markup-compatibility/2006" xmlns:a14="http://schemas.microsoft.com/office/drawing/2010/main">
      <mc:Choice Requires="a14">
        <xdr:graphicFrame macro="">
          <xdr:nvGraphicFramePr>
            <xdr:cNvPr id="20" name="FY 5">
              <a:extLst>
                <a:ext uri="{FF2B5EF4-FFF2-40B4-BE49-F238E27FC236}">
                  <a16:creationId xmlns:a16="http://schemas.microsoft.com/office/drawing/2014/main" id="{8CF6A63D-75B2-4206-94E3-12CE53082368}"/>
                </a:ext>
              </a:extLst>
            </xdr:cNvPr>
            <xdr:cNvGraphicFramePr/>
          </xdr:nvGraphicFramePr>
          <xdr:xfrm>
            <a:off x="0" y="0"/>
            <a:ext cx="0" cy="0"/>
          </xdr:xfrm>
          <a:graphic>
            <a:graphicData uri="http://schemas.microsoft.com/office/drawing/2010/slicer">
              <sle:slicer xmlns:sle="http://schemas.microsoft.com/office/drawing/2010/slicer" name="FY 5"/>
            </a:graphicData>
          </a:graphic>
        </xdr:graphicFrame>
      </mc:Choice>
      <mc:Fallback xmlns="">
        <xdr:sp macro="" textlink="">
          <xdr:nvSpPr>
            <xdr:cNvPr id="0" name=""/>
            <xdr:cNvSpPr>
              <a:spLocks noTextEdit="1"/>
            </xdr:cNvSpPr>
          </xdr:nvSpPr>
          <xdr:spPr>
            <a:xfrm>
              <a:off x="76200" y="3096633"/>
              <a:ext cx="1394265" cy="2159864"/>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581026</xdr:colOff>
      <xdr:row>10</xdr:row>
      <xdr:rowOff>0</xdr:rowOff>
    </xdr:from>
    <xdr:to>
      <xdr:col>14</xdr:col>
      <xdr:colOff>38100</xdr:colOff>
      <xdr:row>29</xdr:row>
      <xdr:rowOff>133349</xdr:rowOff>
    </xdr:to>
    <xdr:grpSp>
      <xdr:nvGrpSpPr>
        <xdr:cNvPr id="31" name="Group 30">
          <a:extLst>
            <a:ext uri="{FF2B5EF4-FFF2-40B4-BE49-F238E27FC236}">
              <a16:creationId xmlns:a16="http://schemas.microsoft.com/office/drawing/2014/main" id="{2729272D-F742-48E8-292B-B6A864242354}"/>
            </a:ext>
          </a:extLst>
        </xdr:cNvPr>
        <xdr:cNvGrpSpPr/>
      </xdr:nvGrpSpPr>
      <xdr:grpSpPr>
        <a:xfrm>
          <a:off x="1792411" y="1856154"/>
          <a:ext cx="6725381" cy="3660041"/>
          <a:chOff x="1800226" y="1809750"/>
          <a:chExt cx="6772274" cy="3571874"/>
        </a:xfrm>
      </xdr:grpSpPr>
      <xdr:sp macro="" textlink="">
        <xdr:nvSpPr>
          <xdr:cNvPr id="25" name="Rectangle: Rounded Corners 24">
            <a:extLst>
              <a:ext uri="{FF2B5EF4-FFF2-40B4-BE49-F238E27FC236}">
                <a16:creationId xmlns:a16="http://schemas.microsoft.com/office/drawing/2014/main" id="{CE637B65-2C6A-E798-1C1A-5807D33A31E8}"/>
              </a:ext>
            </a:extLst>
          </xdr:cNvPr>
          <xdr:cNvSpPr/>
        </xdr:nvSpPr>
        <xdr:spPr>
          <a:xfrm>
            <a:off x="1828800" y="1809750"/>
            <a:ext cx="6743700" cy="355517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graphicFrame macro="">
        <xdr:nvGraphicFramePr>
          <xdr:cNvPr id="30" name="Chart 29">
            <a:extLst>
              <a:ext uri="{FF2B5EF4-FFF2-40B4-BE49-F238E27FC236}">
                <a16:creationId xmlns:a16="http://schemas.microsoft.com/office/drawing/2014/main" id="{093D89ED-9C66-4C24-9CCC-CF6190F5CA47}"/>
              </a:ext>
            </a:extLst>
          </xdr:cNvPr>
          <xdr:cNvGraphicFramePr>
            <a:graphicFrameLocks/>
          </xdr:cNvGraphicFramePr>
        </xdr:nvGraphicFramePr>
        <xdr:xfrm>
          <a:off x="1800226" y="2295525"/>
          <a:ext cx="6715124" cy="308609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16</xdr:col>
      <xdr:colOff>242138</xdr:colOff>
      <xdr:row>10</xdr:row>
      <xdr:rowOff>15696</xdr:rowOff>
    </xdr:from>
    <xdr:to>
      <xdr:col>27</xdr:col>
      <xdr:colOff>519801</xdr:colOff>
      <xdr:row>29</xdr:row>
      <xdr:rowOff>128738</xdr:rowOff>
    </xdr:to>
    <xdr:grpSp>
      <xdr:nvGrpSpPr>
        <xdr:cNvPr id="33" name="Group 32">
          <a:extLst>
            <a:ext uri="{FF2B5EF4-FFF2-40B4-BE49-F238E27FC236}">
              <a16:creationId xmlns:a16="http://schemas.microsoft.com/office/drawing/2014/main" id="{D829774E-6BFB-2D38-4CF5-133AE6EB9E60}"/>
            </a:ext>
          </a:extLst>
        </xdr:cNvPr>
        <xdr:cNvGrpSpPr/>
      </xdr:nvGrpSpPr>
      <xdr:grpSpPr>
        <a:xfrm>
          <a:off x="9933215" y="1871850"/>
          <a:ext cx="6940278" cy="3639734"/>
          <a:chOff x="8896350" y="1800225"/>
          <a:chExt cx="6981825" cy="3552825"/>
        </a:xfrm>
      </xdr:grpSpPr>
      <xdr:sp macro="" textlink="">
        <xdr:nvSpPr>
          <xdr:cNvPr id="28" name="Rectangle: Rounded Corners 27">
            <a:extLst>
              <a:ext uri="{FF2B5EF4-FFF2-40B4-BE49-F238E27FC236}">
                <a16:creationId xmlns:a16="http://schemas.microsoft.com/office/drawing/2014/main" id="{7198774B-F086-7ED8-DAE7-51CE0013E055}"/>
              </a:ext>
            </a:extLst>
          </xdr:cNvPr>
          <xdr:cNvSpPr/>
        </xdr:nvSpPr>
        <xdr:spPr>
          <a:xfrm>
            <a:off x="8934450" y="1800225"/>
            <a:ext cx="6934200" cy="3552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Commercial Credit</a:t>
            </a:r>
          </a:p>
        </xdr:txBody>
      </xdr:sp>
      <xdr:graphicFrame macro="">
        <xdr:nvGraphicFramePr>
          <xdr:cNvPr id="32" name="Chart 31">
            <a:extLst>
              <a:ext uri="{FF2B5EF4-FFF2-40B4-BE49-F238E27FC236}">
                <a16:creationId xmlns:a16="http://schemas.microsoft.com/office/drawing/2014/main" id="{B2E8F0DE-D8C8-4EB4-9DB8-73A132A483CE}"/>
              </a:ext>
            </a:extLst>
          </xdr:cNvPr>
          <xdr:cNvGraphicFramePr>
            <a:graphicFrameLocks/>
          </xdr:cNvGraphicFramePr>
        </xdr:nvGraphicFramePr>
        <xdr:xfrm>
          <a:off x="8896350" y="2228850"/>
          <a:ext cx="6981825" cy="31051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227641</xdr:colOff>
      <xdr:row>0</xdr:row>
      <xdr:rowOff>95850</xdr:rowOff>
    </xdr:from>
    <xdr:to>
      <xdr:col>28</xdr:col>
      <xdr:colOff>396094</xdr:colOff>
      <xdr:row>8</xdr:row>
      <xdr:rowOff>167736</xdr:rowOff>
    </xdr:to>
    <xdr:grpSp>
      <xdr:nvGrpSpPr>
        <xdr:cNvPr id="2" name="Group 1">
          <a:extLst>
            <a:ext uri="{FF2B5EF4-FFF2-40B4-BE49-F238E27FC236}">
              <a16:creationId xmlns:a16="http://schemas.microsoft.com/office/drawing/2014/main" id="{6CCEDDB1-56C4-4292-9C05-F84FFE1D30ED}"/>
            </a:ext>
          </a:extLst>
        </xdr:cNvPr>
        <xdr:cNvGrpSpPr/>
      </xdr:nvGrpSpPr>
      <xdr:grpSpPr>
        <a:xfrm>
          <a:off x="227641" y="95850"/>
          <a:ext cx="17127838" cy="1556809"/>
          <a:chOff x="174112" y="224095"/>
          <a:chExt cx="17409302" cy="1598210"/>
        </a:xfrm>
      </xdr:grpSpPr>
      <xdr:grpSp>
        <xdr:nvGrpSpPr>
          <xdr:cNvPr id="4" name="Group 3">
            <a:extLst>
              <a:ext uri="{FF2B5EF4-FFF2-40B4-BE49-F238E27FC236}">
                <a16:creationId xmlns:a16="http://schemas.microsoft.com/office/drawing/2014/main" id="{11695567-7FEE-0007-807B-C098C4A712FF}"/>
              </a:ext>
            </a:extLst>
          </xdr:cNvPr>
          <xdr:cNvGrpSpPr/>
        </xdr:nvGrpSpPr>
        <xdr:grpSpPr>
          <a:xfrm flipH="1">
            <a:off x="174112" y="245808"/>
            <a:ext cx="1238514" cy="1576497"/>
            <a:chOff x="0" y="245808"/>
            <a:chExt cx="1238514" cy="1576497"/>
          </a:xfrm>
        </xdr:grpSpPr>
        <xdr:pic>
          <xdr:nvPicPr>
            <xdr:cNvPr id="23" name="Graphic 22" descr="Plug with solid fill">
              <a:extLst>
                <a:ext uri="{FF2B5EF4-FFF2-40B4-BE49-F238E27FC236}">
                  <a16:creationId xmlns:a16="http://schemas.microsoft.com/office/drawing/2014/main" id="{7EC554EC-F21E-DBBE-3A6E-556CF6150BE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245808"/>
              <a:ext cx="914400" cy="914400"/>
            </a:xfrm>
            <a:prstGeom prst="rect">
              <a:avLst/>
            </a:prstGeom>
          </xdr:spPr>
        </xdr:pic>
        <xdr:pic>
          <xdr:nvPicPr>
            <xdr:cNvPr id="24" name="Graphic 23" descr="Processor outline">
              <a:extLst>
                <a:ext uri="{FF2B5EF4-FFF2-40B4-BE49-F238E27FC236}">
                  <a16:creationId xmlns:a16="http://schemas.microsoft.com/office/drawing/2014/main" id="{AE871E18-0240-F404-6D64-DF8D8920AA7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4114" y="907905"/>
              <a:ext cx="914400" cy="914400"/>
            </a:xfrm>
            <a:prstGeom prst="rect">
              <a:avLst/>
            </a:prstGeom>
          </xdr:spPr>
        </xdr:pic>
      </xdr:grpSp>
      <xdr:grpSp>
        <xdr:nvGrpSpPr>
          <xdr:cNvPr id="5" name="Group 4">
            <a:extLst>
              <a:ext uri="{FF2B5EF4-FFF2-40B4-BE49-F238E27FC236}">
                <a16:creationId xmlns:a16="http://schemas.microsoft.com/office/drawing/2014/main" id="{80ECAE24-1865-6D31-5B7E-041802F62979}"/>
              </a:ext>
            </a:extLst>
          </xdr:cNvPr>
          <xdr:cNvGrpSpPr/>
        </xdr:nvGrpSpPr>
        <xdr:grpSpPr>
          <a:xfrm>
            <a:off x="16344900" y="224095"/>
            <a:ext cx="1238514" cy="1576497"/>
            <a:chOff x="0" y="245808"/>
            <a:chExt cx="1238514" cy="1576497"/>
          </a:xfrm>
        </xdr:grpSpPr>
        <xdr:pic>
          <xdr:nvPicPr>
            <xdr:cNvPr id="21" name="Graphic 20" descr="Plug with solid fill">
              <a:extLst>
                <a:ext uri="{FF2B5EF4-FFF2-40B4-BE49-F238E27FC236}">
                  <a16:creationId xmlns:a16="http://schemas.microsoft.com/office/drawing/2014/main" id="{3DDAA1D6-8615-0363-454E-46E53B84F81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245808"/>
              <a:ext cx="914400" cy="914400"/>
            </a:xfrm>
            <a:prstGeom prst="rect">
              <a:avLst/>
            </a:prstGeom>
          </xdr:spPr>
        </xdr:pic>
        <xdr:pic>
          <xdr:nvPicPr>
            <xdr:cNvPr id="22" name="Graphic 21" descr="Processor outline">
              <a:extLst>
                <a:ext uri="{FF2B5EF4-FFF2-40B4-BE49-F238E27FC236}">
                  <a16:creationId xmlns:a16="http://schemas.microsoft.com/office/drawing/2014/main" id="{5DCEFE8F-DFEA-5870-1601-AF6451C1C8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4114" y="907905"/>
              <a:ext cx="914400" cy="914400"/>
            </a:xfrm>
            <a:prstGeom prst="rect">
              <a:avLst/>
            </a:prstGeom>
          </xdr:spPr>
        </xdr:pic>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27</xdr:col>
      <xdr:colOff>0</xdr:colOff>
      <xdr:row>32</xdr:row>
      <xdr:rowOff>-1</xdr:rowOff>
    </xdr:from>
    <xdr:to>
      <xdr:col>37</xdr:col>
      <xdr:colOff>330729</xdr:colOff>
      <xdr:row>51</xdr:row>
      <xdr:rowOff>105832</xdr:rowOff>
    </xdr:to>
    <xdr:sp macro="" textlink="">
      <xdr:nvSpPr>
        <xdr:cNvPr id="33" name="Rectangle: Rounded Corners 32">
          <a:extLst>
            <a:ext uri="{FF2B5EF4-FFF2-40B4-BE49-F238E27FC236}">
              <a16:creationId xmlns:a16="http://schemas.microsoft.com/office/drawing/2014/main" id="{8081E558-636C-4127-B9FA-9151452C8681}"/>
            </a:ext>
          </a:extLst>
        </xdr:cNvPr>
        <xdr:cNvSpPr/>
      </xdr:nvSpPr>
      <xdr:spPr>
        <a:xfrm>
          <a:off x="16430625" y="5926666"/>
          <a:ext cx="6601354" cy="3624791"/>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14</xdr:col>
      <xdr:colOff>476249</xdr:colOff>
      <xdr:row>32</xdr:row>
      <xdr:rowOff>13230</xdr:rowOff>
    </xdr:from>
    <xdr:to>
      <xdr:col>25</xdr:col>
      <xdr:colOff>211665</xdr:colOff>
      <xdr:row>51</xdr:row>
      <xdr:rowOff>105833</xdr:rowOff>
    </xdr:to>
    <xdr:sp macro="" textlink="">
      <xdr:nvSpPr>
        <xdr:cNvPr id="32" name="Rectangle: Rounded Corners 31">
          <a:extLst>
            <a:ext uri="{FF2B5EF4-FFF2-40B4-BE49-F238E27FC236}">
              <a16:creationId xmlns:a16="http://schemas.microsoft.com/office/drawing/2014/main" id="{9DF91003-4289-42CC-83E5-AEB5AD263EA5}"/>
            </a:ext>
          </a:extLst>
        </xdr:cNvPr>
        <xdr:cNvSpPr/>
      </xdr:nvSpPr>
      <xdr:spPr>
        <a:xfrm>
          <a:off x="8995832" y="5939897"/>
          <a:ext cx="6429375" cy="3611561"/>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3</xdr:col>
      <xdr:colOff>122370</xdr:colOff>
      <xdr:row>31</xdr:row>
      <xdr:rowOff>102526</xdr:rowOff>
    </xdr:from>
    <xdr:to>
      <xdr:col>13</xdr:col>
      <xdr:colOff>228203</xdr:colOff>
      <xdr:row>51</xdr:row>
      <xdr:rowOff>102526</xdr:rowOff>
    </xdr:to>
    <xdr:sp macro="" textlink="">
      <xdr:nvSpPr>
        <xdr:cNvPr id="31" name="Rectangle: Rounded Corners 30">
          <a:extLst>
            <a:ext uri="{FF2B5EF4-FFF2-40B4-BE49-F238E27FC236}">
              <a16:creationId xmlns:a16="http://schemas.microsoft.com/office/drawing/2014/main" id="{BB8FC379-706C-4E22-85DD-399367BBC0BF}"/>
            </a:ext>
          </a:extLst>
        </xdr:cNvPr>
        <xdr:cNvSpPr/>
      </xdr:nvSpPr>
      <xdr:spPr>
        <a:xfrm>
          <a:off x="2374636" y="5946510"/>
          <a:ext cx="6158176" cy="377031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24</xdr:col>
      <xdr:colOff>602192</xdr:colOff>
      <xdr:row>11</xdr:row>
      <xdr:rowOff>178858</xdr:rowOff>
    </xdr:from>
    <xdr:to>
      <xdr:col>35</xdr:col>
      <xdr:colOff>13230</xdr:colOff>
      <xdr:row>30</xdr:row>
      <xdr:rowOff>0</xdr:rowOff>
    </xdr:to>
    <xdr:sp macro="" textlink="">
      <xdr:nvSpPr>
        <xdr:cNvPr id="28" name="Rectangle: Rounded Corners 27">
          <a:extLst>
            <a:ext uri="{FF2B5EF4-FFF2-40B4-BE49-F238E27FC236}">
              <a16:creationId xmlns:a16="http://schemas.microsoft.com/office/drawing/2014/main" id="{28E69CD0-C420-499F-9185-EA945375B872}"/>
            </a:ext>
          </a:extLst>
        </xdr:cNvPr>
        <xdr:cNvSpPr/>
      </xdr:nvSpPr>
      <xdr:spPr>
        <a:xfrm>
          <a:off x="15207192" y="2216150"/>
          <a:ext cx="6104996" cy="33401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13</xdr:col>
      <xdr:colOff>582083</xdr:colOff>
      <xdr:row>11</xdr:row>
      <xdr:rowOff>145521</xdr:rowOff>
    </xdr:from>
    <xdr:to>
      <xdr:col>24</xdr:col>
      <xdr:colOff>66145</xdr:colOff>
      <xdr:row>30</xdr:row>
      <xdr:rowOff>39687</xdr:rowOff>
    </xdr:to>
    <xdr:sp macro="" textlink="">
      <xdr:nvSpPr>
        <xdr:cNvPr id="29" name="Rectangle: Rounded Corners 28">
          <a:extLst>
            <a:ext uri="{FF2B5EF4-FFF2-40B4-BE49-F238E27FC236}">
              <a16:creationId xmlns:a16="http://schemas.microsoft.com/office/drawing/2014/main" id="{DC415E94-AA6F-4E8D-A5C5-E492D71160ED}"/>
            </a:ext>
          </a:extLst>
        </xdr:cNvPr>
        <xdr:cNvSpPr/>
      </xdr:nvSpPr>
      <xdr:spPr>
        <a:xfrm>
          <a:off x="8493125" y="2182813"/>
          <a:ext cx="6178020" cy="341312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3</xdr:col>
      <xdr:colOff>317502</xdr:colOff>
      <xdr:row>11</xdr:row>
      <xdr:rowOff>119062</xdr:rowOff>
    </xdr:from>
    <xdr:to>
      <xdr:col>13</xdr:col>
      <xdr:colOff>119063</xdr:colOff>
      <xdr:row>28</xdr:row>
      <xdr:rowOff>105834</xdr:rowOff>
    </xdr:to>
    <xdr:sp macro="" textlink="">
      <xdr:nvSpPr>
        <xdr:cNvPr id="27" name="Rectangle: Rounded Corners 26">
          <a:extLst>
            <a:ext uri="{FF2B5EF4-FFF2-40B4-BE49-F238E27FC236}">
              <a16:creationId xmlns:a16="http://schemas.microsoft.com/office/drawing/2014/main" id="{9D7A6A09-6BDE-4AC4-AFD8-FB87DBEC68FC}"/>
            </a:ext>
          </a:extLst>
        </xdr:cNvPr>
        <xdr:cNvSpPr/>
      </xdr:nvSpPr>
      <xdr:spPr>
        <a:xfrm>
          <a:off x="2143127" y="2156354"/>
          <a:ext cx="5886978" cy="313531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4" name="Rounded Rectangle 6">
          <a:extLst>
            <a:ext uri="{FF2B5EF4-FFF2-40B4-BE49-F238E27FC236}">
              <a16:creationId xmlns:a16="http://schemas.microsoft.com/office/drawing/2014/main" id="{4657AFA2-3002-41DB-BBBF-2DDCAF12D1A7}"/>
            </a:ext>
          </a:extLst>
        </xdr:cNvPr>
        <xdr:cNvSpPr/>
      </xdr:nvSpPr>
      <xdr:spPr>
        <a:xfrm>
          <a:off x="0" y="102870"/>
          <a:ext cx="17720310" cy="1891030"/>
        </a:xfrm>
        <a:prstGeom prst="roundRect">
          <a:avLst/>
        </a:prstGeom>
        <a:solidFill>
          <a:srgbClr val="34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5" name="Rounded Rectangle 9">
          <a:hlinkClick xmlns:r="http://schemas.openxmlformats.org/officeDocument/2006/relationships" r:id="rId1"/>
          <a:extLst>
            <a:ext uri="{FF2B5EF4-FFF2-40B4-BE49-F238E27FC236}">
              <a16:creationId xmlns:a16="http://schemas.microsoft.com/office/drawing/2014/main" id="{E314A838-40DA-4913-8FA2-6E0EC255B5F0}"/>
            </a:ext>
          </a:extLst>
        </xdr:cNvPr>
        <xdr:cNvSpPr/>
      </xdr:nvSpPr>
      <xdr:spPr>
        <a:xfrm>
          <a:off x="5031582"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6" name="Rounded Rectangle 10">
          <a:hlinkClick xmlns:r="http://schemas.openxmlformats.org/officeDocument/2006/relationships" r:id="rId2"/>
          <a:extLst>
            <a:ext uri="{FF2B5EF4-FFF2-40B4-BE49-F238E27FC236}">
              <a16:creationId xmlns:a16="http://schemas.microsoft.com/office/drawing/2014/main" id="{7F4358A8-1E5C-49DE-AA35-7CBE6E82933F}"/>
            </a:ext>
          </a:extLst>
        </xdr:cNvPr>
        <xdr:cNvSpPr/>
      </xdr:nvSpPr>
      <xdr:spPr>
        <a:xfrm>
          <a:off x="6594873"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7" name="Rounded Rectangle 11">
          <a:hlinkClick xmlns:r="http://schemas.openxmlformats.org/officeDocument/2006/relationships" r:id="rId3"/>
          <a:extLst>
            <a:ext uri="{FF2B5EF4-FFF2-40B4-BE49-F238E27FC236}">
              <a16:creationId xmlns:a16="http://schemas.microsoft.com/office/drawing/2014/main" id="{4276BFAB-2E03-4136-B076-F11EFBF2F442}"/>
            </a:ext>
          </a:extLst>
        </xdr:cNvPr>
        <xdr:cNvSpPr/>
      </xdr:nvSpPr>
      <xdr:spPr>
        <a:xfrm>
          <a:off x="3468291"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8" name="Rounded Rectangle 6">
          <a:hlinkClick xmlns:r="http://schemas.openxmlformats.org/officeDocument/2006/relationships" r:id="rId4"/>
          <a:extLst>
            <a:ext uri="{FF2B5EF4-FFF2-40B4-BE49-F238E27FC236}">
              <a16:creationId xmlns:a16="http://schemas.microsoft.com/office/drawing/2014/main" id="{045F3E56-F43C-45E2-B4DD-3E4F20946A31}"/>
            </a:ext>
          </a:extLst>
        </xdr:cNvPr>
        <xdr:cNvSpPr/>
      </xdr:nvSpPr>
      <xdr:spPr>
        <a:xfrm>
          <a:off x="8158164" y="980848"/>
          <a:ext cx="1430867" cy="4748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3C902E00-0D57-4D55-BA65-5611270C7BC7}"/>
            </a:ext>
          </a:extLst>
        </xdr:cNvPr>
        <xdr:cNvSpPr/>
      </xdr:nvSpPr>
      <xdr:spPr>
        <a:xfrm>
          <a:off x="9721455"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AFA02446-A520-4F1D-9F26-ACDA7EF614B6}"/>
            </a:ext>
          </a:extLst>
        </xdr:cNvPr>
        <xdr:cNvSpPr/>
      </xdr:nvSpPr>
      <xdr:spPr>
        <a:xfrm>
          <a:off x="11284746"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7E77E784-7D83-4FD0-B272-BB48A4F3D06D}"/>
            </a:ext>
          </a:extLst>
        </xdr:cNvPr>
        <xdr:cNvSpPr/>
      </xdr:nvSpPr>
      <xdr:spPr>
        <a:xfrm>
          <a:off x="1905000"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97CE5726-607C-47C7-85C1-4542AFC726A0}"/>
            </a:ext>
          </a:extLst>
        </xdr:cNvPr>
        <xdr:cNvSpPr/>
      </xdr:nvSpPr>
      <xdr:spPr>
        <a:xfrm>
          <a:off x="12848037"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3" name="Rounded Rectangle 11">
          <a:hlinkClick xmlns:r="http://schemas.openxmlformats.org/officeDocument/2006/relationships" r:id="rId8"/>
          <a:extLst>
            <a:ext uri="{FF2B5EF4-FFF2-40B4-BE49-F238E27FC236}">
              <a16:creationId xmlns:a16="http://schemas.microsoft.com/office/drawing/2014/main" id="{ABCC7C1C-FC15-46E1-BE7A-9A1D7845AB4B}"/>
            </a:ext>
          </a:extLst>
        </xdr:cNvPr>
        <xdr:cNvSpPr/>
      </xdr:nvSpPr>
      <xdr:spPr>
        <a:xfrm>
          <a:off x="14411325"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4</xdr:col>
      <xdr:colOff>21526</xdr:colOff>
      <xdr:row>12</xdr:row>
      <xdr:rowOff>10763</xdr:rowOff>
    </xdr:from>
    <xdr:to>
      <xdr:col>12</xdr:col>
      <xdr:colOff>387458</xdr:colOff>
      <xdr:row>27</xdr:row>
      <xdr:rowOff>172203</xdr:rowOff>
    </xdr:to>
    <xdr:graphicFrame macro="">
      <xdr:nvGraphicFramePr>
        <xdr:cNvPr id="16" name="Chart 15">
          <a:extLst>
            <a:ext uri="{FF2B5EF4-FFF2-40B4-BE49-F238E27FC236}">
              <a16:creationId xmlns:a16="http://schemas.microsoft.com/office/drawing/2014/main" id="{521AA0C8-24D3-4F30-A6F5-82B6FD765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xdr:row>
      <xdr:rowOff>0</xdr:rowOff>
    </xdr:from>
    <xdr:to>
      <xdr:col>2</xdr:col>
      <xdr:colOff>591948</xdr:colOff>
      <xdr:row>19</xdr:row>
      <xdr:rowOff>169758</xdr:rowOff>
    </xdr:to>
    <mc:AlternateContent xmlns:mc="http://schemas.openxmlformats.org/markup-compatibility/2006" xmlns:a14="http://schemas.microsoft.com/office/drawing/2010/main">
      <mc:Choice Requires="a14">
        <xdr:graphicFrame macro="">
          <xdr:nvGraphicFramePr>
            <xdr:cNvPr id="17" name="Company 3">
              <a:extLst>
                <a:ext uri="{FF2B5EF4-FFF2-40B4-BE49-F238E27FC236}">
                  <a16:creationId xmlns:a16="http://schemas.microsoft.com/office/drawing/2014/main" id="{C8C2ED70-2CCD-4133-B70C-37155C045BCF}"/>
                </a:ext>
              </a:extLst>
            </xdr:cNvPr>
            <xdr:cNvGraphicFramePr/>
          </xdr:nvGraphicFramePr>
          <xdr:xfrm>
            <a:off x="0" y="0"/>
            <a:ext cx="0" cy="0"/>
          </xdr:xfrm>
          <a:graphic>
            <a:graphicData uri="http://schemas.microsoft.com/office/drawing/2010/slicer">
              <sle:slicer xmlns:sle="http://schemas.microsoft.com/office/drawing/2010/slicer" name="Company 3"/>
            </a:graphicData>
          </a:graphic>
        </xdr:graphicFrame>
      </mc:Choice>
      <mc:Fallback xmlns="">
        <xdr:sp macro="" textlink="">
          <xdr:nvSpPr>
            <xdr:cNvPr id="0" name=""/>
            <xdr:cNvSpPr>
              <a:spLocks noTextEdit="1"/>
            </xdr:cNvSpPr>
          </xdr:nvSpPr>
          <xdr:spPr>
            <a:xfrm>
              <a:off x="0" y="2195593"/>
              <a:ext cx="1818897" cy="1450521"/>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601851</xdr:colOff>
      <xdr:row>33</xdr:row>
      <xdr:rowOff>145566</xdr:rowOff>
    </xdr:to>
    <mc:AlternateContent xmlns:mc="http://schemas.openxmlformats.org/markup-compatibility/2006" xmlns:a14="http://schemas.microsoft.com/office/drawing/2010/main">
      <mc:Choice Requires="a14">
        <xdr:graphicFrame macro="">
          <xdr:nvGraphicFramePr>
            <xdr:cNvPr id="18" name="FY 3">
              <a:extLst>
                <a:ext uri="{FF2B5EF4-FFF2-40B4-BE49-F238E27FC236}">
                  <a16:creationId xmlns:a16="http://schemas.microsoft.com/office/drawing/2014/main" id="{EC10E06F-4FE9-423C-8709-691A65C73411}"/>
                </a:ext>
              </a:extLst>
            </xdr:cNvPr>
            <xdr:cNvGraphicFramePr/>
          </xdr:nvGraphicFramePr>
          <xdr:xfrm>
            <a:off x="0" y="0"/>
            <a:ext cx="0" cy="0"/>
          </xdr:xfrm>
          <a:graphic>
            <a:graphicData uri="http://schemas.microsoft.com/office/drawing/2010/slicer">
              <sle:slicer xmlns:sle="http://schemas.microsoft.com/office/drawing/2010/slicer" name="FY 3"/>
            </a:graphicData>
          </a:graphic>
        </xdr:graphicFrame>
      </mc:Choice>
      <mc:Fallback xmlns="">
        <xdr:sp macro="" textlink="">
          <xdr:nvSpPr>
            <xdr:cNvPr id="0" name=""/>
            <xdr:cNvSpPr>
              <a:spLocks noTextEdit="1"/>
            </xdr:cNvSpPr>
          </xdr:nvSpPr>
          <xdr:spPr>
            <a:xfrm>
              <a:off x="0" y="3659322"/>
              <a:ext cx="1828800" cy="2524125"/>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276395</xdr:colOff>
      <xdr:row>12</xdr:row>
      <xdr:rowOff>158751</xdr:rowOff>
    </xdr:from>
    <xdr:to>
      <xdr:col>23</xdr:col>
      <xdr:colOff>450016</xdr:colOff>
      <xdr:row>29</xdr:row>
      <xdr:rowOff>16593</xdr:rowOff>
    </xdr:to>
    <xdr:graphicFrame macro="">
      <xdr:nvGraphicFramePr>
        <xdr:cNvPr id="19" name="Chart 18">
          <a:extLst>
            <a:ext uri="{FF2B5EF4-FFF2-40B4-BE49-F238E27FC236}">
              <a16:creationId xmlns:a16="http://schemas.microsoft.com/office/drawing/2014/main" id="{23ACC453-254A-4DD6-B485-DAA1BC0F6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251354</xdr:colOff>
      <xdr:row>12</xdr:row>
      <xdr:rowOff>103589</xdr:rowOff>
    </xdr:from>
    <xdr:to>
      <xdr:col>34</xdr:col>
      <xdr:colOff>412796</xdr:colOff>
      <xdr:row>29</xdr:row>
      <xdr:rowOff>28250</xdr:rowOff>
    </xdr:to>
    <xdr:graphicFrame macro="">
      <xdr:nvGraphicFramePr>
        <xdr:cNvPr id="20" name="Chart 19">
          <a:extLst>
            <a:ext uri="{FF2B5EF4-FFF2-40B4-BE49-F238E27FC236}">
              <a16:creationId xmlns:a16="http://schemas.microsoft.com/office/drawing/2014/main" id="{F6B64567-9EAE-4252-BDCE-487DFA3F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76908</xdr:colOff>
      <xdr:row>32</xdr:row>
      <xdr:rowOff>119063</xdr:rowOff>
    </xdr:from>
    <xdr:to>
      <xdr:col>13</xdr:col>
      <xdr:colOff>87671</xdr:colOff>
      <xdr:row>50</xdr:row>
      <xdr:rowOff>140587</xdr:rowOff>
    </xdr:to>
    <xdr:graphicFrame macro="">
      <xdr:nvGraphicFramePr>
        <xdr:cNvPr id="21" name="Chart 20">
          <a:extLst>
            <a:ext uri="{FF2B5EF4-FFF2-40B4-BE49-F238E27FC236}">
              <a16:creationId xmlns:a16="http://schemas.microsoft.com/office/drawing/2014/main" id="{35178FA4-5F20-4BB1-9ABC-804E5E5A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289625</xdr:colOff>
      <xdr:row>32</xdr:row>
      <xdr:rowOff>158751</xdr:rowOff>
    </xdr:from>
    <xdr:to>
      <xdr:col>24</xdr:col>
      <xdr:colOff>452483</xdr:colOff>
      <xdr:row>50</xdr:row>
      <xdr:rowOff>169513</xdr:rowOff>
    </xdr:to>
    <xdr:graphicFrame macro="">
      <xdr:nvGraphicFramePr>
        <xdr:cNvPr id="22" name="Chart 21">
          <a:extLst>
            <a:ext uri="{FF2B5EF4-FFF2-40B4-BE49-F238E27FC236}">
              <a16:creationId xmlns:a16="http://schemas.microsoft.com/office/drawing/2014/main" id="{A03FEAB6-AA63-4C88-8BF8-DD5A3C216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383646</xdr:colOff>
      <xdr:row>32</xdr:row>
      <xdr:rowOff>132291</xdr:rowOff>
    </xdr:from>
    <xdr:to>
      <xdr:col>36</xdr:col>
      <xdr:colOff>603625</xdr:colOff>
      <xdr:row>50</xdr:row>
      <xdr:rowOff>103855</xdr:rowOff>
    </xdr:to>
    <xdr:graphicFrame macro="">
      <xdr:nvGraphicFramePr>
        <xdr:cNvPr id="23" name="Chart 22">
          <a:extLst>
            <a:ext uri="{FF2B5EF4-FFF2-40B4-BE49-F238E27FC236}">
              <a16:creationId xmlns:a16="http://schemas.microsoft.com/office/drawing/2014/main" id="{9E5B708E-6BB6-4742-B568-2D02E6B2F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154214</xdr:colOff>
      <xdr:row>1</xdr:row>
      <xdr:rowOff>93798</xdr:rowOff>
    </xdr:from>
    <xdr:to>
      <xdr:col>28</xdr:col>
      <xdr:colOff>545516</xdr:colOff>
      <xdr:row>10</xdr:row>
      <xdr:rowOff>59151</xdr:rowOff>
    </xdr:to>
    <xdr:grpSp>
      <xdr:nvGrpSpPr>
        <xdr:cNvPr id="2" name="Group 1">
          <a:extLst>
            <a:ext uri="{FF2B5EF4-FFF2-40B4-BE49-F238E27FC236}">
              <a16:creationId xmlns:a16="http://schemas.microsoft.com/office/drawing/2014/main" id="{C2EA4E01-2DB5-40A6-BC78-4427A4424069}"/>
            </a:ext>
          </a:extLst>
        </xdr:cNvPr>
        <xdr:cNvGrpSpPr/>
      </xdr:nvGrpSpPr>
      <xdr:grpSpPr>
        <a:xfrm>
          <a:off x="154214" y="279919"/>
          <a:ext cx="17985181" cy="1640439"/>
          <a:chOff x="174112" y="224095"/>
          <a:chExt cx="17409302" cy="1598210"/>
        </a:xfrm>
      </xdr:grpSpPr>
      <xdr:grpSp>
        <xdr:nvGrpSpPr>
          <xdr:cNvPr id="3" name="Group 2">
            <a:extLst>
              <a:ext uri="{FF2B5EF4-FFF2-40B4-BE49-F238E27FC236}">
                <a16:creationId xmlns:a16="http://schemas.microsoft.com/office/drawing/2014/main" id="{2AAD2FD4-AE41-11D0-C538-981188EAA10B}"/>
              </a:ext>
            </a:extLst>
          </xdr:cNvPr>
          <xdr:cNvGrpSpPr/>
        </xdr:nvGrpSpPr>
        <xdr:grpSpPr>
          <a:xfrm flipH="1">
            <a:off x="174112" y="245808"/>
            <a:ext cx="1238514" cy="1576497"/>
            <a:chOff x="0" y="245808"/>
            <a:chExt cx="1238514" cy="1576497"/>
          </a:xfrm>
        </xdr:grpSpPr>
        <xdr:pic>
          <xdr:nvPicPr>
            <xdr:cNvPr id="25" name="Graphic 24" descr="Plug with solid fill">
              <a:extLst>
                <a:ext uri="{FF2B5EF4-FFF2-40B4-BE49-F238E27FC236}">
                  <a16:creationId xmlns:a16="http://schemas.microsoft.com/office/drawing/2014/main" id="{C706BA47-3149-E0EE-5A6F-7C16210DFA0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0" y="245808"/>
              <a:ext cx="914400" cy="914400"/>
            </a:xfrm>
            <a:prstGeom prst="rect">
              <a:avLst/>
            </a:prstGeom>
          </xdr:spPr>
        </xdr:pic>
        <xdr:pic>
          <xdr:nvPicPr>
            <xdr:cNvPr id="26" name="Graphic 25" descr="Processor outline">
              <a:extLst>
                <a:ext uri="{FF2B5EF4-FFF2-40B4-BE49-F238E27FC236}">
                  <a16:creationId xmlns:a16="http://schemas.microsoft.com/office/drawing/2014/main" id="{430F743C-90C0-E35A-32C5-15F7572C8D6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24114" y="907905"/>
              <a:ext cx="914400" cy="914400"/>
            </a:xfrm>
            <a:prstGeom prst="rect">
              <a:avLst/>
            </a:prstGeom>
          </xdr:spPr>
        </xdr:pic>
      </xdr:grpSp>
      <xdr:grpSp>
        <xdr:nvGrpSpPr>
          <xdr:cNvPr id="14" name="Group 13">
            <a:extLst>
              <a:ext uri="{FF2B5EF4-FFF2-40B4-BE49-F238E27FC236}">
                <a16:creationId xmlns:a16="http://schemas.microsoft.com/office/drawing/2014/main" id="{0D05ADBF-73BD-A5DD-B6E8-446B53398404}"/>
              </a:ext>
            </a:extLst>
          </xdr:cNvPr>
          <xdr:cNvGrpSpPr/>
        </xdr:nvGrpSpPr>
        <xdr:grpSpPr>
          <a:xfrm>
            <a:off x="16344900" y="224095"/>
            <a:ext cx="1238514" cy="1576497"/>
            <a:chOff x="0" y="245808"/>
            <a:chExt cx="1238514" cy="1576497"/>
          </a:xfrm>
        </xdr:grpSpPr>
        <xdr:pic>
          <xdr:nvPicPr>
            <xdr:cNvPr id="15" name="Graphic 14" descr="Plug with solid fill">
              <a:extLst>
                <a:ext uri="{FF2B5EF4-FFF2-40B4-BE49-F238E27FC236}">
                  <a16:creationId xmlns:a16="http://schemas.microsoft.com/office/drawing/2014/main" id="{E8C015A8-C0F0-DEBC-3B5B-8A97BDC6B66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0" y="245808"/>
              <a:ext cx="914400" cy="914400"/>
            </a:xfrm>
            <a:prstGeom prst="rect">
              <a:avLst/>
            </a:prstGeom>
          </xdr:spPr>
        </xdr:pic>
        <xdr:pic>
          <xdr:nvPicPr>
            <xdr:cNvPr id="24" name="Graphic 23" descr="Processor outline">
              <a:extLst>
                <a:ext uri="{FF2B5EF4-FFF2-40B4-BE49-F238E27FC236}">
                  <a16:creationId xmlns:a16="http://schemas.microsoft.com/office/drawing/2014/main" id="{AAB0FA49-817C-AC46-D1F0-78D810A5EC3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24114" y="907905"/>
              <a:ext cx="914400" cy="914400"/>
            </a:xfrm>
            <a:prstGeom prst="rect">
              <a:avLst/>
            </a:prstGeom>
          </xdr:spPr>
        </xdr:pic>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444500</xdr:colOff>
      <xdr:row>50</xdr:row>
      <xdr:rowOff>74083</xdr:rowOff>
    </xdr:from>
    <xdr:to>
      <xdr:col>21</xdr:col>
      <xdr:colOff>105833</xdr:colOff>
      <xdr:row>67</xdr:row>
      <xdr:rowOff>42334</xdr:rowOff>
    </xdr:to>
    <xdr:sp macro="" textlink="">
      <xdr:nvSpPr>
        <xdr:cNvPr id="36" name="Rectangle: Rounded Corners 35">
          <a:extLst>
            <a:ext uri="{FF2B5EF4-FFF2-40B4-BE49-F238E27FC236}">
              <a16:creationId xmlns:a16="http://schemas.microsoft.com/office/drawing/2014/main" id="{1C4231E1-03A6-4183-AC8F-39CB67C89F48}"/>
            </a:ext>
          </a:extLst>
        </xdr:cNvPr>
        <xdr:cNvSpPr/>
      </xdr:nvSpPr>
      <xdr:spPr>
        <a:xfrm>
          <a:off x="7810500" y="8710083"/>
          <a:ext cx="5185833" cy="302683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3</xdr:col>
      <xdr:colOff>275166</xdr:colOff>
      <xdr:row>50</xdr:row>
      <xdr:rowOff>84667</xdr:rowOff>
    </xdr:from>
    <xdr:to>
      <xdr:col>11</xdr:col>
      <xdr:colOff>550332</xdr:colOff>
      <xdr:row>67</xdr:row>
      <xdr:rowOff>52918</xdr:rowOff>
    </xdr:to>
    <xdr:sp macro="" textlink="">
      <xdr:nvSpPr>
        <xdr:cNvPr id="35" name="Rectangle: Rounded Corners 34">
          <a:extLst>
            <a:ext uri="{FF2B5EF4-FFF2-40B4-BE49-F238E27FC236}">
              <a16:creationId xmlns:a16="http://schemas.microsoft.com/office/drawing/2014/main" id="{6650D010-D641-4CAC-8380-B74053C4CAAA}"/>
            </a:ext>
          </a:extLst>
        </xdr:cNvPr>
        <xdr:cNvSpPr/>
      </xdr:nvSpPr>
      <xdr:spPr>
        <a:xfrm>
          <a:off x="2116666" y="8720667"/>
          <a:ext cx="5185833" cy="302683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21</xdr:col>
      <xdr:colOff>497417</xdr:colOff>
      <xdr:row>29</xdr:row>
      <xdr:rowOff>116417</xdr:rowOff>
    </xdr:from>
    <xdr:to>
      <xdr:col>30</xdr:col>
      <xdr:colOff>158750</xdr:colOff>
      <xdr:row>48</xdr:row>
      <xdr:rowOff>84667</xdr:rowOff>
    </xdr:to>
    <xdr:sp macro="" textlink="">
      <xdr:nvSpPr>
        <xdr:cNvPr id="34" name="Rectangle: Rounded Corners 33">
          <a:extLst>
            <a:ext uri="{FF2B5EF4-FFF2-40B4-BE49-F238E27FC236}">
              <a16:creationId xmlns:a16="http://schemas.microsoft.com/office/drawing/2014/main" id="{81312E17-FC44-4698-89A9-0B89BEDBB93E}"/>
            </a:ext>
          </a:extLst>
        </xdr:cNvPr>
        <xdr:cNvSpPr/>
      </xdr:nvSpPr>
      <xdr:spPr>
        <a:xfrm>
          <a:off x="13387917" y="5334000"/>
          <a:ext cx="5185833" cy="302683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12</xdr:col>
      <xdr:colOff>402166</xdr:colOff>
      <xdr:row>29</xdr:row>
      <xdr:rowOff>137584</xdr:rowOff>
    </xdr:from>
    <xdr:to>
      <xdr:col>21</xdr:col>
      <xdr:colOff>63499</xdr:colOff>
      <xdr:row>48</xdr:row>
      <xdr:rowOff>105834</xdr:rowOff>
    </xdr:to>
    <xdr:sp macro="" textlink="">
      <xdr:nvSpPr>
        <xdr:cNvPr id="33" name="Rectangle: Rounded Corners 32">
          <a:extLst>
            <a:ext uri="{FF2B5EF4-FFF2-40B4-BE49-F238E27FC236}">
              <a16:creationId xmlns:a16="http://schemas.microsoft.com/office/drawing/2014/main" id="{CECD8261-4042-459C-9C24-D061DB84D8BA}"/>
            </a:ext>
          </a:extLst>
        </xdr:cNvPr>
        <xdr:cNvSpPr/>
      </xdr:nvSpPr>
      <xdr:spPr>
        <a:xfrm>
          <a:off x="7768166" y="5355167"/>
          <a:ext cx="5185833" cy="302683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3</xdr:col>
      <xdr:colOff>306916</xdr:colOff>
      <xdr:row>29</xdr:row>
      <xdr:rowOff>105834</xdr:rowOff>
    </xdr:from>
    <xdr:to>
      <xdr:col>11</xdr:col>
      <xdr:colOff>582082</xdr:colOff>
      <xdr:row>48</xdr:row>
      <xdr:rowOff>74084</xdr:rowOff>
    </xdr:to>
    <xdr:sp macro="" textlink="">
      <xdr:nvSpPr>
        <xdr:cNvPr id="32" name="Rectangle: Rounded Corners 31">
          <a:extLst>
            <a:ext uri="{FF2B5EF4-FFF2-40B4-BE49-F238E27FC236}">
              <a16:creationId xmlns:a16="http://schemas.microsoft.com/office/drawing/2014/main" id="{042FA238-A259-4551-A17B-56A1FA2B7BD1}"/>
            </a:ext>
          </a:extLst>
        </xdr:cNvPr>
        <xdr:cNvSpPr/>
      </xdr:nvSpPr>
      <xdr:spPr>
        <a:xfrm>
          <a:off x="2730499" y="5323417"/>
          <a:ext cx="5185833" cy="33866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21</xdr:col>
      <xdr:colOff>381001</xdr:colOff>
      <xdr:row>11</xdr:row>
      <xdr:rowOff>137583</xdr:rowOff>
    </xdr:from>
    <xdr:to>
      <xdr:col>30</xdr:col>
      <xdr:colOff>158751</xdr:colOff>
      <xdr:row>28</xdr:row>
      <xdr:rowOff>21167</xdr:rowOff>
    </xdr:to>
    <xdr:sp macro="" textlink="">
      <xdr:nvSpPr>
        <xdr:cNvPr id="31" name="Rectangle: Rounded Corners 30">
          <a:extLst>
            <a:ext uri="{FF2B5EF4-FFF2-40B4-BE49-F238E27FC236}">
              <a16:creationId xmlns:a16="http://schemas.microsoft.com/office/drawing/2014/main" id="{BD931B0A-7E0B-4B75-AF47-B983E1F58BEE}"/>
            </a:ext>
          </a:extLst>
        </xdr:cNvPr>
        <xdr:cNvSpPr/>
      </xdr:nvSpPr>
      <xdr:spPr>
        <a:xfrm>
          <a:off x="13271501" y="2116666"/>
          <a:ext cx="5302250" cy="294216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12</xdr:col>
      <xdr:colOff>349250</xdr:colOff>
      <xdr:row>11</xdr:row>
      <xdr:rowOff>127000</xdr:rowOff>
    </xdr:from>
    <xdr:to>
      <xdr:col>21</xdr:col>
      <xdr:colOff>10583</xdr:colOff>
      <xdr:row>28</xdr:row>
      <xdr:rowOff>10583</xdr:rowOff>
    </xdr:to>
    <xdr:sp macro="" textlink="">
      <xdr:nvSpPr>
        <xdr:cNvPr id="30" name="Rectangle: Rounded Corners 29">
          <a:extLst>
            <a:ext uri="{FF2B5EF4-FFF2-40B4-BE49-F238E27FC236}">
              <a16:creationId xmlns:a16="http://schemas.microsoft.com/office/drawing/2014/main" id="{1E0D3F62-D6E9-4FC9-90EC-5AFEDB90AFF3}"/>
            </a:ext>
          </a:extLst>
        </xdr:cNvPr>
        <xdr:cNvSpPr/>
      </xdr:nvSpPr>
      <xdr:spPr>
        <a:xfrm>
          <a:off x="7715250" y="2106083"/>
          <a:ext cx="5185833" cy="29421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3</xdr:col>
      <xdr:colOff>306917</xdr:colOff>
      <xdr:row>11</xdr:row>
      <xdr:rowOff>95250</xdr:rowOff>
    </xdr:from>
    <xdr:to>
      <xdr:col>11</xdr:col>
      <xdr:colOff>550333</xdr:colOff>
      <xdr:row>27</xdr:row>
      <xdr:rowOff>116416</xdr:rowOff>
    </xdr:to>
    <xdr:sp macro="" textlink="">
      <xdr:nvSpPr>
        <xdr:cNvPr id="2" name="Rectangle: Rounded Corners 1">
          <a:extLst>
            <a:ext uri="{FF2B5EF4-FFF2-40B4-BE49-F238E27FC236}">
              <a16:creationId xmlns:a16="http://schemas.microsoft.com/office/drawing/2014/main" id="{00B89BE6-99F8-4D81-B4C8-32F8727D4591}"/>
            </a:ext>
          </a:extLst>
        </xdr:cNvPr>
        <xdr:cNvSpPr/>
      </xdr:nvSpPr>
      <xdr:spPr>
        <a:xfrm>
          <a:off x="2148417" y="2074333"/>
          <a:ext cx="5154083" cy="289983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DIO, DSO, DPO, CCC</a:t>
          </a: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6820E1BC-2DDC-4B40-A774-E7C561D8A33E}"/>
            </a:ext>
          </a:extLst>
        </xdr:cNvPr>
        <xdr:cNvSpPr/>
      </xdr:nvSpPr>
      <xdr:spPr>
        <a:xfrm>
          <a:off x="0" y="102870"/>
          <a:ext cx="17843077" cy="1848697"/>
        </a:xfrm>
        <a:prstGeom prst="roundRect">
          <a:avLst/>
        </a:prstGeom>
        <a:solidFill>
          <a:srgbClr val="34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ABAF0537-78C0-4B3F-956D-4B035BF320C5}"/>
            </a:ext>
          </a:extLst>
        </xdr:cNvPr>
        <xdr:cNvSpPr/>
      </xdr:nvSpPr>
      <xdr:spPr>
        <a:xfrm>
          <a:off x="5031582"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1694DE44-827E-4DAB-A2FA-29FC049DE0DF}"/>
            </a:ext>
          </a:extLst>
        </xdr:cNvPr>
        <xdr:cNvSpPr/>
      </xdr:nvSpPr>
      <xdr:spPr>
        <a:xfrm>
          <a:off x="6594873"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EA027856-820C-4615-94FB-EAE411235F4A}"/>
            </a:ext>
          </a:extLst>
        </xdr:cNvPr>
        <xdr:cNvSpPr/>
      </xdr:nvSpPr>
      <xdr:spPr>
        <a:xfrm>
          <a:off x="3468291"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51FD2DCB-B0C8-4424-9DF2-60BD1CDB442F}"/>
            </a:ext>
          </a:extLst>
        </xdr:cNvPr>
        <xdr:cNvSpPr/>
      </xdr:nvSpPr>
      <xdr:spPr>
        <a:xfrm>
          <a:off x="8158164" y="980848"/>
          <a:ext cx="1430867" cy="4748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E1260592-522F-40CC-B8CC-FE17BA540EB4}"/>
            </a:ext>
          </a:extLst>
        </xdr:cNvPr>
        <xdr:cNvSpPr/>
      </xdr:nvSpPr>
      <xdr:spPr>
        <a:xfrm>
          <a:off x="9721455"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9" name="Rounded Rectangle 6">
          <a:hlinkClick xmlns:r="http://schemas.openxmlformats.org/officeDocument/2006/relationships" r:id="rId6"/>
          <a:extLst>
            <a:ext uri="{FF2B5EF4-FFF2-40B4-BE49-F238E27FC236}">
              <a16:creationId xmlns:a16="http://schemas.microsoft.com/office/drawing/2014/main" id="{E77530B3-29FE-4189-B705-FCE538E248A6}"/>
            </a:ext>
          </a:extLst>
        </xdr:cNvPr>
        <xdr:cNvSpPr/>
      </xdr:nvSpPr>
      <xdr:spPr>
        <a:xfrm>
          <a:off x="11284746"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D6CC9A30-6C17-49F1-A3EB-909D5CE75A02}"/>
            </a:ext>
          </a:extLst>
        </xdr:cNvPr>
        <xdr:cNvSpPr/>
      </xdr:nvSpPr>
      <xdr:spPr>
        <a:xfrm>
          <a:off x="1905000"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0D7505CC-7C2F-465A-B700-E38F7DE2B8BF}"/>
            </a:ext>
          </a:extLst>
        </xdr:cNvPr>
        <xdr:cNvSpPr/>
      </xdr:nvSpPr>
      <xdr:spPr>
        <a:xfrm>
          <a:off x="12848037"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316C4FCA-C7CF-41D3-A32E-ABEF4D8918E0}"/>
            </a:ext>
          </a:extLst>
        </xdr:cNvPr>
        <xdr:cNvSpPr/>
      </xdr:nvSpPr>
      <xdr:spPr>
        <a:xfrm>
          <a:off x="14411325"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3</xdr:col>
      <xdr:colOff>598189</xdr:colOff>
      <xdr:row>12</xdr:row>
      <xdr:rowOff>9204</xdr:rowOff>
    </xdr:from>
    <xdr:to>
      <xdr:col>11</xdr:col>
      <xdr:colOff>311060</xdr:colOff>
      <xdr:row>26</xdr:row>
      <xdr:rowOff>175593</xdr:rowOff>
    </xdr:to>
    <xdr:graphicFrame macro="">
      <xdr:nvGraphicFramePr>
        <xdr:cNvPr id="13" name="Chart 12">
          <a:extLst>
            <a:ext uri="{FF2B5EF4-FFF2-40B4-BE49-F238E27FC236}">
              <a16:creationId xmlns:a16="http://schemas.microsoft.com/office/drawing/2014/main" id="{ABFCE0D4-1E6C-4863-9A7E-1B81D8F1E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927</xdr:colOff>
      <xdr:row>12</xdr:row>
      <xdr:rowOff>13143</xdr:rowOff>
    </xdr:from>
    <xdr:to>
      <xdr:col>2</xdr:col>
      <xdr:colOff>600574</xdr:colOff>
      <xdr:row>20</xdr:row>
      <xdr:rowOff>143768</xdr:rowOff>
    </xdr:to>
    <mc:AlternateContent xmlns:mc="http://schemas.openxmlformats.org/markup-compatibility/2006" xmlns:a14="http://schemas.microsoft.com/office/drawing/2010/main">
      <mc:Choice Requires="a14">
        <xdr:graphicFrame macro="">
          <xdr:nvGraphicFramePr>
            <xdr:cNvPr id="14" name="Company 4">
              <a:extLst>
                <a:ext uri="{FF2B5EF4-FFF2-40B4-BE49-F238E27FC236}">
                  <a16:creationId xmlns:a16="http://schemas.microsoft.com/office/drawing/2014/main" id="{433A0569-CD58-4A35-9DA1-FEF0D7ED3CFB}"/>
                </a:ext>
              </a:extLst>
            </xdr:cNvPr>
            <xdr:cNvGraphicFramePr/>
          </xdr:nvGraphicFramePr>
          <xdr:xfrm>
            <a:off x="0" y="0"/>
            <a:ext cx="0" cy="0"/>
          </xdr:xfrm>
          <a:graphic>
            <a:graphicData uri="http://schemas.microsoft.com/office/drawing/2010/slicer">
              <sle:slicer xmlns:sle="http://schemas.microsoft.com/office/drawing/2010/slicer" name="Company 4"/>
            </a:graphicData>
          </a:graphic>
        </xdr:graphicFrame>
      </mc:Choice>
      <mc:Fallback xmlns="">
        <xdr:sp macro="" textlink="">
          <xdr:nvSpPr>
            <xdr:cNvPr id="0" name=""/>
            <xdr:cNvSpPr>
              <a:spLocks noTextEdit="1"/>
            </xdr:cNvSpPr>
          </xdr:nvSpPr>
          <xdr:spPr>
            <a:xfrm>
              <a:off x="927" y="2172143"/>
              <a:ext cx="1827314" cy="1569958"/>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78899</xdr:rowOff>
    </xdr:from>
    <xdr:to>
      <xdr:col>2</xdr:col>
      <xdr:colOff>599647</xdr:colOff>
      <xdr:row>30</xdr:row>
      <xdr:rowOff>124201</xdr:rowOff>
    </xdr:to>
    <mc:AlternateContent xmlns:mc="http://schemas.openxmlformats.org/markup-compatibility/2006" xmlns:a14="http://schemas.microsoft.com/office/drawing/2010/main">
      <mc:Choice Requires="a14">
        <xdr:graphicFrame macro="">
          <xdr:nvGraphicFramePr>
            <xdr:cNvPr id="15" name="FY 4">
              <a:extLst>
                <a:ext uri="{FF2B5EF4-FFF2-40B4-BE49-F238E27FC236}">
                  <a16:creationId xmlns:a16="http://schemas.microsoft.com/office/drawing/2014/main" id="{3CEEDE0D-C050-4BFC-ACE4-AF54FC0697AA}"/>
                </a:ext>
              </a:extLst>
            </xdr:cNvPr>
            <xdr:cNvGraphicFramePr/>
          </xdr:nvGraphicFramePr>
          <xdr:xfrm>
            <a:off x="0" y="0"/>
            <a:ext cx="0" cy="0"/>
          </xdr:xfrm>
          <a:graphic>
            <a:graphicData uri="http://schemas.microsoft.com/office/drawing/2010/slicer">
              <sle:slicer xmlns:sle="http://schemas.microsoft.com/office/drawing/2010/slicer" name="FY 4"/>
            </a:graphicData>
          </a:graphic>
        </xdr:graphicFrame>
      </mc:Choice>
      <mc:Fallback xmlns="">
        <xdr:sp macro="" textlink="">
          <xdr:nvSpPr>
            <xdr:cNvPr id="0" name=""/>
            <xdr:cNvSpPr>
              <a:spLocks noTextEdit="1"/>
            </xdr:cNvSpPr>
          </xdr:nvSpPr>
          <xdr:spPr>
            <a:xfrm>
              <a:off x="0" y="3677232"/>
              <a:ext cx="1827314" cy="1844469"/>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10584</xdr:colOff>
      <xdr:row>12</xdr:row>
      <xdr:rowOff>52917</xdr:rowOff>
    </xdr:from>
    <xdr:to>
      <xdr:col>20</xdr:col>
      <xdr:colOff>330845</xdr:colOff>
      <xdr:row>27</xdr:row>
      <xdr:rowOff>39389</xdr:rowOff>
    </xdr:to>
    <xdr:graphicFrame macro="">
      <xdr:nvGraphicFramePr>
        <xdr:cNvPr id="16" name="Chart 15">
          <a:extLst>
            <a:ext uri="{FF2B5EF4-FFF2-40B4-BE49-F238E27FC236}">
              <a16:creationId xmlns:a16="http://schemas.microsoft.com/office/drawing/2014/main" id="{A0648C61-C211-47E8-9703-E95382A5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74083</xdr:colOff>
      <xdr:row>12</xdr:row>
      <xdr:rowOff>31750</xdr:rowOff>
    </xdr:from>
    <xdr:to>
      <xdr:col>29</xdr:col>
      <xdr:colOff>394343</xdr:colOff>
      <xdr:row>27</xdr:row>
      <xdr:rowOff>18222</xdr:rowOff>
    </xdr:to>
    <xdr:graphicFrame macro="">
      <xdr:nvGraphicFramePr>
        <xdr:cNvPr id="17" name="Chart 16">
          <a:extLst>
            <a:ext uri="{FF2B5EF4-FFF2-40B4-BE49-F238E27FC236}">
              <a16:creationId xmlns:a16="http://schemas.microsoft.com/office/drawing/2014/main" id="{F3EF89E2-9031-41A5-A900-3C36FCA9A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518582</xdr:colOff>
      <xdr:row>30</xdr:row>
      <xdr:rowOff>127000</xdr:rowOff>
    </xdr:from>
    <xdr:to>
      <xdr:col>11</xdr:col>
      <xdr:colOff>225010</xdr:colOff>
      <xdr:row>47</xdr:row>
      <xdr:rowOff>113472</xdr:rowOff>
    </xdr:to>
    <xdr:graphicFrame macro="">
      <xdr:nvGraphicFramePr>
        <xdr:cNvPr id="18" name="Chart 17">
          <a:extLst>
            <a:ext uri="{FF2B5EF4-FFF2-40B4-BE49-F238E27FC236}">
              <a16:creationId xmlns:a16="http://schemas.microsoft.com/office/drawing/2014/main" id="{B2373F3A-672B-4B89-96F2-4E6B57A58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63500</xdr:colOff>
      <xdr:row>30</xdr:row>
      <xdr:rowOff>158750</xdr:rowOff>
    </xdr:from>
    <xdr:to>
      <xdr:col>20</xdr:col>
      <xdr:colOff>383761</xdr:colOff>
      <xdr:row>47</xdr:row>
      <xdr:rowOff>145222</xdr:rowOff>
    </xdr:to>
    <xdr:graphicFrame macro="">
      <xdr:nvGraphicFramePr>
        <xdr:cNvPr id="19" name="Chart 18">
          <a:extLst>
            <a:ext uri="{FF2B5EF4-FFF2-40B4-BE49-F238E27FC236}">
              <a16:creationId xmlns:a16="http://schemas.microsoft.com/office/drawing/2014/main" id="{3A6E95D2-01F8-4ABC-A1AE-9D1A6E3C0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169332</xdr:colOff>
      <xdr:row>30</xdr:row>
      <xdr:rowOff>116416</xdr:rowOff>
    </xdr:from>
    <xdr:to>
      <xdr:col>29</xdr:col>
      <xdr:colOff>489593</xdr:colOff>
      <xdr:row>47</xdr:row>
      <xdr:rowOff>102888</xdr:rowOff>
    </xdr:to>
    <xdr:graphicFrame macro="">
      <xdr:nvGraphicFramePr>
        <xdr:cNvPr id="20" name="Chart 19">
          <a:extLst>
            <a:ext uri="{FF2B5EF4-FFF2-40B4-BE49-F238E27FC236}">
              <a16:creationId xmlns:a16="http://schemas.microsoft.com/office/drawing/2014/main" id="{40615DFB-48D4-4404-8CE5-6045FCD57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560917</xdr:colOff>
      <xdr:row>51</xdr:row>
      <xdr:rowOff>116416</xdr:rowOff>
    </xdr:from>
    <xdr:to>
      <xdr:col>11</xdr:col>
      <xdr:colOff>267345</xdr:colOff>
      <xdr:row>66</xdr:row>
      <xdr:rowOff>102888</xdr:rowOff>
    </xdr:to>
    <xdr:graphicFrame macro="">
      <xdr:nvGraphicFramePr>
        <xdr:cNvPr id="21" name="Chart 20">
          <a:extLst>
            <a:ext uri="{FF2B5EF4-FFF2-40B4-BE49-F238E27FC236}">
              <a16:creationId xmlns:a16="http://schemas.microsoft.com/office/drawing/2014/main" id="{E8D0A431-0E08-4B77-81FA-43BC55B71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105834</xdr:colOff>
      <xdr:row>51</xdr:row>
      <xdr:rowOff>84666</xdr:rowOff>
    </xdr:from>
    <xdr:to>
      <xdr:col>20</xdr:col>
      <xdr:colOff>426095</xdr:colOff>
      <xdr:row>66</xdr:row>
      <xdr:rowOff>71138</xdr:rowOff>
    </xdr:to>
    <xdr:graphicFrame macro="">
      <xdr:nvGraphicFramePr>
        <xdr:cNvPr id="22" name="Chart 21">
          <a:extLst>
            <a:ext uri="{FF2B5EF4-FFF2-40B4-BE49-F238E27FC236}">
              <a16:creationId xmlns:a16="http://schemas.microsoft.com/office/drawing/2014/main" id="{7FFDBA99-1A12-428E-B675-5FAC87B77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127000</xdr:colOff>
      <xdr:row>1</xdr:row>
      <xdr:rowOff>102870</xdr:rowOff>
    </xdr:from>
    <xdr:to>
      <xdr:col>28</xdr:col>
      <xdr:colOff>529345</xdr:colOff>
      <xdr:row>10</xdr:row>
      <xdr:rowOff>44558</xdr:rowOff>
    </xdr:to>
    <xdr:grpSp>
      <xdr:nvGrpSpPr>
        <xdr:cNvPr id="23" name="Group 22">
          <a:extLst>
            <a:ext uri="{FF2B5EF4-FFF2-40B4-BE49-F238E27FC236}">
              <a16:creationId xmlns:a16="http://schemas.microsoft.com/office/drawing/2014/main" id="{9FBBCDC5-CD52-419B-B654-5E710B7C2662}"/>
            </a:ext>
          </a:extLst>
        </xdr:cNvPr>
        <xdr:cNvGrpSpPr/>
      </xdr:nvGrpSpPr>
      <xdr:grpSpPr>
        <a:xfrm>
          <a:off x="127000" y="292019"/>
          <a:ext cx="18006707" cy="1644028"/>
          <a:chOff x="174112" y="224095"/>
          <a:chExt cx="17409302" cy="1598210"/>
        </a:xfrm>
      </xdr:grpSpPr>
      <xdr:grpSp>
        <xdr:nvGrpSpPr>
          <xdr:cNvPr id="24" name="Group 23">
            <a:extLst>
              <a:ext uri="{FF2B5EF4-FFF2-40B4-BE49-F238E27FC236}">
                <a16:creationId xmlns:a16="http://schemas.microsoft.com/office/drawing/2014/main" id="{5F9DD3A2-119E-55E3-D975-82ABAA3E0DD3}"/>
              </a:ext>
            </a:extLst>
          </xdr:cNvPr>
          <xdr:cNvGrpSpPr/>
        </xdr:nvGrpSpPr>
        <xdr:grpSpPr>
          <a:xfrm flipH="1">
            <a:off x="174112" y="245808"/>
            <a:ext cx="1238514" cy="1576497"/>
            <a:chOff x="0" y="245808"/>
            <a:chExt cx="1238514" cy="1576497"/>
          </a:xfrm>
        </xdr:grpSpPr>
        <xdr:pic>
          <xdr:nvPicPr>
            <xdr:cNvPr id="28" name="Graphic 27" descr="Plug with solid fill">
              <a:extLst>
                <a:ext uri="{FF2B5EF4-FFF2-40B4-BE49-F238E27FC236}">
                  <a16:creationId xmlns:a16="http://schemas.microsoft.com/office/drawing/2014/main" id="{ACC0E2EE-8AF5-E014-CA79-A4CC421328D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0" y="245808"/>
              <a:ext cx="914400" cy="914400"/>
            </a:xfrm>
            <a:prstGeom prst="rect">
              <a:avLst/>
            </a:prstGeom>
          </xdr:spPr>
        </xdr:pic>
        <xdr:pic>
          <xdr:nvPicPr>
            <xdr:cNvPr id="29" name="Graphic 28" descr="Processor outline">
              <a:extLst>
                <a:ext uri="{FF2B5EF4-FFF2-40B4-BE49-F238E27FC236}">
                  <a16:creationId xmlns:a16="http://schemas.microsoft.com/office/drawing/2014/main" id="{D29E1633-7D1E-C8CE-2267-EEAFC75E3B6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24114" y="907905"/>
              <a:ext cx="914400" cy="914400"/>
            </a:xfrm>
            <a:prstGeom prst="rect">
              <a:avLst/>
            </a:prstGeom>
          </xdr:spPr>
        </xdr:pic>
      </xdr:grpSp>
      <xdr:grpSp>
        <xdr:nvGrpSpPr>
          <xdr:cNvPr id="25" name="Group 24">
            <a:extLst>
              <a:ext uri="{FF2B5EF4-FFF2-40B4-BE49-F238E27FC236}">
                <a16:creationId xmlns:a16="http://schemas.microsoft.com/office/drawing/2014/main" id="{58AF3641-8053-E6FB-DA56-1E3A469D202F}"/>
              </a:ext>
            </a:extLst>
          </xdr:cNvPr>
          <xdr:cNvGrpSpPr/>
        </xdr:nvGrpSpPr>
        <xdr:grpSpPr>
          <a:xfrm>
            <a:off x="16344900" y="224095"/>
            <a:ext cx="1238514" cy="1576497"/>
            <a:chOff x="0" y="245808"/>
            <a:chExt cx="1238514" cy="1576497"/>
          </a:xfrm>
        </xdr:grpSpPr>
        <xdr:pic>
          <xdr:nvPicPr>
            <xdr:cNvPr id="26" name="Graphic 25" descr="Plug with solid fill">
              <a:extLst>
                <a:ext uri="{FF2B5EF4-FFF2-40B4-BE49-F238E27FC236}">
                  <a16:creationId xmlns:a16="http://schemas.microsoft.com/office/drawing/2014/main" id="{9062C6E2-0BF8-7203-B5E9-5D6D21F2507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0" y="245808"/>
              <a:ext cx="914400" cy="914400"/>
            </a:xfrm>
            <a:prstGeom prst="rect">
              <a:avLst/>
            </a:prstGeom>
          </xdr:spPr>
        </xdr:pic>
        <xdr:pic>
          <xdr:nvPicPr>
            <xdr:cNvPr id="27" name="Graphic 26" descr="Processor outline">
              <a:extLst>
                <a:ext uri="{FF2B5EF4-FFF2-40B4-BE49-F238E27FC236}">
                  <a16:creationId xmlns:a16="http://schemas.microsoft.com/office/drawing/2014/main" id="{82CB0843-24A3-7884-9A71-E3761F0DEB0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24114" y="907905"/>
              <a:ext cx="914400" cy="914400"/>
            </a:xfrm>
            <a:prstGeom prst="rect">
              <a:avLst/>
            </a:prstGeom>
          </xdr:spPr>
        </xdr:pic>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18499726-D1B5-4B2E-B08C-D7F6DD666DB0}"/>
            </a:ext>
          </a:extLst>
        </xdr:cNvPr>
        <xdr:cNvSpPr/>
      </xdr:nvSpPr>
      <xdr:spPr>
        <a:xfrm>
          <a:off x="0" y="102870"/>
          <a:ext cx="17593707" cy="1934686"/>
        </a:xfrm>
        <a:prstGeom prst="roundRect">
          <a:avLst/>
        </a:prstGeom>
        <a:solidFill>
          <a:srgbClr val="34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EE06D310-7945-46BD-9402-0D27169B398C}"/>
            </a:ext>
          </a:extLst>
        </xdr:cNvPr>
        <xdr:cNvSpPr/>
      </xdr:nvSpPr>
      <xdr:spPr>
        <a:xfrm>
          <a:off x="5031582"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EA6A42FE-E7C9-41F6-9608-95B96ADE4C36}"/>
            </a:ext>
          </a:extLst>
        </xdr:cNvPr>
        <xdr:cNvSpPr/>
      </xdr:nvSpPr>
      <xdr:spPr>
        <a:xfrm>
          <a:off x="6594873"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98698B23-74F5-4940-AA4F-19E7604BF239}"/>
            </a:ext>
          </a:extLst>
        </xdr:cNvPr>
        <xdr:cNvSpPr/>
      </xdr:nvSpPr>
      <xdr:spPr>
        <a:xfrm>
          <a:off x="3468291"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67A71AA2-CE39-4C41-925C-AE08EB248636}"/>
            </a:ext>
          </a:extLst>
        </xdr:cNvPr>
        <xdr:cNvSpPr/>
      </xdr:nvSpPr>
      <xdr:spPr>
        <a:xfrm>
          <a:off x="8158164" y="980848"/>
          <a:ext cx="1430867" cy="4748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1CBE2756-4D64-48BB-A25D-2E1AAFE2BEDF}"/>
            </a:ext>
          </a:extLst>
        </xdr:cNvPr>
        <xdr:cNvSpPr/>
      </xdr:nvSpPr>
      <xdr:spPr>
        <a:xfrm>
          <a:off x="9721455"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9" name="Rounded Rectangle 6">
          <a:hlinkClick xmlns:r="http://schemas.openxmlformats.org/officeDocument/2006/relationships" r:id="rId6"/>
          <a:extLst>
            <a:ext uri="{FF2B5EF4-FFF2-40B4-BE49-F238E27FC236}">
              <a16:creationId xmlns:a16="http://schemas.microsoft.com/office/drawing/2014/main" id="{ABC8EAC4-3D86-4754-8180-CA366D065315}"/>
            </a:ext>
          </a:extLst>
        </xdr:cNvPr>
        <xdr:cNvSpPr/>
      </xdr:nvSpPr>
      <xdr:spPr>
        <a:xfrm>
          <a:off x="11284746"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43586528-2D74-4AEB-966D-B1A616FA26F0}"/>
            </a:ext>
          </a:extLst>
        </xdr:cNvPr>
        <xdr:cNvSpPr/>
      </xdr:nvSpPr>
      <xdr:spPr>
        <a:xfrm>
          <a:off x="1905000"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AAB77FD8-D9E9-44DC-9DE1-D4EBA1183E86}"/>
            </a:ext>
          </a:extLst>
        </xdr:cNvPr>
        <xdr:cNvSpPr/>
      </xdr:nvSpPr>
      <xdr:spPr>
        <a:xfrm>
          <a:off x="12848037"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5153F10C-CFF8-46AF-AF48-F1E3E0DDAFE1}"/>
            </a:ext>
          </a:extLst>
        </xdr:cNvPr>
        <xdr:cNvSpPr/>
      </xdr:nvSpPr>
      <xdr:spPr>
        <a:xfrm>
          <a:off x="14411325"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17</xdr:col>
      <xdr:colOff>39686</xdr:colOff>
      <xdr:row>12</xdr:row>
      <xdr:rowOff>39689</xdr:rowOff>
    </xdr:from>
    <xdr:to>
      <xdr:col>27</xdr:col>
      <xdr:colOff>29767</xdr:colOff>
      <xdr:row>30</xdr:row>
      <xdr:rowOff>49610</xdr:rowOff>
    </xdr:to>
    <xdr:graphicFrame macro="">
      <xdr:nvGraphicFramePr>
        <xdr:cNvPr id="20" name="Chart 19">
          <a:extLst>
            <a:ext uri="{FF2B5EF4-FFF2-40B4-BE49-F238E27FC236}">
              <a16:creationId xmlns:a16="http://schemas.microsoft.com/office/drawing/2014/main" id="{36C26E5A-7A77-4B58-BF04-14D1F231B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64554</xdr:colOff>
      <xdr:row>32</xdr:row>
      <xdr:rowOff>97158</xdr:rowOff>
    </xdr:from>
    <xdr:to>
      <xdr:col>15</xdr:col>
      <xdr:colOff>426640</xdr:colOff>
      <xdr:row>50</xdr:row>
      <xdr:rowOff>119063</xdr:rowOff>
    </xdr:to>
    <xdr:graphicFrame macro="">
      <xdr:nvGraphicFramePr>
        <xdr:cNvPr id="21" name="Chart 20">
          <a:extLst>
            <a:ext uri="{FF2B5EF4-FFF2-40B4-BE49-F238E27FC236}">
              <a16:creationId xmlns:a16="http://schemas.microsoft.com/office/drawing/2014/main" id="{5C01E2E7-A6A9-404C-9B0B-8F8ED7F2B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49609</xdr:colOff>
      <xdr:row>32</xdr:row>
      <xdr:rowOff>9534</xdr:rowOff>
    </xdr:from>
    <xdr:to>
      <xdr:col>27</xdr:col>
      <xdr:colOff>59532</xdr:colOff>
      <xdr:row>50</xdr:row>
      <xdr:rowOff>39686</xdr:rowOff>
    </xdr:to>
    <xdr:graphicFrame macro="">
      <xdr:nvGraphicFramePr>
        <xdr:cNvPr id="22" name="Chart 21">
          <a:extLst>
            <a:ext uri="{FF2B5EF4-FFF2-40B4-BE49-F238E27FC236}">
              <a16:creationId xmlns:a16="http://schemas.microsoft.com/office/drawing/2014/main" id="{22A5713A-F2EC-446B-B2C9-6CD71E980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148828</xdr:colOff>
      <xdr:row>1</xdr:row>
      <xdr:rowOff>83026</xdr:rowOff>
    </xdr:from>
    <xdr:to>
      <xdr:col>28</xdr:col>
      <xdr:colOff>470857</xdr:colOff>
      <xdr:row>10</xdr:row>
      <xdr:rowOff>48380</xdr:rowOff>
    </xdr:to>
    <xdr:grpSp>
      <xdr:nvGrpSpPr>
        <xdr:cNvPr id="23" name="Group 22">
          <a:extLst>
            <a:ext uri="{FF2B5EF4-FFF2-40B4-BE49-F238E27FC236}">
              <a16:creationId xmlns:a16="http://schemas.microsoft.com/office/drawing/2014/main" id="{9DC470D9-82F0-4579-A31E-34FFE123960B}"/>
            </a:ext>
          </a:extLst>
        </xdr:cNvPr>
        <xdr:cNvGrpSpPr/>
      </xdr:nvGrpSpPr>
      <xdr:grpSpPr>
        <a:xfrm>
          <a:off x="148828" y="271542"/>
          <a:ext cx="17645623" cy="1661994"/>
          <a:chOff x="174112" y="224095"/>
          <a:chExt cx="17409302" cy="1598210"/>
        </a:xfrm>
      </xdr:grpSpPr>
      <xdr:grpSp>
        <xdr:nvGrpSpPr>
          <xdr:cNvPr id="24" name="Group 23">
            <a:extLst>
              <a:ext uri="{FF2B5EF4-FFF2-40B4-BE49-F238E27FC236}">
                <a16:creationId xmlns:a16="http://schemas.microsoft.com/office/drawing/2014/main" id="{AB440567-8F16-DA91-9C5F-491AAE25371E}"/>
              </a:ext>
            </a:extLst>
          </xdr:cNvPr>
          <xdr:cNvGrpSpPr/>
        </xdr:nvGrpSpPr>
        <xdr:grpSpPr>
          <a:xfrm flipH="1">
            <a:off x="174112" y="245808"/>
            <a:ext cx="1238514" cy="1576497"/>
            <a:chOff x="0" y="245808"/>
            <a:chExt cx="1238514" cy="1576497"/>
          </a:xfrm>
        </xdr:grpSpPr>
        <xdr:pic>
          <xdr:nvPicPr>
            <xdr:cNvPr id="28" name="Graphic 27" descr="Plug with solid fill">
              <a:extLst>
                <a:ext uri="{FF2B5EF4-FFF2-40B4-BE49-F238E27FC236}">
                  <a16:creationId xmlns:a16="http://schemas.microsoft.com/office/drawing/2014/main" id="{975589F3-A95B-C869-9DD5-07F531971D2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245808"/>
              <a:ext cx="914400" cy="914400"/>
            </a:xfrm>
            <a:prstGeom prst="rect">
              <a:avLst/>
            </a:prstGeom>
          </xdr:spPr>
        </xdr:pic>
        <xdr:pic>
          <xdr:nvPicPr>
            <xdr:cNvPr id="29" name="Graphic 28" descr="Processor outline">
              <a:extLst>
                <a:ext uri="{FF2B5EF4-FFF2-40B4-BE49-F238E27FC236}">
                  <a16:creationId xmlns:a16="http://schemas.microsoft.com/office/drawing/2014/main" id="{3A76DCFB-8640-5B00-7662-127CC612592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4114" y="907905"/>
              <a:ext cx="914400" cy="914400"/>
            </a:xfrm>
            <a:prstGeom prst="rect">
              <a:avLst/>
            </a:prstGeom>
          </xdr:spPr>
        </xdr:pic>
      </xdr:grpSp>
      <xdr:grpSp>
        <xdr:nvGrpSpPr>
          <xdr:cNvPr id="25" name="Group 24">
            <a:extLst>
              <a:ext uri="{FF2B5EF4-FFF2-40B4-BE49-F238E27FC236}">
                <a16:creationId xmlns:a16="http://schemas.microsoft.com/office/drawing/2014/main" id="{C5E8C465-6132-3B35-F6EB-B5AD6F3E5F12}"/>
              </a:ext>
            </a:extLst>
          </xdr:cNvPr>
          <xdr:cNvGrpSpPr/>
        </xdr:nvGrpSpPr>
        <xdr:grpSpPr>
          <a:xfrm>
            <a:off x="16344900" y="224095"/>
            <a:ext cx="1238514" cy="1576497"/>
            <a:chOff x="0" y="245808"/>
            <a:chExt cx="1238514" cy="1576497"/>
          </a:xfrm>
        </xdr:grpSpPr>
        <xdr:pic>
          <xdr:nvPicPr>
            <xdr:cNvPr id="26" name="Graphic 25" descr="Plug with solid fill">
              <a:extLst>
                <a:ext uri="{FF2B5EF4-FFF2-40B4-BE49-F238E27FC236}">
                  <a16:creationId xmlns:a16="http://schemas.microsoft.com/office/drawing/2014/main" id="{762A6A66-F10A-E0AA-5B6C-F9E900ABA7D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245808"/>
              <a:ext cx="914400" cy="914400"/>
            </a:xfrm>
            <a:prstGeom prst="rect">
              <a:avLst/>
            </a:prstGeom>
          </xdr:spPr>
        </xdr:pic>
        <xdr:pic>
          <xdr:nvPicPr>
            <xdr:cNvPr id="27" name="Graphic 26" descr="Processor outline">
              <a:extLst>
                <a:ext uri="{FF2B5EF4-FFF2-40B4-BE49-F238E27FC236}">
                  <a16:creationId xmlns:a16="http://schemas.microsoft.com/office/drawing/2014/main" id="{7DC223F3-C1C2-9A5D-3572-644FC01A2DA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4114" y="907905"/>
              <a:ext cx="914400" cy="914400"/>
            </a:xfrm>
            <a:prstGeom prst="rect">
              <a:avLst/>
            </a:prstGeom>
          </xdr:spPr>
        </xdr:pic>
      </xdr:grpSp>
    </xdr:grpSp>
    <xdr:clientData/>
  </xdr:twoCellAnchor>
  <xdr:twoCellAnchor>
    <xdr:from>
      <xdr:col>5</xdr:col>
      <xdr:colOff>49608</xdr:colOff>
      <xdr:row>12</xdr:row>
      <xdr:rowOff>19843</xdr:rowOff>
    </xdr:from>
    <xdr:to>
      <xdr:col>15</xdr:col>
      <xdr:colOff>446483</xdr:colOff>
      <xdr:row>30</xdr:row>
      <xdr:rowOff>49609</xdr:rowOff>
    </xdr:to>
    <xdr:graphicFrame macro="">
      <xdr:nvGraphicFramePr>
        <xdr:cNvPr id="2" name="Chart 1">
          <a:extLst>
            <a:ext uri="{FF2B5EF4-FFF2-40B4-BE49-F238E27FC236}">
              <a16:creationId xmlns:a16="http://schemas.microsoft.com/office/drawing/2014/main" id="{E301B51F-F386-4538-AFAE-B24E1C695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4" name="Rounded Rectangle 6">
          <a:extLst>
            <a:ext uri="{FF2B5EF4-FFF2-40B4-BE49-F238E27FC236}">
              <a16:creationId xmlns:a16="http://schemas.microsoft.com/office/drawing/2014/main" id="{8A38781A-520B-441E-A157-EC154A53BD8E}"/>
            </a:ext>
          </a:extLst>
        </xdr:cNvPr>
        <xdr:cNvSpPr/>
      </xdr:nvSpPr>
      <xdr:spPr>
        <a:xfrm>
          <a:off x="0" y="102870"/>
          <a:ext cx="17720310" cy="1891030"/>
        </a:xfrm>
        <a:prstGeom prst="roundRect">
          <a:avLst/>
        </a:prstGeom>
        <a:solidFill>
          <a:srgbClr val="34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5" name="Rounded Rectangle 9">
          <a:hlinkClick xmlns:r="http://schemas.openxmlformats.org/officeDocument/2006/relationships" r:id="rId1"/>
          <a:extLst>
            <a:ext uri="{FF2B5EF4-FFF2-40B4-BE49-F238E27FC236}">
              <a16:creationId xmlns:a16="http://schemas.microsoft.com/office/drawing/2014/main" id="{EA249B22-E851-4366-8628-D41E3939300B}"/>
            </a:ext>
          </a:extLst>
        </xdr:cNvPr>
        <xdr:cNvSpPr/>
      </xdr:nvSpPr>
      <xdr:spPr>
        <a:xfrm>
          <a:off x="5031582"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6" name="Rounded Rectangle 10">
          <a:hlinkClick xmlns:r="http://schemas.openxmlformats.org/officeDocument/2006/relationships" r:id="rId2"/>
          <a:extLst>
            <a:ext uri="{FF2B5EF4-FFF2-40B4-BE49-F238E27FC236}">
              <a16:creationId xmlns:a16="http://schemas.microsoft.com/office/drawing/2014/main" id="{54FBC7C9-A5F5-4F43-B56F-B25194986354}"/>
            </a:ext>
          </a:extLst>
        </xdr:cNvPr>
        <xdr:cNvSpPr/>
      </xdr:nvSpPr>
      <xdr:spPr>
        <a:xfrm>
          <a:off x="6594873"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7" name="Rounded Rectangle 11">
          <a:hlinkClick xmlns:r="http://schemas.openxmlformats.org/officeDocument/2006/relationships" r:id="rId3"/>
          <a:extLst>
            <a:ext uri="{FF2B5EF4-FFF2-40B4-BE49-F238E27FC236}">
              <a16:creationId xmlns:a16="http://schemas.microsoft.com/office/drawing/2014/main" id="{72312C64-1CEA-4BA8-B58E-3EEA440418F5}"/>
            </a:ext>
          </a:extLst>
        </xdr:cNvPr>
        <xdr:cNvSpPr/>
      </xdr:nvSpPr>
      <xdr:spPr>
        <a:xfrm>
          <a:off x="3468291"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8" name="Rounded Rectangle 6">
          <a:hlinkClick xmlns:r="http://schemas.openxmlformats.org/officeDocument/2006/relationships" r:id="rId4"/>
          <a:extLst>
            <a:ext uri="{FF2B5EF4-FFF2-40B4-BE49-F238E27FC236}">
              <a16:creationId xmlns:a16="http://schemas.microsoft.com/office/drawing/2014/main" id="{17AE7275-9A11-4D14-AAFD-041078FED27C}"/>
            </a:ext>
          </a:extLst>
        </xdr:cNvPr>
        <xdr:cNvSpPr/>
      </xdr:nvSpPr>
      <xdr:spPr>
        <a:xfrm>
          <a:off x="8158164" y="980848"/>
          <a:ext cx="1430867" cy="4748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934525B9-625D-4443-8D21-2F8F243E820D}"/>
            </a:ext>
          </a:extLst>
        </xdr:cNvPr>
        <xdr:cNvSpPr/>
      </xdr:nvSpPr>
      <xdr:spPr>
        <a:xfrm>
          <a:off x="9721455"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ECE3E16B-E673-454B-8192-DCC96545C8BC}"/>
            </a:ext>
          </a:extLst>
        </xdr:cNvPr>
        <xdr:cNvSpPr/>
      </xdr:nvSpPr>
      <xdr:spPr>
        <a:xfrm>
          <a:off x="11284746"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7F7D28CF-ED67-42BB-B081-C24EB46E501A}"/>
            </a:ext>
          </a:extLst>
        </xdr:cNvPr>
        <xdr:cNvSpPr/>
      </xdr:nvSpPr>
      <xdr:spPr>
        <a:xfrm>
          <a:off x="1905000"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0DE727A4-350D-49ED-B2F6-C47F3663D3C1}"/>
            </a:ext>
          </a:extLst>
        </xdr:cNvPr>
        <xdr:cNvSpPr/>
      </xdr:nvSpPr>
      <xdr:spPr>
        <a:xfrm>
          <a:off x="12848037"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3" name="Rounded Rectangle 11">
          <a:hlinkClick xmlns:r="http://schemas.openxmlformats.org/officeDocument/2006/relationships" r:id="rId9"/>
          <a:extLst>
            <a:ext uri="{FF2B5EF4-FFF2-40B4-BE49-F238E27FC236}">
              <a16:creationId xmlns:a16="http://schemas.microsoft.com/office/drawing/2014/main" id="{D8EDEE66-50AB-47E6-8C76-C89A6082CEDF}"/>
            </a:ext>
          </a:extLst>
        </xdr:cNvPr>
        <xdr:cNvSpPr/>
      </xdr:nvSpPr>
      <xdr:spPr>
        <a:xfrm>
          <a:off x="14411325"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46464</xdr:colOff>
      <xdr:row>1</xdr:row>
      <xdr:rowOff>40919</xdr:rowOff>
    </xdr:from>
    <xdr:to>
      <xdr:col>28</xdr:col>
      <xdr:colOff>543083</xdr:colOff>
      <xdr:row>9</xdr:row>
      <xdr:rowOff>152300</xdr:rowOff>
    </xdr:to>
    <xdr:grpSp>
      <xdr:nvGrpSpPr>
        <xdr:cNvPr id="14" name="Group 13">
          <a:extLst>
            <a:ext uri="{FF2B5EF4-FFF2-40B4-BE49-F238E27FC236}">
              <a16:creationId xmlns:a16="http://schemas.microsoft.com/office/drawing/2014/main" id="{A4F799C7-1A08-488A-8EE9-AB3CBB17A85B}"/>
            </a:ext>
          </a:extLst>
        </xdr:cNvPr>
        <xdr:cNvGrpSpPr/>
      </xdr:nvGrpSpPr>
      <xdr:grpSpPr>
        <a:xfrm>
          <a:off x="46464" y="225274"/>
          <a:ext cx="19034522" cy="1586220"/>
          <a:chOff x="174112" y="224095"/>
          <a:chExt cx="17409302" cy="1598210"/>
        </a:xfrm>
      </xdr:grpSpPr>
      <xdr:grpSp>
        <xdr:nvGrpSpPr>
          <xdr:cNvPr id="15" name="Group 14">
            <a:extLst>
              <a:ext uri="{FF2B5EF4-FFF2-40B4-BE49-F238E27FC236}">
                <a16:creationId xmlns:a16="http://schemas.microsoft.com/office/drawing/2014/main" id="{955000BE-6244-20AB-026B-99474931EAB2}"/>
              </a:ext>
            </a:extLst>
          </xdr:cNvPr>
          <xdr:cNvGrpSpPr/>
        </xdr:nvGrpSpPr>
        <xdr:grpSpPr>
          <a:xfrm flipH="1">
            <a:off x="174112" y="245808"/>
            <a:ext cx="1238514" cy="1576497"/>
            <a:chOff x="0" y="245808"/>
            <a:chExt cx="1238514" cy="1576497"/>
          </a:xfrm>
        </xdr:grpSpPr>
        <xdr:pic>
          <xdr:nvPicPr>
            <xdr:cNvPr id="19" name="Graphic 18" descr="Plug with solid fill">
              <a:extLst>
                <a:ext uri="{FF2B5EF4-FFF2-40B4-BE49-F238E27FC236}">
                  <a16:creationId xmlns:a16="http://schemas.microsoft.com/office/drawing/2014/main" id="{D5CA019D-F8B8-6F68-B184-3C4CBD171C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20" name="Graphic 19" descr="Processor outline">
              <a:extLst>
                <a:ext uri="{FF2B5EF4-FFF2-40B4-BE49-F238E27FC236}">
                  <a16:creationId xmlns:a16="http://schemas.microsoft.com/office/drawing/2014/main" id="{3A12FAF0-58B4-942C-3990-7631B5ADAD3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nvGrpSpPr>
          <xdr:cNvPr id="16" name="Group 15">
            <a:extLst>
              <a:ext uri="{FF2B5EF4-FFF2-40B4-BE49-F238E27FC236}">
                <a16:creationId xmlns:a16="http://schemas.microsoft.com/office/drawing/2014/main" id="{66E6E18F-53DF-F766-B1A6-7D0879E4B9EE}"/>
              </a:ext>
            </a:extLst>
          </xdr:cNvPr>
          <xdr:cNvGrpSpPr/>
        </xdr:nvGrpSpPr>
        <xdr:grpSpPr>
          <a:xfrm>
            <a:off x="16344900" y="224095"/>
            <a:ext cx="1238514" cy="1576497"/>
            <a:chOff x="0" y="245808"/>
            <a:chExt cx="1238514" cy="1576497"/>
          </a:xfrm>
        </xdr:grpSpPr>
        <xdr:pic>
          <xdr:nvPicPr>
            <xdr:cNvPr id="17" name="Graphic 16" descr="Plug with solid fill">
              <a:extLst>
                <a:ext uri="{FF2B5EF4-FFF2-40B4-BE49-F238E27FC236}">
                  <a16:creationId xmlns:a16="http://schemas.microsoft.com/office/drawing/2014/main" id="{F639C502-E58F-1090-7EDA-7FC50950A62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18" name="Graphic 17" descr="Processor outline">
              <a:extLst>
                <a:ext uri="{FF2B5EF4-FFF2-40B4-BE49-F238E27FC236}">
                  <a16:creationId xmlns:a16="http://schemas.microsoft.com/office/drawing/2014/main" id="{E51B7E2D-14A6-2ECE-9F80-7059999CF1E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E2C3F108-9E35-491F-B66F-36E406C81558}"/>
            </a:ext>
          </a:extLst>
        </xdr:cNvPr>
        <xdr:cNvSpPr/>
      </xdr:nvSpPr>
      <xdr:spPr>
        <a:xfrm>
          <a:off x="0" y="102870"/>
          <a:ext cx="17720310" cy="1891030"/>
        </a:xfrm>
        <a:prstGeom prst="roundRect">
          <a:avLst/>
        </a:prstGeom>
        <a:solidFill>
          <a:srgbClr val="3A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83437ECB-D710-4F75-A588-7D3A1EEC7702}"/>
            </a:ext>
          </a:extLst>
        </xdr:cNvPr>
        <xdr:cNvSpPr/>
      </xdr:nvSpPr>
      <xdr:spPr>
        <a:xfrm>
          <a:off x="5031582"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6B7C14F6-F6C2-4556-9848-E019EB9E1F85}"/>
            </a:ext>
          </a:extLst>
        </xdr:cNvPr>
        <xdr:cNvSpPr/>
      </xdr:nvSpPr>
      <xdr:spPr>
        <a:xfrm>
          <a:off x="6594873" y="987108"/>
          <a:ext cx="1430867" cy="4622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2"/>
          <a:extLst>
            <a:ext uri="{FF2B5EF4-FFF2-40B4-BE49-F238E27FC236}">
              <a16:creationId xmlns:a16="http://schemas.microsoft.com/office/drawing/2014/main" id="{7CDC10D3-3D54-40F9-BD95-D867B48D19A4}"/>
            </a:ext>
          </a:extLst>
        </xdr:cNvPr>
        <xdr:cNvSpPr/>
      </xdr:nvSpPr>
      <xdr:spPr>
        <a:xfrm>
          <a:off x="3468291"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79264807-4900-4E54-BB13-7D845AFA9149}"/>
            </a:ext>
          </a:extLst>
        </xdr:cNvPr>
        <xdr:cNvSpPr/>
      </xdr:nvSpPr>
      <xdr:spPr>
        <a:xfrm>
          <a:off x="8158164" y="980848"/>
          <a:ext cx="1430867" cy="4748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F5BDF745-F597-4789-BD97-9A0AA7043DD8}"/>
            </a:ext>
          </a:extLst>
        </xdr:cNvPr>
        <xdr:cNvSpPr/>
      </xdr:nvSpPr>
      <xdr:spPr>
        <a:xfrm>
          <a:off x="9721455"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8" name="Rounded Rectangle 6">
          <a:hlinkClick xmlns:r="http://schemas.openxmlformats.org/officeDocument/2006/relationships" r:id="rId6"/>
          <a:extLst>
            <a:ext uri="{FF2B5EF4-FFF2-40B4-BE49-F238E27FC236}">
              <a16:creationId xmlns:a16="http://schemas.microsoft.com/office/drawing/2014/main" id="{2306D25A-3D66-462F-8CEB-671FA52A7B67}"/>
            </a:ext>
          </a:extLst>
        </xdr:cNvPr>
        <xdr:cNvSpPr/>
      </xdr:nvSpPr>
      <xdr:spPr>
        <a:xfrm>
          <a:off x="11284746" y="977329"/>
          <a:ext cx="1430867" cy="4818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74262343-0E3B-4F55-AA60-14D3FEE6E7BE}"/>
            </a:ext>
          </a:extLst>
        </xdr:cNvPr>
        <xdr:cNvSpPr/>
      </xdr:nvSpPr>
      <xdr:spPr>
        <a:xfrm>
          <a:off x="1905000"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3EFE777A-8E07-45AE-99A9-1A3DB52224DE}"/>
            </a:ext>
          </a:extLst>
        </xdr:cNvPr>
        <xdr:cNvSpPr/>
      </xdr:nvSpPr>
      <xdr:spPr>
        <a:xfrm>
          <a:off x="12848037"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E584A1E6-37B6-40BC-8010-174E84024214}"/>
            </a:ext>
          </a:extLst>
        </xdr:cNvPr>
        <xdr:cNvSpPr/>
      </xdr:nvSpPr>
      <xdr:spPr>
        <a:xfrm>
          <a:off x="14411325" y="985520"/>
          <a:ext cx="1430867" cy="4654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86591</xdr:colOff>
      <xdr:row>12</xdr:row>
      <xdr:rowOff>67349</xdr:rowOff>
    </xdr:from>
    <xdr:to>
      <xdr:col>5</xdr:col>
      <xdr:colOff>500303</xdr:colOff>
      <xdr:row>37</xdr:row>
      <xdr:rowOff>96212</xdr:rowOff>
    </xdr:to>
    <xdr:sp macro="" textlink="">
      <xdr:nvSpPr>
        <xdr:cNvPr id="12" name="TextBox 11">
          <a:extLst>
            <a:ext uri="{FF2B5EF4-FFF2-40B4-BE49-F238E27FC236}">
              <a16:creationId xmlns:a16="http://schemas.microsoft.com/office/drawing/2014/main" id="{94BB695A-63F7-4345-9B3E-ACF79073A9B0}"/>
            </a:ext>
          </a:extLst>
        </xdr:cNvPr>
        <xdr:cNvSpPr txBox="1"/>
      </xdr:nvSpPr>
      <xdr:spPr>
        <a:xfrm>
          <a:off x="86591" y="2696249"/>
          <a:ext cx="3461712" cy="4632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Times New Roman" panose="02020603050405020304" pitchFamily="18" charset="0"/>
              <a:cs typeface="Times New Roman" panose="02020603050405020304" pitchFamily="18" charset="0"/>
            </a:rPr>
            <a:t>Out</a:t>
          </a:r>
          <a:r>
            <a:rPr lang="en-US" sz="1100" baseline="0">
              <a:solidFill>
                <a:sysClr val="windowText" lastClr="000000"/>
              </a:solidFill>
              <a:latin typeface="Times New Roman" panose="02020603050405020304" pitchFamily="18" charset="0"/>
              <a:cs typeface="Times New Roman" panose="02020603050405020304" pitchFamily="18" charset="0"/>
            </a:rPr>
            <a:t> of all 4 companies, NVIDIA is the healthiest one. It's Financial Position is quite balanced, having a constant equity growth rate and more than enough current assets to cover it's debt. </a:t>
          </a:r>
          <a:br>
            <a:rPr lang="en-US" sz="1100" baseline="0">
              <a:solidFill>
                <a:sysClr val="windowText" lastClr="000000"/>
              </a:solidFill>
              <a:latin typeface="Times New Roman" panose="02020603050405020304" pitchFamily="18" charset="0"/>
              <a:cs typeface="Times New Roman" panose="02020603050405020304" pitchFamily="18" charset="0"/>
            </a:rPr>
          </a:br>
          <a:r>
            <a:rPr lang="en-US" sz="1100" baseline="0">
              <a:solidFill>
                <a:sysClr val="windowText" lastClr="000000"/>
              </a:solidFill>
              <a:latin typeface="Times New Roman" panose="02020603050405020304" pitchFamily="18" charset="0"/>
              <a:cs typeface="Times New Roman" panose="02020603050405020304" pitchFamily="18" charset="0"/>
            </a:rPr>
            <a:t>Nevertheless, it has incredibly high liquidity and solvency with is something that the company should look out for, especially at the quality of </a:t>
          </a:r>
          <a:r>
            <a:rPr lang="ro-RO" sz="1100" baseline="0">
              <a:solidFill>
                <a:sysClr val="windowText" lastClr="000000"/>
              </a:solidFill>
              <a:latin typeface="Times New Roman" panose="02020603050405020304" pitchFamily="18" charset="0"/>
              <a:cs typeface="Times New Roman" panose="02020603050405020304" pitchFamily="18" charset="0"/>
            </a:rPr>
            <a:t>its</a:t>
          </a:r>
          <a:r>
            <a:rPr lang="en-US" sz="1100" baseline="0">
              <a:solidFill>
                <a:sysClr val="windowText" lastClr="000000"/>
              </a:solidFill>
              <a:latin typeface="Times New Roman" panose="02020603050405020304" pitchFamily="18" charset="0"/>
              <a:cs typeface="Times New Roman" panose="02020603050405020304" pitchFamily="18" charset="0"/>
            </a:rPr>
            <a:t> assets. </a:t>
          </a:r>
        </a:p>
        <a:p>
          <a:r>
            <a:rPr lang="en-US" sz="1100" baseline="0">
              <a:solidFill>
                <a:sysClr val="windowText" lastClr="000000"/>
              </a:solidFill>
              <a:latin typeface="Times New Roman" panose="02020603050405020304" pitchFamily="18" charset="0"/>
              <a:cs typeface="Times New Roman" panose="02020603050405020304" pitchFamily="18" charset="0"/>
            </a:rPr>
            <a:t>In addition, the ComCr also high which is another good indicator of the company's management and its ability to manage its expenses and also the receivables. </a:t>
          </a:r>
        </a:p>
        <a:p>
          <a:r>
            <a:rPr lang="en-US" sz="1100" baseline="0">
              <a:solidFill>
                <a:sysClr val="windowText" lastClr="000000"/>
              </a:solidFill>
              <a:latin typeface="Times New Roman" panose="02020603050405020304" pitchFamily="18" charset="0"/>
              <a:cs typeface="Times New Roman" panose="02020603050405020304" pitchFamily="18" charset="0"/>
            </a:rPr>
            <a:t>NVIDIA's financial performance is also a very good and stable one, having the Net income significantly and consistently higher than the EBIT, which means that the company is very profitable. When it comes to how they manage their employees, NVIDIA's Emp. Prod. GR is almost always higher than the AVG Annual Sal. GR which means that the company manages well it's workforce </a:t>
          </a:r>
          <a:r>
            <a:rPr lang="ro-RO" sz="1100" baseline="0">
              <a:solidFill>
                <a:sysClr val="windowText" lastClr="000000"/>
              </a:solidFill>
              <a:latin typeface="Times New Roman" panose="02020603050405020304" pitchFamily="18" charset="0"/>
              <a:cs typeface="Times New Roman" panose="02020603050405020304" pitchFamily="18" charset="0"/>
            </a:rPr>
            <a:t>avoiding the unfavourable situation of</a:t>
          </a:r>
          <a:r>
            <a:rPr lang="en-US" sz="1100" baseline="0">
              <a:solidFill>
                <a:sysClr val="windowText" lastClr="000000"/>
              </a:solidFill>
              <a:latin typeface="Times New Roman" panose="02020603050405020304" pitchFamily="18" charset="0"/>
              <a:cs typeface="Times New Roman" panose="02020603050405020304" pitchFamily="18" charset="0"/>
            </a:rPr>
            <a:t> overpa</a:t>
          </a:r>
          <a:r>
            <a:rPr lang="ro-RO" sz="1100" baseline="0">
              <a:solidFill>
                <a:sysClr val="windowText" lastClr="000000"/>
              </a:solidFill>
              <a:latin typeface="Times New Roman" panose="02020603050405020304" pitchFamily="18" charset="0"/>
              <a:cs typeface="Times New Roman" panose="02020603050405020304" pitchFamily="18" charset="0"/>
            </a:rPr>
            <a:t>y</a:t>
          </a:r>
          <a:r>
            <a:rPr lang="en-US" sz="1100" baseline="0">
              <a:solidFill>
                <a:sysClr val="windowText" lastClr="000000"/>
              </a:solidFill>
              <a:latin typeface="Times New Roman" panose="02020603050405020304" pitchFamily="18" charset="0"/>
              <a:cs typeface="Times New Roman" panose="02020603050405020304" pitchFamily="18" charset="0"/>
            </a:rPr>
            <a:t> and underperfo</a:t>
          </a:r>
          <a:r>
            <a:rPr lang="ro-RO" sz="1100" baseline="0">
              <a:solidFill>
                <a:sysClr val="windowText" lastClr="000000"/>
              </a:solidFill>
              <a:latin typeface="Times New Roman" panose="02020603050405020304" pitchFamily="18" charset="0"/>
              <a:cs typeface="Times New Roman" panose="02020603050405020304" pitchFamily="18" charset="0"/>
            </a:rPr>
            <a:t>rmance</a:t>
          </a:r>
          <a:r>
            <a:rPr lang="en-US" sz="1100" baseline="0">
              <a:solidFill>
                <a:sysClr val="windowText" lastClr="000000"/>
              </a:solidFill>
              <a:latin typeface="Times New Roman" panose="02020603050405020304" pitchFamily="18" charset="0"/>
              <a:cs typeface="Times New Roman" panose="02020603050405020304" pitchFamily="18" charset="0"/>
            </a:rPr>
            <a:t>. </a:t>
          </a:r>
          <a:endParaRPr lang="ro-RO" sz="11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115454</xdr:colOff>
      <xdr:row>12</xdr:row>
      <xdr:rowOff>76970</xdr:rowOff>
    </xdr:from>
    <xdr:to>
      <xdr:col>12</xdr:col>
      <xdr:colOff>490682</xdr:colOff>
      <xdr:row>37</xdr:row>
      <xdr:rowOff>144318</xdr:rowOff>
    </xdr:to>
    <xdr:sp macro="" textlink="">
      <xdr:nvSpPr>
        <xdr:cNvPr id="13" name="TextBox 12">
          <a:extLst>
            <a:ext uri="{FF2B5EF4-FFF2-40B4-BE49-F238E27FC236}">
              <a16:creationId xmlns:a16="http://schemas.microsoft.com/office/drawing/2014/main" id="{42D5B064-2531-4B37-BD92-6834573BDFE0}"/>
            </a:ext>
          </a:extLst>
        </xdr:cNvPr>
        <xdr:cNvSpPr txBox="1"/>
      </xdr:nvSpPr>
      <xdr:spPr>
        <a:xfrm>
          <a:off x="4382654" y="2705870"/>
          <a:ext cx="3423228" cy="46710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AMD is a very volatile company with</a:t>
          </a:r>
          <a:r>
            <a:rPr lang="en-US" sz="1100" baseline="0">
              <a:latin typeface="Times New Roman" panose="02020603050405020304" pitchFamily="18" charset="0"/>
              <a:cs typeface="Times New Roman" panose="02020603050405020304" pitchFamily="18" charset="0"/>
            </a:rPr>
            <a:t> spikes and drops in many of its indicators.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Whie its Equity GR has had a degreasing trend, it managed to have a spike in 2022 due to the aquisition of Xilinix, dropping back to its usual values the following year.</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Current Ratios of the company are also rather low, menaing that the company runs at a high risk of not being able to cover its short-term liabilities.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company manages to be in a short-term financial equilibrium with a solvency excess like its competitors, which looks like the standard for this industry.</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While having fluctuations in the ComCr as well, the company managed to be granted commercial credit almost yeardly, but as for now the value of this indicator is negative which is not beneficial for the company and shows management issues in the operating activities.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Net income of the company has also been decreasing in the past years meaning that the company is ot as profitable as it used to be and this is also reflected in the Employee Prod GR which has been negative in the past years.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ROA and ROs of the company used to have a good increasing trend but also dropped drastically in the past couple of years indicating difficulties in managing the operating activities of the company.|</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In addition, the company does not look promissing in any of the Banckruptcy models, having a decreasing trend, heading towards banckruptcy.</a:t>
          </a:r>
          <a:endParaRPr lang="ro-RO" sz="1100">
            <a:latin typeface="Times New Roman" panose="02020603050405020304" pitchFamily="18" charset="0"/>
            <a:cs typeface="Times New Roman" panose="02020603050405020304" pitchFamily="18" charset="0"/>
          </a:endParaRPr>
        </a:p>
        <a:p>
          <a:endParaRPr lang="ro-RO" sz="1100"/>
        </a:p>
      </xdr:txBody>
    </xdr:sp>
    <xdr:clientData/>
  </xdr:twoCellAnchor>
  <xdr:twoCellAnchor>
    <xdr:from>
      <xdr:col>14</xdr:col>
      <xdr:colOff>125076</xdr:colOff>
      <xdr:row>12</xdr:row>
      <xdr:rowOff>86591</xdr:rowOff>
    </xdr:from>
    <xdr:to>
      <xdr:col>19</xdr:col>
      <xdr:colOff>500303</xdr:colOff>
      <xdr:row>38</xdr:row>
      <xdr:rowOff>125076</xdr:rowOff>
    </xdr:to>
    <xdr:sp macro="" textlink="">
      <xdr:nvSpPr>
        <xdr:cNvPr id="14" name="TextBox 13">
          <a:extLst>
            <a:ext uri="{FF2B5EF4-FFF2-40B4-BE49-F238E27FC236}">
              <a16:creationId xmlns:a16="http://schemas.microsoft.com/office/drawing/2014/main" id="{9DB34A80-D5F5-4786-A299-63581A80531F}"/>
            </a:ext>
          </a:extLst>
        </xdr:cNvPr>
        <xdr:cNvSpPr txBox="1"/>
      </xdr:nvSpPr>
      <xdr:spPr>
        <a:xfrm>
          <a:off x="8659476" y="2715491"/>
          <a:ext cx="3423227" cy="4826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While Intel was the number one player in the Tech Industry, being the first semiconductor manufacturer for years until NVIDIA came and took its</a:t>
          </a:r>
          <a:r>
            <a:rPr lang="en-US" sz="1100" baseline="0">
              <a:latin typeface="Times New Roman" panose="02020603050405020304" pitchFamily="18" charset="0"/>
              <a:cs typeface="Times New Roman" panose="02020603050405020304" pitchFamily="18" charset="0"/>
            </a:rPr>
            <a:t> place</a:t>
          </a:r>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overall state of the company is healthy but it definitely has some issues that need to be addressed. The company used to have an increasing Equity GR, decreasing in the last 2 years. </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Regarding its financial position, the company is liquid and has a solvency excess which can be seen by the investors as a low risk investment.</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A good aspect is that the company has a high ComCr which means that it is granted commercial credit and it manages its expenses and receivables efficiently.</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Nevertheless, its Net Income and EBIT have been decreasing rapidly in the recent past which indicates challanges in the efficiency of the operating activities.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company also needs to adress the decreasing Employee Prod. GR which has been low and even negative in the recent years, signaling a lack of motivation and satisfaction in the employees.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The ROS and CFROS also took a significant hit in the past years signaling that the company does not generate enough revenue and cash flow from its sales.</a:t>
          </a:r>
          <a:br>
            <a:rPr lang="en-US" sz="1100" baseline="0">
              <a:latin typeface="Times New Roman" panose="02020603050405020304" pitchFamily="18" charset="0"/>
              <a:cs typeface="Times New Roman" panose="02020603050405020304" pitchFamily="18" charset="0"/>
            </a:rPr>
          </a:br>
          <a:r>
            <a:rPr lang="en-US" sz="1100" baseline="0">
              <a:latin typeface="Times New Roman" panose="02020603050405020304" pitchFamily="18" charset="0"/>
              <a:cs typeface="Times New Roman" panose="02020603050405020304" pitchFamily="18" charset="0"/>
            </a:rPr>
            <a:t>In addition, in all the bankruptcy models can be noticed that Intel has a decreasing tren heading towards the risk of bankruptcy.</a:t>
          </a:r>
          <a:endParaRPr lang="ro-RO" sz="1100">
            <a:latin typeface="Times New Roman" panose="02020603050405020304" pitchFamily="18" charset="0"/>
            <a:cs typeface="Times New Roman" panose="02020603050405020304" pitchFamily="18" charset="0"/>
          </a:endParaRPr>
        </a:p>
      </xdr:txBody>
    </xdr:sp>
    <xdr:clientData/>
  </xdr:twoCellAnchor>
  <xdr:twoCellAnchor>
    <xdr:from>
      <xdr:col>21</xdr:col>
      <xdr:colOff>96212</xdr:colOff>
      <xdr:row>12</xdr:row>
      <xdr:rowOff>67349</xdr:rowOff>
    </xdr:from>
    <xdr:to>
      <xdr:col>26</xdr:col>
      <xdr:colOff>490682</xdr:colOff>
      <xdr:row>39</xdr:row>
      <xdr:rowOff>48106</xdr:rowOff>
    </xdr:to>
    <xdr:sp macro="" textlink="">
      <xdr:nvSpPr>
        <xdr:cNvPr id="15" name="TextBox 14">
          <a:extLst>
            <a:ext uri="{FF2B5EF4-FFF2-40B4-BE49-F238E27FC236}">
              <a16:creationId xmlns:a16="http://schemas.microsoft.com/office/drawing/2014/main" id="{ED08ACD8-D63C-4ADD-8352-77D2991C5860}"/>
            </a:ext>
          </a:extLst>
        </xdr:cNvPr>
        <xdr:cNvSpPr txBox="1"/>
      </xdr:nvSpPr>
      <xdr:spPr>
        <a:xfrm>
          <a:off x="12897812" y="2696249"/>
          <a:ext cx="3442470" cy="4952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Times New Roman" panose="02020603050405020304" pitchFamily="18" charset="0"/>
              <a:ea typeface="+mn-ea"/>
              <a:cs typeface="Times New Roman" panose="02020603050405020304" pitchFamily="18" charset="0"/>
            </a:rPr>
            <a:t>Qualcomm is by far the company that struggles the most out of the 4.</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a:t>
          </a:r>
          <a:br>
            <a:rPr lang="en-US" sz="1100" b="0" i="0" baseline="0">
              <a:solidFill>
                <a:schemeClr val="dk1"/>
              </a:solidFill>
              <a:effectLst/>
              <a:latin typeface="Times New Roman" panose="02020603050405020304" pitchFamily="18" charset="0"/>
              <a:ea typeface="+mn-ea"/>
              <a:cs typeface="Times New Roman" panose="02020603050405020304" pitchFamily="18" charset="0"/>
            </a:rPr>
          </a:br>
          <a:r>
            <a:rPr lang="en-US" sz="1100" b="0" i="0" baseline="0">
              <a:solidFill>
                <a:schemeClr val="dk1"/>
              </a:solidFill>
              <a:effectLst/>
              <a:latin typeface="Times New Roman" panose="02020603050405020304" pitchFamily="18" charset="0"/>
              <a:ea typeface="+mn-ea"/>
              <a:cs typeface="Times New Roman" panose="02020603050405020304" pitchFamily="18" charset="0"/>
            </a:rPr>
            <a:t>It has a decreasing equity trend but like its competitors it is highly liquid and solvent which is something that the company should look into.</a:t>
          </a:r>
          <a:br>
            <a:rPr lang="en-US" sz="1100" b="0" i="0" baseline="0">
              <a:solidFill>
                <a:schemeClr val="dk1"/>
              </a:solidFill>
              <a:effectLst/>
              <a:latin typeface="Times New Roman" panose="02020603050405020304" pitchFamily="18" charset="0"/>
              <a:ea typeface="+mn-ea"/>
              <a:cs typeface="Times New Roman" panose="02020603050405020304" pitchFamily="18" charset="0"/>
            </a:rPr>
          </a:br>
          <a:r>
            <a:rPr lang="en-US" sz="1100" b="0" i="0" baseline="0">
              <a:solidFill>
                <a:schemeClr val="dk1"/>
              </a:solidFill>
              <a:effectLst/>
              <a:latin typeface="Times New Roman" panose="02020603050405020304" pitchFamily="18" charset="0"/>
              <a:ea typeface="+mn-ea"/>
              <a:cs typeface="Times New Roman" panose="02020603050405020304" pitchFamily="18" charset="0"/>
            </a:rPr>
            <a:t>When looking at the ComCr, the company used to have an advantage in th previous years but came crashing down, granting commercial credit to its customers which is not a good sign. </a:t>
          </a:r>
          <a:br>
            <a:rPr lang="en-US" sz="1100" b="0" i="0" baseline="0">
              <a:solidFill>
                <a:schemeClr val="dk1"/>
              </a:solidFill>
              <a:effectLst/>
              <a:latin typeface="Times New Roman" panose="02020603050405020304" pitchFamily="18" charset="0"/>
              <a:ea typeface="+mn-ea"/>
              <a:cs typeface="Times New Roman" panose="02020603050405020304" pitchFamily="18" charset="0"/>
            </a:rPr>
          </a:br>
          <a:r>
            <a:rPr lang="en-US" sz="1100" b="0" i="0" baseline="0">
              <a:solidFill>
                <a:schemeClr val="dk1"/>
              </a:solidFill>
              <a:effectLst/>
              <a:latin typeface="Times New Roman" panose="02020603050405020304" pitchFamily="18" charset="0"/>
              <a:ea typeface="+mn-ea"/>
              <a:cs typeface="Times New Roman" panose="02020603050405020304" pitchFamily="18" charset="0"/>
            </a:rPr>
            <a:t>The ROA, ROE and ROS are all concerning, the company generating very little return on its operations, equity and sales, making it less appealing for the investors.</a:t>
          </a:r>
          <a:br>
            <a:rPr lang="en-US" sz="1100" b="0" i="0" baseline="0">
              <a:solidFill>
                <a:schemeClr val="dk1"/>
              </a:solidFill>
              <a:effectLst/>
              <a:latin typeface="Times New Roman" panose="02020603050405020304" pitchFamily="18" charset="0"/>
              <a:ea typeface="+mn-ea"/>
              <a:cs typeface="Times New Roman" panose="02020603050405020304" pitchFamily="18" charset="0"/>
            </a:rPr>
          </a:br>
          <a:r>
            <a:rPr lang="en-US" sz="1100" b="0" i="0" baseline="0">
              <a:solidFill>
                <a:schemeClr val="dk1"/>
              </a:solidFill>
              <a:effectLst/>
              <a:latin typeface="Times New Roman" panose="02020603050405020304" pitchFamily="18" charset="0"/>
              <a:ea typeface="+mn-ea"/>
              <a:cs typeface="Times New Roman" panose="02020603050405020304" pitchFamily="18" charset="0"/>
            </a:rPr>
            <a:t>Nevertheless, when looking at all 4 bankruptcy models, the company does not run at a high rsik of going bankrupt and that is a good aspect, considering the other values that are quite alarming.</a:t>
          </a:r>
          <a:endParaRPr lang="ro-RO" sz="1100" b="0" i="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174112</xdr:colOff>
      <xdr:row>1</xdr:row>
      <xdr:rowOff>39740</xdr:rowOff>
    </xdr:from>
    <xdr:to>
      <xdr:col>28</xdr:col>
      <xdr:colOff>376962</xdr:colOff>
      <xdr:row>9</xdr:row>
      <xdr:rowOff>163111</xdr:rowOff>
    </xdr:to>
    <xdr:grpSp>
      <xdr:nvGrpSpPr>
        <xdr:cNvPr id="16" name="Group 15">
          <a:extLst>
            <a:ext uri="{FF2B5EF4-FFF2-40B4-BE49-F238E27FC236}">
              <a16:creationId xmlns:a16="http://schemas.microsoft.com/office/drawing/2014/main" id="{6B2B8F5E-7FB9-48B8-AA4B-3ACFEB659E3B}"/>
            </a:ext>
          </a:extLst>
        </xdr:cNvPr>
        <xdr:cNvGrpSpPr/>
      </xdr:nvGrpSpPr>
      <xdr:grpSpPr>
        <a:xfrm>
          <a:off x="174112" y="226505"/>
          <a:ext cx="17198438" cy="1617488"/>
          <a:chOff x="174112" y="224095"/>
          <a:chExt cx="17409302" cy="1598210"/>
        </a:xfrm>
      </xdr:grpSpPr>
      <xdr:grpSp>
        <xdr:nvGrpSpPr>
          <xdr:cNvPr id="17" name="Group 16">
            <a:extLst>
              <a:ext uri="{FF2B5EF4-FFF2-40B4-BE49-F238E27FC236}">
                <a16:creationId xmlns:a16="http://schemas.microsoft.com/office/drawing/2014/main" id="{5D333C0F-5468-4875-5926-8C033A8A44F2}"/>
              </a:ext>
            </a:extLst>
          </xdr:cNvPr>
          <xdr:cNvGrpSpPr/>
        </xdr:nvGrpSpPr>
        <xdr:grpSpPr>
          <a:xfrm flipH="1">
            <a:off x="174112" y="245808"/>
            <a:ext cx="1238514" cy="1576497"/>
            <a:chOff x="0" y="245808"/>
            <a:chExt cx="1238514" cy="1576497"/>
          </a:xfrm>
        </xdr:grpSpPr>
        <xdr:pic>
          <xdr:nvPicPr>
            <xdr:cNvPr id="21" name="Graphic 20" descr="Plug with solid fill">
              <a:extLst>
                <a:ext uri="{FF2B5EF4-FFF2-40B4-BE49-F238E27FC236}">
                  <a16:creationId xmlns:a16="http://schemas.microsoft.com/office/drawing/2014/main" id="{E464CEF0-6365-305C-D382-C7601FD0F69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22" name="Graphic 21" descr="Processor outline">
              <a:extLst>
                <a:ext uri="{FF2B5EF4-FFF2-40B4-BE49-F238E27FC236}">
                  <a16:creationId xmlns:a16="http://schemas.microsoft.com/office/drawing/2014/main" id="{36C0B014-16A1-BE2C-014A-DEB1D0EF5C7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nvGrpSpPr>
          <xdr:cNvPr id="18" name="Group 17">
            <a:extLst>
              <a:ext uri="{FF2B5EF4-FFF2-40B4-BE49-F238E27FC236}">
                <a16:creationId xmlns:a16="http://schemas.microsoft.com/office/drawing/2014/main" id="{C9FE166C-BC7B-7B98-E882-0541E38CB570}"/>
              </a:ext>
            </a:extLst>
          </xdr:cNvPr>
          <xdr:cNvGrpSpPr/>
        </xdr:nvGrpSpPr>
        <xdr:grpSpPr>
          <a:xfrm>
            <a:off x="16344900" y="224095"/>
            <a:ext cx="1238514" cy="1576497"/>
            <a:chOff x="0" y="245808"/>
            <a:chExt cx="1238514" cy="1576497"/>
          </a:xfrm>
        </xdr:grpSpPr>
        <xdr:pic>
          <xdr:nvPicPr>
            <xdr:cNvPr id="19" name="Graphic 18" descr="Plug with solid fill">
              <a:extLst>
                <a:ext uri="{FF2B5EF4-FFF2-40B4-BE49-F238E27FC236}">
                  <a16:creationId xmlns:a16="http://schemas.microsoft.com/office/drawing/2014/main" id="{9D1ED25D-509D-2F03-6220-E085E3A2803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20" name="Graphic 19" descr="Processor outline">
              <a:extLst>
                <a:ext uri="{FF2B5EF4-FFF2-40B4-BE49-F238E27FC236}">
                  <a16:creationId xmlns:a16="http://schemas.microsoft.com/office/drawing/2014/main" id="{D0720894-3C80-85B1-8AB8-C606E5B964A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487680</xdr:colOff>
      <xdr:row>1</xdr:row>
      <xdr:rowOff>121921</xdr:rowOff>
    </xdr:from>
    <xdr:to>
      <xdr:col>14</xdr:col>
      <xdr:colOff>60958</xdr:colOff>
      <xdr:row>9</xdr:row>
      <xdr:rowOff>76200</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D39486C8-8AED-D3D8-2C6F-8880BE97686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9776460" y="30480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9</xdr:row>
      <xdr:rowOff>99060</xdr:rowOff>
    </xdr:from>
    <xdr:to>
      <xdr:col>14</xdr:col>
      <xdr:colOff>60958</xdr:colOff>
      <xdr:row>23</xdr:row>
      <xdr:rowOff>5715</xdr:rowOff>
    </xdr:to>
    <mc:AlternateContent xmlns:mc="http://schemas.openxmlformats.org/markup-compatibility/2006" xmlns:a14="http://schemas.microsoft.com/office/drawing/2010/main">
      <mc:Choice Requires="a14">
        <xdr:graphicFrame macro="">
          <xdr:nvGraphicFramePr>
            <xdr:cNvPr id="5" name="FY">
              <a:extLst>
                <a:ext uri="{FF2B5EF4-FFF2-40B4-BE49-F238E27FC236}">
                  <a16:creationId xmlns:a16="http://schemas.microsoft.com/office/drawing/2014/main" id="{2EC21EE2-C92C-E5DE-83D4-9ABA4CD814AA}"/>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1209020" y="1744980"/>
              <a:ext cx="14020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20</xdr:row>
      <xdr:rowOff>60960</xdr:rowOff>
    </xdr:from>
    <xdr:to>
      <xdr:col>10</xdr:col>
      <xdr:colOff>350520</xdr:colOff>
      <xdr:row>34</xdr:row>
      <xdr:rowOff>41910</xdr:rowOff>
    </xdr:to>
    <xdr:graphicFrame macro="">
      <xdr:nvGraphicFramePr>
        <xdr:cNvPr id="6" name="Chart 5">
          <a:extLst>
            <a:ext uri="{FF2B5EF4-FFF2-40B4-BE49-F238E27FC236}">
              <a16:creationId xmlns:a16="http://schemas.microsoft.com/office/drawing/2014/main" id="{743F5ACA-B7AF-4030-AB3E-7DAECBDE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61</xdr:row>
      <xdr:rowOff>22860</xdr:rowOff>
    </xdr:from>
    <xdr:to>
      <xdr:col>6</xdr:col>
      <xdr:colOff>83820</xdr:colOff>
      <xdr:row>67</xdr:row>
      <xdr:rowOff>0</xdr:rowOff>
    </xdr:to>
    <xdr:grpSp>
      <xdr:nvGrpSpPr>
        <xdr:cNvPr id="14" name="Group 13">
          <a:extLst>
            <a:ext uri="{FF2B5EF4-FFF2-40B4-BE49-F238E27FC236}">
              <a16:creationId xmlns:a16="http://schemas.microsoft.com/office/drawing/2014/main" id="{8882BE3C-C6F1-E568-531D-7431D03B76FB}"/>
            </a:ext>
          </a:extLst>
        </xdr:cNvPr>
        <xdr:cNvGrpSpPr/>
      </xdr:nvGrpSpPr>
      <xdr:grpSpPr>
        <a:xfrm>
          <a:off x="3103818" y="11359933"/>
          <a:ext cx="1572136" cy="1092262"/>
          <a:chOff x="5349240" y="11163300"/>
          <a:chExt cx="1211580" cy="1074420"/>
        </a:xfrm>
        <a:noFill/>
      </xdr:grpSpPr>
      <xdr:graphicFrame macro="">
        <xdr:nvGraphicFramePr>
          <xdr:cNvPr id="3" name="Chart 2">
            <a:extLst>
              <a:ext uri="{FF2B5EF4-FFF2-40B4-BE49-F238E27FC236}">
                <a16:creationId xmlns:a16="http://schemas.microsoft.com/office/drawing/2014/main" id="{46B140AC-CE68-7AD5-907D-7FF458B3A16F}"/>
              </a:ext>
            </a:extLst>
          </xdr:cNvPr>
          <xdr:cNvGraphicFramePr/>
        </xdr:nvGraphicFramePr>
        <xdr:xfrm>
          <a:off x="5349240" y="11163300"/>
          <a:ext cx="1211580" cy="1074420"/>
        </xdr:xfrm>
        <a:graphic>
          <a:graphicData uri="http://schemas.openxmlformats.org/drawingml/2006/chart">
            <c:chart xmlns:c="http://schemas.openxmlformats.org/drawingml/2006/chart" xmlns:r="http://schemas.openxmlformats.org/officeDocument/2006/relationships" r:id="rId2"/>
          </a:graphicData>
        </a:graphic>
      </xdr:graphicFrame>
      <xdr:sp macro="" textlink="$A$59">
        <xdr:nvSpPr>
          <xdr:cNvPr id="13" name="TextBox 12">
            <a:extLst>
              <a:ext uri="{FF2B5EF4-FFF2-40B4-BE49-F238E27FC236}">
                <a16:creationId xmlns:a16="http://schemas.microsoft.com/office/drawing/2014/main" id="{5A4FAD0F-BA42-0506-9045-16775E50113E}"/>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2017</a:t>
            </a:fld>
            <a:endParaRPr lang="en-US" sz="900" b="1">
              <a:latin typeface="Times New Roman" panose="02020603050405020304" pitchFamily="18" charset="0"/>
              <a:cs typeface="Times New Roman" panose="02020603050405020304" pitchFamily="18" charset="0"/>
            </a:endParaRPr>
          </a:p>
        </xdr:txBody>
      </xdr:sp>
    </xdr:grpSp>
    <xdr:clientData/>
  </xdr:twoCellAnchor>
  <xdr:twoCellAnchor>
    <xdr:from>
      <xdr:col>8</xdr:col>
      <xdr:colOff>98189</xdr:colOff>
      <xdr:row>212</xdr:row>
      <xdr:rowOff>140306</xdr:rowOff>
    </xdr:from>
    <xdr:to>
      <xdr:col>14</xdr:col>
      <xdr:colOff>272463</xdr:colOff>
      <xdr:row>227</xdr:row>
      <xdr:rowOff>51672</xdr:rowOff>
    </xdr:to>
    <xdr:graphicFrame macro="">
      <xdr:nvGraphicFramePr>
        <xdr:cNvPr id="10" name="Chart 9">
          <a:extLst>
            <a:ext uri="{FF2B5EF4-FFF2-40B4-BE49-F238E27FC236}">
              <a16:creationId xmlns:a16="http://schemas.microsoft.com/office/drawing/2014/main" id="{C1A4BF6B-21A2-D4AD-4A97-0A851B58F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683895</xdr:colOff>
      <xdr:row>1</xdr:row>
      <xdr:rowOff>130492</xdr:rowOff>
    </xdr:from>
    <xdr:to>
      <xdr:col>9</xdr:col>
      <xdr:colOff>226378</xdr:colOff>
      <xdr:row>16</xdr:row>
      <xdr:rowOff>130492</xdr:rowOff>
    </xdr:to>
    <xdr:graphicFrame macro="">
      <xdr:nvGraphicFramePr>
        <xdr:cNvPr id="11" name="Chart 10">
          <a:extLst>
            <a:ext uri="{FF2B5EF4-FFF2-40B4-BE49-F238E27FC236}">
              <a16:creationId xmlns:a16="http://schemas.microsoft.com/office/drawing/2014/main" id="{9E6EAF5C-F8C3-1C3A-7B27-13A1693F0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1022558</xdr:colOff>
      <xdr:row>196</xdr:row>
      <xdr:rowOff>26765</xdr:rowOff>
    </xdr:from>
    <xdr:to>
      <xdr:col>14</xdr:col>
      <xdr:colOff>244597</xdr:colOff>
      <xdr:row>211</xdr:row>
      <xdr:rowOff>26765</xdr:rowOff>
    </xdr:to>
    <xdr:graphicFrame macro="">
      <xdr:nvGraphicFramePr>
        <xdr:cNvPr id="19" name="Chart 18">
          <a:extLst>
            <a:ext uri="{FF2B5EF4-FFF2-40B4-BE49-F238E27FC236}">
              <a16:creationId xmlns:a16="http://schemas.microsoft.com/office/drawing/2014/main" id="{EA5C19D2-85E2-CA74-1D2B-2BBFB32E5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1043807</xdr:colOff>
      <xdr:row>180</xdr:row>
      <xdr:rowOff>46004</xdr:rowOff>
    </xdr:from>
    <xdr:to>
      <xdr:col>14</xdr:col>
      <xdr:colOff>359997</xdr:colOff>
      <xdr:row>195</xdr:row>
      <xdr:rowOff>46004</xdr:rowOff>
    </xdr:to>
    <xdr:graphicFrame macro="">
      <xdr:nvGraphicFramePr>
        <xdr:cNvPr id="20" name="Chart 19">
          <a:extLst>
            <a:ext uri="{FF2B5EF4-FFF2-40B4-BE49-F238E27FC236}">
              <a16:creationId xmlns:a16="http://schemas.microsoft.com/office/drawing/2014/main" id="{55930166-D723-4395-32F6-3FE4652D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10795</xdr:colOff>
      <xdr:row>70</xdr:row>
      <xdr:rowOff>23178</xdr:rowOff>
    </xdr:from>
    <xdr:to>
      <xdr:col>11</xdr:col>
      <xdr:colOff>78105</xdr:colOff>
      <xdr:row>85</xdr:row>
      <xdr:rowOff>23178</xdr:rowOff>
    </xdr:to>
    <xdr:graphicFrame macro="">
      <xdr:nvGraphicFramePr>
        <xdr:cNvPr id="21" name="Chart 20">
          <a:extLst>
            <a:ext uri="{FF2B5EF4-FFF2-40B4-BE49-F238E27FC236}">
              <a16:creationId xmlns:a16="http://schemas.microsoft.com/office/drawing/2014/main" id="{0CC50C8F-80B8-A09F-0ADB-DFC2DA140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106680</xdr:colOff>
      <xdr:row>61</xdr:row>
      <xdr:rowOff>15240</xdr:rowOff>
    </xdr:from>
    <xdr:to>
      <xdr:col>7</xdr:col>
      <xdr:colOff>274320</xdr:colOff>
      <xdr:row>66</xdr:row>
      <xdr:rowOff>175260</xdr:rowOff>
    </xdr:to>
    <xdr:grpSp>
      <xdr:nvGrpSpPr>
        <xdr:cNvPr id="22" name="Group 21">
          <a:extLst>
            <a:ext uri="{FF2B5EF4-FFF2-40B4-BE49-F238E27FC236}">
              <a16:creationId xmlns:a16="http://schemas.microsoft.com/office/drawing/2014/main" id="{CA7C7DA4-A178-F928-2252-C10EB2DC1ADA}"/>
            </a:ext>
          </a:extLst>
        </xdr:cNvPr>
        <xdr:cNvGrpSpPr/>
      </xdr:nvGrpSpPr>
      <xdr:grpSpPr>
        <a:xfrm>
          <a:off x="4698814" y="11352313"/>
          <a:ext cx="1127884" cy="1089288"/>
          <a:chOff x="6134100" y="11170920"/>
          <a:chExt cx="1120140" cy="1074420"/>
        </a:xfrm>
      </xdr:grpSpPr>
      <xdr:graphicFrame macro="">
        <xdr:nvGraphicFramePr>
          <xdr:cNvPr id="9" name="Chart 8">
            <a:extLst>
              <a:ext uri="{FF2B5EF4-FFF2-40B4-BE49-F238E27FC236}">
                <a16:creationId xmlns:a16="http://schemas.microsoft.com/office/drawing/2014/main" id="{D727AB51-5C4D-4944-B556-DBC2327A582C}"/>
              </a:ext>
            </a:extLst>
          </xdr:cNvPr>
          <xdr:cNvGraphicFramePr>
            <a:graphicFrameLocks/>
          </xdr:cNvGraphicFramePr>
        </xdr:nvGraphicFramePr>
        <xdr:xfrm>
          <a:off x="6134100" y="11170920"/>
          <a:ext cx="1120140" cy="1074420"/>
        </xdr:xfrm>
        <a:graphic>
          <a:graphicData uri="http://schemas.openxmlformats.org/drawingml/2006/chart">
            <c:chart xmlns:c="http://schemas.openxmlformats.org/drawingml/2006/chart" xmlns:r="http://schemas.openxmlformats.org/officeDocument/2006/relationships" r:id="rId8"/>
          </a:graphicData>
        </a:graphic>
      </xdr:graphicFrame>
      <xdr:sp macro="" textlink="$A$60">
        <xdr:nvSpPr>
          <xdr:cNvPr id="18" name="TextBox 17">
            <a:extLst>
              <a:ext uri="{FF2B5EF4-FFF2-40B4-BE49-F238E27FC236}">
                <a16:creationId xmlns:a16="http://schemas.microsoft.com/office/drawing/2014/main" id="{E445FDA8-74C5-41C6-9286-B769CB087367}"/>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2018</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7</xdr:col>
      <xdr:colOff>327660</xdr:colOff>
      <xdr:row>61</xdr:row>
      <xdr:rowOff>7620</xdr:rowOff>
    </xdr:from>
    <xdr:to>
      <xdr:col>8</xdr:col>
      <xdr:colOff>426720</xdr:colOff>
      <xdr:row>66</xdr:row>
      <xdr:rowOff>167640</xdr:rowOff>
    </xdr:to>
    <xdr:grpSp>
      <xdr:nvGrpSpPr>
        <xdr:cNvPr id="25" name="Group 24">
          <a:extLst>
            <a:ext uri="{FF2B5EF4-FFF2-40B4-BE49-F238E27FC236}">
              <a16:creationId xmlns:a16="http://schemas.microsoft.com/office/drawing/2014/main" id="{924B6BD2-23F6-612F-FE0F-51B9B4CD2B84}"/>
            </a:ext>
          </a:extLst>
        </xdr:cNvPr>
        <xdr:cNvGrpSpPr/>
      </xdr:nvGrpSpPr>
      <xdr:grpSpPr>
        <a:xfrm>
          <a:off x="5880038" y="11344693"/>
          <a:ext cx="1128999" cy="1089288"/>
          <a:chOff x="7353300" y="11155680"/>
          <a:chExt cx="1120140" cy="1074420"/>
        </a:xfrm>
      </xdr:grpSpPr>
      <xdr:graphicFrame macro="">
        <xdr:nvGraphicFramePr>
          <xdr:cNvPr id="23" name="Chart 22">
            <a:extLst>
              <a:ext uri="{FF2B5EF4-FFF2-40B4-BE49-F238E27FC236}">
                <a16:creationId xmlns:a16="http://schemas.microsoft.com/office/drawing/2014/main" id="{70450415-83D1-4BE1-A0E9-BEC6882B2983}"/>
              </a:ext>
            </a:extLst>
          </xdr:cNvPr>
          <xdr:cNvGraphicFramePr>
            <a:graphicFrameLocks/>
          </xdr:cNvGraphicFramePr>
        </xdr:nvGraphicFramePr>
        <xdr:xfrm>
          <a:off x="7353300" y="11155680"/>
          <a:ext cx="1120140" cy="1074420"/>
        </xdr:xfrm>
        <a:graphic>
          <a:graphicData uri="http://schemas.openxmlformats.org/drawingml/2006/chart">
            <c:chart xmlns:c="http://schemas.openxmlformats.org/drawingml/2006/chart" xmlns:r="http://schemas.openxmlformats.org/officeDocument/2006/relationships" r:id="rId9"/>
          </a:graphicData>
        </a:graphic>
      </xdr:graphicFrame>
      <xdr:sp macro="" textlink="$A$61">
        <xdr:nvSpPr>
          <xdr:cNvPr id="24" name="TextBox 23">
            <a:extLst>
              <a:ext uri="{FF2B5EF4-FFF2-40B4-BE49-F238E27FC236}">
                <a16:creationId xmlns:a16="http://schemas.microsoft.com/office/drawing/2014/main" id="{8BC6F3D4-F19F-40F1-8297-1A035703ED82}"/>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2019</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8</xdr:col>
      <xdr:colOff>426720</xdr:colOff>
      <xdr:row>61</xdr:row>
      <xdr:rowOff>7620</xdr:rowOff>
    </xdr:from>
    <xdr:to>
      <xdr:col>9</xdr:col>
      <xdr:colOff>556260</xdr:colOff>
      <xdr:row>66</xdr:row>
      <xdr:rowOff>167640</xdr:rowOff>
    </xdr:to>
    <xdr:grpSp>
      <xdr:nvGrpSpPr>
        <xdr:cNvPr id="29" name="Group 28">
          <a:extLst>
            <a:ext uri="{FF2B5EF4-FFF2-40B4-BE49-F238E27FC236}">
              <a16:creationId xmlns:a16="http://schemas.microsoft.com/office/drawing/2014/main" id="{276C8986-6162-B526-ECE4-E9BC2F6B95FC}"/>
            </a:ext>
          </a:extLst>
        </xdr:cNvPr>
        <xdr:cNvGrpSpPr/>
      </xdr:nvGrpSpPr>
      <xdr:grpSpPr>
        <a:xfrm>
          <a:off x="7009037" y="11344693"/>
          <a:ext cx="1128503" cy="1089288"/>
          <a:chOff x="7764780" y="11163300"/>
          <a:chExt cx="1120140" cy="1074420"/>
        </a:xfrm>
      </xdr:grpSpPr>
      <xdr:graphicFrame macro="">
        <xdr:nvGraphicFramePr>
          <xdr:cNvPr id="27" name="Chart 26">
            <a:extLst>
              <a:ext uri="{FF2B5EF4-FFF2-40B4-BE49-F238E27FC236}">
                <a16:creationId xmlns:a16="http://schemas.microsoft.com/office/drawing/2014/main" id="{85F125EB-076E-46F1-B375-37DEB6E7EF81}"/>
              </a:ext>
            </a:extLst>
          </xdr:cNvPr>
          <xdr:cNvGraphicFramePr>
            <a:graphicFrameLocks/>
          </xdr:cNvGraphicFramePr>
        </xdr:nvGraphicFramePr>
        <xdr:xfrm>
          <a:off x="7764780" y="11163300"/>
          <a:ext cx="1120140" cy="1074420"/>
        </xdr:xfrm>
        <a:graphic>
          <a:graphicData uri="http://schemas.openxmlformats.org/drawingml/2006/chart">
            <c:chart xmlns:c="http://schemas.openxmlformats.org/drawingml/2006/chart" xmlns:r="http://schemas.openxmlformats.org/officeDocument/2006/relationships" r:id="rId10"/>
          </a:graphicData>
        </a:graphic>
      </xdr:graphicFrame>
      <xdr:sp macro="" textlink="$A$62">
        <xdr:nvSpPr>
          <xdr:cNvPr id="28" name="TextBox 27">
            <a:extLst>
              <a:ext uri="{FF2B5EF4-FFF2-40B4-BE49-F238E27FC236}">
                <a16:creationId xmlns:a16="http://schemas.microsoft.com/office/drawing/2014/main" id="{011804D9-3A95-4AA7-8555-AA127051BA5F}"/>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2020</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9</xdr:col>
      <xdr:colOff>586740</xdr:colOff>
      <xdr:row>61</xdr:row>
      <xdr:rowOff>38100</xdr:rowOff>
    </xdr:from>
    <xdr:to>
      <xdr:col>11</xdr:col>
      <xdr:colOff>167640</xdr:colOff>
      <xdr:row>67</xdr:row>
      <xdr:rowOff>15240</xdr:rowOff>
    </xdr:to>
    <xdr:grpSp>
      <xdr:nvGrpSpPr>
        <xdr:cNvPr id="32" name="Group 31">
          <a:extLst>
            <a:ext uri="{FF2B5EF4-FFF2-40B4-BE49-F238E27FC236}">
              <a16:creationId xmlns:a16="http://schemas.microsoft.com/office/drawing/2014/main" id="{4B4DEB3E-720B-3461-ACF8-DA005B98C78D}"/>
            </a:ext>
          </a:extLst>
        </xdr:cNvPr>
        <xdr:cNvGrpSpPr/>
      </xdr:nvGrpSpPr>
      <xdr:grpSpPr>
        <a:xfrm>
          <a:off x="8168020" y="11375173"/>
          <a:ext cx="1137425" cy="1092262"/>
          <a:chOff x="8915400" y="11193780"/>
          <a:chExt cx="1120140" cy="1074420"/>
        </a:xfrm>
      </xdr:grpSpPr>
      <xdr:graphicFrame macro="">
        <xdr:nvGraphicFramePr>
          <xdr:cNvPr id="30" name="Chart 29">
            <a:extLst>
              <a:ext uri="{FF2B5EF4-FFF2-40B4-BE49-F238E27FC236}">
                <a16:creationId xmlns:a16="http://schemas.microsoft.com/office/drawing/2014/main" id="{90D8C3AE-977B-4626-90AC-A1E0D02D48A1}"/>
              </a:ext>
            </a:extLst>
          </xdr:cNvPr>
          <xdr:cNvGraphicFramePr>
            <a:graphicFrameLocks/>
          </xdr:cNvGraphicFramePr>
        </xdr:nvGraphicFramePr>
        <xdr:xfrm>
          <a:off x="8915400" y="11193780"/>
          <a:ext cx="112014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A$63">
        <xdr:nvSpPr>
          <xdr:cNvPr id="31" name="TextBox 30">
            <a:extLst>
              <a:ext uri="{FF2B5EF4-FFF2-40B4-BE49-F238E27FC236}">
                <a16:creationId xmlns:a16="http://schemas.microsoft.com/office/drawing/2014/main" id="{BA6181FC-393D-4B18-925C-8CBB54F25812}"/>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2021</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11</xdr:col>
      <xdr:colOff>213360</xdr:colOff>
      <xdr:row>61</xdr:row>
      <xdr:rowOff>7620</xdr:rowOff>
    </xdr:from>
    <xdr:to>
      <xdr:col>13</xdr:col>
      <xdr:colOff>114300</xdr:colOff>
      <xdr:row>66</xdr:row>
      <xdr:rowOff>167640</xdr:rowOff>
    </xdr:to>
    <xdr:grpSp>
      <xdr:nvGrpSpPr>
        <xdr:cNvPr id="35" name="Group 34">
          <a:extLst>
            <a:ext uri="{FF2B5EF4-FFF2-40B4-BE49-F238E27FC236}">
              <a16:creationId xmlns:a16="http://schemas.microsoft.com/office/drawing/2014/main" id="{4AE630C8-4373-C454-53A7-81E832F18577}"/>
            </a:ext>
          </a:extLst>
        </xdr:cNvPr>
        <xdr:cNvGrpSpPr/>
      </xdr:nvGrpSpPr>
      <xdr:grpSpPr>
        <a:xfrm>
          <a:off x="9351165" y="11344693"/>
          <a:ext cx="1124476" cy="1089288"/>
          <a:chOff x="10081260" y="11163300"/>
          <a:chExt cx="1120140" cy="1074420"/>
        </a:xfrm>
      </xdr:grpSpPr>
      <xdr:graphicFrame macro="">
        <xdr:nvGraphicFramePr>
          <xdr:cNvPr id="33" name="Chart 32">
            <a:extLst>
              <a:ext uri="{FF2B5EF4-FFF2-40B4-BE49-F238E27FC236}">
                <a16:creationId xmlns:a16="http://schemas.microsoft.com/office/drawing/2014/main" id="{2CF756F7-C644-4417-886D-2100C337EBA2}"/>
              </a:ext>
            </a:extLst>
          </xdr:cNvPr>
          <xdr:cNvGraphicFramePr>
            <a:graphicFrameLocks/>
          </xdr:cNvGraphicFramePr>
        </xdr:nvGraphicFramePr>
        <xdr:xfrm>
          <a:off x="10081260" y="11163300"/>
          <a:ext cx="1120140" cy="1074420"/>
        </xdr:xfrm>
        <a:graphic>
          <a:graphicData uri="http://schemas.openxmlformats.org/drawingml/2006/chart">
            <c:chart xmlns:c="http://schemas.openxmlformats.org/drawingml/2006/chart" xmlns:r="http://schemas.openxmlformats.org/officeDocument/2006/relationships" r:id="rId12"/>
          </a:graphicData>
        </a:graphic>
      </xdr:graphicFrame>
      <xdr:sp macro="" textlink="$A$64">
        <xdr:nvSpPr>
          <xdr:cNvPr id="34" name="TextBox 33">
            <a:extLst>
              <a:ext uri="{FF2B5EF4-FFF2-40B4-BE49-F238E27FC236}">
                <a16:creationId xmlns:a16="http://schemas.microsoft.com/office/drawing/2014/main" id="{713FA6C3-D45B-4F08-A301-A36CB7F22F7F}"/>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2022</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13</xdr:col>
      <xdr:colOff>76200</xdr:colOff>
      <xdr:row>61</xdr:row>
      <xdr:rowOff>38100</xdr:rowOff>
    </xdr:from>
    <xdr:to>
      <xdr:col>14</xdr:col>
      <xdr:colOff>586740</xdr:colOff>
      <xdr:row>67</xdr:row>
      <xdr:rowOff>15240</xdr:rowOff>
    </xdr:to>
    <xdr:grpSp>
      <xdr:nvGrpSpPr>
        <xdr:cNvPr id="39" name="Group 38">
          <a:extLst>
            <a:ext uri="{FF2B5EF4-FFF2-40B4-BE49-F238E27FC236}">
              <a16:creationId xmlns:a16="http://schemas.microsoft.com/office/drawing/2014/main" id="{AA65E807-C7F5-63CB-BA85-13877DA031DE}"/>
            </a:ext>
          </a:extLst>
        </xdr:cNvPr>
        <xdr:cNvGrpSpPr/>
      </xdr:nvGrpSpPr>
      <xdr:grpSpPr>
        <a:xfrm>
          <a:off x="10437541" y="11375173"/>
          <a:ext cx="1122309" cy="1092262"/>
          <a:chOff x="11163300" y="11193780"/>
          <a:chExt cx="1120140" cy="1074420"/>
        </a:xfrm>
      </xdr:grpSpPr>
      <xdr:graphicFrame macro="">
        <xdr:nvGraphicFramePr>
          <xdr:cNvPr id="37" name="Chart 36">
            <a:extLst>
              <a:ext uri="{FF2B5EF4-FFF2-40B4-BE49-F238E27FC236}">
                <a16:creationId xmlns:a16="http://schemas.microsoft.com/office/drawing/2014/main" id="{20498672-1B63-446F-A343-FC2499270AD4}"/>
              </a:ext>
            </a:extLst>
          </xdr:cNvPr>
          <xdr:cNvGraphicFramePr>
            <a:graphicFrameLocks/>
          </xdr:cNvGraphicFramePr>
        </xdr:nvGraphicFramePr>
        <xdr:xfrm>
          <a:off x="11163300" y="11193780"/>
          <a:ext cx="112014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65">
        <xdr:nvSpPr>
          <xdr:cNvPr id="38" name="TextBox 37">
            <a:extLst>
              <a:ext uri="{FF2B5EF4-FFF2-40B4-BE49-F238E27FC236}">
                <a16:creationId xmlns:a16="http://schemas.microsoft.com/office/drawing/2014/main" id="{4CFE80AD-AA1A-4785-A2BC-934FE6093E87}"/>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2023</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6</xdr:col>
      <xdr:colOff>111760</xdr:colOff>
      <xdr:row>38</xdr:row>
      <xdr:rowOff>148908</xdr:rowOff>
    </xdr:from>
    <xdr:to>
      <xdr:col>11</xdr:col>
      <xdr:colOff>310198</xdr:colOff>
      <xdr:row>53</xdr:row>
      <xdr:rowOff>148908</xdr:rowOff>
    </xdr:to>
    <xdr:graphicFrame macro="">
      <xdr:nvGraphicFramePr>
        <xdr:cNvPr id="50" name="Chart 49">
          <a:extLst>
            <a:ext uri="{FF2B5EF4-FFF2-40B4-BE49-F238E27FC236}">
              <a16:creationId xmlns:a16="http://schemas.microsoft.com/office/drawing/2014/main" id="{34D90E45-FD7C-0FEE-4049-D85B49F7F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259080</xdr:colOff>
      <xdr:row>84</xdr:row>
      <xdr:rowOff>167640</xdr:rowOff>
    </xdr:from>
    <xdr:to>
      <xdr:col>18</xdr:col>
      <xdr:colOff>563880</xdr:colOff>
      <xdr:row>99</xdr:row>
      <xdr:rowOff>167640</xdr:rowOff>
    </xdr:to>
    <xdr:graphicFrame macro="">
      <xdr:nvGraphicFramePr>
        <xdr:cNvPr id="2" name="Chart 1">
          <a:extLst>
            <a:ext uri="{FF2B5EF4-FFF2-40B4-BE49-F238E27FC236}">
              <a16:creationId xmlns:a16="http://schemas.microsoft.com/office/drawing/2014/main" id="{B1106596-5D8D-0053-EDC9-C7DB82128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228600</xdr:colOff>
      <xdr:row>100</xdr:row>
      <xdr:rowOff>57150</xdr:rowOff>
    </xdr:from>
    <xdr:to>
      <xdr:col>18</xdr:col>
      <xdr:colOff>533400</xdr:colOff>
      <xdr:row>115</xdr:row>
      <xdr:rowOff>57150</xdr:rowOff>
    </xdr:to>
    <xdr:graphicFrame macro="">
      <xdr:nvGraphicFramePr>
        <xdr:cNvPr id="7" name="Chart 6">
          <a:extLst>
            <a:ext uri="{FF2B5EF4-FFF2-40B4-BE49-F238E27FC236}">
              <a16:creationId xmlns:a16="http://schemas.microsoft.com/office/drawing/2014/main" id="{7A243F9B-D83C-5967-D69B-33C565383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220980</xdr:colOff>
      <xdr:row>116</xdr:row>
      <xdr:rowOff>148590</xdr:rowOff>
    </xdr:from>
    <xdr:to>
      <xdr:col>19</xdr:col>
      <xdr:colOff>0</xdr:colOff>
      <xdr:row>131</xdr:row>
      <xdr:rowOff>148590</xdr:rowOff>
    </xdr:to>
    <xdr:graphicFrame macro="">
      <xdr:nvGraphicFramePr>
        <xdr:cNvPr id="8" name="Chart 7">
          <a:extLst>
            <a:ext uri="{FF2B5EF4-FFF2-40B4-BE49-F238E27FC236}">
              <a16:creationId xmlns:a16="http://schemas.microsoft.com/office/drawing/2014/main" id="{B1F7CF1F-9959-55BA-4D5D-AE912C78B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169334</xdr:colOff>
      <xdr:row>133</xdr:row>
      <xdr:rowOff>4233</xdr:rowOff>
    </xdr:from>
    <xdr:to>
      <xdr:col>19</xdr:col>
      <xdr:colOff>84666</xdr:colOff>
      <xdr:row>147</xdr:row>
      <xdr:rowOff>139700</xdr:rowOff>
    </xdr:to>
    <xdr:graphicFrame macro="">
      <xdr:nvGraphicFramePr>
        <xdr:cNvPr id="12" name="Chart 11">
          <a:extLst>
            <a:ext uri="{FF2B5EF4-FFF2-40B4-BE49-F238E27FC236}">
              <a16:creationId xmlns:a16="http://schemas.microsoft.com/office/drawing/2014/main" id="{813CB70A-26DC-AFD4-65DD-30EF3711C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78222</xdr:colOff>
      <xdr:row>149</xdr:row>
      <xdr:rowOff>32224</xdr:rowOff>
    </xdr:from>
    <xdr:to>
      <xdr:col>14</xdr:col>
      <xdr:colOff>196882</xdr:colOff>
      <xdr:row>163</xdr:row>
      <xdr:rowOff>161498</xdr:rowOff>
    </xdr:to>
    <xdr:graphicFrame macro="">
      <xdr:nvGraphicFramePr>
        <xdr:cNvPr id="15" name="Chart 14">
          <a:extLst>
            <a:ext uri="{FF2B5EF4-FFF2-40B4-BE49-F238E27FC236}">
              <a16:creationId xmlns:a16="http://schemas.microsoft.com/office/drawing/2014/main" id="{CA61DCE9-5033-0CEF-0F11-E66F64AFF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1040516</xdr:colOff>
      <xdr:row>164</xdr:row>
      <xdr:rowOff>57623</xdr:rowOff>
    </xdr:from>
    <xdr:to>
      <xdr:col>14</xdr:col>
      <xdr:colOff>107161</xdr:colOff>
      <xdr:row>179</xdr:row>
      <xdr:rowOff>6824</xdr:rowOff>
    </xdr:to>
    <xdr:graphicFrame macro="">
      <xdr:nvGraphicFramePr>
        <xdr:cNvPr id="16" name="Chart 15">
          <a:extLst>
            <a:ext uri="{FF2B5EF4-FFF2-40B4-BE49-F238E27FC236}">
              <a16:creationId xmlns:a16="http://schemas.microsoft.com/office/drawing/2014/main" id="{7C4317D2-1C77-0FAB-0836-9FE8864EC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25214</xdr:colOff>
      <xdr:row>227</xdr:row>
      <xdr:rowOff>183216</xdr:rowOff>
    </xdr:from>
    <xdr:to>
      <xdr:col>10</xdr:col>
      <xdr:colOff>189567</xdr:colOff>
      <xdr:row>242</xdr:row>
      <xdr:rowOff>124945</xdr:rowOff>
    </xdr:to>
    <xdr:graphicFrame macro="">
      <xdr:nvGraphicFramePr>
        <xdr:cNvPr id="17" name="Chart 16">
          <a:extLst>
            <a:ext uri="{FF2B5EF4-FFF2-40B4-BE49-F238E27FC236}">
              <a16:creationId xmlns:a16="http://schemas.microsoft.com/office/drawing/2014/main" id="{6454A849-1752-BA9B-A6FC-87F7B8673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12</xdr:col>
      <xdr:colOff>597201</xdr:colOff>
      <xdr:row>228</xdr:row>
      <xdr:rowOff>8468</xdr:rowOff>
    </xdr:from>
    <xdr:to>
      <xdr:col>14</xdr:col>
      <xdr:colOff>590549</xdr:colOff>
      <xdr:row>234</xdr:row>
      <xdr:rowOff>105834</xdr:rowOff>
    </xdr:to>
    <mc:AlternateContent xmlns:mc="http://schemas.openxmlformats.org/markup-compatibility/2006" xmlns:a14="http://schemas.microsoft.com/office/drawing/2010/main">
      <mc:Choice Requires="a14">
        <xdr:graphicFrame macro="">
          <xdr:nvGraphicFramePr>
            <xdr:cNvPr id="26" name="Company 2">
              <a:extLst>
                <a:ext uri="{FF2B5EF4-FFF2-40B4-BE49-F238E27FC236}">
                  <a16:creationId xmlns:a16="http://schemas.microsoft.com/office/drawing/2014/main" id="{24C446C9-9580-C65A-74EA-01171B1856D4}"/>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9920860" y="42383102"/>
              <a:ext cx="1216885" cy="1212488"/>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544284</xdr:colOff>
      <xdr:row>236</xdr:row>
      <xdr:rowOff>2117</xdr:rowOff>
    </xdr:from>
    <xdr:to>
      <xdr:col>14</xdr:col>
      <xdr:colOff>605668</xdr:colOff>
      <xdr:row>244</xdr:row>
      <xdr:rowOff>166311</xdr:rowOff>
    </xdr:to>
    <mc:AlternateContent xmlns:mc="http://schemas.openxmlformats.org/markup-compatibility/2006" xmlns:a14="http://schemas.microsoft.com/office/drawing/2010/main">
      <mc:Choice Requires="a14">
        <xdr:graphicFrame macro="">
          <xdr:nvGraphicFramePr>
            <xdr:cNvPr id="36" name="FY 2">
              <a:extLst>
                <a:ext uri="{FF2B5EF4-FFF2-40B4-BE49-F238E27FC236}">
                  <a16:creationId xmlns:a16="http://schemas.microsoft.com/office/drawing/2014/main" id="{D9EBA89A-F242-B48E-4B0E-FE77A09AC1F7}"/>
                </a:ext>
              </a:extLst>
            </xdr:cNvPr>
            <xdr:cNvGraphicFramePr/>
          </xdr:nvGraphicFramePr>
          <xdr:xfrm>
            <a:off x="0" y="0"/>
            <a:ext cx="0" cy="0"/>
          </xdr:xfrm>
          <a:graphic>
            <a:graphicData uri="http://schemas.microsoft.com/office/drawing/2010/slicer">
              <sle:slicer xmlns:sle="http://schemas.microsoft.com/office/drawing/2010/slicer" name="FY 2"/>
            </a:graphicData>
          </a:graphic>
        </xdr:graphicFrame>
      </mc:Choice>
      <mc:Fallback xmlns="">
        <xdr:sp macro="" textlink="">
          <xdr:nvSpPr>
            <xdr:cNvPr id="0" name=""/>
            <xdr:cNvSpPr>
              <a:spLocks noTextEdit="1"/>
            </xdr:cNvSpPr>
          </xdr:nvSpPr>
          <xdr:spPr>
            <a:xfrm>
              <a:off x="9867943" y="43863580"/>
              <a:ext cx="1284921" cy="1651024"/>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244</xdr:row>
      <xdr:rowOff>7560</xdr:rowOff>
    </xdr:from>
    <xdr:to>
      <xdr:col>12</xdr:col>
      <xdr:colOff>80736</xdr:colOff>
      <xdr:row>259</xdr:row>
      <xdr:rowOff>160962</xdr:rowOff>
    </xdr:to>
    <xdr:graphicFrame macro="">
      <xdr:nvGraphicFramePr>
        <xdr:cNvPr id="41" name="Chart 40">
          <a:extLst>
            <a:ext uri="{FF2B5EF4-FFF2-40B4-BE49-F238E27FC236}">
              <a16:creationId xmlns:a16="http://schemas.microsoft.com/office/drawing/2014/main" id="{FEF40120-B51D-42F3-9AC6-9B141B6D6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xdr:colOff>
      <xdr:row>262</xdr:row>
      <xdr:rowOff>1</xdr:rowOff>
    </xdr:from>
    <xdr:to>
      <xdr:col>10</xdr:col>
      <xdr:colOff>438453</xdr:colOff>
      <xdr:row>275</xdr:row>
      <xdr:rowOff>0</xdr:rowOff>
    </xdr:to>
    <xdr:graphicFrame macro="">
      <xdr:nvGraphicFramePr>
        <xdr:cNvPr id="42" name="Chart 41">
          <a:extLst>
            <a:ext uri="{FF2B5EF4-FFF2-40B4-BE49-F238E27FC236}">
              <a16:creationId xmlns:a16="http://schemas.microsoft.com/office/drawing/2014/main" id="{6EA6A2DB-6F85-455C-A500-4B98DA11F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1146024</xdr:colOff>
      <xdr:row>275</xdr:row>
      <xdr:rowOff>170544</xdr:rowOff>
    </xdr:from>
    <xdr:to>
      <xdr:col>8</xdr:col>
      <xdr:colOff>902607</xdr:colOff>
      <xdr:row>291</xdr:row>
      <xdr:rowOff>10887</xdr:rowOff>
    </xdr:to>
    <xdr:graphicFrame macro="">
      <xdr:nvGraphicFramePr>
        <xdr:cNvPr id="45" name="Chart 44">
          <a:extLst>
            <a:ext uri="{FF2B5EF4-FFF2-40B4-BE49-F238E27FC236}">
              <a16:creationId xmlns:a16="http://schemas.microsoft.com/office/drawing/2014/main" id="{999730D7-5CBC-E714-2516-ED4D1E1D3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1017512</xdr:colOff>
      <xdr:row>291</xdr:row>
      <xdr:rowOff>170544</xdr:rowOff>
    </xdr:from>
    <xdr:to>
      <xdr:col>8</xdr:col>
      <xdr:colOff>910166</xdr:colOff>
      <xdr:row>307</xdr:row>
      <xdr:rowOff>10887</xdr:rowOff>
    </xdr:to>
    <xdr:graphicFrame macro="">
      <xdr:nvGraphicFramePr>
        <xdr:cNvPr id="47" name="Chart 46">
          <a:extLst>
            <a:ext uri="{FF2B5EF4-FFF2-40B4-BE49-F238E27FC236}">
              <a16:creationId xmlns:a16="http://schemas.microsoft.com/office/drawing/2014/main" id="{6B2C0C07-13CE-2793-80C5-8BCE97A55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309</xdr:row>
      <xdr:rowOff>0</xdr:rowOff>
    </xdr:from>
    <xdr:to>
      <xdr:col>10</xdr:col>
      <xdr:colOff>181128</xdr:colOff>
      <xdr:row>326</xdr:row>
      <xdr:rowOff>107684</xdr:rowOff>
    </xdr:to>
    <xdr:graphicFrame macro="">
      <xdr:nvGraphicFramePr>
        <xdr:cNvPr id="48" name="Chart 47">
          <a:extLst>
            <a:ext uri="{FF2B5EF4-FFF2-40B4-BE49-F238E27FC236}">
              <a16:creationId xmlns:a16="http://schemas.microsoft.com/office/drawing/2014/main" id="{A2E1C3AA-212F-4861-87DA-A7F05C4C2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10067</xdr:colOff>
      <xdr:row>334</xdr:row>
      <xdr:rowOff>2942</xdr:rowOff>
    </xdr:from>
    <xdr:to>
      <xdr:col>10</xdr:col>
      <xdr:colOff>253226</xdr:colOff>
      <xdr:row>348</xdr:row>
      <xdr:rowOff>144191</xdr:rowOff>
    </xdr:to>
    <xdr:graphicFrame macro="">
      <xdr:nvGraphicFramePr>
        <xdr:cNvPr id="40" name="Chart 39">
          <a:extLst>
            <a:ext uri="{FF2B5EF4-FFF2-40B4-BE49-F238E27FC236}">
              <a16:creationId xmlns:a16="http://schemas.microsoft.com/office/drawing/2014/main" id="{F03C6585-7B4D-6351-17AA-E4651331E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11</xdr:col>
      <xdr:colOff>472377</xdr:colOff>
      <xdr:row>332</xdr:row>
      <xdr:rowOff>169592</xdr:rowOff>
    </xdr:from>
    <xdr:to>
      <xdr:col>13</xdr:col>
      <xdr:colOff>377128</xdr:colOff>
      <xdr:row>339</xdr:row>
      <xdr:rowOff>170366</xdr:rowOff>
    </xdr:to>
    <mc:AlternateContent xmlns:mc="http://schemas.openxmlformats.org/markup-compatibility/2006" xmlns:a14="http://schemas.microsoft.com/office/drawing/2010/main">
      <mc:Choice Requires="a14">
        <xdr:graphicFrame macro="">
          <xdr:nvGraphicFramePr>
            <xdr:cNvPr id="43" name="Company 1">
              <a:extLst>
                <a:ext uri="{FF2B5EF4-FFF2-40B4-BE49-F238E27FC236}">
                  <a16:creationId xmlns:a16="http://schemas.microsoft.com/office/drawing/2014/main" id="{32EA9390-AFE5-629C-18A5-0FFCB0D294A1}"/>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9741828" y="61873007"/>
              <a:ext cx="1128287" cy="1301749"/>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596280</xdr:colOff>
      <xdr:row>340</xdr:row>
      <xdr:rowOff>69696</xdr:rowOff>
    </xdr:from>
    <xdr:to>
      <xdr:col>13</xdr:col>
      <xdr:colOff>377127</xdr:colOff>
      <xdr:row>347</xdr:row>
      <xdr:rowOff>139390</xdr:rowOff>
    </xdr:to>
    <mc:AlternateContent xmlns:mc="http://schemas.openxmlformats.org/markup-compatibility/2006" xmlns:a14="http://schemas.microsoft.com/office/drawing/2010/main">
      <mc:Choice Requires="a14">
        <xdr:graphicFrame macro="">
          <xdr:nvGraphicFramePr>
            <xdr:cNvPr id="44" name="FY 1">
              <a:extLst>
                <a:ext uri="{FF2B5EF4-FFF2-40B4-BE49-F238E27FC236}">
                  <a16:creationId xmlns:a16="http://schemas.microsoft.com/office/drawing/2014/main" id="{F94F9C43-D1FB-68A4-4210-FAA76277CFD6}"/>
                </a:ext>
              </a:extLst>
            </xdr:cNvPr>
            <xdr:cNvGraphicFramePr/>
          </xdr:nvGraphicFramePr>
          <xdr:xfrm>
            <a:off x="0" y="0"/>
            <a:ext cx="0" cy="0"/>
          </xdr:xfrm>
          <a:graphic>
            <a:graphicData uri="http://schemas.microsoft.com/office/drawing/2010/slicer">
              <sle:slicer xmlns:sle="http://schemas.microsoft.com/office/drawing/2010/slicer" name="FY 1"/>
            </a:graphicData>
          </a:graphic>
        </xdr:graphicFrame>
      </mc:Choice>
      <mc:Fallback xmlns="">
        <xdr:sp macro="" textlink="">
          <xdr:nvSpPr>
            <xdr:cNvPr id="0" name=""/>
            <xdr:cNvSpPr>
              <a:spLocks noTextEdit="1"/>
            </xdr:cNvSpPr>
          </xdr:nvSpPr>
          <xdr:spPr>
            <a:xfrm>
              <a:off x="9865731" y="63259940"/>
              <a:ext cx="1004383" cy="137067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978055</xdr:colOff>
      <xdr:row>350</xdr:row>
      <xdr:rowOff>2943</xdr:rowOff>
    </xdr:from>
    <xdr:to>
      <xdr:col>8</xdr:col>
      <xdr:colOff>996641</xdr:colOff>
      <xdr:row>364</xdr:row>
      <xdr:rowOff>144191</xdr:rowOff>
    </xdr:to>
    <xdr:graphicFrame macro="">
      <xdr:nvGraphicFramePr>
        <xdr:cNvPr id="46" name="Chart 45">
          <a:extLst>
            <a:ext uri="{FF2B5EF4-FFF2-40B4-BE49-F238E27FC236}">
              <a16:creationId xmlns:a16="http://schemas.microsoft.com/office/drawing/2014/main" id="{C6839FE9-6BF2-D3F4-F74A-AEB393E64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629579</xdr:colOff>
      <xdr:row>367</xdr:row>
      <xdr:rowOff>88125</xdr:rowOff>
    </xdr:from>
    <xdr:to>
      <xdr:col>8</xdr:col>
      <xdr:colOff>648164</xdr:colOff>
      <xdr:row>382</xdr:row>
      <xdr:rowOff>43520</xdr:rowOff>
    </xdr:to>
    <xdr:graphicFrame macro="">
      <xdr:nvGraphicFramePr>
        <xdr:cNvPr id="49" name="Chart 48">
          <a:extLst>
            <a:ext uri="{FF2B5EF4-FFF2-40B4-BE49-F238E27FC236}">
              <a16:creationId xmlns:a16="http://schemas.microsoft.com/office/drawing/2014/main" id="{755E5A22-58BF-B7C7-8274-7C2CFFBF1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978054</xdr:colOff>
      <xdr:row>384</xdr:row>
      <xdr:rowOff>2943</xdr:rowOff>
    </xdr:from>
    <xdr:to>
      <xdr:col>8</xdr:col>
      <xdr:colOff>996639</xdr:colOff>
      <xdr:row>398</xdr:row>
      <xdr:rowOff>144192</xdr:rowOff>
    </xdr:to>
    <xdr:graphicFrame macro="">
      <xdr:nvGraphicFramePr>
        <xdr:cNvPr id="51" name="Chart 50">
          <a:extLst>
            <a:ext uri="{FF2B5EF4-FFF2-40B4-BE49-F238E27FC236}">
              <a16:creationId xmlns:a16="http://schemas.microsoft.com/office/drawing/2014/main" id="{6D623FCE-B797-223F-DC23-D0B3A0C41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668298</xdr:colOff>
      <xdr:row>397</xdr:row>
      <xdr:rowOff>88126</xdr:rowOff>
    </xdr:from>
    <xdr:to>
      <xdr:col>8</xdr:col>
      <xdr:colOff>686884</xdr:colOff>
      <xdr:row>412</xdr:row>
      <xdr:rowOff>43521</xdr:rowOff>
    </xdr:to>
    <xdr:graphicFrame macro="">
      <xdr:nvGraphicFramePr>
        <xdr:cNvPr id="52" name="Chart 51">
          <a:extLst>
            <a:ext uri="{FF2B5EF4-FFF2-40B4-BE49-F238E27FC236}">
              <a16:creationId xmlns:a16="http://schemas.microsoft.com/office/drawing/2014/main" id="{951AB5C2-FB3B-3227-1CAA-27F9C161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652811</xdr:colOff>
      <xdr:row>413</xdr:row>
      <xdr:rowOff>2942</xdr:rowOff>
    </xdr:from>
    <xdr:to>
      <xdr:col>8</xdr:col>
      <xdr:colOff>671396</xdr:colOff>
      <xdr:row>427</xdr:row>
      <xdr:rowOff>144191</xdr:rowOff>
    </xdr:to>
    <xdr:graphicFrame macro="">
      <xdr:nvGraphicFramePr>
        <xdr:cNvPr id="53" name="Chart 52">
          <a:extLst>
            <a:ext uri="{FF2B5EF4-FFF2-40B4-BE49-F238E27FC236}">
              <a16:creationId xmlns:a16="http://schemas.microsoft.com/office/drawing/2014/main" id="{63C0B508-D65A-590A-5580-A1BE9ADCF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645067</xdr:colOff>
      <xdr:row>428</xdr:row>
      <xdr:rowOff>33918</xdr:rowOff>
    </xdr:from>
    <xdr:to>
      <xdr:col>8</xdr:col>
      <xdr:colOff>663652</xdr:colOff>
      <xdr:row>442</xdr:row>
      <xdr:rowOff>175167</xdr:rowOff>
    </xdr:to>
    <xdr:graphicFrame macro="">
      <xdr:nvGraphicFramePr>
        <xdr:cNvPr id="54" name="Chart 53">
          <a:extLst>
            <a:ext uri="{FF2B5EF4-FFF2-40B4-BE49-F238E27FC236}">
              <a16:creationId xmlns:a16="http://schemas.microsoft.com/office/drawing/2014/main" id="{199DC202-AA01-508E-E0E8-786F15039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637323</xdr:colOff>
      <xdr:row>444</xdr:row>
      <xdr:rowOff>181053</xdr:rowOff>
    </xdr:from>
    <xdr:to>
      <xdr:col>8</xdr:col>
      <xdr:colOff>655909</xdr:colOff>
      <xdr:row>459</xdr:row>
      <xdr:rowOff>136448</xdr:rowOff>
    </xdr:to>
    <xdr:graphicFrame macro="">
      <xdr:nvGraphicFramePr>
        <xdr:cNvPr id="55" name="Chart 54">
          <a:extLst>
            <a:ext uri="{FF2B5EF4-FFF2-40B4-BE49-F238E27FC236}">
              <a16:creationId xmlns:a16="http://schemas.microsoft.com/office/drawing/2014/main" id="{A3CE0F46-1F11-868A-0436-BB1FBADD2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4" name="Rounded Rectangle 6">
          <a:hlinkClick xmlns:r="http://schemas.openxmlformats.org/officeDocument/2006/relationships" r:id="rId1"/>
          <a:extLst>
            <a:ext uri="{FF2B5EF4-FFF2-40B4-BE49-F238E27FC236}">
              <a16:creationId xmlns:a16="http://schemas.microsoft.com/office/drawing/2014/main" id="{88A0F837-A921-ADC4-5183-2CAE36D3CFDB}"/>
            </a:ext>
          </a:extLst>
        </xdr:cNvPr>
        <xdr:cNvSpPr/>
      </xdr:nvSpPr>
      <xdr:spPr>
        <a:xfrm>
          <a:off x="0" y="102870"/>
          <a:ext cx="17619865" cy="1877560"/>
        </a:xfrm>
        <a:prstGeom prst="roundRect">
          <a:avLst/>
        </a:prstGeom>
        <a:solidFill>
          <a:srgbClr val="3A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7" name="Rounded Rectangle 9">
          <a:hlinkClick xmlns:r="http://schemas.openxmlformats.org/officeDocument/2006/relationships" r:id="rId2"/>
          <a:extLst>
            <a:ext uri="{FF2B5EF4-FFF2-40B4-BE49-F238E27FC236}">
              <a16:creationId xmlns:a16="http://schemas.microsoft.com/office/drawing/2014/main" id="{E06B7BC7-44E1-46BA-8C6A-4DDA02292C98}"/>
            </a:ext>
          </a:extLst>
        </xdr:cNvPr>
        <xdr:cNvSpPr/>
      </xdr:nvSpPr>
      <xdr:spPr>
        <a:xfrm>
          <a:off x="5031582"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8" name="Rounded Rectangle 10">
          <a:hlinkClick xmlns:r="http://schemas.openxmlformats.org/officeDocument/2006/relationships" r:id="rId3"/>
          <a:extLst>
            <a:ext uri="{FF2B5EF4-FFF2-40B4-BE49-F238E27FC236}">
              <a16:creationId xmlns:a16="http://schemas.microsoft.com/office/drawing/2014/main" id="{E18E4FDC-B5B8-450F-A378-F6F9F508AD54}"/>
            </a:ext>
          </a:extLst>
        </xdr:cNvPr>
        <xdr:cNvSpPr/>
      </xdr:nvSpPr>
      <xdr:spPr>
        <a:xfrm>
          <a:off x="6594873"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9" name="Rounded Rectangle 11">
          <a:hlinkClick xmlns:r="http://schemas.openxmlformats.org/officeDocument/2006/relationships" r:id="rId2"/>
          <a:extLst>
            <a:ext uri="{FF2B5EF4-FFF2-40B4-BE49-F238E27FC236}">
              <a16:creationId xmlns:a16="http://schemas.microsoft.com/office/drawing/2014/main" id="{65C223FB-B457-4304-90D8-0D1170985E9A}"/>
            </a:ext>
          </a:extLst>
        </xdr:cNvPr>
        <xdr:cNvSpPr/>
      </xdr:nvSpPr>
      <xdr:spPr>
        <a:xfrm>
          <a:off x="3468291"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10" name="Rounded Rectangle 6">
          <a:hlinkClick xmlns:r="http://schemas.openxmlformats.org/officeDocument/2006/relationships" r:id="rId4"/>
          <a:extLst>
            <a:ext uri="{FF2B5EF4-FFF2-40B4-BE49-F238E27FC236}">
              <a16:creationId xmlns:a16="http://schemas.microsoft.com/office/drawing/2014/main" id="{D3B5AA82-20C7-454F-A2CA-AC97924006CD}"/>
            </a:ext>
          </a:extLst>
        </xdr:cNvPr>
        <xdr:cNvSpPr/>
      </xdr:nvSpPr>
      <xdr:spPr>
        <a:xfrm>
          <a:off x="8158164" y="974498"/>
          <a:ext cx="1430867" cy="47226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1" name="Rounded Rectangle 6">
          <a:hlinkClick xmlns:r="http://schemas.openxmlformats.org/officeDocument/2006/relationships" r:id="rId5"/>
          <a:extLst>
            <a:ext uri="{FF2B5EF4-FFF2-40B4-BE49-F238E27FC236}">
              <a16:creationId xmlns:a16="http://schemas.microsoft.com/office/drawing/2014/main" id="{72571A42-5E7D-43D1-998E-67C210B59C8C}"/>
            </a:ext>
          </a:extLst>
        </xdr:cNvPr>
        <xdr:cNvSpPr/>
      </xdr:nvSpPr>
      <xdr:spPr>
        <a:xfrm>
          <a:off x="9721455"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2" name="Rounded Rectangle 6">
          <a:hlinkClick xmlns:r="http://schemas.openxmlformats.org/officeDocument/2006/relationships" r:id="rId6"/>
          <a:extLst>
            <a:ext uri="{FF2B5EF4-FFF2-40B4-BE49-F238E27FC236}">
              <a16:creationId xmlns:a16="http://schemas.microsoft.com/office/drawing/2014/main" id="{5F01EB71-7824-457F-AD06-7D5D13B8913D}"/>
            </a:ext>
          </a:extLst>
        </xdr:cNvPr>
        <xdr:cNvSpPr/>
      </xdr:nvSpPr>
      <xdr:spPr>
        <a:xfrm>
          <a:off x="11284746"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3" name="Rounded Rectangle 11">
          <a:hlinkClick xmlns:r="http://schemas.openxmlformats.org/officeDocument/2006/relationships" r:id="rId7"/>
          <a:extLst>
            <a:ext uri="{FF2B5EF4-FFF2-40B4-BE49-F238E27FC236}">
              <a16:creationId xmlns:a16="http://schemas.microsoft.com/office/drawing/2014/main" id="{BDF6C6D3-2409-4AB8-AA3A-E9DD74066FDC}"/>
            </a:ext>
          </a:extLst>
        </xdr:cNvPr>
        <xdr:cNvSpPr/>
      </xdr:nvSpPr>
      <xdr:spPr>
        <a:xfrm>
          <a:off x="1905000"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4" name="Rounded Rectangle 11">
          <a:hlinkClick xmlns:r="http://schemas.openxmlformats.org/officeDocument/2006/relationships" r:id="rId8"/>
          <a:extLst>
            <a:ext uri="{FF2B5EF4-FFF2-40B4-BE49-F238E27FC236}">
              <a16:creationId xmlns:a16="http://schemas.microsoft.com/office/drawing/2014/main" id="{117AE1A4-7231-4214-A7C4-D88C75BAB7A9}"/>
            </a:ext>
          </a:extLst>
        </xdr:cNvPr>
        <xdr:cNvSpPr/>
      </xdr:nvSpPr>
      <xdr:spPr>
        <a:xfrm>
          <a:off x="12848037"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5" name="Rounded Rectangle 11">
          <a:hlinkClick xmlns:r="http://schemas.openxmlformats.org/officeDocument/2006/relationships" r:id="rId9"/>
          <a:extLst>
            <a:ext uri="{FF2B5EF4-FFF2-40B4-BE49-F238E27FC236}">
              <a16:creationId xmlns:a16="http://schemas.microsoft.com/office/drawing/2014/main" id="{258A5E2B-ABC3-43CA-BDEE-A5E03CACAC73}"/>
            </a:ext>
          </a:extLst>
        </xdr:cNvPr>
        <xdr:cNvSpPr/>
      </xdr:nvSpPr>
      <xdr:spPr>
        <a:xfrm>
          <a:off x="14411325"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86591</xdr:colOff>
      <xdr:row>12</xdr:row>
      <xdr:rowOff>67349</xdr:rowOff>
    </xdr:from>
    <xdr:to>
      <xdr:col>5</xdr:col>
      <xdr:colOff>500303</xdr:colOff>
      <xdr:row>37</xdr:row>
      <xdr:rowOff>96212</xdr:rowOff>
    </xdr:to>
    <xdr:sp macro="" textlink="">
      <xdr:nvSpPr>
        <xdr:cNvPr id="16" name="TextBox 15">
          <a:extLst>
            <a:ext uri="{FF2B5EF4-FFF2-40B4-BE49-F238E27FC236}">
              <a16:creationId xmlns:a16="http://schemas.microsoft.com/office/drawing/2014/main" id="{CF4E7484-1D9A-81BA-2A0E-286C2E4FCE32}"/>
            </a:ext>
          </a:extLst>
        </xdr:cNvPr>
        <xdr:cNvSpPr txBox="1"/>
      </xdr:nvSpPr>
      <xdr:spPr>
        <a:xfrm>
          <a:off x="86591" y="2482273"/>
          <a:ext cx="3444394" cy="4598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200" b="0" i="0">
              <a:solidFill>
                <a:schemeClr val="dk1"/>
              </a:solidFill>
              <a:effectLst/>
              <a:latin typeface="Times New Roman" panose="02020603050405020304" pitchFamily="18" charset="0"/>
              <a:ea typeface="+mn-ea"/>
              <a:cs typeface="Times New Roman" panose="02020603050405020304" pitchFamily="18" charset="0"/>
            </a:rPr>
            <a:t>Founded in 1993 by Jensen Huang, Chris Malachowsky, and Curtis Priem.</a:t>
          </a:r>
        </a:p>
        <a:p>
          <a:r>
            <a:rPr lang="ro-RO" sz="1200" b="0" i="0">
              <a:solidFill>
                <a:schemeClr val="dk1"/>
              </a:solidFill>
              <a:effectLst/>
              <a:latin typeface="Times New Roman" panose="02020603050405020304" pitchFamily="18" charset="0"/>
              <a:ea typeface="+mn-ea"/>
              <a:cs typeface="Times New Roman" panose="02020603050405020304" pitchFamily="18" charset="0"/>
            </a:rPr>
            <a:t>Headquartered in Santa Clara, California, USA.</a:t>
          </a:r>
        </a:p>
        <a:p>
          <a:r>
            <a:rPr lang="ro-RO" sz="1200" b="0" i="0">
              <a:solidFill>
                <a:schemeClr val="dk1"/>
              </a:solidFill>
              <a:effectLst/>
              <a:latin typeface="Times New Roman" panose="02020603050405020304" pitchFamily="18" charset="0"/>
              <a:ea typeface="+mn-ea"/>
              <a:cs typeface="Times New Roman" panose="02020603050405020304" pitchFamily="18" charset="0"/>
            </a:rPr>
            <a:t>NVIDIA is a leading technology company renowned for its graphics processing units (GPUs) and semiconductor innovations</a:t>
          </a:r>
          <a:r>
            <a:rPr lang="en-US" sz="1200" b="0" i="0">
              <a:solidFill>
                <a:schemeClr val="dk1"/>
              </a:solidFill>
              <a:effectLst/>
              <a:latin typeface="Times New Roman" panose="02020603050405020304" pitchFamily="18" charset="0"/>
              <a:ea typeface="+mn-ea"/>
              <a:cs typeface="Times New Roman" panose="02020603050405020304" pitchFamily="18" charset="0"/>
            </a:rPr>
            <a:t>.</a:t>
          </a:r>
          <a:endParaRPr lang="ro-RO" sz="1200" b="0" i="0">
            <a:solidFill>
              <a:schemeClr val="dk1"/>
            </a:solidFill>
            <a:effectLst/>
            <a:latin typeface="Times New Roman" panose="02020603050405020304" pitchFamily="18" charset="0"/>
            <a:ea typeface="+mn-ea"/>
            <a:cs typeface="Times New Roman" panose="02020603050405020304" pitchFamily="18" charset="0"/>
          </a:endParaRPr>
        </a:p>
        <a:p>
          <a:r>
            <a:rPr lang="ro-RO" sz="1200">
              <a:latin typeface="Times New Roman" panose="02020603050405020304" pitchFamily="18" charset="0"/>
              <a:cs typeface="Times New Roman" panose="02020603050405020304" pitchFamily="18" charset="0"/>
            </a:rPr>
            <a:t>NVIDIA invests heavily in research and development, driving innovation across its product portfolio.</a:t>
          </a:r>
        </a:p>
        <a:p>
          <a:r>
            <a:rPr lang="ro-RO" sz="1200">
              <a:latin typeface="Times New Roman" panose="02020603050405020304" pitchFamily="18" charset="0"/>
              <a:cs typeface="Times New Roman" panose="02020603050405020304" pitchFamily="18" charset="0"/>
            </a:rPr>
            <a:t>The company has a strong focus on AI and deep learning, continually pushing the boundaries of what GPUs can achieve in terms of computational power and efficiency.</a:t>
          </a:r>
        </a:p>
        <a:p>
          <a:r>
            <a:rPr lang="ro-RO" sz="1200">
              <a:latin typeface="Times New Roman" panose="02020603050405020304" pitchFamily="18" charset="0"/>
              <a:cs typeface="Times New Roman" panose="02020603050405020304" pitchFamily="18" charset="0"/>
            </a:rPr>
            <a:t>NVIDIA collaborates with leading research institutions and partners worldwide to advance technology and solve complex challenges.</a:t>
          </a:r>
        </a:p>
        <a:p>
          <a:endParaRPr lang="ro-RO" sz="1100"/>
        </a:p>
      </xdr:txBody>
    </xdr:sp>
    <xdr:clientData/>
  </xdr:twoCellAnchor>
  <xdr:twoCellAnchor>
    <xdr:from>
      <xdr:col>7</xdr:col>
      <xdr:colOff>115454</xdr:colOff>
      <xdr:row>12</xdr:row>
      <xdr:rowOff>76970</xdr:rowOff>
    </xdr:from>
    <xdr:to>
      <xdr:col>12</xdr:col>
      <xdr:colOff>490682</xdr:colOff>
      <xdr:row>37</xdr:row>
      <xdr:rowOff>144318</xdr:rowOff>
    </xdr:to>
    <xdr:sp macro="" textlink="">
      <xdr:nvSpPr>
        <xdr:cNvPr id="17" name="TextBox 16">
          <a:extLst>
            <a:ext uri="{FF2B5EF4-FFF2-40B4-BE49-F238E27FC236}">
              <a16:creationId xmlns:a16="http://schemas.microsoft.com/office/drawing/2014/main" id="{15EF964E-8A1E-350D-0B6D-64CB8A519749}"/>
            </a:ext>
          </a:extLst>
        </xdr:cNvPr>
        <xdr:cNvSpPr txBox="1"/>
      </xdr:nvSpPr>
      <xdr:spPr>
        <a:xfrm>
          <a:off x="4358409" y="2491894"/>
          <a:ext cx="3405909" cy="4637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200">
              <a:latin typeface="Times New Roman" panose="02020603050405020304" pitchFamily="18" charset="0"/>
              <a:cs typeface="Times New Roman" panose="02020603050405020304" pitchFamily="18" charset="0"/>
            </a:rPr>
            <a:t>Founded in 1969 by Jerry Sanders, AMD is a global semiconductor company headquartered in Santa Clara, California, USA.</a:t>
          </a:r>
        </a:p>
        <a:p>
          <a:r>
            <a:rPr lang="ro-RO" sz="1200">
              <a:latin typeface="Times New Roman" panose="02020603050405020304" pitchFamily="18" charset="0"/>
              <a:cs typeface="Times New Roman" panose="02020603050405020304" pitchFamily="18" charset="0"/>
            </a:rPr>
            <a:t>AMD is renowned for its innovative microprocessor and graphics technologies, competing directly with industry giants like Intel and NVIDIA</a:t>
          </a:r>
          <a:r>
            <a:rPr lang="en-US" sz="1200">
              <a:latin typeface="Times New Roman" panose="02020603050405020304" pitchFamily="18" charset="0"/>
              <a:cs typeface="Times New Roman" panose="02020603050405020304" pitchFamily="18" charset="0"/>
            </a:rPr>
            <a:t>.</a:t>
          </a:r>
        </a:p>
        <a:p>
          <a:r>
            <a:rPr lang="ro-RO" sz="1200" b="0" i="0">
              <a:solidFill>
                <a:schemeClr val="dk1"/>
              </a:solidFill>
              <a:effectLst/>
              <a:latin typeface="Times New Roman" panose="02020603050405020304" pitchFamily="18" charset="0"/>
              <a:ea typeface="+mn-ea"/>
              <a:cs typeface="Times New Roman" panose="02020603050405020304" pitchFamily="18" charset="0"/>
            </a:rPr>
            <a:t>AMD invests in research and development to drive innovation across its product lines.</a:t>
          </a:r>
        </a:p>
        <a:p>
          <a:r>
            <a:rPr lang="ro-RO" sz="1200" b="0" i="0">
              <a:solidFill>
                <a:schemeClr val="dk1"/>
              </a:solidFill>
              <a:effectLst/>
              <a:latin typeface="Times New Roman" panose="02020603050405020304" pitchFamily="18" charset="0"/>
              <a:ea typeface="+mn-ea"/>
              <a:cs typeface="Times New Roman" panose="02020603050405020304" pitchFamily="18" charset="0"/>
            </a:rPr>
            <a:t>The company focuses on advancing CPU and GPU architectures, enhancing performance, efficiency, and feature sets.</a:t>
          </a:r>
        </a:p>
        <a:p>
          <a:r>
            <a:rPr lang="ro-RO" sz="1200" b="0" i="0">
              <a:solidFill>
                <a:schemeClr val="dk1"/>
              </a:solidFill>
              <a:effectLst/>
              <a:latin typeface="Times New Roman" panose="02020603050405020304" pitchFamily="18" charset="0"/>
              <a:ea typeface="+mn-ea"/>
              <a:cs typeface="Times New Roman" panose="02020603050405020304" pitchFamily="18" charset="0"/>
            </a:rPr>
            <a:t>AMD collaborates with industry partners and open-source communities to develop cutting-edge technologies and standards.</a:t>
          </a:r>
        </a:p>
        <a:p>
          <a:endParaRPr lang="ro-RO" sz="1100"/>
        </a:p>
        <a:p>
          <a:endParaRPr lang="ro-RO" sz="1100"/>
        </a:p>
      </xdr:txBody>
    </xdr:sp>
    <xdr:clientData/>
  </xdr:twoCellAnchor>
  <xdr:twoCellAnchor>
    <xdr:from>
      <xdr:col>14</xdr:col>
      <xdr:colOff>125076</xdr:colOff>
      <xdr:row>12</xdr:row>
      <xdr:rowOff>86591</xdr:rowOff>
    </xdr:from>
    <xdr:to>
      <xdr:col>19</xdr:col>
      <xdr:colOff>500303</xdr:colOff>
      <xdr:row>38</xdr:row>
      <xdr:rowOff>125076</xdr:rowOff>
    </xdr:to>
    <xdr:sp macro="" textlink="">
      <xdr:nvSpPr>
        <xdr:cNvPr id="18" name="TextBox 17">
          <a:extLst>
            <a:ext uri="{FF2B5EF4-FFF2-40B4-BE49-F238E27FC236}">
              <a16:creationId xmlns:a16="http://schemas.microsoft.com/office/drawing/2014/main" id="{F352E427-F1A0-B3A9-7FBB-4B2FA1574AA2}"/>
            </a:ext>
          </a:extLst>
        </xdr:cNvPr>
        <xdr:cNvSpPr txBox="1"/>
      </xdr:nvSpPr>
      <xdr:spPr>
        <a:xfrm>
          <a:off x="8610985" y="2501515"/>
          <a:ext cx="3405909" cy="4791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200" b="0" i="0">
              <a:solidFill>
                <a:schemeClr val="dk1"/>
              </a:solidFill>
              <a:effectLst/>
              <a:latin typeface="Times New Roman" panose="02020603050405020304" pitchFamily="18" charset="0"/>
              <a:ea typeface="+mn-ea"/>
              <a:cs typeface="Times New Roman" panose="02020603050405020304" pitchFamily="18" charset="0"/>
            </a:rPr>
            <a:t>Founded in 1968 by Robert Noyce and Gordon Moore, Intel is a global technology company headquartered in Santa Clara, California, USA.</a:t>
          </a:r>
        </a:p>
        <a:p>
          <a:r>
            <a:rPr lang="ro-RO" sz="1200" b="0" i="0">
              <a:solidFill>
                <a:schemeClr val="dk1"/>
              </a:solidFill>
              <a:effectLst/>
              <a:latin typeface="Times New Roman" panose="02020603050405020304" pitchFamily="18" charset="0"/>
              <a:ea typeface="+mn-ea"/>
              <a:cs typeface="Times New Roman" panose="02020603050405020304" pitchFamily="18" charset="0"/>
            </a:rPr>
            <a:t>Intel is one of the world's largest semiconductor manufacturers, renowned for its microprocessors and other computing-related products.</a:t>
          </a:r>
        </a:p>
        <a:p>
          <a:r>
            <a:rPr lang="ro-RO" sz="1200" b="0" i="0">
              <a:solidFill>
                <a:schemeClr val="dk1"/>
              </a:solidFill>
              <a:effectLst/>
              <a:latin typeface="Times New Roman" panose="02020603050405020304" pitchFamily="18" charset="0"/>
              <a:ea typeface="+mn-ea"/>
              <a:cs typeface="Times New Roman" panose="02020603050405020304" pitchFamily="18" charset="0"/>
            </a:rPr>
            <a:t>Intel invests heavily in research and development to drive innovation across its product lines.</a:t>
          </a:r>
        </a:p>
        <a:p>
          <a:r>
            <a:rPr lang="ro-RO" sz="1200" b="0" i="0">
              <a:solidFill>
                <a:schemeClr val="dk1"/>
              </a:solidFill>
              <a:effectLst/>
              <a:latin typeface="Times New Roman" panose="02020603050405020304" pitchFamily="18" charset="0"/>
              <a:ea typeface="+mn-ea"/>
              <a:cs typeface="Times New Roman" panose="02020603050405020304" pitchFamily="18" charset="0"/>
            </a:rPr>
            <a:t>The company focuses on advancing semiconductor manufacturing processes, CPU and GPU architectures, and emerging technologies such as artificial intelligence and 5G connectivity.</a:t>
          </a:r>
        </a:p>
        <a:p>
          <a:r>
            <a:rPr lang="ro-RO" sz="1200" b="0" i="0">
              <a:solidFill>
                <a:schemeClr val="dk1"/>
              </a:solidFill>
              <a:effectLst/>
              <a:latin typeface="Times New Roman" panose="02020603050405020304" pitchFamily="18" charset="0"/>
              <a:ea typeface="+mn-ea"/>
              <a:cs typeface="Times New Roman" panose="02020603050405020304" pitchFamily="18" charset="0"/>
            </a:rPr>
            <a:t>Intel collaborates with industry partners, academic institutions, and government agencies to push the boundaries of technology and solve complex challenges.</a:t>
          </a:r>
        </a:p>
        <a:p>
          <a:endParaRPr lang="ro-RO" sz="1100"/>
        </a:p>
      </xdr:txBody>
    </xdr:sp>
    <xdr:clientData/>
  </xdr:twoCellAnchor>
  <xdr:twoCellAnchor>
    <xdr:from>
      <xdr:col>21</xdr:col>
      <xdr:colOff>96212</xdr:colOff>
      <xdr:row>12</xdr:row>
      <xdr:rowOff>67349</xdr:rowOff>
    </xdr:from>
    <xdr:to>
      <xdr:col>26</xdr:col>
      <xdr:colOff>490682</xdr:colOff>
      <xdr:row>39</xdr:row>
      <xdr:rowOff>48106</xdr:rowOff>
    </xdr:to>
    <xdr:sp macro="" textlink="">
      <xdr:nvSpPr>
        <xdr:cNvPr id="19" name="TextBox 18">
          <a:extLst>
            <a:ext uri="{FF2B5EF4-FFF2-40B4-BE49-F238E27FC236}">
              <a16:creationId xmlns:a16="http://schemas.microsoft.com/office/drawing/2014/main" id="{CABE3719-1B52-1E42-1FF3-8D2C6AFA0EEB}"/>
            </a:ext>
          </a:extLst>
        </xdr:cNvPr>
        <xdr:cNvSpPr txBox="1"/>
      </xdr:nvSpPr>
      <xdr:spPr>
        <a:xfrm>
          <a:off x="12825076" y="2482273"/>
          <a:ext cx="3425151" cy="49164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200" b="0" i="0">
              <a:solidFill>
                <a:schemeClr val="dk1"/>
              </a:solidFill>
              <a:effectLst/>
              <a:latin typeface="Times New Roman" panose="02020603050405020304" pitchFamily="18" charset="0"/>
              <a:ea typeface="+mn-ea"/>
              <a:cs typeface="Times New Roman" panose="02020603050405020304" pitchFamily="18" charset="0"/>
            </a:rPr>
            <a:t>Founded in 1985 by Irwin Jacobs and six others, Qualcomm is a global technology company headquartered in San Diego, California, USA.</a:t>
          </a:r>
        </a:p>
        <a:p>
          <a:r>
            <a:rPr lang="ro-RO" sz="1200" b="0" i="0">
              <a:solidFill>
                <a:schemeClr val="dk1"/>
              </a:solidFill>
              <a:effectLst/>
              <a:latin typeface="Times New Roman" panose="02020603050405020304" pitchFamily="18" charset="0"/>
              <a:ea typeface="+mn-ea"/>
              <a:cs typeface="Times New Roman" panose="02020603050405020304" pitchFamily="18" charset="0"/>
            </a:rPr>
            <a:t>Qualcomm specializes in designing and manufacturing semiconductors, wireless technologies, and telecommunications equipment.</a:t>
          </a:r>
        </a:p>
        <a:p>
          <a:r>
            <a:rPr lang="ro-RO" sz="1200" b="0" i="0">
              <a:solidFill>
                <a:schemeClr val="dk1"/>
              </a:solidFill>
              <a:effectLst/>
              <a:latin typeface="Times New Roman" panose="02020603050405020304" pitchFamily="18" charset="0"/>
              <a:ea typeface="+mn-ea"/>
              <a:cs typeface="Times New Roman" panose="02020603050405020304" pitchFamily="18" charset="0"/>
            </a:rPr>
            <a:t>Qualcomm is known for its strong focus on innovation and research, particularly in the areas of mobile technology, wireless communications, and semiconductor design.</a:t>
          </a:r>
        </a:p>
        <a:p>
          <a:r>
            <a:rPr lang="ro-RO" sz="1200" b="0" i="0">
              <a:solidFill>
                <a:schemeClr val="dk1"/>
              </a:solidFill>
              <a:effectLst/>
              <a:latin typeface="Times New Roman" panose="02020603050405020304" pitchFamily="18" charset="0"/>
              <a:ea typeface="+mn-ea"/>
              <a:cs typeface="Times New Roman" panose="02020603050405020304" pitchFamily="18" charset="0"/>
            </a:rPr>
            <a:t>The company invests heavily in R&amp;D to develop cutting-edge technologies and solutions that address the evolving needs of the mobile and wireless industries.</a:t>
          </a:r>
        </a:p>
        <a:p>
          <a:r>
            <a:rPr lang="ro-RO" sz="1200" b="0" i="0">
              <a:solidFill>
                <a:schemeClr val="dk1"/>
              </a:solidFill>
              <a:effectLst/>
              <a:latin typeface="Times New Roman" panose="02020603050405020304" pitchFamily="18" charset="0"/>
              <a:ea typeface="+mn-ea"/>
              <a:cs typeface="Times New Roman" panose="02020603050405020304" pitchFamily="18" charset="0"/>
            </a:rPr>
            <a:t>Qualcomm collaborates with industry partners, standards organizations, and academic institutions to drive technological advancements and shape the future of wireless connectivity.</a:t>
          </a:r>
        </a:p>
        <a:p>
          <a:endParaRPr lang="ro-RO" sz="1100"/>
        </a:p>
      </xdr:txBody>
    </xdr:sp>
    <xdr:clientData/>
  </xdr:twoCellAnchor>
  <xdr:twoCellAnchor>
    <xdr:from>
      <xdr:col>0</xdr:col>
      <xdr:colOff>174112</xdr:colOff>
      <xdr:row>1</xdr:row>
      <xdr:rowOff>39740</xdr:rowOff>
    </xdr:from>
    <xdr:to>
      <xdr:col>28</xdr:col>
      <xdr:colOff>376962</xdr:colOff>
      <xdr:row>9</xdr:row>
      <xdr:rowOff>163111</xdr:rowOff>
    </xdr:to>
    <xdr:grpSp>
      <xdr:nvGrpSpPr>
        <xdr:cNvPr id="24" name="Group 23">
          <a:extLst>
            <a:ext uri="{FF2B5EF4-FFF2-40B4-BE49-F238E27FC236}">
              <a16:creationId xmlns:a16="http://schemas.microsoft.com/office/drawing/2014/main" id="{D2B6382A-35DC-0B1A-9929-D2DE35ECA43F}"/>
            </a:ext>
          </a:extLst>
        </xdr:cNvPr>
        <xdr:cNvGrpSpPr/>
      </xdr:nvGrpSpPr>
      <xdr:grpSpPr>
        <a:xfrm>
          <a:off x="174112" y="224095"/>
          <a:ext cx="17409302" cy="1598210"/>
          <a:chOff x="174112" y="224095"/>
          <a:chExt cx="17409302" cy="1598210"/>
        </a:xfrm>
      </xdr:grpSpPr>
      <xdr:grpSp>
        <xdr:nvGrpSpPr>
          <xdr:cNvPr id="20" name="Group 19">
            <a:extLst>
              <a:ext uri="{FF2B5EF4-FFF2-40B4-BE49-F238E27FC236}">
                <a16:creationId xmlns:a16="http://schemas.microsoft.com/office/drawing/2014/main" id="{8B85D885-C73E-642E-650E-B05CA019FA0C}"/>
              </a:ext>
            </a:extLst>
          </xdr:cNvPr>
          <xdr:cNvGrpSpPr/>
        </xdr:nvGrpSpPr>
        <xdr:grpSpPr>
          <a:xfrm flipH="1">
            <a:off x="174112" y="245808"/>
            <a:ext cx="1238514" cy="1576497"/>
            <a:chOff x="0" y="245808"/>
            <a:chExt cx="1238514" cy="1576497"/>
          </a:xfrm>
        </xdr:grpSpPr>
        <xdr:pic>
          <xdr:nvPicPr>
            <xdr:cNvPr id="3" name="Graphic 2" descr="Plug with solid fill">
              <a:extLst>
                <a:ext uri="{FF2B5EF4-FFF2-40B4-BE49-F238E27FC236}">
                  <a16:creationId xmlns:a16="http://schemas.microsoft.com/office/drawing/2014/main" id="{1CD9C103-2D72-A6D5-B1CF-9B2EFB347A9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6" name="Graphic 5" descr="Processor outline">
              <a:extLst>
                <a:ext uri="{FF2B5EF4-FFF2-40B4-BE49-F238E27FC236}">
                  <a16:creationId xmlns:a16="http://schemas.microsoft.com/office/drawing/2014/main" id="{AFC02A44-37FD-4C02-DC54-EF97B3090B9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nvGrpSpPr>
          <xdr:cNvPr id="21" name="Group 20">
            <a:extLst>
              <a:ext uri="{FF2B5EF4-FFF2-40B4-BE49-F238E27FC236}">
                <a16:creationId xmlns:a16="http://schemas.microsoft.com/office/drawing/2014/main" id="{152892C6-F786-4908-A411-FBE332962768}"/>
              </a:ext>
            </a:extLst>
          </xdr:cNvPr>
          <xdr:cNvGrpSpPr/>
        </xdr:nvGrpSpPr>
        <xdr:grpSpPr>
          <a:xfrm>
            <a:off x="16344900" y="224095"/>
            <a:ext cx="1238514" cy="1576497"/>
            <a:chOff x="0" y="245808"/>
            <a:chExt cx="1238514" cy="1576497"/>
          </a:xfrm>
        </xdr:grpSpPr>
        <xdr:pic>
          <xdr:nvPicPr>
            <xdr:cNvPr id="22" name="Graphic 21" descr="Plug with solid fill">
              <a:extLst>
                <a:ext uri="{FF2B5EF4-FFF2-40B4-BE49-F238E27FC236}">
                  <a16:creationId xmlns:a16="http://schemas.microsoft.com/office/drawing/2014/main" id="{4E31E8D4-8A1A-6CF1-515F-BE8F210A148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245808"/>
              <a:ext cx="914400" cy="914400"/>
            </a:xfrm>
            <a:prstGeom prst="rect">
              <a:avLst/>
            </a:prstGeom>
          </xdr:spPr>
        </xdr:pic>
        <xdr:pic>
          <xdr:nvPicPr>
            <xdr:cNvPr id="23" name="Graphic 22" descr="Processor outline">
              <a:extLst>
                <a:ext uri="{FF2B5EF4-FFF2-40B4-BE49-F238E27FC236}">
                  <a16:creationId xmlns:a16="http://schemas.microsoft.com/office/drawing/2014/main" id="{C3D52EA3-A6A0-B9BA-F2AD-EE9FAC6D769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4114" y="907905"/>
              <a:ext cx="914400" cy="914400"/>
            </a:xfrm>
            <a:prstGeom prst="rect">
              <a:avLst/>
            </a:prstGeom>
          </xdr:spPr>
        </xdr:pic>
      </xdr:grpSp>
    </xdr:grpSp>
    <xdr:clientData/>
  </xdr:twoCellAnchor>
</xdr:wsDr>
</file>

<file path=xl/drawings/drawing2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1.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2.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3.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5.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4" name="Rounded Rectangle 6">
          <a:hlinkClick xmlns:r="http://schemas.openxmlformats.org/officeDocument/2006/relationships" r:id="rId1"/>
          <a:extLst>
            <a:ext uri="{FF2B5EF4-FFF2-40B4-BE49-F238E27FC236}">
              <a16:creationId xmlns:a16="http://schemas.microsoft.com/office/drawing/2014/main" id="{F3B14C2E-6A22-6DBF-7101-77B5EBCF2A6A}"/>
            </a:ext>
          </a:extLst>
        </xdr:cNvPr>
        <xdr:cNvSpPr/>
      </xdr:nvSpPr>
      <xdr:spPr>
        <a:xfrm>
          <a:off x="0" y="102870"/>
          <a:ext cx="17619865" cy="1483379"/>
        </a:xfrm>
        <a:prstGeom prst="roundRect">
          <a:avLst/>
        </a:prstGeom>
        <a:solidFill>
          <a:srgbClr val="3A0CA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Tech Industry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7" name="Rounded Rectangle 9">
          <a:hlinkClick xmlns:r="http://schemas.openxmlformats.org/officeDocument/2006/relationships" r:id="rId2"/>
          <a:extLst>
            <a:ext uri="{FF2B5EF4-FFF2-40B4-BE49-F238E27FC236}">
              <a16:creationId xmlns:a16="http://schemas.microsoft.com/office/drawing/2014/main" id="{4CCA5858-AE22-41BF-B9D1-7473B804DB0A}"/>
            </a:ext>
          </a:extLst>
        </xdr:cNvPr>
        <xdr:cNvSpPr/>
      </xdr:nvSpPr>
      <xdr:spPr>
        <a:xfrm>
          <a:off x="5031582"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8" name="Rounded Rectangle 10">
          <a:hlinkClick xmlns:r="http://schemas.openxmlformats.org/officeDocument/2006/relationships" r:id="rId3"/>
          <a:extLst>
            <a:ext uri="{FF2B5EF4-FFF2-40B4-BE49-F238E27FC236}">
              <a16:creationId xmlns:a16="http://schemas.microsoft.com/office/drawing/2014/main" id="{C1439A14-04F0-4968-A3D9-256E55EBB158}"/>
            </a:ext>
          </a:extLst>
        </xdr:cNvPr>
        <xdr:cNvSpPr/>
      </xdr:nvSpPr>
      <xdr:spPr>
        <a:xfrm>
          <a:off x="6594873" y="980758"/>
          <a:ext cx="1430867" cy="45974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9" name="Rounded Rectangle 11">
          <a:hlinkClick xmlns:r="http://schemas.openxmlformats.org/officeDocument/2006/relationships" r:id="rId4"/>
          <a:extLst>
            <a:ext uri="{FF2B5EF4-FFF2-40B4-BE49-F238E27FC236}">
              <a16:creationId xmlns:a16="http://schemas.microsoft.com/office/drawing/2014/main" id="{1BBC8D18-4891-49AC-86BD-E6DA04B2494A}"/>
            </a:ext>
          </a:extLst>
        </xdr:cNvPr>
        <xdr:cNvSpPr/>
      </xdr:nvSpPr>
      <xdr:spPr>
        <a:xfrm>
          <a:off x="3468291"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10" name="Rounded Rectangle 6">
          <a:hlinkClick xmlns:r="http://schemas.openxmlformats.org/officeDocument/2006/relationships" r:id="rId5"/>
          <a:extLst>
            <a:ext uri="{FF2B5EF4-FFF2-40B4-BE49-F238E27FC236}">
              <a16:creationId xmlns:a16="http://schemas.microsoft.com/office/drawing/2014/main" id="{B4736751-D9D9-4B9D-B346-D63CB981BEBF}"/>
            </a:ext>
          </a:extLst>
        </xdr:cNvPr>
        <xdr:cNvSpPr/>
      </xdr:nvSpPr>
      <xdr:spPr>
        <a:xfrm>
          <a:off x="8158164" y="974498"/>
          <a:ext cx="1430867" cy="47226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1" name="Rounded Rectangle 6">
          <a:hlinkClick xmlns:r="http://schemas.openxmlformats.org/officeDocument/2006/relationships" r:id="rId6"/>
          <a:extLst>
            <a:ext uri="{FF2B5EF4-FFF2-40B4-BE49-F238E27FC236}">
              <a16:creationId xmlns:a16="http://schemas.microsoft.com/office/drawing/2014/main" id="{9440C42E-1EB9-4EB2-8E28-3F29FB189ED5}"/>
            </a:ext>
          </a:extLst>
        </xdr:cNvPr>
        <xdr:cNvSpPr/>
      </xdr:nvSpPr>
      <xdr:spPr>
        <a:xfrm>
          <a:off x="9721455"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18</xdr:col>
      <xdr:colOff>311946</xdr:colOff>
      <xdr:row>5</xdr:row>
      <xdr:rowOff>56579</xdr:rowOff>
    </xdr:from>
    <xdr:to>
      <xdr:col>20</xdr:col>
      <xdr:colOff>523613</xdr:colOff>
      <xdr:row>7</xdr:row>
      <xdr:rowOff>170117</xdr:rowOff>
    </xdr:to>
    <xdr:sp macro="" textlink="">
      <xdr:nvSpPr>
        <xdr:cNvPr id="12" name="Rounded Rectangle 6">
          <a:hlinkClick xmlns:r="http://schemas.openxmlformats.org/officeDocument/2006/relationships" r:id="rId7"/>
          <a:extLst>
            <a:ext uri="{FF2B5EF4-FFF2-40B4-BE49-F238E27FC236}">
              <a16:creationId xmlns:a16="http://schemas.microsoft.com/office/drawing/2014/main" id="{3687FB0B-8BA4-4392-A1D1-7A7C14B611E6}"/>
            </a:ext>
          </a:extLst>
        </xdr:cNvPr>
        <xdr:cNvSpPr/>
      </xdr:nvSpPr>
      <xdr:spPr>
        <a:xfrm>
          <a:off x="11284746" y="970979"/>
          <a:ext cx="1430867" cy="47929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Bankruptcy Risk</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3" name="Rounded Rectangle 11">
          <a:hlinkClick xmlns:r="http://schemas.openxmlformats.org/officeDocument/2006/relationships" r:id="rId8"/>
          <a:extLst>
            <a:ext uri="{FF2B5EF4-FFF2-40B4-BE49-F238E27FC236}">
              <a16:creationId xmlns:a16="http://schemas.microsoft.com/office/drawing/2014/main" id="{3A48B8BB-63FD-4BC6-921B-B44D76CAF426}"/>
            </a:ext>
          </a:extLst>
        </xdr:cNvPr>
        <xdr:cNvSpPr/>
      </xdr:nvSpPr>
      <xdr:spPr>
        <a:xfrm>
          <a:off x="1905000"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21</xdr:col>
      <xdr:colOff>46437</xdr:colOff>
      <xdr:row>5</xdr:row>
      <xdr:rowOff>64770</xdr:rowOff>
    </xdr:from>
    <xdr:to>
      <xdr:col>23</xdr:col>
      <xdr:colOff>258104</xdr:colOff>
      <xdr:row>7</xdr:row>
      <xdr:rowOff>161926</xdr:rowOff>
    </xdr:to>
    <xdr:sp macro="" textlink="">
      <xdr:nvSpPr>
        <xdr:cNvPr id="14" name="Rounded Rectangle 11">
          <a:hlinkClick xmlns:r="http://schemas.openxmlformats.org/officeDocument/2006/relationships" r:id="rId9"/>
          <a:extLst>
            <a:ext uri="{FF2B5EF4-FFF2-40B4-BE49-F238E27FC236}">
              <a16:creationId xmlns:a16="http://schemas.microsoft.com/office/drawing/2014/main" id="{1F7D0915-FD6F-4696-BB59-7BC5A6F85888}"/>
            </a:ext>
          </a:extLst>
        </xdr:cNvPr>
        <xdr:cNvSpPr/>
      </xdr:nvSpPr>
      <xdr:spPr>
        <a:xfrm>
          <a:off x="12848037"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23</xdr:col>
      <xdr:colOff>390525</xdr:colOff>
      <xdr:row>5</xdr:row>
      <xdr:rowOff>64770</xdr:rowOff>
    </xdr:from>
    <xdr:to>
      <xdr:col>25</xdr:col>
      <xdr:colOff>602192</xdr:colOff>
      <xdr:row>7</xdr:row>
      <xdr:rowOff>161926</xdr:rowOff>
    </xdr:to>
    <xdr:sp macro="" textlink="">
      <xdr:nvSpPr>
        <xdr:cNvPr id="15" name="Rounded Rectangle 11">
          <a:hlinkClick xmlns:r="http://schemas.openxmlformats.org/officeDocument/2006/relationships" r:id="rId9"/>
          <a:extLst>
            <a:ext uri="{FF2B5EF4-FFF2-40B4-BE49-F238E27FC236}">
              <a16:creationId xmlns:a16="http://schemas.microsoft.com/office/drawing/2014/main" id="{63691A2C-AA29-483A-8F7A-D8C2731F475E}"/>
            </a:ext>
          </a:extLst>
        </xdr:cNvPr>
        <xdr:cNvSpPr/>
      </xdr:nvSpPr>
      <xdr:spPr>
        <a:xfrm>
          <a:off x="14411325" y="979170"/>
          <a:ext cx="1430867" cy="46291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38" name="Company 7">
              <a:extLst>
                <a:ext uri="{FF2B5EF4-FFF2-40B4-BE49-F238E27FC236}">
                  <a16:creationId xmlns:a16="http://schemas.microsoft.com/office/drawing/2014/main" id="{446BDA8D-956B-459D-9DB4-DEF7AEB7FAE5}"/>
                </a:ext>
              </a:extLst>
            </xdr:cNvPr>
            <xdr:cNvGraphicFramePr/>
          </xdr:nvGraphicFramePr>
          <xdr:xfrm>
            <a:off x="0" y="0"/>
            <a:ext cx="0" cy="0"/>
          </xdr:xfrm>
          <a:graphic>
            <a:graphicData uri="http://schemas.microsoft.com/office/drawing/2010/slicer">
              <sle:slicer xmlns:sle="http://schemas.microsoft.com/office/drawing/2010/slicer" name="Company 7"/>
            </a:graphicData>
          </a:graphic>
        </xdr:graphicFrame>
      </mc:Choice>
      <mc:Fallback xmlns="">
        <xdr:sp macro="" textlink="">
          <xdr:nvSpPr>
            <xdr:cNvPr id="0" name=""/>
            <xdr:cNvSpPr>
              <a:spLocks noTextEdit="1"/>
            </xdr:cNvSpPr>
          </xdr:nvSpPr>
          <xdr:spPr>
            <a:xfrm>
              <a:off x="76200" y="1628775"/>
              <a:ext cx="140208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39" name="FY 7">
              <a:extLst>
                <a:ext uri="{FF2B5EF4-FFF2-40B4-BE49-F238E27FC236}">
                  <a16:creationId xmlns:a16="http://schemas.microsoft.com/office/drawing/2014/main" id="{D4F282E9-89C4-4144-9EE1-BF5C9C30A83B}"/>
                </a:ext>
              </a:extLst>
            </xdr:cNvPr>
            <xdr:cNvGraphicFramePr/>
          </xdr:nvGraphicFramePr>
          <xdr:xfrm>
            <a:off x="0" y="0"/>
            <a:ext cx="0" cy="0"/>
          </xdr:xfrm>
          <a:graphic>
            <a:graphicData uri="http://schemas.microsoft.com/office/drawing/2010/slicer">
              <sle:slicer xmlns:sle="http://schemas.microsoft.com/office/drawing/2010/slicer" name="FY 7"/>
            </a:graphicData>
          </a:graphic>
        </xdr:graphicFrame>
      </mc:Choice>
      <mc:Fallback xmlns="">
        <xdr:sp macro="" textlink="">
          <xdr:nvSpPr>
            <xdr:cNvPr id="0" name=""/>
            <xdr:cNvSpPr>
              <a:spLocks noTextEdit="1"/>
            </xdr:cNvSpPr>
          </xdr:nvSpPr>
          <xdr:spPr>
            <a:xfrm>
              <a:off x="76200" y="3135629"/>
              <a:ext cx="14020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9</xdr:row>
      <xdr:rowOff>0</xdr:rowOff>
    </xdr:from>
    <xdr:to>
      <xdr:col>10</xdr:col>
      <xdr:colOff>523874</xdr:colOff>
      <xdr:row>21</xdr:row>
      <xdr:rowOff>171449</xdr:rowOff>
    </xdr:to>
    <xdr:grpSp>
      <xdr:nvGrpSpPr>
        <xdr:cNvPr id="41" name="Group 40">
          <a:extLst>
            <a:ext uri="{FF2B5EF4-FFF2-40B4-BE49-F238E27FC236}">
              <a16:creationId xmlns:a16="http://schemas.microsoft.com/office/drawing/2014/main" id="{823B6B46-58DA-F7A8-19D2-820969633EB6}"/>
            </a:ext>
          </a:extLst>
        </xdr:cNvPr>
        <xdr:cNvGrpSpPr/>
      </xdr:nvGrpSpPr>
      <xdr:grpSpPr>
        <a:xfrm>
          <a:off x="1834242" y="1632857"/>
          <a:ext cx="4812846" cy="2348592"/>
          <a:chOff x="1828799" y="1628775"/>
          <a:chExt cx="4791075" cy="2343149"/>
        </a:xfrm>
      </xdr:grpSpPr>
      <xdr:sp macro="" textlink="">
        <xdr:nvSpPr>
          <xdr:cNvPr id="29" name="Rectangle: Rounded Corners 28">
            <a:extLst>
              <a:ext uri="{FF2B5EF4-FFF2-40B4-BE49-F238E27FC236}">
                <a16:creationId xmlns:a16="http://schemas.microsoft.com/office/drawing/2014/main" id="{F5239BFD-E4BE-47C1-B81F-A177F4C7213A}"/>
              </a:ext>
            </a:extLst>
          </xdr:cNvPr>
          <xdr:cNvSpPr/>
        </xdr:nvSpPr>
        <xdr:spPr>
          <a:xfrm>
            <a:off x="1828800" y="16287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Equity Growth Rate</a:t>
            </a:r>
          </a:p>
        </xdr:txBody>
      </xdr:sp>
      <xdr:graphicFrame macro="">
        <xdr:nvGraphicFramePr>
          <xdr:cNvPr id="40" name="Chart 39">
            <a:extLst>
              <a:ext uri="{FF2B5EF4-FFF2-40B4-BE49-F238E27FC236}">
                <a16:creationId xmlns:a16="http://schemas.microsoft.com/office/drawing/2014/main" id="{3293CCAE-B066-48BF-B03F-E11950FC99BB}"/>
              </a:ext>
            </a:extLst>
          </xdr:cNvPr>
          <xdr:cNvGraphicFramePr>
            <a:graphicFrameLocks/>
          </xdr:cNvGraphicFramePr>
        </xdr:nvGraphicFramePr>
        <xdr:xfrm>
          <a:off x="1828799" y="1905000"/>
          <a:ext cx="4791075" cy="206692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12</xdr:col>
      <xdr:colOff>24919</xdr:colOff>
      <xdr:row>9</xdr:row>
      <xdr:rowOff>38100</xdr:rowOff>
    </xdr:from>
    <xdr:to>
      <xdr:col>19</xdr:col>
      <xdr:colOff>526280</xdr:colOff>
      <xdr:row>22</xdr:row>
      <xdr:rowOff>19050</xdr:rowOff>
    </xdr:to>
    <xdr:grpSp>
      <xdr:nvGrpSpPr>
        <xdr:cNvPr id="46" name="Group 45">
          <a:extLst>
            <a:ext uri="{FF2B5EF4-FFF2-40B4-BE49-F238E27FC236}">
              <a16:creationId xmlns:a16="http://schemas.microsoft.com/office/drawing/2014/main" id="{54511462-60AF-CA6B-CB46-443A4A90ED36}"/>
            </a:ext>
          </a:extLst>
        </xdr:cNvPr>
        <xdr:cNvGrpSpPr/>
      </xdr:nvGrpSpPr>
      <xdr:grpSpPr>
        <a:xfrm>
          <a:off x="7372776" y="1670957"/>
          <a:ext cx="4787611" cy="2339522"/>
          <a:chOff x="6896100" y="1552575"/>
          <a:chExt cx="4772025" cy="2333625"/>
        </a:xfrm>
      </xdr:grpSpPr>
      <xdr:sp macro="" textlink="">
        <xdr:nvSpPr>
          <xdr:cNvPr id="43" name="Rectangle: Rounded Corners 42">
            <a:extLst>
              <a:ext uri="{FF2B5EF4-FFF2-40B4-BE49-F238E27FC236}">
                <a16:creationId xmlns:a16="http://schemas.microsoft.com/office/drawing/2014/main" id="{B0B166EF-307D-B78D-ECCB-964AAC303F62}"/>
              </a:ext>
            </a:extLst>
          </xdr:cNvPr>
          <xdr:cNvSpPr/>
        </xdr:nvSpPr>
        <xdr:spPr>
          <a:xfrm>
            <a:off x="6896100" y="15525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Total</a:t>
            </a:r>
            <a:r>
              <a:rPr lang="en-US" sz="1400" b="0" baseline="0">
                <a:solidFill>
                  <a:srgbClr val="3A0CA3"/>
                </a:solidFill>
                <a:latin typeface="Franklin Gothic Medium" panose="020B0603020102020204" pitchFamily="34" charset="0"/>
              </a:rPr>
              <a:t> Assets</a:t>
            </a:r>
            <a:r>
              <a:rPr lang="en-US" sz="1400" b="0">
                <a:solidFill>
                  <a:srgbClr val="3A0CA3"/>
                </a:solidFill>
                <a:latin typeface="Franklin Gothic Medium" panose="020B0603020102020204" pitchFamily="34" charset="0"/>
              </a:rPr>
              <a:t> Growth Rate vs Revenues Growth</a:t>
            </a:r>
            <a:r>
              <a:rPr lang="en-US" sz="1400" b="0" baseline="0">
                <a:solidFill>
                  <a:srgbClr val="3A0CA3"/>
                </a:solidFill>
                <a:latin typeface="Franklin Gothic Medium" panose="020B0603020102020204" pitchFamily="34" charset="0"/>
              </a:rPr>
              <a:t> Rate</a:t>
            </a:r>
            <a:endParaRPr lang="en-US" sz="1400" b="0">
              <a:solidFill>
                <a:srgbClr val="3A0CA3"/>
              </a:solidFill>
              <a:latin typeface="Franklin Gothic Medium" panose="020B0603020102020204" pitchFamily="34" charset="0"/>
            </a:endParaRPr>
          </a:p>
        </xdr:txBody>
      </xdr:sp>
      <xdr:graphicFrame macro="">
        <xdr:nvGraphicFramePr>
          <xdr:cNvPr id="45" name="Chart 44">
            <a:extLst>
              <a:ext uri="{FF2B5EF4-FFF2-40B4-BE49-F238E27FC236}">
                <a16:creationId xmlns:a16="http://schemas.microsoft.com/office/drawing/2014/main" id="{DC49607B-E981-471C-8A94-A523802F8B06}"/>
              </a:ext>
            </a:extLst>
          </xdr:cNvPr>
          <xdr:cNvGraphicFramePr>
            <a:graphicFrameLocks/>
          </xdr:cNvGraphicFramePr>
        </xdr:nvGraphicFramePr>
        <xdr:xfrm>
          <a:off x="6943725" y="1819274"/>
          <a:ext cx="4724400" cy="206692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20</xdr:col>
      <xdr:colOff>263526</xdr:colOff>
      <xdr:row>22</xdr:row>
      <xdr:rowOff>95250</xdr:rowOff>
    </xdr:from>
    <xdr:to>
      <xdr:col>29</xdr:col>
      <xdr:colOff>251143</xdr:colOff>
      <xdr:row>36</xdr:row>
      <xdr:rowOff>142876</xdr:rowOff>
    </xdr:to>
    <xdr:grpSp>
      <xdr:nvGrpSpPr>
        <xdr:cNvPr id="75" name="Group 74">
          <a:extLst>
            <a:ext uri="{FF2B5EF4-FFF2-40B4-BE49-F238E27FC236}">
              <a16:creationId xmlns:a16="http://schemas.microsoft.com/office/drawing/2014/main" id="{743630D5-189D-78C9-4279-5E5E2E36C1C7}"/>
            </a:ext>
          </a:extLst>
        </xdr:cNvPr>
        <xdr:cNvGrpSpPr/>
      </xdr:nvGrpSpPr>
      <xdr:grpSpPr>
        <a:xfrm>
          <a:off x="12509955" y="4086679"/>
          <a:ext cx="5498509" cy="2587626"/>
          <a:chOff x="12192001" y="3800475"/>
          <a:chExt cx="5474018" cy="2581276"/>
        </a:xfrm>
      </xdr:grpSpPr>
      <xdr:sp macro="" textlink="">
        <xdr:nvSpPr>
          <xdr:cNvPr id="48" name="Rounded Rectangle 45">
            <a:extLst>
              <a:ext uri="{FF2B5EF4-FFF2-40B4-BE49-F238E27FC236}">
                <a16:creationId xmlns:a16="http://schemas.microsoft.com/office/drawing/2014/main" id="{12800A25-3DC9-7E3A-CB47-7FC37F936CD3}"/>
              </a:ext>
            </a:extLst>
          </xdr:cNvPr>
          <xdr:cNvSpPr/>
        </xdr:nvSpPr>
        <xdr:spPr>
          <a:xfrm>
            <a:off x="12192001" y="3800475"/>
            <a:ext cx="5474018" cy="25812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3A0CA3"/>
                </a:solidFill>
                <a:latin typeface="Franklin Gothic Medium" panose="020B0603020102020204" pitchFamily="34" charset="0"/>
              </a:rPr>
              <a:t>Long-term</a:t>
            </a:r>
            <a:r>
              <a:rPr lang="en-US" sz="1400" baseline="0">
                <a:solidFill>
                  <a:srgbClr val="3A0CA3"/>
                </a:solidFill>
                <a:latin typeface="Franklin Gothic Medium" panose="020B0603020102020204" pitchFamily="34" charset="0"/>
              </a:rPr>
              <a:t> liabilities ratio to Current liabilities Ratio</a:t>
            </a:r>
            <a:endParaRPr lang="en-GB" sz="1400">
              <a:solidFill>
                <a:srgbClr val="3A0CA3"/>
              </a:solidFill>
              <a:latin typeface="Franklin Gothic Medium" panose="020B0603020102020204" pitchFamily="34" charset="0"/>
            </a:endParaRPr>
          </a:p>
        </xdr:txBody>
      </xdr:sp>
      <xdr:graphicFrame macro="">
        <xdr:nvGraphicFramePr>
          <xdr:cNvPr id="19" name="Chart 49">
            <a:extLst>
              <a:ext uri="{FF2B5EF4-FFF2-40B4-BE49-F238E27FC236}">
                <a16:creationId xmlns:a16="http://schemas.microsoft.com/office/drawing/2014/main" id="{A3A871B7-6DAB-4B93-B05E-269199725595}"/>
              </a:ext>
            </a:extLst>
          </xdr:cNvPr>
          <xdr:cNvGraphicFramePr>
            <a:graphicFrameLocks/>
          </xdr:cNvGraphicFramePr>
        </xdr:nvGraphicFramePr>
        <xdr:xfrm>
          <a:off x="12192001" y="4067174"/>
          <a:ext cx="5457824" cy="230505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21</xdr:col>
      <xdr:colOff>65712</xdr:colOff>
      <xdr:row>9</xdr:row>
      <xdr:rowOff>19050</xdr:rowOff>
    </xdr:from>
    <xdr:to>
      <xdr:col>29</xdr:col>
      <xdr:colOff>8562</xdr:colOff>
      <xdr:row>22</xdr:row>
      <xdr:rowOff>0</xdr:rowOff>
    </xdr:to>
    <xdr:grpSp>
      <xdr:nvGrpSpPr>
        <xdr:cNvPr id="82" name="Group 81">
          <a:extLst>
            <a:ext uri="{FF2B5EF4-FFF2-40B4-BE49-F238E27FC236}">
              <a16:creationId xmlns:a16="http://schemas.microsoft.com/office/drawing/2014/main" id="{171BD3A8-BDC1-F4D6-DB37-DF8521899D39}"/>
            </a:ext>
          </a:extLst>
        </xdr:cNvPr>
        <xdr:cNvGrpSpPr/>
      </xdr:nvGrpSpPr>
      <xdr:grpSpPr>
        <a:xfrm>
          <a:off x="12924462" y="1651907"/>
          <a:ext cx="4841421" cy="2339522"/>
          <a:chOff x="12353925" y="1647825"/>
          <a:chExt cx="4819650" cy="2333625"/>
        </a:xfrm>
      </xdr:grpSpPr>
      <xdr:sp macro="" textlink="">
        <xdr:nvSpPr>
          <xdr:cNvPr id="79" name="Rectangle: Rounded Corners 78">
            <a:extLst>
              <a:ext uri="{FF2B5EF4-FFF2-40B4-BE49-F238E27FC236}">
                <a16:creationId xmlns:a16="http://schemas.microsoft.com/office/drawing/2014/main" id="{FE005561-20F6-6D4C-2F5E-12938BC4AE51}"/>
              </a:ext>
            </a:extLst>
          </xdr:cNvPr>
          <xdr:cNvSpPr/>
        </xdr:nvSpPr>
        <xdr:spPr>
          <a:xfrm>
            <a:off x="12411075" y="164782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3A0CA3"/>
                </a:solidFill>
                <a:latin typeface="Franklin Gothic Medium" panose="020B0603020102020204" pitchFamily="34" charset="0"/>
              </a:rPr>
              <a:t>Current Assets Growth Rate to Current Assets T. Rate</a:t>
            </a:r>
          </a:p>
        </xdr:txBody>
      </xdr:sp>
      <xdr:graphicFrame macro="">
        <xdr:nvGraphicFramePr>
          <xdr:cNvPr id="81" name="Chart 80">
            <a:extLst>
              <a:ext uri="{FF2B5EF4-FFF2-40B4-BE49-F238E27FC236}">
                <a16:creationId xmlns:a16="http://schemas.microsoft.com/office/drawing/2014/main" id="{496CB5C1-54F1-41E1-BF50-CBFED8ECC471}"/>
              </a:ext>
            </a:extLst>
          </xdr:cNvPr>
          <xdr:cNvGraphicFramePr>
            <a:graphicFrameLocks/>
          </xdr:cNvGraphicFramePr>
        </xdr:nvGraphicFramePr>
        <xdr:xfrm>
          <a:off x="12353925" y="1876425"/>
          <a:ext cx="4819650" cy="20955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xdr:col>
      <xdr:colOff>567651</xdr:colOff>
      <xdr:row>23</xdr:row>
      <xdr:rowOff>115455</xdr:rowOff>
    </xdr:from>
    <xdr:to>
      <xdr:col>18</xdr:col>
      <xdr:colOff>452197</xdr:colOff>
      <xdr:row>34</xdr:row>
      <xdr:rowOff>76970</xdr:rowOff>
    </xdr:to>
    <xdr:sp macro="" textlink="">
      <xdr:nvSpPr>
        <xdr:cNvPr id="114" name="Rounded Rectangle 45">
          <a:extLst>
            <a:ext uri="{FF2B5EF4-FFF2-40B4-BE49-F238E27FC236}">
              <a16:creationId xmlns:a16="http://schemas.microsoft.com/office/drawing/2014/main" id="{B580C217-3F4F-49BF-B1D8-75D41773CDAD}"/>
            </a:ext>
          </a:extLst>
        </xdr:cNvPr>
        <xdr:cNvSpPr/>
      </xdr:nvSpPr>
      <xdr:spPr>
        <a:xfrm>
          <a:off x="1779924" y="4319925"/>
          <a:ext cx="9582728" cy="197234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3A0CA3"/>
              </a:solidFill>
              <a:latin typeface="Franklin Gothic Medium" panose="020B0603020102020204" pitchFamily="34" charset="0"/>
            </a:rPr>
            <a:t>Current Assets Ratio to Long Term Assets</a:t>
          </a:r>
          <a:r>
            <a:rPr lang="en-US" sz="1400" baseline="0">
              <a:solidFill>
                <a:srgbClr val="3A0CA3"/>
              </a:solidFill>
              <a:latin typeface="Franklin Gothic Medium" panose="020B0603020102020204" pitchFamily="34" charset="0"/>
            </a:rPr>
            <a:t> Ratio</a:t>
          </a:r>
          <a:endParaRPr lang="en-GB" sz="1400">
            <a:solidFill>
              <a:srgbClr val="3A0CA3"/>
            </a:solidFill>
            <a:latin typeface="Franklin Gothic Medium" panose="020B0603020102020204" pitchFamily="34" charset="0"/>
          </a:endParaRPr>
        </a:p>
      </xdr:txBody>
    </xdr:sp>
    <xdr:clientData/>
  </xdr:twoCellAnchor>
  <xdr:twoCellAnchor>
    <xdr:from>
      <xdr:col>3</xdr:col>
      <xdr:colOff>394469</xdr:colOff>
      <xdr:row>26</xdr:row>
      <xdr:rowOff>76971</xdr:rowOff>
    </xdr:from>
    <xdr:to>
      <xdr:col>5</xdr:col>
      <xdr:colOff>245546</xdr:colOff>
      <xdr:row>32</xdr:row>
      <xdr:rowOff>37741</xdr:rowOff>
    </xdr:to>
    <xdr:grpSp>
      <xdr:nvGrpSpPr>
        <xdr:cNvPr id="116" name="Group 115">
          <a:extLst>
            <a:ext uri="{FF2B5EF4-FFF2-40B4-BE49-F238E27FC236}">
              <a16:creationId xmlns:a16="http://schemas.microsoft.com/office/drawing/2014/main" id="{4818A54B-D731-4099-B3E9-E431619B1037}"/>
            </a:ext>
          </a:extLst>
        </xdr:cNvPr>
        <xdr:cNvGrpSpPr/>
      </xdr:nvGrpSpPr>
      <xdr:grpSpPr>
        <a:xfrm>
          <a:off x="2231433" y="4794114"/>
          <a:ext cx="1075720" cy="1049341"/>
          <a:chOff x="5349240" y="11163300"/>
          <a:chExt cx="1211580" cy="1074420"/>
        </a:xfrm>
        <a:noFill/>
      </xdr:grpSpPr>
      <xdr:graphicFrame macro="">
        <xdr:nvGraphicFramePr>
          <xdr:cNvPr id="117" name="Chart 116">
            <a:extLst>
              <a:ext uri="{FF2B5EF4-FFF2-40B4-BE49-F238E27FC236}">
                <a16:creationId xmlns:a16="http://schemas.microsoft.com/office/drawing/2014/main" id="{BA748ED6-DDD4-7648-079C-F1243E27CF13}"/>
              </a:ext>
            </a:extLst>
          </xdr:cNvPr>
          <xdr:cNvGraphicFramePr/>
        </xdr:nvGraphicFramePr>
        <xdr:xfrm>
          <a:off x="5349240" y="11163300"/>
          <a:ext cx="1211580" cy="1074420"/>
        </xdr:xfrm>
        <a:graphic>
          <a:graphicData uri="http://schemas.openxmlformats.org/drawingml/2006/chart">
            <c:chart xmlns:c="http://schemas.openxmlformats.org/drawingml/2006/chart" xmlns:r="http://schemas.openxmlformats.org/officeDocument/2006/relationships" r:id="rId14"/>
          </a:graphicData>
        </a:graphic>
      </xdr:graphicFrame>
      <xdr:sp macro="" textlink="$A$59">
        <xdr:nvSpPr>
          <xdr:cNvPr id="118" name="TextBox 117">
            <a:extLst>
              <a:ext uri="{FF2B5EF4-FFF2-40B4-BE49-F238E27FC236}">
                <a16:creationId xmlns:a16="http://schemas.microsoft.com/office/drawing/2014/main" id="{40C5E7F6-5494-7ED2-A79C-86865A7CA6FA}"/>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 </a:t>
            </a:fld>
            <a:endParaRPr lang="en-US" sz="900" b="1">
              <a:latin typeface="Times New Roman" panose="02020603050405020304" pitchFamily="18" charset="0"/>
              <a:cs typeface="Times New Roman" panose="02020603050405020304" pitchFamily="18" charset="0"/>
            </a:endParaRPr>
          </a:p>
        </xdr:txBody>
      </xdr:sp>
    </xdr:grpSp>
    <xdr:clientData/>
  </xdr:twoCellAnchor>
  <xdr:twoCellAnchor>
    <xdr:from>
      <xdr:col>5</xdr:col>
      <xdr:colOff>365606</xdr:colOff>
      <xdr:row>26</xdr:row>
      <xdr:rowOff>76970</xdr:rowOff>
    </xdr:from>
    <xdr:to>
      <xdr:col>7</xdr:col>
      <xdr:colOff>259257</xdr:colOff>
      <xdr:row>32</xdr:row>
      <xdr:rowOff>40545</xdr:rowOff>
    </xdr:to>
    <xdr:grpSp>
      <xdr:nvGrpSpPr>
        <xdr:cNvPr id="119" name="Group 118">
          <a:extLst>
            <a:ext uri="{FF2B5EF4-FFF2-40B4-BE49-F238E27FC236}">
              <a16:creationId xmlns:a16="http://schemas.microsoft.com/office/drawing/2014/main" id="{A6BD0FDB-A6AA-49FB-8A78-E43A920AB576}"/>
            </a:ext>
          </a:extLst>
        </xdr:cNvPr>
        <xdr:cNvGrpSpPr/>
      </xdr:nvGrpSpPr>
      <xdr:grpSpPr>
        <a:xfrm>
          <a:off x="3427213" y="4794113"/>
          <a:ext cx="1118294" cy="1052146"/>
          <a:chOff x="6134100" y="11170920"/>
          <a:chExt cx="1120140" cy="1074420"/>
        </a:xfrm>
      </xdr:grpSpPr>
      <xdr:graphicFrame macro="">
        <xdr:nvGraphicFramePr>
          <xdr:cNvPr id="120" name="Chart 119">
            <a:extLst>
              <a:ext uri="{FF2B5EF4-FFF2-40B4-BE49-F238E27FC236}">
                <a16:creationId xmlns:a16="http://schemas.microsoft.com/office/drawing/2014/main" id="{4593B6E2-6E25-42DB-286D-B3ED37DEF432}"/>
              </a:ext>
            </a:extLst>
          </xdr:cNvPr>
          <xdr:cNvGraphicFramePr>
            <a:graphicFrameLocks/>
          </xdr:cNvGraphicFramePr>
        </xdr:nvGraphicFramePr>
        <xdr:xfrm>
          <a:off x="6134100" y="11170920"/>
          <a:ext cx="1120140" cy="1074420"/>
        </xdr:xfrm>
        <a:graphic>
          <a:graphicData uri="http://schemas.openxmlformats.org/drawingml/2006/chart">
            <c:chart xmlns:c="http://schemas.openxmlformats.org/drawingml/2006/chart" xmlns:r="http://schemas.openxmlformats.org/officeDocument/2006/relationships" r:id="rId15"/>
          </a:graphicData>
        </a:graphic>
      </xdr:graphicFrame>
      <xdr:sp macro="" textlink="$A$60">
        <xdr:nvSpPr>
          <xdr:cNvPr id="121" name="TextBox 120">
            <a:extLst>
              <a:ext uri="{FF2B5EF4-FFF2-40B4-BE49-F238E27FC236}">
                <a16:creationId xmlns:a16="http://schemas.microsoft.com/office/drawing/2014/main" id="{139AFA86-8E21-B7C8-FF0C-CAC1C2532B38}"/>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7</xdr:col>
      <xdr:colOff>442573</xdr:colOff>
      <xdr:row>26</xdr:row>
      <xdr:rowOff>134696</xdr:rowOff>
    </xdr:from>
    <xdr:to>
      <xdr:col>9</xdr:col>
      <xdr:colOff>343465</xdr:colOff>
      <xdr:row>32</xdr:row>
      <xdr:rowOff>98271</xdr:rowOff>
    </xdr:to>
    <xdr:grpSp>
      <xdr:nvGrpSpPr>
        <xdr:cNvPr id="125" name="Group 124">
          <a:extLst>
            <a:ext uri="{FF2B5EF4-FFF2-40B4-BE49-F238E27FC236}">
              <a16:creationId xmlns:a16="http://schemas.microsoft.com/office/drawing/2014/main" id="{B535C41C-3A6E-42B6-AB9D-EABBE1012E90}"/>
            </a:ext>
          </a:extLst>
        </xdr:cNvPr>
        <xdr:cNvGrpSpPr/>
      </xdr:nvGrpSpPr>
      <xdr:grpSpPr>
        <a:xfrm>
          <a:off x="4728823" y="4851839"/>
          <a:ext cx="1125535" cy="1052146"/>
          <a:chOff x="7353298" y="11155680"/>
          <a:chExt cx="1120140" cy="1074420"/>
        </a:xfrm>
      </xdr:grpSpPr>
      <xdr:graphicFrame macro="">
        <xdr:nvGraphicFramePr>
          <xdr:cNvPr id="126" name="Chart 125">
            <a:extLst>
              <a:ext uri="{FF2B5EF4-FFF2-40B4-BE49-F238E27FC236}">
                <a16:creationId xmlns:a16="http://schemas.microsoft.com/office/drawing/2014/main" id="{ACA4B84C-42BE-10EE-E9A7-4507F29A3334}"/>
              </a:ext>
            </a:extLst>
          </xdr:cNvPr>
          <xdr:cNvGraphicFramePr>
            <a:graphicFrameLocks/>
          </xdr:cNvGraphicFramePr>
        </xdr:nvGraphicFramePr>
        <xdr:xfrm>
          <a:off x="7353298" y="11155680"/>
          <a:ext cx="1120140" cy="1074420"/>
        </xdr:xfrm>
        <a:graphic>
          <a:graphicData uri="http://schemas.openxmlformats.org/drawingml/2006/chart">
            <c:chart xmlns:c="http://schemas.openxmlformats.org/drawingml/2006/chart" xmlns:r="http://schemas.openxmlformats.org/officeDocument/2006/relationships" r:id="rId16"/>
          </a:graphicData>
        </a:graphic>
      </xdr:graphicFrame>
      <xdr:sp macro="" textlink="$A$61">
        <xdr:nvSpPr>
          <xdr:cNvPr id="127" name="TextBox 126">
            <a:extLst>
              <a:ext uri="{FF2B5EF4-FFF2-40B4-BE49-F238E27FC236}">
                <a16:creationId xmlns:a16="http://schemas.microsoft.com/office/drawing/2014/main" id="{386E9126-4FB9-2608-39D9-587057842472}"/>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10</xdr:col>
      <xdr:colOff>9621</xdr:colOff>
      <xdr:row>26</xdr:row>
      <xdr:rowOff>163558</xdr:rowOff>
    </xdr:from>
    <xdr:to>
      <xdr:col>11</xdr:col>
      <xdr:colOff>537652</xdr:colOff>
      <xdr:row>32</xdr:row>
      <xdr:rowOff>127133</xdr:rowOff>
    </xdr:to>
    <xdr:grpSp>
      <xdr:nvGrpSpPr>
        <xdr:cNvPr id="3136" name="Group 3135">
          <a:extLst>
            <a:ext uri="{FF2B5EF4-FFF2-40B4-BE49-F238E27FC236}">
              <a16:creationId xmlns:a16="http://schemas.microsoft.com/office/drawing/2014/main" id="{1BAAC834-BC10-4F95-A4D7-20D28812DF90}"/>
            </a:ext>
          </a:extLst>
        </xdr:cNvPr>
        <xdr:cNvGrpSpPr/>
      </xdr:nvGrpSpPr>
      <xdr:grpSpPr>
        <a:xfrm>
          <a:off x="6132835" y="4880701"/>
          <a:ext cx="1140353" cy="1052146"/>
          <a:chOff x="7764780" y="11163298"/>
          <a:chExt cx="1120140" cy="1074420"/>
        </a:xfrm>
      </xdr:grpSpPr>
      <xdr:graphicFrame macro="">
        <xdr:nvGraphicFramePr>
          <xdr:cNvPr id="3137" name="Chart 3136">
            <a:extLst>
              <a:ext uri="{FF2B5EF4-FFF2-40B4-BE49-F238E27FC236}">
                <a16:creationId xmlns:a16="http://schemas.microsoft.com/office/drawing/2014/main" id="{68662000-5E81-085B-4501-702F91216A90}"/>
              </a:ext>
            </a:extLst>
          </xdr:cNvPr>
          <xdr:cNvGraphicFramePr>
            <a:graphicFrameLocks/>
          </xdr:cNvGraphicFramePr>
        </xdr:nvGraphicFramePr>
        <xdr:xfrm>
          <a:off x="7764780" y="11163298"/>
          <a:ext cx="1120140" cy="1074420"/>
        </xdr:xfrm>
        <a:graphic>
          <a:graphicData uri="http://schemas.openxmlformats.org/drawingml/2006/chart">
            <c:chart xmlns:c="http://schemas.openxmlformats.org/drawingml/2006/chart" xmlns:r="http://schemas.openxmlformats.org/officeDocument/2006/relationships" r:id="rId17"/>
          </a:graphicData>
        </a:graphic>
      </xdr:graphicFrame>
      <xdr:sp macro="" textlink="$A$62">
        <xdr:nvSpPr>
          <xdr:cNvPr id="3138" name="TextBox 3137">
            <a:extLst>
              <a:ext uri="{FF2B5EF4-FFF2-40B4-BE49-F238E27FC236}">
                <a16:creationId xmlns:a16="http://schemas.microsoft.com/office/drawing/2014/main" id="{D747DA0B-1AF2-B035-D410-B8E670E5AD1F}"/>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12</xdr:col>
      <xdr:colOff>173182</xdr:colOff>
      <xdr:row>26</xdr:row>
      <xdr:rowOff>163562</xdr:rowOff>
    </xdr:from>
    <xdr:to>
      <xdr:col>14</xdr:col>
      <xdr:colOff>77182</xdr:colOff>
      <xdr:row>32</xdr:row>
      <xdr:rowOff>124332</xdr:rowOff>
    </xdr:to>
    <xdr:grpSp>
      <xdr:nvGrpSpPr>
        <xdr:cNvPr id="3139" name="Group 3138">
          <a:extLst>
            <a:ext uri="{FF2B5EF4-FFF2-40B4-BE49-F238E27FC236}">
              <a16:creationId xmlns:a16="http://schemas.microsoft.com/office/drawing/2014/main" id="{21B55225-0533-49E1-A905-CD583EB56AD0}"/>
            </a:ext>
          </a:extLst>
        </xdr:cNvPr>
        <xdr:cNvGrpSpPr/>
      </xdr:nvGrpSpPr>
      <xdr:grpSpPr>
        <a:xfrm>
          <a:off x="7521039" y="4880705"/>
          <a:ext cx="1128643" cy="1049341"/>
          <a:chOff x="8915400" y="11193780"/>
          <a:chExt cx="1120140" cy="1074420"/>
        </a:xfrm>
      </xdr:grpSpPr>
      <xdr:graphicFrame macro="">
        <xdr:nvGraphicFramePr>
          <xdr:cNvPr id="3150" name="Chart 3149">
            <a:extLst>
              <a:ext uri="{FF2B5EF4-FFF2-40B4-BE49-F238E27FC236}">
                <a16:creationId xmlns:a16="http://schemas.microsoft.com/office/drawing/2014/main" id="{650ABF49-0868-65F5-9E51-1A9C8FFD5C6D}"/>
              </a:ext>
            </a:extLst>
          </xdr:cNvPr>
          <xdr:cNvGraphicFramePr>
            <a:graphicFrameLocks/>
          </xdr:cNvGraphicFramePr>
        </xdr:nvGraphicFramePr>
        <xdr:xfrm>
          <a:off x="8915400" y="11193780"/>
          <a:ext cx="1120140" cy="1074420"/>
        </xdr:xfrm>
        <a:graphic>
          <a:graphicData uri="http://schemas.openxmlformats.org/drawingml/2006/chart">
            <c:chart xmlns:c="http://schemas.openxmlformats.org/drawingml/2006/chart" xmlns:r="http://schemas.openxmlformats.org/officeDocument/2006/relationships" r:id="rId18"/>
          </a:graphicData>
        </a:graphic>
      </xdr:graphicFrame>
      <xdr:sp macro="" textlink="$A$63">
        <xdr:nvSpPr>
          <xdr:cNvPr id="3151" name="TextBox 3150">
            <a:extLst>
              <a:ext uri="{FF2B5EF4-FFF2-40B4-BE49-F238E27FC236}">
                <a16:creationId xmlns:a16="http://schemas.microsoft.com/office/drawing/2014/main" id="{A059451C-F302-24FE-FF77-ED3EFCDBF003}"/>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14</xdr:col>
      <xdr:colOff>259773</xdr:colOff>
      <xdr:row>27</xdr:row>
      <xdr:rowOff>28864</xdr:rowOff>
    </xdr:from>
    <xdr:to>
      <xdr:col>16</xdr:col>
      <xdr:colOff>161574</xdr:colOff>
      <xdr:row>32</xdr:row>
      <xdr:rowOff>175242</xdr:rowOff>
    </xdr:to>
    <xdr:grpSp>
      <xdr:nvGrpSpPr>
        <xdr:cNvPr id="3152" name="Group 3151">
          <a:extLst>
            <a:ext uri="{FF2B5EF4-FFF2-40B4-BE49-F238E27FC236}">
              <a16:creationId xmlns:a16="http://schemas.microsoft.com/office/drawing/2014/main" id="{27F6DE70-DFD0-47AF-BC51-7E6C9CC7A342}"/>
            </a:ext>
          </a:extLst>
        </xdr:cNvPr>
        <xdr:cNvGrpSpPr/>
      </xdr:nvGrpSpPr>
      <xdr:grpSpPr>
        <a:xfrm>
          <a:off x="8832273" y="4927435"/>
          <a:ext cx="1126444" cy="1053521"/>
          <a:chOff x="10081260" y="11163300"/>
          <a:chExt cx="1120140" cy="1074420"/>
        </a:xfrm>
      </xdr:grpSpPr>
      <xdr:graphicFrame macro="">
        <xdr:nvGraphicFramePr>
          <xdr:cNvPr id="3153" name="Chart 3152">
            <a:extLst>
              <a:ext uri="{FF2B5EF4-FFF2-40B4-BE49-F238E27FC236}">
                <a16:creationId xmlns:a16="http://schemas.microsoft.com/office/drawing/2014/main" id="{374EFA7B-99CB-BC0E-49F4-F947649195A4}"/>
              </a:ext>
            </a:extLst>
          </xdr:cNvPr>
          <xdr:cNvGraphicFramePr>
            <a:graphicFrameLocks/>
          </xdr:cNvGraphicFramePr>
        </xdr:nvGraphicFramePr>
        <xdr:xfrm>
          <a:off x="10081260" y="11163300"/>
          <a:ext cx="1120140" cy="1074420"/>
        </xdr:xfrm>
        <a:graphic>
          <a:graphicData uri="http://schemas.openxmlformats.org/drawingml/2006/chart">
            <c:chart xmlns:c="http://schemas.openxmlformats.org/drawingml/2006/chart" xmlns:r="http://schemas.openxmlformats.org/officeDocument/2006/relationships" r:id="rId19"/>
          </a:graphicData>
        </a:graphic>
      </xdr:graphicFrame>
      <xdr:sp macro="" textlink="$A$64">
        <xdr:nvSpPr>
          <xdr:cNvPr id="3163" name="TextBox 3162">
            <a:extLst>
              <a:ext uri="{FF2B5EF4-FFF2-40B4-BE49-F238E27FC236}">
                <a16:creationId xmlns:a16="http://schemas.microsoft.com/office/drawing/2014/main" id="{FB301284-4F6E-2836-E762-C25088ABEF4C}"/>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16</xdr:col>
      <xdr:colOff>423333</xdr:colOff>
      <xdr:row>27</xdr:row>
      <xdr:rowOff>9621</xdr:rowOff>
    </xdr:from>
    <xdr:to>
      <xdr:col>18</xdr:col>
      <xdr:colOff>328168</xdr:colOff>
      <xdr:row>32</xdr:row>
      <xdr:rowOff>153194</xdr:rowOff>
    </xdr:to>
    <xdr:grpSp>
      <xdr:nvGrpSpPr>
        <xdr:cNvPr id="3164" name="Group 3163">
          <a:extLst>
            <a:ext uri="{FF2B5EF4-FFF2-40B4-BE49-F238E27FC236}">
              <a16:creationId xmlns:a16="http://schemas.microsoft.com/office/drawing/2014/main" id="{7CC40C68-5980-4C18-A2CF-D3E508CE103B}"/>
            </a:ext>
          </a:extLst>
        </xdr:cNvPr>
        <xdr:cNvGrpSpPr/>
      </xdr:nvGrpSpPr>
      <xdr:grpSpPr>
        <a:xfrm>
          <a:off x="10220476" y="4908192"/>
          <a:ext cx="1129478" cy="1050716"/>
          <a:chOff x="11163300" y="11193780"/>
          <a:chExt cx="1120140" cy="1074420"/>
        </a:xfrm>
      </xdr:grpSpPr>
      <xdr:graphicFrame macro="">
        <xdr:nvGraphicFramePr>
          <xdr:cNvPr id="3165" name="Chart 3164">
            <a:extLst>
              <a:ext uri="{FF2B5EF4-FFF2-40B4-BE49-F238E27FC236}">
                <a16:creationId xmlns:a16="http://schemas.microsoft.com/office/drawing/2014/main" id="{C7B60D2B-63F0-1680-3B4D-953A18C4EF8D}"/>
              </a:ext>
            </a:extLst>
          </xdr:cNvPr>
          <xdr:cNvGraphicFramePr>
            <a:graphicFrameLocks/>
          </xdr:cNvGraphicFramePr>
        </xdr:nvGraphicFramePr>
        <xdr:xfrm>
          <a:off x="11163300" y="11193780"/>
          <a:ext cx="1120140" cy="1074420"/>
        </xdr:xfrm>
        <a:graphic>
          <a:graphicData uri="http://schemas.openxmlformats.org/drawingml/2006/chart">
            <c:chart xmlns:c="http://schemas.openxmlformats.org/drawingml/2006/chart" xmlns:r="http://schemas.openxmlformats.org/officeDocument/2006/relationships" r:id="rId20"/>
          </a:graphicData>
        </a:graphic>
      </xdr:graphicFrame>
      <xdr:sp macro="" textlink="$A$65">
        <xdr:nvSpPr>
          <xdr:cNvPr id="3166" name="TextBox 3165">
            <a:extLst>
              <a:ext uri="{FF2B5EF4-FFF2-40B4-BE49-F238E27FC236}">
                <a16:creationId xmlns:a16="http://schemas.microsoft.com/office/drawing/2014/main" id="{C186E742-7479-684A-C95C-11A63068C640}"/>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0</xdr:col>
      <xdr:colOff>170962</xdr:colOff>
      <xdr:row>0</xdr:row>
      <xdr:rowOff>73269</xdr:rowOff>
    </xdr:from>
    <xdr:to>
      <xdr:col>28</xdr:col>
      <xdr:colOff>484110</xdr:colOff>
      <xdr:row>9</xdr:row>
      <xdr:rowOff>22921</xdr:rowOff>
    </xdr:to>
    <xdr:grpSp>
      <xdr:nvGrpSpPr>
        <xdr:cNvPr id="2" name="Group 1">
          <a:extLst>
            <a:ext uri="{FF2B5EF4-FFF2-40B4-BE49-F238E27FC236}">
              <a16:creationId xmlns:a16="http://schemas.microsoft.com/office/drawing/2014/main" id="{9B5C5BC9-8CB4-436B-9464-B74A314D13D1}"/>
            </a:ext>
          </a:extLst>
        </xdr:cNvPr>
        <xdr:cNvGrpSpPr/>
      </xdr:nvGrpSpPr>
      <xdr:grpSpPr>
        <a:xfrm>
          <a:off x="170962" y="73269"/>
          <a:ext cx="17458148" cy="1582509"/>
          <a:chOff x="174112" y="224095"/>
          <a:chExt cx="17409302" cy="1598210"/>
        </a:xfrm>
      </xdr:grpSpPr>
      <xdr:grpSp>
        <xdr:nvGrpSpPr>
          <xdr:cNvPr id="3" name="Group 2">
            <a:extLst>
              <a:ext uri="{FF2B5EF4-FFF2-40B4-BE49-F238E27FC236}">
                <a16:creationId xmlns:a16="http://schemas.microsoft.com/office/drawing/2014/main" id="{2E1BCE95-9F9A-EF70-E316-9AB4B637FECC}"/>
              </a:ext>
            </a:extLst>
          </xdr:cNvPr>
          <xdr:cNvGrpSpPr/>
        </xdr:nvGrpSpPr>
        <xdr:grpSpPr>
          <a:xfrm flipH="1">
            <a:off x="174112" y="245808"/>
            <a:ext cx="1238514" cy="1576497"/>
            <a:chOff x="0" y="245808"/>
            <a:chExt cx="1238514" cy="1576497"/>
          </a:xfrm>
        </xdr:grpSpPr>
        <xdr:pic>
          <xdr:nvPicPr>
            <xdr:cNvPr id="17" name="Graphic 16" descr="Plug with solid fill">
              <a:extLst>
                <a:ext uri="{FF2B5EF4-FFF2-40B4-BE49-F238E27FC236}">
                  <a16:creationId xmlns:a16="http://schemas.microsoft.com/office/drawing/2014/main" id="{40F4E255-BD4A-6F7C-3D67-8BF598C422B6}"/>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0" y="245808"/>
              <a:ext cx="914400" cy="914400"/>
            </a:xfrm>
            <a:prstGeom prst="rect">
              <a:avLst/>
            </a:prstGeom>
          </xdr:spPr>
        </xdr:pic>
        <xdr:pic>
          <xdr:nvPicPr>
            <xdr:cNvPr id="18" name="Graphic 17" descr="Processor outline">
              <a:extLst>
                <a:ext uri="{FF2B5EF4-FFF2-40B4-BE49-F238E27FC236}">
                  <a16:creationId xmlns:a16="http://schemas.microsoft.com/office/drawing/2014/main" id="{E74FBB11-96FD-60F7-BC03-6F726A6FF8A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24114" y="907905"/>
              <a:ext cx="914400" cy="914400"/>
            </a:xfrm>
            <a:prstGeom prst="rect">
              <a:avLst/>
            </a:prstGeom>
          </xdr:spPr>
        </xdr:pic>
      </xdr:grpSp>
      <xdr:grpSp>
        <xdr:nvGrpSpPr>
          <xdr:cNvPr id="5" name="Group 4">
            <a:extLst>
              <a:ext uri="{FF2B5EF4-FFF2-40B4-BE49-F238E27FC236}">
                <a16:creationId xmlns:a16="http://schemas.microsoft.com/office/drawing/2014/main" id="{18517E2D-6BAC-43CD-97FE-6FA69B855B98}"/>
              </a:ext>
            </a:extLst>
          </xdr:cNvPr>
          <xdr:cNvGrpSpPr/>
        </xdr:nvGrpSpPr>
        <xdr:grpSpPr>
          <a:xfrm>
            <a:off x="16344900" y="224095"/>
            <a:ext cx="1238514" cy="1576497"/>
            <a:chOff x="0" y="245808"/>
            <a:chExt cx="1238514" cy="1576497"/>
          </a:xfrm>
        </xdr:grpSpPr>
        <xdr:pic>
          <xdr:nvPicPr>
            <xdr:cNvPr id="6" name="Graphic 5" descr="Plug with solid fill">
              <a:extLst>
                <a:ext uri="{FF2B5EF4-FFF2-40B4-BE49-F238E27FC236}">
                  <a16:creationId xmlns:a16="http://schemas.microsoft.com/office/drawing/2014/main" id="{BDC8F12A-ADE3-193B-5FB8-B8AE6C9CC48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0" y="245808"/>
              <a:ext cx="914400" cy="914400"/>
            </a:xfrm>
            <a:prstGeom prst="rect">
              <a:avLst/>
            </a:prstGeom>
          </xdr:spPr>
        </xdr:pic>
        <xdr:pic>
          <xdr:nvPicPr>
            <xdr:cNvPr id="16" name="Graphic 15" descr="Processor outline">
              <a:extLst>
                <a:ext uri="{FF2B5EF4-FFF2-40B4-BE49-F238E27FC236}">
                  <a16:creationId xmlns:a16="http://schemas.microsoft.com/office/drawing/2014/main" id="{ED5BD931-78EA-8021-972E-1FB2D50E3D1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24114" y="907905"/>
              <a:ext cx="914400" cy="914400"/>
            </a:xfrm>
            <a:prstGeom prst="rect">
              <a:avLst/>
            </a:prstGeom>
          </xdr:spPr>
        </xdr:pic>
      </xdr:grpSp>
    </xdr:grpSp>
    <xdr:clientData/>
  </xdr:twoCellAnchor>
</xdr:wsDr>
</file>

<file path=xl/drawings/drawing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ronm\Desktop\Economic%20and%20Financial%20Analysis\Project.xlsx" TargetMode="External"/><Relationship Id="rId1" Type="http://schemas.openxmlformats.org/officeDocument/2006/relationships/externalLinkPath" Target="Economic%20and%20Financial%20Analysis/Projec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ronm\Desktop\Economic%20and%20Financial%20Analysis\FINALISED_Bankruptcy%20Risk%20Analysis.xlsx" TargetMode="External"/><Relationship Id="rId1" Type="http://schemas.openxmlformats.org/officeDocument/2006/relationships/externalLinkPath" Target="Economic%20and%20Financial%20Analysis/FINALISED_Bankruptcy%20Risk%20Analysi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fronm\Desktop\Project%20(version%201).xlsx" TargetMode="External"/><Relationship Id="rId1" Type="http://schemas.openxmlformats.org/officeDocument/2006/relationships/externalLinkPath" Target="Project%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VIDIA D&amp;S"/>
      <sheetName val="AMD D&amp;S "/>
      <sheetName val="Intel D&amp;S"/>
      <sheetName val="Qualcomm D&amp;S"/>
      <sheetName val="S&amp;L Analysis"/>
      <sheetName val="CR AVG&amp;MEDN"/>
      <sheetName val="AVG"/>
      <sheetName val="Capital Analysis"/>
      <sheetName val="Sheet1"/>
      <sheetName val="Tech_Fin Perf Analysis"/>
      <sheetName val="DM,IM,EBITM"/>
      <sheetName val="ROA,ROE,ROS Tech Industry"/>
      <sheetName val="RO vs RN"/>
      <sheetName val="cashflow"/>
      <sheetName val="cashflow2"/>
      <sheetName val="Raw Data"/>
      <sheetName val="banckruptcy"/>
      <sheetName val="Models"/>
      <sheetName val="Rating"/>
      <sheetName val="Raw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B1">
            <v>2017</v>
          </cell>
          <cell r="C1">
            <v>2018</v>
          </cell>
          <cell r="D1">
            <v>2019</v>
          </cell>
          <cell r="E1">
            <v>2020</v>
          </cell>
          <cell r="F1">
            <v>2021</v>
          </cell>
          <cell r="G1">
            <v>2022</v>
          </cell>
          <cell r="H1">
            <v>2023</v>
          </cell>
        </row>
        <row r="2">
          <cell r="A2" t="str">
            <v>ROA_NVIDIA</v>
          </cell>
          <cell r="B2">
            <v>0.16929173864444672</v>
          </cell>
          <cell r="C2">
            <v>0.27106129347922781</v>
          </cell>
          <cell r="D2">
            <v>0.31154077640686129</v>
          </cell>
          <cell r="E2">
            <v>0.16147848686110308</v>
          </cell>
          <cell r="F2">
            <v>0.15046368656871939</v>
          </cell>
          <cell r="G2">
            <v>0.22069839545567702</v>
          </cell>
          <cell r="H2">
            <v>0.10606575688407557</v>
          </cell>
        </row>
        <row r="3">
          <cell r="A3" t="str">
            <v>ROA_AMD</v>
          </cell>
          <cell r="B3">
            <v>-9.2905405405405411E-3</v>
          </cell>
          <cell r="C3">
            <v>7.3968393327480245E-2</v>
          </cell>
          <cell r="D3">
            <v>5.6569343065693431E-2</v>
          </cell>
          <cell r="E3">
            <v>0.27783976790894888</v>
          </cell>
          <cell r="F3">
            <v>0.254609871970368</v>
          </cell>
          <cell r="G3">
            <v>1.9532406037289139E-2</v>
          </cell>
          <cell r="H3">
            <v>1.2580098696324666E-2</v>
          </cell>
        </row>
        <row r="4">
          <cell r="A4" t="str">
            <v>ROA_Intel</v>
          </cell>
          <cell r="B4">
            <v>7.7899212163993217E-2</v>
          </cell>
          <cell r="C4">
            <v>0.16452412025351079</v>
          </cell>
          <cell r="D4">
            <v>0.15417069526237145</v>
          </cell>
          <cell r="E4">
            <v>0.13651357689217525</v>
          </cell>
          <cell r="F4">
            <v>0.11797679417597948</v>
          </cell>
          <cell r="G4">
            <v>4.4008061371860981E-2</v>
          </cell>
          <cell r="H4">
            <v>8.8165285114734926E-3</v>
          </cell>
        </row>
        <row r="5">
          <cell r="A5" t="str">
            <v>ROA_Qualcomm</v>
          </cell>
          <cell r="B5">
            <v>3.7336224536542159E-2</v>
          </cell>
          <cell r="C5">
            <v>-0.15172076532795403</v>
          </cell>
          <cell r="D5">
            <v>0.13308250144127196</v>
          </cell>
          <cell r="E5">
            <v>0.14603584873855144</v>
          </cell>
          <cell r="F5">
            <v>0.21927740058195927</v>
          </cell>
          <cell r="G5">
            <v>0.26392459297343618</v>
          </cell>
          <cell r="H5">
            <v>0.14169278996865203</v>
          </cell>
        </row>
      </sheetData>
      <sheetData sheetId="12" refreshError="1"/>
      <sheetData sheetId="13" refreshError="1"/>
      <sheetData sheetId="14" refreshError="1"/>
      <sheetData sheetId="15" refreshError="1"/>
      <sheetData sheetId="16" refreshError="1"/>
      <sheetData sheetId="17">
        <row r="1">
          <cell r="B1" t="str">
            <v>NVIDIA</v>
          </cell>
        </row>
        <row r="2">
          <cell r="A2">
            <v>2017</v>
          </cell>
          <cell r="B2">
            <v>2.9220100836444853</v>
          </cell>
          <cell r="C2">
            <v>4.3976766219873342E-2</v>
          </cell>
          <cell r="D2">
            <v>1.8572403036906018</v>
          </cell>
          <cell r="E2">
            <v>1.5804151434601086</v>
          </cell>
        </row>
        <row r="3">
          <cell r="A3">
            <v>2018</v>
          </cell>
          <cell r="B3">
            <v>3.7608571660157484</v>
          </cell>
          <cell r="C3">
            <v>0.74999871574542798</v>
          </cell>
          <cell r="D3">
            <v>2.1053602231842472</v>
          </cell>
          <cell r="E3">
            <v>0.90470766802863478</v>
          </cell>
        </row>
        <row r="4">
          <cell r="A4">
            <v>2019</v>
          </cell>
          <cell r="B4">
            <v>4.0606322548634948</v>
          </cell>
          <cell r="C4">
            <v>1.0798256452705244</v>
          </cell>
          <cell r="D4">
            <v>1.9580282466177394</v>
          </cell>
          <cell r="E4">
            <v>1.8164660195221276</v>
          </cell>
        </row>
        <row r="5">
          <cell r="A5">
            <v>2020</v>
          </cell>
          <cell r="B5">
            <v>3.3682043183627823</v>
          </cell>
          <cell r="C5">
            <v>2.2091819318902033</v>
          </cell>
          <cell r="D5">
            <v>1.8770096080984322</v>
          </cell>
          <cell r="E5">
            <v>1.6163367202749226</v>
          </cell>
        </row>
        <row r="6">
          <cell r="A6">
            <v>2021</v>
          </cell>
          <cell r="B6">
            <v>2.521746974425894</v>
          </cell>
          <cell r="C6">
            <v>3.0380821352225551</v>
          </cell>
          <cell r="D6">
            <v>1.8517063215919558</v>
          </cell>
          <cell r="E6">
            <v>2.0263173040118736</v>
          </cell>
        </row>
        <row r="7">
          <cell r="A7">
            <v>2022</v>
          </cell>
          <cell r="B7">
            <v>2.6585211630217245</v>
          </cell>
          <cell r="C7">
            <v>2.2890599604244919</v>
          </cell>
          <cell r="D7">
            <v>1.3351075580793337</v>
          </cell>
          <cell r="E7">
            <v>2.5872531226110831</v>
          </cell>
        </row>
        <row r="8">
          <cell r="A8">
            <v>2023</v>
          </cell>
          <cell r="B8">
            <v>1.9554786071673753</v>
          </cell>
          <cell r="C8">
            <v>2.424616283589748</v>
          </cell>
          <cell r="D8">
            <v>1.2126680620215256</v>
          </cell>
          <cell r="E8">
            <v>2.0065449830603788</v>
          </cell>
        </row>
        <row r="20">
          <cell r="B20" t="str">
            <v>NVIDIA</v>
          </cell>
          <cell r="C20" t="str">
            <v>AMD</v>
          </cell>
          <cell r="D20" t="str">
            <v>Intel</v>
          </cell>
          <cell r="E20" t="str">
            <v>Qualcomm</v>
          </cell>
          <cell r="F20" t="str">
            <v>Threshold min</v>
          </cell>
          <cell r="G20" t="str">
            <v>Threshold medium</v>
          </cell>
          <cell r="H20" t="str">
            <v>Threshold max</v>
          </cell>
        </row>
        <row r="21">
          <cell r="A21">
            <v>2017</v>
          </cell>
          <cell r="B21">
            <v>32.549008481119031</v>
          </cell>
          <cell r="C21">
            <v>1.7035960241060675</v>
          </cell>
          <cell r="D21">
            <v>18.853124584168704</v>
          </cell>
          <cell r="E21">
            <v>26.188758650958526</v>
          </cell>
          <cell r="F21">
            <v>-5</v>
          </cell>
          <cell r="G21">
            <v>0</v>
          </cell>
          <cell r="H21">
            <v>60</v>
          </cell>
        </row>
        <row r="22">
          <cell r="A22">
            <v>2018</v>
          </cell>
          <cell r="B22">
            <v>54.24187524242403</v>
          </cell>
          <cell r="C22">
            <v>4.532692999969842</v>
          </cell>
          <cell r="D22">
            <v>21.593092653642987</v>
          </cell>
          <cell r="E22">
            <v>3.4973069467687683</v>
          </cell>
          <cell r="F22">
            <v>-5</v>
          </cell>
          <cell r="G22">
            <v>0</v>
          </cell>
          <cell r="H22">
            <v>60</v>
          </cell>
        </row>
        <row r="23">
          <cell r="A23">
            <v>2019</v>
          </cell>
          <cell r="B23">
            <v>55.237858546415971</v>
          </cell>
          <cell r="C23">
            <v>6.7213606146556142</v>
          </cell>
          <cell r="D23">
            <v>15.965089787783985</v>
          </cell>
          <cell r="E23">
            <v>16.478059376669805</v>
          </cell>
          <cell r="F23">
            <v>-5</v>
          </cell>
          <cell r="G23">
            <v>0</v>
          </cell>
          <cell r="H23">
            <v>60</v>
          </cell>
        </row>
        <row r="24">
          <cell r="A24">
            <v>2020</v>
          </cell>
          <cell r="B24">
            <v>44.358293556751889</v>
          </cell>
          <cell r="C24">
            <v>14.692589744987401</v>
          </cell>
          <cell r="D24">
            <v>19.124156900535883</v>
          </cell>
          <cell r="E24">
            <v>14.872200832898542</v>
          </cell>
          <cell r="F24">
            <v>-5</v>
          </cell>
          <cell r="G24">
            <v>0</v>
          </cell>
          <cell r="H24">
            <v>60</v>
          </cell>
        </row>
        <row r="25">
          <cell r="A25">
            <v>2021</v>
          </cell>
          <cell r="B25">
            <v>28.565534856118596</v>
          </cell>
          <cell r="C25">
            <v>16.598059751209711</v>
          </cell>
          <cell r="D25">
            <v>17.813346482175909</v>
          </cell>
          <cell r="E25">
            <v>14.567500128498864</v>
          </cell>
          <cell r="F25">
            <v>-5</v>
          </cell>
          <cell r="G25">
            <v>0</v>
          </cell>
          <cell r="H25">
            <v>60</v>
          </cell>
        </row>
        <row r="26">
          <cell r="A26">
            <v>2022</v>
          </cell>
          <cell r="B26">
            <v>48.849370761639655</v>
          </cell>
          <cell r="C26">
            <v>10.258835257627398</v>
          </cell>
          <cell r="D26">
            <v>7.1151217371170308</v>
          </cell>
          <cell r="E26">
            <v>18.651556316244456</v>
          </cell>
          <cell r="F26">
            <v>-5</v>
          </cell>
          <cell r="G26">
            <v>0</v>
          </cell>
          <cell r="H26">
            <v>60</v>
          </cell>
        </row>
        <row r="27">
          <cell r="A27">
            <v>2023</v>
          </cell>
          <cell r="B27">
            <v>17.934751569051443</v>
          </cell>
          <cell r="C27">
            <v>9.7926858863120199</v>
          </cell>
          <cell r="D27">
            <v>4.2791722353689332</v>
          </cell>
          <cell r="E27">
            <v>15.080623719889703</v>
          </cell>
          <cell r="F27">
            <v>-5</v>
          </cell>
          <cell r="G27">
            <v>0</v>
          </cell>
          <cell r="H27">
            <v>60</v>
          </cell>
        </row>
        <row r="36">
          <cell r="B36" t="str">
            <v>NVIDIA</v>
          </cell>
          <cell r="C36" t="str">
            <v>AMD</v>
          </cell>
          <cell r="D36" t="str">
            <v>Intel</v>
          </cell>
          <cell r="E36" t="str">
            <v>Qualcomm</v>
          </cell>
          <cell r="F36" t="str">
            <v>Threshold min</v>
          </cell>
          <cell r="G36" t="str">
            <v>Threshold medium</v>
          </cell>
          <cell r="H36" t="str">
            <v>Threshold max</v>
          </cell>
        </row>
        <row r="37">
          <cell r="A37">
            <v>2017</v>
          </cell>
          <cell r="B37">
            <v>0.40510916972099631</v>
          </cell>
          <cell r="C37">
            <v>0.2039129169868534</v>
          </cell>
          <cell r="D37">
            <v>0.24327115283060655</v>
          </cell>
          <cell r="E37">
            <v>0.26402485291859734</v>
          </cell>
          <cell r="F37">
            <v>0.04</v>
          </cell>
          <cell r="G37">
            <v>0.09</v>
          </cell>
          <cell r="H37">
            <v>0.6</v>
          </cell>
        </row>
        <row r="38">
          <cell r="A38">
            <v>2018</v>
          </cell>
          <cell r="B38">
            <v>0.50821776816383846</v>
          </cell>
          <cell r="C38">
            <v>0.23435576993140422</v>
          </cell>
          <cell r="D38">
            <v>0.30327573552979331</v>
          </cell>
          <cell r="E38">
            <v>0.20607069407509457</v>
          </cell>
          <cell r="F38">
            <v>0.04</v>
          </cell>
          <cell r="G38">
            <v>0.09</v>
          </cell>
          <cell r="H38">
            <v>0.6</v>
          </cell>
        </row>
        <row r="39">
          <cell r="A39">
            <v>2019</v>
          </cell>
          <cell r="B39">
            <v>0.51496328454129214</v>
          </cell>
          <cell r="C39">
            <v>0.27830890016522741</v>
          </cell>
          <cell r="D39">
            <v>0.25848261722017668</v>
          </cell>
          <cell r="E39">
            <v>0.29013909416145384</v>
          </cell>
          <cell r="F39">
            <v>0.04</v>
          </cell>
          <cell r="G39">
            <v>0.09</v>
          </cell>
          <cell r="H39">
            <v>0.6</v>
          </cell>
        </row>
        <row r="40">
          <cell r="A40">
            <v>2020</v>
          </cell>
          <cell r="B40">
            <v>0.42094943200219492</v>
          </cell>
          <cell r="C40">
            <v>0.32924052326077924</v>
          </cell>
          <cell r="D40">
            <v>0.26554476687893647</v>
          </cell>
          <cell r="E40">
            <v>0.29095070529617284</v>
          </cell>
          <cell r="F40">
            <v>0.04</v>
          </cell>
          <cell r="G40">
            <v>0.09</v>
          </cell>
          <cell r="H40">
            <v>0.6</v>
          </cell>
        </row>
        <row r="41">
          <cell r="A41">
            <v>2021</v>
          </cell>
          <cell r="B41">
            <v>0.34692791933192596</v>
          </cell>
          <cell r="C41">
            <v>0.38845539235705229</v>
          </cell>
          <cell r="D41">
            <v>0.24518296411629273</v>
          </cell>
          <cell r="E41">
            <v>0.26869037174295474</v>
          </cell>
          <cell r="F41">
            <v>0.04</v>
          </cell>
          <cell r="G41">
            <v>0.09</v>
          </cell>
          <cell r="H41">
            <v>0.6</v>
          </cell>
        </row>
        <row r="42">
          <cell r="A42">
            <v>2022</v>
          </cell>
          <cell r="B42">
            <v>0.42000305243801261</v>
          </cell>
          <cell r="C42">
            <v>0.22746385615215103</v>
          </cell>
          <cell r="D42">
            <v>0.1157508195164427</v>
          </cell>
          <cell r="E42">
            <v>0.33569068742595276</v>
          </cell>
          <cell r="F42">
            <v>0.04</v>
          </cell>
          <cell r="G42">
            <v>0.09</v>
          </cell>
          <cell r="H42">
            <v>0.6</v>
          </cell>
        </row>
        <row r="43">
          <cell r="A43">
            <v>2023</v>
          </cell>
          <cell r="B43">
            <v>0.29009231631966914</v>
          </cell>
          <cell r="C43">
            <v>0.20666933097304546</v>
          </cell>
          <cell r="D43">
            <v>0.17512424196505708</v>
          </cell>
          <cell r="E43">
            <v>0.28335857677843113</v>
          </cell>
          <cell r="F43">
            <v>0.04</v>
          </cell>
          <cell r="G43">
            <v>0.09</v>
          </cell>
          <cell r="H43">
            <v>0.6</v>
          </cell>
        </row>
        <row r="54">
          <cell r="B54" t="str">
            <v>NVIDIA</v>
          </cell>
          <cell r="C54" t="str">
            <v>AMD</v>
          </cell>
          <cell r="D54" t="str">
            <v>Intel</v>
          </cell>
          <cell r="E54" t="str">
            <v>Qualcomm</v>
          </cell>
          <cell r="F54" t="str">
            <v>Threshold min</v>
          </cell>
          <cell r="G54" t="str">
            <v>Threshold medium</v>
          </cell>
          <cell r="H54" t="str">
            <v>Threshold max</v>
          </cell>
        </row>
        <row r="55">
          <cell r="A55">
            <v>2017</v>
          </cell>
          <cell r="B55">
            <v>6.0523998210887413</v>
          </cell>
          <cell r="C55">
            <v>1.8150955553068777</v>
          </cell>
          <cell r="D55">
            <v>4.4712080834855659</v>
          </cell>
          <cell r="E55">
            <v>6.5423697634620313</v>
          </cell>
          <cell r="F55">
            <v>-5</v>
          </cell>
          <cell r="G55">
            <v>2.0499999999999998</v>
          </cell>
          <cell r="H55">
            <v>10</v>
          </cell>
        </row>
        <row r="56">
          <cell r="A56">
            <v>2018</v>
          </cell>
          <cell r="B56">
            <v>7.2242864937011717</v>
          </cell>
          <cell r="C56">
            <v>2.7738313634394469</v>
          </cell>
          <cell r="D56">
            <v>5.6099120537269878</v>
          </cell>
          <cell r="E56">
            <v>-4.5961309928455893</v>
          </cell>
          <cell r="F56">
            <v>-5</v>
          </cell>
          <cell r="G56">
            <v>2.0499999999999998</v>
          </cell>
          <cell r="H56">
            <v>10</v>
          </cell>
        </row>
        <row r="57">
          <cell r="A57">
            <v>2019</v>
          </cell>
          <cell r="B57">
            <v>5.3180604771574069</v>
          </cell>
          <cell r="C57">
            <v>4.2886202747279398</v>
          </cell>
          <cell r="D57">
            <v>5.5796230405798939</v>
          </cell>
          <cell r="E57">
            <v>2.6738461761053895</v>
          </cell>
          <cell r="F57">
            <v>-5</v>
          </cell>
          <cell r="G57">
            <v>2.0499999999999998</v>
          </cell>
          <cell r="H57">
            <v>10</v>
          </cell>
        </row>
        <row r="58">
          <cell r="A58">
            <v>2020</v>
          </cell>
          <cell r="B58">
            <v>9.3433428231004267</v>
          </cell>
          <cell r="C58">
            <v>5.7944830594610224</v>
          </cell>
          <cell r="D58">
            <v>5.2955070069342298</v>
          </cell>
          <cell r="E58">
            <v>2.402366215765146</v>
          </cell>
          <cell r="F58">
            <v>-5</v>
          </cell>
          <cell r="G58">
            <v>2.0499999999999998</v>
          </cell>
          <cell r="H58">
            <v>10</v>
          </cell>
        </row>
        <row r="59">
          <cell r="A59">
            <v>2021</v>
          </cell>
          <cell r="B59">
            <v>3.7334813966760505</v>
          </cell>
          <cell r="C59">
            <v>5.6367946047172834</v>
          </cell>
          <cell r="D59">
            <v>5.2899419498412206</v>
          </cell>
          <cell r="E59">
            <v>3.8538816977565462</v>
          </cell>
          <cell r="F59">
            <v>-5</v>
          </cell>
          <cell r="G59">
            <v>2.0499999999999998</v>
          </cell>
          <cell r="H59">
            <v>10</v>
          </cell>
        </row>
        <row r="60">
          <cell r="A60">
            <v>2022</v>
          </cell>
          <cell r="B60">
            <v>6.2486773281807624</v>
          </cell>
          <cell r="C60">
            <v>5.713028622702458</v>
          </cell>
          <cell r="D60">
            <v>5.0222915643263395</v>
          </cell>
          <cell r="E60">
            <v>4.170741432343184</v>
          </cell>
          <cell r="F60">
            <v>-5</v>
          </cell>
          <cell r="G60">
            <v>2.0499999999999998</v>
          </cell>
          <cell r="H60">
            <v>10</v>
          </cell>
        </row>
        <row r="61">
          <cell r="A61">
            <v>2023</v>
          </cell>
          <cell r="B61">
            <v>4.8917146220660186</v>
          </cell>
          <cell r="C61">
            <v>5.3387229962527414</v>
          </cell>
          <cell r="D61">
            <v>4.1672354641003633</v>
          </cell>
          <cell r="E61">
            <v>4.7695441142767576</v>
          </cell>
          <cell r="F61">
            <v>-5</v>
          </cell>
          <cell r="G61">
            <v>2.0499999999999998</v>
          </cell>
          <cell r="H61">
            <v>10</v>
          </cell>
        </row>
      </sheetData>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nkruptcy risk"/>
      <sheetName val="Altman"/>
      <sheetName val="Taffler"/>
      <sheetName val="Conan-Holder"/>
      <sheetName val="Anghel"/>
      <sheetName val="Charts"/>
    </sheetNames>
    <sheetDataSet>
      <sheetData sheetId="0"/>
      <sheetData sheetId="1">
        <row r="1">
          <cell r="F1" t="str">
            <v>Threshold min</v>
          </cell>
          <cell r="G1" t="str">
            <v>Threshold medium</v>
          </cell>
          <cell r="H1" t="str">
            <v>Threshold max</v>
          </cell>
        </row>
        <row r="2">
          <cell r="F2">
            <v>1.2</v>
          </cell>
          <cell r="G2">
            <v>2.9</v>
          </cell>
          <cell r="H2">
            <v>4</v>
          </cell>
        </row>
        <row r="3">
          <cell r="F3">
            <v>1.2</v>
          </cell>
          <cell r="G3">
            <v>2.9</v>
          </cell>
          <cell r="H3">
            <v>4</v>
          </cell>
        </row>
        <row r="4">
          <cell r="F4">
            <v>1.2</v>
          </cell>
          <cell r="G4">
            <v>2.9</v>
          </cell>
          <cell r="H4">
            <v>4</v>
          </cell>
        </row>
        <row r="5">
          <cell r="F5">
            <v>1.2</v>
          </cell>
          <cell r="G5">
            <v>2.9</v>
          </cell>
          <cell r="H5">
            <v>4</v>
          </cell>
        </row>
        <row r="6">
          <cell r="F6">
            <v>1.2</v>
          </cell>
          <cell r="G6">
            <v>2.9</v>
          </cell>
          <cell r="H6">
            <v>4</v>
          </cell>
        </row>
        <row r="7">
          <cell r="F7">
            <v>1.2</v>
          </cell>
          <cell r="G7">
            <v>2.9</v>
          </cell>
          <cell r="H7">
            <v>4</v>
          </cell>
        </row>
        <row r="8">
          <cell r="F8">
            <v>1.2</v>
          </cell>
          <cell r="G8">
            <v>2.9</v>
          </cell>
          <cell r="H8">
            <v>4</v>
          </cell>
        </row>
        <row r="9">
          <cell r="F9">
            <v>1.2</v>
          </cell>
          <cell r="G9">
            <v>2.9</v>
          </cell>
          <cell r="H9">
            <v>4</v>
          </cell>
        </row>
        <row r="10">
          <cell r="F10">
            <v>1.2</v>
          </cell>
          <cell r="G10">
            <v>2.9</v>
          </cell>
          <cell r="H10">
            <v>4</v>
          </cell>
        </row>
        <row r="11">
          <cell r="F11">
            <v>1.2</v>
          </cell>
          <cell r="G11">
            <v>2.9</v>
          </cell>
          <cell r="H11">
            <v>4</v>
          </cell>
        </row>
      </sheetData>
      <sheetData sheetId="2">
        <row r="2">
          <cell r="G2">
            <v>0</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VIDIA D&amp;S"/>
      <sheetName val="AMD D&amp;S "/>
      <sheetName val="Intel D&amp;S"/>
      <sheetName val="Qualcomm D&amp;S"/>
      <sheetName val="S&amp;L Analysis"/>
      <sheetName val="CR AVG&amp;MEDN"/>
      <sheetName val="AVG"/>
      <sheetName val="Capital Analysis"/>
      <sheetName val="Sheet1"/>
      <sheetName val="Tech_Fin Perf Analysis"/>
      <sheetName val="DM,IM,EBITM"/>
      <sheetName val="ROA,ROE,ROS Tech Industry"/>
      <sheetName val="RO vs RN"/>
      <sheetName val="cashflow"/>
      <sheetName val="cashflow2"/>
      <sheetName val="Raw Data"/>
      <sheetName val="banckruptcy"/>
      <sheetName val="Models"/>
      <sheetName val="Rating"/>
      <sheetName val="Raw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4">
          <cell r="V14">
            <v>1.5470053360569556</v>
          </cell>
          <cell r="AA14">
            <v>0.234337899543379</v>
          </cell>
          <cell r="AC14">
            <v>0.81015093222847001</v>
          </cell>
          <cell r="AH14">
            <v>0</v>
          </cell>
          <cell r="AO14">
            <v>15.8</v>
          </cell>
          <cell r="AR14">
            <v>2.4109589041095891E-2</v>
          </cell>
          <cell r="AS14">
            <v>5.5929833481632135E-2</v>
          </cell>
          <cell r="BN14">
            <v>2.2890599604244919</v>
          </cell>
          <cell r="BO14">
            <v>10.258835257627398</v>
          </cell>
          <cell r="BP14">
            <v>0.22746385615215103</v>
          </cell>
        </row>
        <row r="15">
          <cell r="V15">
            <v>1.4662009410758208</v>
          </cell>
          <cell r="AA15">
            <v>0.21457453660631218</v>
          </cell>
          <cell r="AC15">
            <v>0.82333357884657876</v>
          </cell>
          <cell r="AH15">
            <v>0</v>
          </cell>
          <cell r="AO15">
            <v>-4.4065934065934069</v>
          </cell>
          <cell r="AR15">
            <v>1.5279467544550203E-2</v>
          </cell>
          <cell r="AS15">
            <v>3.7654320987654324E-2</v>
          </cell>
          <cell r="BN15">
            <v>2.424616283589748</v>
          </cell>
          <cell r="BO15">
            <v>9.7926858863120199</v>
          </cell>
          <cell r="BP15">
            <v>0.20666933097304546</v>
          </cell>
        </row>
        <row r="16">
          <cell r="V16">
            <v>1.9004560475875745</v>
          </cell>
          <cell r="AA16">
            <v>0.7857256697431142</v>
          </cell>
          <cell r="AC16">
            <v>0.55999642999131838</v>
          </cell>
          <cell r="AH16">
            <v>0</v>
          </cell>
          <cell r="AO16">
            <v>-7.8410078192875758</v>
          </cell>
          <cell r="AR16">
            <v>0.13910662281400774</v>
          </cell>
          <cell r="AS16">
            <v>0.15297716734914996</v>
          </cell>
          <cell r="BN16">
            <v>1.8572403036906018</v>
          </cell>
          <cell r="BO16">
            <v>18.853124584168704</v>
          </cell>
          <cell r="BP16">
            <v>0.24327115283060655</v>
          </cell>
        </row>
        <row r="17">
          <cell r="V17">
            <v>1.7653884030273539</v>
          </cell>
          <cell r="AA17">
            <v>0.71617290076847762</v>
          </cell>
          <cell r="AC17">
            <v>0.58269187186921223</v>
          </cell>
          <cell r="AH17">
            <v>0</v>
          </cell>
          <cell r="AO17">
            <v>-23316</v>
          </cell>
          <cell r="AR17">
            <v>0.28235183670184943</v>
          </cell>
          <cell r="AS17">
            <v>0.29715729448961159</v>
          </cell>
          <cell r="BN17">
            <v>2.1053602231842472</v>
          </cell>
          <cell r="BO17">
            <v>21.593092653642987</v>
          </cell>
          <cell r="BP17">
            <v>0.30327573552979331</v>
          </cell>
        </row>
        <row r="18">
          <cell r="V18">
            <v>1.420112057373375</v>
          </cell>
          <cell r="AA18">
            <v>0.76150908340214696</v>
          </cell>
          <cell r="AC18">
            <v>0.56769505727930625</v>
          </cell>
          <cell r="AH18">
            <v>0</v>
          </cell>
          <cell r="AO18">
            <v>-10.892239248640633</v>
          </cell>
          <cell r="AR18">
            <v>0.27157308009909165</v>
          </cell>
          <cell r="AS18">
            <v>0.2924755089279511</v>
          </cell>
          <cell r="BN18">
            <v>1.9580282466177394</v>
          </cell>
          <cell r="BO18">
            <v>15.965089787783985</v>
          </cell>
          <cell r="BP18">
            <v>0.25848261722017668</v>
          </cell>
        </row>
        <row r="19">
          <cell r="V19">
            <v>1.78</v>
          </cell>
          <cell r="AA19">
            <v>0.88912608899528611</v>
          </cell>
          <cell r="AC19">
            <v>0.52934529136265362</v>
          </cell>
          <cell r="AH19">
            <v>0</v>
          </cell>
          <cell r="AO19">
            <v>-16.912857142857142</v>
          </cell>
          <cell r="AR19">
            <v>0.25789135960907228</v>
          </cell>
          <cell r="AS19">
            <v>0.26839354283586114</v>
          </cell>
          <cell r="BN19">
            <v>1.8770096080984322</v>
          </cell>
          <cell r="BO19">
            <v>19.124156900535883</v>
          </cell>
          <cell r="BP19">
            <v>0.26554476687893647</v>
          </cell>
        </row>
        <row r="20">
          <cell r="V20">
            <v>1.7281645215444881</v>
          </cell>
          <cell r="AA20">
            <v>0.76542860437567484</v>
          </cell>
          <cell r="AC20">
            <v>0.56643468760020432</v>
          </cell>
          <cell r="AH20">
            <v>0</v>
          </cell>
          <cell r="AO20">
            <v>-8.6586559857587897</v>
          </cell>
          <cell r="AR20">
            <v>0.20827960709081569</v>
          </cell>
          <cell r="AS20">
            <v>0.25141729094958493</v>
          </cell>
          <cell r="BN20">
            <v>1.8517063215919558</v>
          </cell>
          <cell r="BO20">
            <v>17.813346482175909</v>
          </cell>
          <cell r="BP20">
            <v>0.24518296411629273</v>
          </cell>
        </row>
        <row r="21">
          <cell r="W21">
            <v>1.9710366681829148</v>
          </cell>
          <cell r="AB21">
            <v>0.43281549452782214</v>
          </cell>
          <cell r="AD21">
            <v>133.38012600862163</v>
          </cell>
          <cell r="AI21">
            <v>75.484549559529484</v>
          </cell>
          <cell r="AP21" t="str">
            <v>AAA</v>
          </cell>
          <cell r="AS21">
            <v>0.1270974085704317</v>
          </cell>
          <cell r="AT21">
            <v>0.34625459218134791</v>
          </cell>
          <cell r="BO21">
            <v>7.1151217371170308</v>
          </cell>
          <cell r="BP21">
            <v>0.1157508195164427</v>
          </cell>
          <cell r="BQ21">
            <v>5.0222915643263395</v>
          </cell>
        </row>
        <row r="22">
          <cell r="W22">
            <v>1.9043010836703946</v>
          </cell>
          <cell r="AB22">
            <v>0.42598605224145492</v>
          </cell>
          <cell r="AD22">
            <v>124.89943721745549</v>
          </cell>
          <cell r="AI22">
            <v>76.502115263960661</v>
          </cell>
          <cell r="AP22" t="str">
            <v>AAA</v>
          </cell>
          <cell r="AS22">
            <v>3.1146271298959947E-2</v>
          </cell>
          <cell r="AT22">
            <v>0.2830685068799198</v>
          </cell>
          <cell r="BO22">
            <v>4.2791722353689332</v>
          </cell>
          <cell r="BP22">
            <v>0.17512424196505708</v>
          </cell>
          <cell r="BQ22">
            <v>4.1672354641003633</v>
          </cell>
        </row>
        <row r="23">
          <cell r="W23">
            <v>2.4242928958952965</v>
          </cell>
          <cell r="AB23">
            <v>0.53049506764804688</v>
          </cell>
          <cell r="AD23">
            <v>75.855290032679747</v>
          </cell>
          <cell r="AI23">
            <v>36.46017721368279</v>
          </cell>
          <cell r="AP23" t="str">
            <v>AAA</v>
          </cell>
          <cell r="AS23">
            <v>0.10984814448737533</v>
          </cell>
          <cell r="AT23">
            <v>0.33988944201814131</v>
          </cell>
          <cell r="BO23">
            <v>26.188758650958526</v>
          </cell>
          <cell r="BP23">
            <v>0.26402485291859734</v>
          </cell>
          <cell r="BQ23">
            <v>6.5423697634620313</v>
          </cell>
        </row>
        <row r="24">
          <cell r="W24">
            <v>2.3449256595443173</v>
          </cell>
          <cell r="AB24">
            <v>0.9753346781588117</v>
          </cell>
          <cell r="AD24">
            <v>60.322627879734476</v>
          </cell>
          <cell r="AI24">
            <v>41.044873326136397</v>
          </cell>
          <cell r="AP24" t="str">
            <v>B+</v>
          </cell>
          <cell r="AS24">
            <v>-0.21953916235460616</v>
          </cell>
          <cell r="AT24">
            <v>0.69108747478452226</v>
          </cell>
          <cell r="BO24">
            <v>3.4973069467687683</v>
          </cell>
          <cell r="BP24">
            <v>0.20607069407509457</v>
          </cell>
          <cell r="BQ24">
            <v>-4.5961309928455893</v>
          </cell>
        </row>
        <row r="25">
          <cell r="W25">
            <v>1.8935227947019106</v>
          </cell>
          <cell r="AB25">
            <v>0.8510483357101678</v>
          </cell>
          <cell r="AD25">
            <v>59.425514594720319</v>
          </cell>
          <cell r="AI25">
            <v>31.197319007085625</v>
          </cell>
          <cell r="AP25" t="str">
            <v>B</v>
          </cell>
          <cell r="AS25">
            <v>0.18069459893709058</v>
          </cell>
          <cell r="AT25">
            <v>0.7365051430652062</v>
          </cell>
          <cell r="BO25">
            <v>16.478059376669805</v>
          </cell>
          <cell r="BP25">
            <v>0.29013909416145384</v>
          </cell>
          <cell r="BQ25">
            <v>2.6738461761053895</v>
          </cell>
        </row>
        <row r="26">
          <cell r="W26">
            <v>2.1116319043107903</v>
          </cell>
          <cell r="AB26">
            <v>0.82926897791762655</v>
          </cell>
          <cell r="AD26">
            <v>102.46029173419774</v>
          </cell>
          <cell r="AI26">
            <v>26.564595926781962</v>
          </cell>
          <cell r="AP26" t="str">
            <v>B</v>
          </cell>
          <cell r="AS26">
            <v>0.22090008924397603</v>
          </cell>
          <cell r="AT26">
            <v>0.66109456649997189</v>
          </cell>
          <cell r="BO26">
            <v>14.872200832898542</v>
          </cell>
          <cell r="BP26">
            <v>0.29095070529617284</v>
          </cell>
          <cell r="BQ26">
            <v>2.402366215765146</v>
          </cell>
        </row>
        <row r="27">
          <cell r="W27">
            <v>1.8027829719999569</v>
          </cell>
          <cell r="AB27">
            <v>0.75872938894277397</v>
          </cell>
          <cell r="AD27">
            <v>82.612536811106438</v>
          </cell>
          <cell r="AI27">
            <v>16.560889445036416</v>
          </cell>
          <cell r="AP27" t="str">
            <v>BBB</v>
          </cell>
          <cell r="AS27">
            <v>0.2694095215396532</v>
          </cell>
          <cell r="AT27">
            <v>0.81391852570320078</v>
          </cell>
          <cell r="BO27">
            <v>14.567500128498864</v>
          </cell>
          <cell r="BP27">
            <v>0.26869037174295474</v>
          </cell>
          <cell r="BQ27">
            <v>3.8538816977565462</v>
          </cell>
        </row>
      </sheetData>
    </sheetDataSet>
  </externalBook>
</externalLink>
</file>

<file path=xl/persons/person.xml><?xml version="1.0" encoding="utf-8"?>
<personList xmlns="http://schemas.microsoft.com/office/spreadsheetml/2018/threadedcomments" xmlns:x="http://schemas.openxmlformats.org/spreadsheetml/2006/main">
  <person displayName="MARA-ILINCA FRON" id="{FFD24C53-3462-401A-8966-A315D6D1E3D2}" userId="S::mara.fron@stud.ubbcluj.ro::1118c2af-ed1a-42a1-95b8-ae48d7f7cd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a Fron" refreshedDate="45443.07237962963" createdVersion="8" refreshedVersion="8" minRefreshableVersion="3" recordCount="28" xr:uid="{9B37947D-9BF2-443B-87BF-0CC694861051}">
  <cacheSource type="worksheet">
    <worksheetSource name="RawData!$A$1:$BQ$29"/>
  </cacheSource>
  <cacheFields count="70">
    <cacheField name="Company" numFmtId="0">
      <sharedItems count="4">
        <s v="NVIDIA"/>
        <s v="AMD"/>
        <s v="Intel"/>
        <s v="Qualcomm"/>
      </sharedItems>
    </cacheField>
    <cacheField name="FY" numFmtId="0">
      <sharedItems containsSemiMixedTypes="0" containsString="0" containsNumber="1" containsInteger="1" minValue="2017" maxValue="2023" count="7">
        <n v="2017"/>
        <n v="2018"/>
        <n v="2019"/>
        <n v="2020"/>
        <n v="2021"/>
        <n v="2022"/>
        <n v="2023"/>
      </sharedItems>
    </cacheField>
    <cacheField name="Equity" numFmtId="0">
      <sharedItems containsSemiMixedTypes="0" containsString="0" containsNumber="1" containsInteger="1" minValue="596" maxValue="109965"/>
    </cacheField>
    <cacheField name="Equity Growth Rate" numFmtId="165">
      <sharedItems containsString="0" containsBlank="1" containsNumber="1" minValue="-0.97375268327587328" maxValue="6.3029211684673871"/>
    </cacheField>
    <cacheField name="Total Assets" numFmtId="0">
      <sharedItems containsSemiMixedTypes="0" containsString="0" containsNumber="1" containsInteger="1" minValue="3552" maxValue="191572"/>
    </cacheField>
    <cacheField name="Total Assets Growth Rate" numFmtId="165">
      <sharedItems containsString="0" containsBlank="1" containsNumber="1" minValue="-0.5003817609870812" maxValue="4.4416619695627668"/>
    </cacheField>
    <cacheField name="Revenues" numFmtId="0">
      <sharedItems containsSemiMixedTypes="0" containsString="0" containsNumber="1" containsInteger="1" minValue="5253" maxValue="79024"/>
    </cacheField>
    <cacheField name="Revenues Growth Rate" numFmtId="165">
      <sharedItems containsString="0" containsBlank="1" containsNumber="1" minValue="-0.29896323660847285" maxValue="1.2585452658115222"/>
    </cacheField>
    <cacheField name="Total Liabilities" numFmtId="0">
      <sharedItems containsSemiMixedTypes="0" containsString="0" containsNumber="1" containsInteger="1" minValue="2956" maxValue="81607"/>
    </cacheField>
    <cacheField name="Total Liabilities Growth Rate" numFmtId="165">
      <sharedItems containsString="0" containsBlank="1" containsNumber="1" minValue="-0.1210554354297891" maxValue="1.6607216922438821"/>
    </cacheField>
    <cacheField name="Current Assets" numFmtId="0">
      <sharedItems containsSemiMixedTypes="0" containsString="0" containsNumber="1" containsInteger="1" minValue="2634" maxValue="58558"/>
    </cacheField>
    <cacheField name="Current Assets Growth Rate" numFmtId="165">
      <sharedItems containsString="0" containsBlank="1" containsNumber="1" minValue="-0.60122037941871398" maxValue="0.7956399875428215"/>
    </cacheField>
    <cacheField name="Current Assets Turnover Ratio" numFmtId="2">
      <sharedItems containsSemiMixedTypes="0" containsString="0" containsNumber="1" minValue="0.82169155598375887" maxValue="2.6404022017076234"/>
    </cacheField>
    <cacheField name="Current Assets Turnover Ratio Growth Rate" numFmtId="165">
      <sharedItems containsString="0" containsBlank="1" containsNumber="1" minValue="-0.44185397408064447" maxValue="2.0943093670530897"/>
    </cacheField>
    <cacheField name="Current Assets Ratio" numFmtId="10">
      <sharedItems containsSemiMixedTypes="0" containsString="0" containsNumber="1" minValue="0.22224030778336787" maxValue="0.86739152525149887"/>
    </cacheField>
    <cacheField name="Long Term Assets Ratio" numFmtId="10">
      <sharedItems containsSemiMixedTypes="0" containsString="0" containsNumber="1" minValue="0.13260847474850113" maxValue="0.7777596922166321"/>
    </cacheField>
    <cacheField name="Current Liabilities" numFmtId="0">
      <sharedItems containsSemiMixedTypes="0" containsString="0" containsNumber="1" containsInteger="1" minValue="1153" maxValue="32155"/>
    </cacheField>
    <cacheField name="Current Liabilities Ratio" numFmtId="9">
      <sharedItems containsSemiMixedTypes="0" containsString="0" containsNumber="1" minValue="0.24665718349928875" maxValue="0.87930319369556198"/>
    </cacheField>
    <cacheField name="Long Term Liabilities" numFmtId="0">
      <sharedItems containsSemiMixedTypes="0" containsString="0" containsNumber="1" containsInteger="1" minValue="582" maxValue="53554"/>
    </cacheField>
    <cacheField name="Long Term Liabilities Ratio" numFmtId="9">
      <sharedItems containsSemiMixedTypes="0" containsString="0" containsNumber="1" minValue="0.12069680630443802" maxValue="0.75334281650071122"/>
    </cacheField>
    <cacheField name="Current Ratio" numFmtId="165">
      <sharedItems containsSemiMixedTypes="0" containsString="0" containsNumber="1" minValue="1.4002241147467502" maxValue="8.0268863833477884"/>
    </cacheField>
    <cacheField name="Median IndustryCurrent Ratio" numFmtId="9">
      <sharedItems containsSemiMixedTypes="0" containsString="0" containsNumber="1" minValue="1.420112057373375" maxValue="1.9004560475875745"/>
    </cacheField>
    <cacheField name="Average IndustryCurrent Ratio" numFmtId="9">
      <sharedItems containsSemiMixedTypes="0" containsString="0" containsNumber="1" minValue="1.8027829719999569" maxValue="2.4242928958952965"/>
    </cacheField>
    <cacheField name="Quick Ratio" numFmtId="9">
      <sharedItems containsSemiMixedTypes="0" containsString="0" containsNumber="1" minValue="1.0082922456297625" maxValue="7.3365134431916736"/>
    </cacheField>
    <cacheField name="Cash Ratio" numFmtId="9">
      <sharedItems containsSemiMixedTypes="0" containsString="0" containsNumber="1" minValue="0.53783920444968814" maxValue="6.1647875108412835"/>
    </cacheField>
    <cacheField name="Solvency Ratio" numFmtId="9">
      <sharedItems containsSemiMixedTypes="0" containsString="0" containsNumber="1" minValue="1.0393236526654321" maxValue="11.992668621700879"/>
    </cacheField>
    <cacheField name="DER" numFmtId="9">
      <sharedItems containsSemiMixedTypes="0" containsString="0" containsNumber="1" minValue="0.21457453660631218" maxValue="39.542750929368033"/>
    </cacheField>
    <cacheField name="DAR" numFmtId="9">
      <sharedItems containsSemiMixedTypes="0" containsString="0" containsNumber="1" minValue="0.17666642115342124" maxValue="0.9753346781588117"/>
    </cacheField>
    <cacheField name="EAR" numFmtId="9">
      <sharedItems containsSemiMixedTypes="0" containsString="0" containsNumber="1" minValue="2.4665321841188338E-2" maxValue="0.82333357884657876"/>
    </cacheField>
    <cacheField name="DIO" numFmtId="1">
      <sharedItems containsSemiMixedTypes="0" containsString="0" containsNumber="1" minValue="56.909539735626687" maxValue="147.7112609490201"/>
    </cacheField>
    <cacheField name="DSO" numFmtId="1">
      <sharedItems containsSemiMixedTypes="0" containsString="0" containsNumber="1" minValue="19.785057599464636" maxValue="101.89199227455057"/>
    </cacheField>
    <cacheField name="DPO" numFmtId="1">
      <sharedItems containsSemiMixedTypes="0" containsString="0" containsNumber="1" minValue="36.796528803545051" maxValue="113.47786694279058"/>
    </cacheField>
    <cacheField name="CCC" numFmtId="1">
      <sharedItems containsSemiMixedTypes="0" containsString="0" containsNumber="1" minValue="19.277754553598072" maxValue="155.93043287615527"/>
    </cacheField>
    <cacheField name="Bottom Line" numFmtId="0">
      <sharedItems containsSemiMixedTypes="0" containsString="0" containsNumber="1" containsInteger="1" minValue="0" maxValue="0"/>
    </cacheField>
    <cacheField name="ComCr" numFmtId="1">
      <sharedItems containsSemiMixedTypes="0" containsString="0" containsNumber="1" minValue="-40.816909688721672" maxValue="76.502115263960661"/>
    </cacheField>
    <cacheField name="EBIT" numFmtId="1">
      <sharedItems containsSemiMixedTypes="0" containsString="0" containsNumber="1" containsInteger="1" minValue="93" maxValue="23678"/>
    </cacheField>
    <cacheField name="Net Income" numFmtId="1">
      <sharedItems containsSemiMixedTypes="0" containsString="0" containsNumber="1" containsInteger="1" minValue="-4964" maxValue="21053"/>
    </cacheField>
    <cacheField name="Direct Margin" numFmtId="9">
      <sharedItems containsSemiMixedTypes="0" containsString="0" containsNumber="1" minValue="0.35070966783086871" maxValue="0.65981343993908248"/>
    </cacheField>
    <cacheField name="Indirect Margin" numFmtId="9">
      <sharedItems containsSemiMixedTypes="0" containsString="0" containsNumber="1" minValue="0.21957013574660633" maxValue="0.51948166821458586"/>
    </cacheField>
    <cacheField name="EBIT Margin" numFmtId="9">
      <sharedItems containsSemiMixedTypes="0" containsString="0" containsNumber="1" minValue="1.714981190528878E-3" maxValue="0.37307720888756779"/>
    </cacheField>
    <cacheField name="Interest Coverage" numFmtId="2">
      <sharedItems containsSemiMixedTypes="0" containsString="0" containsNumber="1" minValue="-23316" maxValue="229.28571428571428"/>
    </cacheField>
    <cacheField name="Rating" numFmtId="1">
      <sharedItems/>
    </cacheField>
    <cacheField name="ROA" numFmtId="9">
      <sharedItems containsSemiMixedTypes="0" containsString="0" containsNumber="1" minValue="-0.15172076532795403" maxValue="0.31154077640686129"/>
    </cacheField>
    <cacheField name="ROE" numFmtId="9">
      <sharedItems containsSemiMixedTypes="0" containsString="0" containsNumber="1" minValue="-6.1511771995043372" maxValue="0.90884422110552765"/>
    </cacheField>
    <cacheField name="ROS" numFmtId="9">
      <sharedItems containsSemiMixedTypes="0" containsString="0" containsNumber="1" minValue="-0.21953916235460616" maxValue="0.36233930296499961"/>
    </cacheField>
    <cacheField name="Asset Turnover" numFmtId="2">
      <sharedItems containsSemiMixedTypes="0" containsString="0" containsNumber="1" minValue="0.2830685068799198" maxValue="1.4788851351351351"/>
    </cacheField>
    <cacheField name="Equity Multiplier " numFmtId="2">
      <sharedItems containsSemiMixedTypes="0" containsString="0" containsNumber="1" minValue="1.2145745366063121" maxValue="40.542750929368033"/>
    </cacheField>
    <cacheField name="Value Added" numFmtId="1">
      <sharedItems containsSemiMixedTypes="0" containsString="0" containsNumber="1" containsInteger="1" minValue="1787" maxValue="43815"/>
    </cacheField>
    <cacheField name="No of Employees" numFmtId="1">
      <sharedItems containsSemiMixedTypes="0" containsString="0" containsNumber="1" containsInteger="1" minValue="8191" maxValue="131900"/>
    </cacheField>
    <cacheField name="Employee Prod" numFmtId="1">
      <sharedItems containsSemiMixedTypes="0" containsString="0" containsNumber="1" minValue="44335.294117647056" maxValue="232562.22324018934"/>
    </cacheField>
    <cacheField name="SGA " numFmtId="1">
      <sharedItems containsSemiMixedTypes="0" containsString="0" containsNumber="1" containsInteger="1" minValue="516" maxValue="7452"/>
    </cacheField>
    <cacheField name="AvgAnSal" numFmtId="1">
      <sharedItems containsSemiMixedTypes="0" containsString="0" containsNumber="1" minValue="4514.4230769230771" maxValue="10223.978919631094"/>
    </cacheField>
    <cacheField name="WSV" numFmtId="9">
      <sharedItems containsSemiMixedTypes="0" containsString="0" containsNumber="1" minValue="0.10052806571484452" maxValue="0.28875209848908784"/>
    </cacheField>
    <cacheField name="Empl. Prod. GR" numFmtId="9">
      <sharedItems containsString="0" containsBlank="1" containsNumber="1" minValue="-0.4250888949135464" maxValue="0.93755870203780511"/>
    </cacheField>
    <cacheField name="AVG An. Sal GR" numFmtId="9">
      <sharedItems containsString="0" containsBlank="1" containsNumber="1" minValue="-0.29669086367010011" maxValue="0.54561816274456409"/>
    </cacheField>
    <cacheField name="OCF" numFmtId="0">
      <sharedItems containsSemiMixedTypes="0" containsString="0" containsNumber="1" containsInteger="1" minValue="12" maxValue="35864"/>
    </cacheField>
    <cacheField name="ICF" numFmtId="1">
      <sharedItems containsSemiMixedTypes="0" containsString="0" containsNumber="1" containsInteger="1" minValue="-24283" maxValue="20463"/>
    </cacheField>
    <cacheField name="FCF" numFmtId="1">
      <sharedItems containsSemiMixedTypes="0" containsString="0" containsNumber="1" containsInteger="1" minValue="-31500" maxValue="8505"/>
    </cacheField>
    <cacheField name="Net CF" numFmtId="1">
      <sharedItems containsSemiMixedTypes="0" containsString="0" containsNumber="1" containsInteger="1" minValue="-25252" maxValue="31083"/>
    </cacheField>
    <cacheField name="CFROA" numFmtId="10">
      <sharedItems containsSemiMixedTypes="0" containsString="0" containsNumber="1" minValue="-0.77180756769973713" maxValue="0.58411781692174414"/>
    </cacheField>
    <cacheField name="CFROE" numFmtId="10">
      <sharedItems containsSemiMixedTypes="0" containsString="0" containsNumber="1" minValue="-31.291201982651796" maxValue="1.010960775385416"/>
    </cacheField>
    <cacheField name="CFROS" numFmtId="10">
      <sharedItems containsSemiMixedTypes="0" containsString="0" containsNumber="1" minValue="-1.1168015567644067" maxValue="1.3964866564830622"/>
    </cacheField>
    <cacheField name="OCFROA" numFmtId="10">
      <sharedItems containsSemiMixedTypes="0" containsString="0" containsNumber="1" minValue="3.3783783783783786E-3" maxValue="0.31153811938439641"/>
    </cacheField>
    <cacheField name="OCFROE" numFmtId="10">
      <sharedItems containsSemiMixedTypes="0" containsString="0" containsNumber="1" minValue="2.0134228187919462E-2" maxValue="4.8426270136307314"/>
    </cacheField>
    <cacheField name="OCFROS" numFmtId="10">
      <sharedItems containsSemiMixedTypes="0" containsString="0" containsNumber="1" minValue="2.2844089091947459E-3" maxValue="0.46058022011892075"/>
    </cacheField>
    <cacheField name="Altman" numFmtId="2">
      <sharedItems containsSemiMixedTypes="0" containsString="0" containsNumber="1" minValue="4.3976766219873342E-2" maxValue="4.0606322548634948"/>
    </cacheField>
    <cacheField name="Taffler" numFmtId="2">
      <sharedItems containsSemiMixedTypes="0" containsString="0" containsNumber="1" minValue="1.7035960241060675" maxValue="55.237858546415971"/>
    </cacheField>
    <cacheField name="Conan-Holder" numFmtId="2">
      <sharedItems containsSemiMixedTypes="0" containsString="0" containsNumber="1" minValue="0.1157508195164427" maxValue="0.51496328454129214"/>
    </cacheField>
    <cacheField name="Anghel" numFmtId="2">
      <sharedItems containsSemiMixedTypes="0" containsString="0" containsNumber="1" minValue="-4.5961309928455893" maxValue="9.3433428231004267"/>
    </cacheField>
    <cacheField name="Min EBIT Margin" numFmtId="0" formula="15%" databaseField="0"/>
  </cacheFields>
  <extLst>
    <ext xmlns:x14="http://schemas.microsoft.com/office/spreadsheetml/2009/9/main" uri="{725AE2AE-9491-48be-B2B4-4EB974FC3084}">
      <x14:pivotCacheDefinition pivotCacheId="16955886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a Fron" refreshedDate="45443.07238287037" createdVersion="8" refreshedVersion="8" minRefreshableVersion="3" recordCount="29" xr:uid="{87FA81F8-2E11-45A4-A8D8-C30276D318C5}">
  <cacheSource type="worksheet">
    <worksheetSource name="Table1"/>
  </cacheSource>
  <cacheFields count="105">
    <cacheField name="Company" numFmtId="0">
      <sharedItems containsBlank="1" count="9">
        <s v="NVIDIA"/>
        <s v="AMD"/>
        <s v="Intel"/>
        <s v="Qualcomm"/>
        <m/>
        <s v="Pfizer" u="1"/>
        <s v="Roche Holding" u="1"/>
        <s v="Johnson&amp;Johnson" u="1"/>
        <s v="AstraZeneca" u="1"/>
      </sharedItems>
    </cacheField>
    <cacheField name="FY" numFmtId="0">
      <sharedItems containsString="0" containsBlank="1" containsNumber="1" containsInteger="1" minValue="2014" maxValue="2023" count="11">
        <n v="2017"/>
        <n v="2018"/>
        <n v="2019"/>
        <n v="2020"/>
        <n v="2021"/>
        <n v="2022"/>
        <n v="2023"/>
        <m/>
        <n v="2014" u="1"/>
        <n v="2015" u="1"/>
        <n v="2016" u="1"/>
      </sharedItems>
    </cacheField>
    <cacheField name="Equity" numFmtId="0">
      <sharedItems containsString="0" containsBlank="1" containsNumber="1" containsInteger="1" minValue="596" maxValue="109965"/>
    </cacheField>
    <cacheField name="Equity Growth Rate" numFmtId="165">
      <sharedItems containsString="0" containsBlank="1" containsNumber="1" minValue="-0.97375268327587328" maxValue="6.3029211684673871"/>
    </cacheField>
    <cacheField name="Total Assets" numFmtId="0">
      <sharedItems containsString="0" containsBlank="1" containsNumber="1" containsInteger="1" minValue="3552" maxValue="191572"/>
    </cacheField>
    <cacheField name="Total Assets Growth Rate" numFmtId="165">
      <sharedItems containsString="0" containsBlank="1" containsNumber="1" minValue="-0.5003817609870812" maxValue="4.4416619695627668"/>
    </cacheField>
    <cacheField name="Revenues" numFmtId="0">
      <sharedItems containsString="0" containsBlank="1" containsNumber="1" containsInteger="1" minValue="5253" maxValue="79024"/>
    </cacheField>
    <cacheField name="Revenues Growth Rate" numFmtId="165">
      <sharedItems containsString="0" containsBlank="1" containsNumber="1" minValue="-0.29896323660847285" maxValue="1.2585452658115222"/>
    </cacheField>
    <cacheField name="Total Liabilities" numFmtId="0">
      <sharedItems containsString="0" containsBlank="1" containsNumber="1" containsInteger="1" minValue="2956" maxValue="81607"/>
    </cacheField>
    <cacheField name="Total Liabilities Growth Rate" numFmtId="165">
      <sharedItems containsString="0" containsBlank="1" containsNumber="1" minValue="-0.1210554354297891" maxValue="1.6607216922438821"/>
    </cacheField>
    <cacheField name="Current Assets" numFmtId="0">
      <sharedItems containsString="0" containsBlank="1" containsNumber="1" containsInteger="1" minValue="2634" maxValue="58558"/>
    </cacheField>
    <cacheField name="Current Assets Growth Rate" numFmtId="165">
      <sharedItems containsString="0" containsBlank="1" containsNumber="1" minValue="-0.60122037941871398" maxValue="0.7956399875428215"/>
    </cacheField>
    <cacheField name="Current Assets Turnover Ratio" numFmtId="2">
      <sharedItems containsMixedTypes="1" containsNumber="1" minValue="0.82169155598375887" maxValue="2.6404022017076234"/>
    </cacheField>
    <cacheField name="Current Assets Turnover Ratio Growth Rate" numFmtId="165">
      <sharedItems containsBlank="1" containsMixedTypes="1" containsNumber="1" minValue="-0.44185397408064447" maxValue="2.0943093670530897"/>
    </cacheField>
    <cacheField name="Current Assets Ratio" numFmtId="10">
      <sharedItems containsMixedTypes="1" containsNumber="1" minValue="0.22224030778336787" maxValue="0.86739152525149887"/>
    </cacheField>
    <cacheField name="Long Term Assets Ratio" numFmtId="10">
      <sharedItems containsMixedTypes="1" containsNumber="1" minValue="0.13260847474850113" maxValue="0.7777596922166321"/>
    </cacheField>
    <cacheField name="Current Liabilities" numFmtId="0">
      <sharedItems containsString="0" containsBlank="1" containsNumber="1" containsInteger="1" minValue="1153" maxValue="32155"/>
    </cacheField>
    <cacheField name="Current Liabilities Ratio" numFmtId="0">
      <sharedItems containsMixedTypes="1" containsNumber="1" minValue="0.24665718349928875" maxValue="0.87930319369556198"/>
    </cacheField>
    <cacheField name="Long Term Liabilities" numFmtId="0">
      <sharedItems containsSemiMixedTypes="0" containsString="0" containsNumber="1" containsInteger="1" minValue="0" maxValue="53554"/>
    </cacheField>
    <cacheField name="Long Term Liabilities Ratio" numFmtId="9">
      <sharedItems containsMixedTypes="1" containsNumber="1" minValue="0.12069680630443802" maxValue="0.75334281650071122"/>
    </cacheField>
    <cacheField name="Current Ratio" numFmtId="165">
      <sharedItems containsMixedTypes="1" containsNumber="1" minValue="1.4002241147467502" maxValue="8.0268863833477884"/>
    </cacheField>
    <cacheField name="Median IndustryCurrent Ratio" numFmtId="0">
      <sharedItems containsString="0" containsBlank="1" containsNumber="1" minValue="1.420112057373375" maxValue="1.9004560475875745"/>
    </cacheField>
    <cacheField name="Average IndustryCurrent Ratio" numFmtId="0">
      <sharedItems containsString="0" containsBlank="1" containsNumber="1" minValue="1.8027829719999569" maxValue="2.4242928958952965"/>
    </cacheField>
    <cacheField name="Quick Ratio" numFmtId="0">
      <sharedItems containsString="0" containsBlank="1" containsNumber="1" minValue="1.0082922456297625" maxValue="7.3365134431916736"/>
    </cacheField>
    <cacheField name="Cash Ratio" numFmtId="0">
      <sharedItems containsString="0" containsBlank="1" containsNumber="1" minValue="0.53783920444968814" maxValue="6.1647875108412835"/>
    </cacheField>
    <cacheField name="Solvency Ratio" numFmtId="0">
      <sharedItems containsString="0" containsBlank="1" containsNumber="1" minValue="1.0393236526654321" maxValue="11.992668621700879"/>
    </cacheField>
    <cacheField name="DER" numFmtId="0">
      <sharedItems containsString="0" containsBlank="1" containsNumber="1" minValue="0.21457453660631218" maxValue="39.542750929368033"/>
    </cacheField>
    <cacheField name="DAR" numFmtId="0">
      <sharedItems containsString="0" containsBlank="1" containsNumber="1" minValue="0.17666642115342124" maxValue="0.9753346781588117"/>
    </cacheField>
    <cacheField name="EAR" numFmtId="0">
      <sharedItems containsString="0" containsBlank="1" containsNumber="1" minValue="2.4665321841188338E-2" maxValue="0.82333357884657876"/>
    </cacheField>
    <cacheField name="DIO" numFmtId="1">
      <sharedItems containsString="0" containsBlank="1" containsNumber="1" minValue="56.909539735626687" maxValue="147.7112609490201"/>
    </cacheField>
    <cacheField name="DSO" numFmtId="1">
      <sharedItems containsString="0" containsBlank="1" containsNumber="1" minValue="19.785057599464636" maxValue="101.89199227455057"/>
    </cacheField>
    <cacheField name="DPO" numFmtId="1">
      <sharedItems containsString="0" containsBlank="1" containsNumber="1" minValue="36.796528803545051" maxValue="113.47786694279058"/>
    </cacheField>
    <cacheField name="CCC" numFmtId="0">
      <sharedItems containsString="0" containsBlank="1" containsNumber="1" minValue="19.277754553598072" maxValue="155.93043287615527"/>
    </cacheField>
    <cacheField name="Bottom Line" numFmtId="0">
      <sharedItems containsString="0" containsBlank="1" containsNumber="1" containsInteger="1" minValue="0" maxValue="0"/>
    </cacheField>
    <cacheField name="ComCr" numFmtId="1">
      <sharedItems containsString="0" containsBlank="1" containsNumber="1" minValue="-40.816909688721672" maxValue="76.502115263960661"/>
    </cacheField>
    <cacheField name="EBIT" numFmtId="1">
      <sharedItems containsString="0" containsBlank="1" containsNumber="1" containsInteger="1" minValue="93" maxValue="23678"/>
    </cacheField>
    <cacheField name="Net Income" numFmtId="1">
      <sharedItems containsString="0" containsBlank="1" containsNumber="1" containsInteger="1" minValue="-4964" maxValue="21053"/>
    </cacheField>
    <cacheField name="Direct Margin" numFmtId="9">
      <sharedItems containsString="0" containsBlank="1" containsNumber="1" minValue="0.35070966783086871" maxValue="0.65981343993908248"/>
    </cacheField>
    <cacheField name="Indirect Margin" numFmtId="9">
      <sharedItems containsString="0" containsBlank="1" containsNumber="1" minValue="0.21957013574660633" maxValue="0.51948166821458586"/>
    </cacheField>
    <cacheField name="EBIT Margin" numFmtId="9">
      <sharedItems containsString="0" containsBlank="1" containsNumber="1" minValue="1.714981190528878E-3" maxValue="0.37307720888756779"/>
    </cacheField>
    <cacheField name="Interest Coverage" numFmtId="2">
      <sharedItems containsString="0" containsBlank="1" containsNumber="1" minValue="-23316" maxValue="229.28571428571428"/>
    </cacheField>
    <cacheField name="Rating" numFmtId="1">
      <sharedItems/>
    </cacheField>
    <cacheField name="ROA" numFmtId="0">
      <sharedItems containsString="0" containsBlank="1" containsNumber="1" minValue="-0.15172076532795403" maxValue="0.31154077640686129"/>
    </cacheField>
    <cacheField name="ROE" numFmtId="0">
      <sharedItems containsString="0" containsBlank="1" containsNumber="1" minValue="-6.1511771995043372" maxValue="0.90884422110552765"/>
    </cacheField>
    <cacheField name="ROS" numFmtId="0">
      <sharedItems containsString="0" containsBlank="1" containsNumber="1" minValue="-0.21953916235460616" maxValue="0.36233930296499961"/>
    </cacheField>
    <cacheField name="Asset Turnover" numFmtId="0">
      <sharedItems containsString="0" containsBlank="1" containsNumber="1" minValue="0.2830685068799198" maxValue="1.4788851351351351"/>
    </cacheField>
    <cacheField name="Equity Multiplier " numFmtId="0">
      <sharedItems containsString="0" containsBlank="1" containsNumber="1" minValue="1.2145745366063121" maxValue="40.542750929368033"/>
    </cacheField>
    <cacheField name="Value Added" numFmtId="1">
      <sharedItems containsString="0" containsBlank="1" containsNumber="1" containsInteger="1" minValue="1787" maxValue="43815"/>
    </cacheField>
    <cacheField name="No of Employees" numFmtId="1">
      <sharedItems containsString="0" containsBlank="1" containsNumber="1" containsInteger="1" minValue="8191" maxValue="131900"/>
    </cacheField>
    <cacheField name="Employee Prod" numFmtId="1">
      <sharedItems containsMixedTypes="1" containsNumber="1" minValue="44335.294117647056" maxValue="232562.22324018934"/>
    </cacheField>
    <cacheField name="SGA " numFmtId="1">
      <sharedItems containsString="0" containsBlank="1" containsNumber="1" containsInteger="1" minValue="516" maxValue="7452"/>
    </cacheField>
    <cacheField name="AvgAnSal" numFmtId="1">
      <sharedItems containsString="0" containsBlank="1" containsNumber="1" minValue="4514.4230769230771" maxValue="10223.978919631094"/>
    </cacheField>
    <cacheField name="WSV" numFmtId="0">
      <sharedItems containsString="0" containsBlank="1" containsNumber="1" minValue="0.10052806571484452" maxValue="0.28875209848908784"/>
    </cacheField>
    <cacheField name="Empl. Prod. GR" numFmtId="0">
      <sharedItems containsString="0" containsBlank="1" containsNumber="1" minValue="-0.4250888949135464" maxValue="0.93755870203780511"/>
    </cacheField>
    <cacheField name="AVG An. Sal GR" numFmtId="0">
      <sharedItems containsString="0" containsBlank="1" containsNumber="1" minValue="-0.29669086367010011" maxValue="0.54561816274456409"/>
    </cacheField>
    <cacheField name="OCF" numFmtId="0">
      <sharedItems containsString="0" containsBlank="1" containsNumber="1" containsInteger="1" minValue="12" maxValue="35864"/>
    </cacheField>
    <cacheField name="ICF" numFmtId="1">
      <sharedItems containsString="0" containsBlank="1" containsNumber="1" containsInteger="1" minValue="-24283" maxValue="20463"/>
    </cacheField>
    <cacheField name="FCF" numFmtId="1">
      <sharedItems containsString="0" containsBlank="1" containsNumber="1" containsInteger="1" minValue="-31500" maxValue="8505"/>
    </cacheField>
    <cacheField name="Net CF" numFmtId="1">
      <sharedItems containsString="0" containsBlank="1" containsNumber="1" containsInteger="1" minValue="-25252" maxValue="31083"/>
    </cacheField>
    <cacheField name="CFROA" numFmtId="0">
      <sharedItems containsString="0" containsBlank="1" containsNumber="1" minValue="-0.77180756769973713" maxValue="0.58411781692174414"/>
    </cacheField>
    <cacheField name="CFROE" numFmtId="0">
      <sharedItems containsString="0" containsBlank="1" containsNumber="1" minValue="-31.291201982651796" maxValue="1.010960775385416"/>
    </cacheField>
    <cacheField name="CFROS" numFmtId="0">
      <sharedItems containsString="0" containsBlank="1" containsNumber="1" minValue="-1.1168015567644067" maxValue="1.3964866564830622"/>
    </cacheField>
    <cacheField name="OCFROA" numFmtId="0">
      <sharedItems containsString="0" containsBlank="1" containsNumber="1" minValue="3.3783783783783786E-3" maxValue="0.31153811938439641"/>
    </cacheField>
    <cacheField name="OCFROE" numFmtId="0">
      <sharedItems containsString="0" containsBlank="1" containsNumber="1" minValue="2.0134228187919462E-2" maxValue="4.8426270136307314"/>
    </cacheField>
    <cacheField name="OCFROS" numFmtId="0">
      <sharedItems containsString="0" containsBlank="1" containsNumber="1" minValue="2.2844089091947459E-3" maxValue="0.46058022011892075"/>
    </cacheField>
    <cacheField name="Altman" numFmtId="0">
      <sharedItems containsString="0" containsBlank="1" containsNumber="1" minValue="4.3976766219873342E-2" maxValue="4.0606322548634948"/>
    </cacheField>
    <cacheField name="Taffler" numFmtId="0">
      <sharedItems containsString="0" containsBlank="1" containsNumber="1" minValue="1.7035960241060675" maxValue="55.237858546415971"/>
    </cacheField>
    <cacheField name="Conan-Holder" numFmtId="0">
      <sharedItems containsString="0" containsBlank="1" containsNumber="1" minValue="0.1157508195164427" maxValue="0.51496328454129214"/>
    </cacheField>
    <cacheField name="Anghel" numFmtId="0">
      <sharedItems containsString="0" containsBlank="1" containsNumber="1" minValue="-4.5961309928455893" maxValue="9.3433428231004267"/>
    </cacheField>
    <cacheField name="BottomCap" numFmtId="0" formula="20%" databaseField="0"/>
    <cacheField name="CRBlack" numFmtId="0" formula="IF('Current Ratio'&lt;100%,'Current Ratio',NA())" databaseField="0"/>
    <cacheField name="CRBrown" numFmtId="0" formula="IF(AND('Current Ratio'&gt;=100%,'Current Ratio'&lt;150%),'Current Ratio',NA())" databaseField="0"/>
    <cacheField name="CRGreen" numFmtId="0" formula="IF(AND('Current Ratio'&gt;=150%,'Current Ratio'&lt;=250%),'Current Ratio',NA())" databaseField="0"/>
    <cacheField name="CRRed" numFmtId="0" formula="IF('Current Ratio'&gt;250%,'Current Ratio',NA())" databaseField="0"/>
    <cacheField name="CRTranspBlack" numFmtId="0" formula="8.5-CRBlack" databaseField="0"/>
    <cacheField name="CRTranspBrown" numFmtId="0" formula="8.5-CRBrown" databaseField="0"/>
    <cacheField name="CRTranspGreen" numFmtId="0" formula="8.5-CRGreen" databaseField="0"/>
    <cacheField name="CRTranspRed" numFmtId="0" formula="8.5-CRRed" databaseField="0"/>
    <cacheField name="UpperCap" numFmtId="0" formula="20%" databaseField="0"/>
    <cacheField name="GreenComCr" numFmtId="0" formula="IF(ComCr&gt;0,ComCr,NA())" databaseField="0"/>
    <cacheField name="RedComCr" numFmtId="0" formula="IF(ComCr&lt;=0,ComCr,NA())" databaseField="0"/>
    <cacheField name="QRBlack" numFmtId="0" formula="IF('Quick Ratio'&lt;25%,'Quick Ratio',NA())" databaseField="0"/>
    <cacheField name="QRBrown" numFmtId="0" formula="IF(AND('Quick Ratio'&gt;=25%,'Quick Ratio'&lt;50%),'Quick Ratio',NA())" databaseField="0"/>
    <cacheField name="QRGreen" numFmtId="0" formula="IF(AND('Quick Ratio'&gt;=50%,'Quick Ratio'&lt;=100%),'Quick Ratio',NA())" databaseField="0"/>
    <cacheField name="QRRed" numFmtId="0" formula="IF('Quick Ratio'&gt;100%,'Quick Ratio',NA())" databaseField="0"/>
    <cacheField name="QRTranspBlack" numFmtId="0" formula="8-QRBlack" databaseField="0"/>
    <cacheField name="QRTranspBrown" numFmtId="0" formula="8-QRBrown" databaseField="0"/>
    <cacheField name="QRTranspGreen" numFmtId="0" formula="8-QRGreen" databaseField="0"/>
    <cacheField name="QRTranspRed" numFmtId="0" formula="8-QRRed" databaseField="0"/>
    <cacheField name="CHRBlack" numFmtId="0" formula="IF('Cash Ratio'&lt;25%,'Cash Ratio',NA())" databaseField="0"/>
    <cacheField name="CHRBrown" numFmtId="0" formula="IF(AND('Cash Ratio'&gt;=25%,'Cash Ratio'&lt;50%),'Cash Ratio',NA())" databaseField="0"/>
    <cacheField name="CHRGreen" numFmtId="0" formula="IF(AND('Cash Ratio'&gt;=50%,'Cash Ratio'&lt;=100%),'Cash Ratio',NA())" databaseField="0"/>
    <cacheField name="CHRRed" numFmtId="0" formula="IF('Cash Ratio'&gt;100%,'Cash Ratio',NA())" databaseField="0"/>
    <cacheField name="CHRTranspBlack" numFmtId="0" formula="6.5-CHRBlack" databaseField="0"/>
    <cacheField name="CHRTranspBrown" numFmtId="0" formula="6.5-CHRBrown" databaseField="0"/>
    <cacheField name="CHRTranspGreen" numFmtId="0" formula="6.5-CHRGreen" databaseField="0"/>
    <cacheField name="CHRTranspRed" numFmtId="0" formula="6.5-CHRRed" databaseField="0"/>
    <cacheField name="SRBlack" numFmtId="0" formula="IF('Solvency Ratio'&lt;40%,'Solvency Ratio',NA())" databaseField="0"/>
    <cacheField name="SRBrown" numFmtId="0" formula="IF(AND('Solvency Ratio'&gt;=40%,'Solvency Ratio'&lt;80%),'Solvency Ratio',NA())" databaseField="0"/>
    <cacheField name="SRGreen" numFmtId="0" formula="IF(AND('Solvency Ratio'&gt;=80%,'Solvency Ratio'&lt;=180%),'Solvency Ratio',NA())" databaseField="0"/>
    <cacheField name="SRRed" numFmtId="0" formula="IF('Solvency Ratio'&gt;180%,'Solvency Ratio',NA())" databaseField="0"/>
    <cacheField name="SRTranspBlack" numFmtId="0" formula="12.5-SRBlack" databaseField="0"/>
    <cacheField name="SRTranspBrown" numFmtId="0" formula="12.5-SRBrown" databaseField="0"/>
    <cacheField name="SRTranspGreen" numFmtId="0" formula="12.5-SRGreen" databaseField="0"/>
    <cacheField name="SRTranspRed" numFmtId="0" formula="12.5-SRRed" databaseField="0"/>
  </cacheFields>
  <extLst>
    <ext xmlns:x14="http://schemas.microsoft.com/office/spreadsheetml/2009/9/main" uri="{725AE2AE-9491-48be-B2B4-4EB974FC3084}">
      <x14:pivotCacheDefinition pivotCacheId="67887058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a Fron" refreshedDate="45443.597157523145" backgroundQuery="1" createdVersion="8" refreshedVersion="8" minRefreshableVersion="3" recordCount="0" supportSubquery="1" supportAdvancedDrill="1" xr:uid="{9643276E-4BB7-4AD8-ADD6-9916BE2D179F}">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Rating Final]" caption="Rating Final" numFmtId="0" hierarchy="69" level="32767"/>
    <cacheField name="[Measures].[Sum of Interest Coverage]" caption="Sum of Interest Coverage" numFmtId="0" hierarchy="72" level="32767"/>
  </cacheFields>
  <cacheHierarchies count="7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20"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20"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20"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20"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20"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130"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130" unbalanced="0"/>
    <cacheHierarchy uniqueName="[Table1].[Current Assets Ratio]" caption="Current Assets Ratio" attribute="1" defaultMemberUniqueName="[Table1].[Current Assets Ratio].[All]" allUniqueName="[Table1].[Current Assets Ratio].[All]" dimensionUniqueName="[Table1]" displayFolder="" count="0" memberValueDatatype="130" unbalanced="0"/>
    <cacheHierarchy uniqueName="[Table1].[Long Term Assets Ratio]" caption="Long Term Assets Ratio" attribute="1" defaultMemberUniqueName="[Table1].[Long Term Assets Ratio].[All]" allUniqueName="[Table1].[Long Term Assets Ratio].[All]" dimensionUniqueName="[Table1]" displayFolder="" count="0" memberValueDatatype="130" unbalanced="0"/>
    <cacheHierarchy uniqueName="[Table1].[Current Liabilities]" caption="Current Liabilities" attribute="1" defaultMemberUniqueName="[Table1].[Current Liabilities].[All]" allUniqueName="[Table1].[Current Liabilities].[All]" dimensionUniqueName="[Table1]" displayFolder="" count="0" memberValueDatatype="20"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130" unbalanced="0"/>
    <cacheHierarchy uniqueName="[Table1].[Long Term Liabilities]" caption="Long Term Liabilities" attribute="1" defaultMemberUniqueName="[Table1].[Long Term Liabilities].[All]" allUniqueName="[Table1].[Long Term Liabilities].[All]" dimensionUniqueName="[Table1]" displayFolder="" count="0" memberValueDatatype="20"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130" unbalanced="0"/>
    <cacheHierarchy uniqueName="[Table1].[Current Ratio]" caption="Current Ratio" attribute="1" defaultMemberUniqueName="[Table1].[Current Ratio].[All]" allUniqueName="[Table1].[Current Ratio].[All]" dimensionUniqueName="[Table1]" displayFolder="" count="0" memberValueDatatype="130"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20" unbalanced="0"/>
    <cacheHierarchy uniqueName="[Table1].[Net Income]" caption="Net Income" attribute="1" defaultMemberUniqueName="[Table1].[Net Income].[All]" allUniqueName="[Table1].[Net Income].[All]" dimensionUniqueName="[Table1]" displayFolder="" count="0" memberValueDatatype="20"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sset Turnover]" caption="Asset Turnover" attribute="1" defaultMemberUniqueName="[Table1].[Asset Turnover].[All]" allUniqueName="[Table1].[Asset Turnover].[All]" dimensionUniqueName="[Table1]" displayFolder="" count="0" memberValueDatatype="5" unbalanced="0"/>
    <cacheHierarchy uniqueName="[Table1].[Equity Multiplier]" caption="Equity Multiplier" attribute="1" defaultMemberUniqueName="[Table1].[Equity Multiplier].[All]" allUniqueName="[Table1].[Equity Multiplier].[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20" unbalanced="0"/>
    <cacheHierarchy uniqueName="[Table1].[No of Employees]" caption="No of Employees" attribute="1" defaultMemberUniqueName="[Table1].[No of Employees].[All]" allUniqueName="[Table1].[No of Employees].[All]" dimensionUniqueName="[Table1]" displayFolder="" count="0" memberValueDatatype="20" unbalanced="0"/>
    <cacheHierarchy uniqueName="[Table1].[Employee Prod]" caption="Employee Prod" attribute="1" defaultMemberUniqueName="[Table1].[Employee Prod].[All]" allUniqueName="[Table1].[Employee Prod].[All]" dimensionUniqueName="[Table1]" displayFolder="" count="0" memberValueDatatype="130" unbalanced="0"/>
    <cacheHierarchy uniqueName="[Table1].[SGA]" caption="SGA" attribute="1" defaultMemberUniqueName="[Table1].[SGA].[All]" allUniqueName="[Table1].[SGA].[All]" dimensionUniqueName="[Table1]" displayFolder="" count="0" memberValueDatatype="20" unbalanced="0"/>
    <cacheHierarchy uniqueName="[Table1].[AvgAnSal]" caption="AvgAnSal" attribute="1" defaultMemberUniqueName="[Table1].[AvgAnSal].[All]" allUniqueName="[Table1].[AvgAnSal].[All]" dimensionUniqueName="[Table1]" displayFolder="" count="0" memberValueDatatype="5" unbalanced="0"/>
    <cacheHierarchy uniqueName="[Table1].[WSV]" caption="WSV" attribute="1" defaultMemberUniqueName="[Table1].[WSV].[All]" allUniqueName="[Table1].[WSV].[All]" dimensionUniqueName="[Table1]" displayFolder="" count="0" memberValueDatatype="5" unbalanced="0"/>
    <cacheHierarchy uniqueName="[Table1].[Empl. Prod. GR]" caption="Empl. Prod. GR" attribute="1" defaultMemberUniqueName="[Table1].[Empl. Prod. GR].[All]" allUniqueName="[Table1].[Empl. Prod. GR].[All]" dimensionUniqueName="[Table1]" displayFolder="" count="0" memberValueDatatype="5" unbalanced="0"/>
    <cacheHierarchy uniqueName="[Table1].[AVG An. Sal GR]" caption="AVG An. Sal GR" attribute="1" defaultMemberUniqueName="[Table1].[AVG An. Sal GR].[All]" allUniqueName="[Table1].[AVG An. Sal GR].[All]" dimensionUniqueName="[Table1]" displayFolder="" count="0" memberValueDatatype="5" unbalanced="0"/>
    <cacheHierarchy uniqueName="[Table1].[OCF]" caption="OCF" attribute="1" defaultMemberUniqueName="[Table1].[OCF].[All]" allUniqueName="[Table1].[OCF].[All]" dimensionUniqueName="[Table1]" displayFolder="" count="0" memberValueDatatype="20" unbalanced="0"/>
    <cacheHierarchy uniqueName="[Table1].[ICF]" caption="ICF" attribute="1" defaultMemberUniqueName="[Table1].[ICF].[All]" allUniqueName="[Table1].[ICF].[All]" dimensionUniqueName="[Table1]" displayFolder="" count="0" memberValueDatatype="20" unbalanced="0"/>
    <cacheHierarchy uniqueName="[Table1].[FCF]" caption="FCF" attribute="1" defaultMemberUniqueName="[Table1].[FCF].[All]" allUniqueName="[Table1].[FCF].[All]" dimensionUniqueName="[Table1]" displayFolder="" count="0" memberValueDatatype="20" unbalanced="0"/>
    <cacheHierarchy uniqueName="[Table1].[Net CF]" caption="Net CF" attribute="1" defaultMemberUniqueName="[Table1].[Net CF].[All]" allUniqueName="[Table1].[Net CF].[All]" dimensionUniqueName="[Table1]" displayFolder="" count="0" memberValueDatatype="20"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caption="Altman" attribute="1" defaultMemberUniqueName="[Table1].[Altman].[All]" allUniqueName="[Table1].[Altman].[All]" dimensionUniqueName="[Table1]" displayFolder="" count="0" memberValueDatatype="5" unbalanced="0"/>
    <cacheHierarchy uniqueName="[Table1].[Taffler]" caption="Taffler" attribute="1" defaultMemberUniqueName="[Table1].[Taffler].[All]" allUniqueName="[Table1].[Taffler].[All]" dimensionUniqueName="[Table1]" displayFolder="" count="0" memberValueDatatype="5" unbalanced="0"/>
    <cacheHierarchy uniqueName="[Table1].[Conan-Holder]" caption="Conan-Holder" attribute="1" defaultMemberUniqueName="[Table1].[Conan-Holder].[All]" allUniqueName="[Table1].[Conan-Holder].[All]" dimensionUniqueName="[Table1]" displayFolder="" count="0" memberValueDatatype="5" unbalanced="0"/>
    <cacheHierarchy uniqueName="[Table1].[Anghel]" caption="Anghel" attribute="1" defaultMemberUniqueName="[Table1].[Anghel].[All]" allUniqueName="[Table1].[Anghel].[All]" dimensionUniqueName="[Table1]" displayFolder="" count="0" memberValueDatatype="5" unbalanced="0"/>
    <cacheHierarchy uniqueName="[Measures].[Rating Final]" caption="Rating Final"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terest Coverage]" caption="Sum of Interest Coverage" measure="1" displayFolder="" measureGroup="Table1" count="0" oneField="1" hidden="1">
      <fieldsUsage count="1">
        <fieldUsage x="3"/>
      </fieldsUsage>
      <extLst>
        <ext xmlns:x15="http://schemas.microsoft.com/office/spreadsheetml/2010/11/main" uri="{B97F6D7D-B522-45F9-BDA1-12C45D357490}">
          <x15:cacheHierarchy aggregatedColumn="4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a Fron" refreshedDate="45443.597157523145" backgroundQuery="1" createdVersion="8" refreshedVersion="8" minRefreshableVersion="3" recordCount="0" supportSubquery="1" supportAdvancedDrill="1" xr:uid="{566C6884-7616-4CE5-A1FE-B1225FAC142F}">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Rating Final]" caption="Rating Final" numFmtId="0" hierarchy="69" level="32767"/>
    <cacheField name="[Measures].[Sum of Interest Coverage]" caption="Sum of Interest Coverage" numFmtId="0" hierarchy="72" level="32767"/>
  </cacheFields>
  <cacheHierarchies count="7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20"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20"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20"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20"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20"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130"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130" unbalanced="0"/>
    <cacheHierarchy uniqueName="[Table1].[Current Assets Ratio]" caption="Current Assets Ratio" attribute="1" defaultMemberUniqueName="[Table1].[Current Assets Ratio].[All]" allUniqueName="[Table1].[Current Assets Ratio].[All]" dimensionUniqueName="[Table1]" displayFolder="" count="0" memberValueDatatype="130" unbalanced="0"/>
    <cacheHierarchy uniqueName="[Table1].[Long Term Assets Ratio]" caption="Long Term Assets Ratio" attribute="1" defaultMemberUniqueName="[Table1].[Long Term Assets Ratio].[All]" allUniqueName="[Table1].[Long Term Assets Ratio].[All]" dimensionUniqueName="[Table1]" displayFolder="" count="0" memberValueDatatype="130" unbalanced="0"/>
    <cacheHierarchy uniqueName="[Table1].[Current Liabilities]" caption="Current Liabilities" attribute="1" defaultMemberUniqueName="[Table1].[Current Liabilities].[All]" allUniqueName="[Table1].[Current Liabilities].[All]" dimensionUniqueName="[Table1]" displayFolder="" count="0" memberValueDatatype="20"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130" unbalanced="0"/>
    <cacheHierarchy uniqueName="[Table1].[Long Term Liabilities]" caption="Long Term Liabilities" attribute="1" defaultMemberUniqueName="[Table1].[Long Term Liabilities].[All]" allUniqueName="[Table1].[Long Term Liabilities].[All]" dimensionUniqueName="[Table1]" displayFolder="" count="0" memberValueDatatype="20"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130" unbalanced="0"/>
    <cacheHierarchy uniqueName="[Table1].[Current Ratio]" caption="Current Ratio" attribute="1" defaultMemberUniqueName="[Table1].[Current Ratio].[All]" allUniqueName="[Table1].[Current Ratio].[All]" dimensionUniqueName="[Table1]" displayFolder="" count="0" memberValueDatatype="130"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20" unbalanced="0"/>
    <cacheHierarchy uniqueName="[Table1].[Net Income]" caption="Net Income" attribute="1" defaultMemberUniqueName="[Table1].[Net Income].[All]" allUniqueName="[Table1].[Net Income].[All]" dimensionUniqueName="[Table1]" displayFolder="" count="0" memberValueDatatype="20"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sset Turnover]" caption="Asset Turnover" attribute="1" defaultMemberUniqueName="[Table1].[Asset Turnover].[All]" allUniqueName="[Table1].[Asset Turnover].[All]" dimensionUniqueName="[Table1]" displayFolder="" count="0" memberValueDatatype="5" unbalanced="0"/>
    <cacheHierarchy uniqueName="[Table1].[Equity Multiplier]" caption="Equity Multiplier" attribute="1" defaultMemberUniqueName="[Table1].[Equity Multiplier].[All]" allUniqueName="[Table1].[Equity Multiplier].[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20" unbalanced="0"/>
    <cacheHierarchy uniqueName="[Table1].[No of Employees]" caption="No of Employees" attribute="1" defaultMemberUniqueName="[Table1].[No of Employees].[All]" allUniqueName="[Table1].[No of Employees].[All]" dimensionUniqueName="[Table1]" displayFolder="" count="0" memberValueDatatype="20" unbalanced="0"/>
    <cacheHierarchy uniqueName="[Table1].[Employee Prod]" caption="Employee Prod" attribute="1" defaultMemberUniqueName="[Table1].[Employee Prod].[All]" allUniqueName="[Table1].[Employee Prod].[All]" dimensionUniqueName="[Table1]" displayFolder="" count="0" memberValueDatatype="130" unbalanced="0"/>
    <cacheHierarchy uniqueName="[Table1].[SGA]" caption="SGA" attribute="1" defaultMemberUniqueName="[Table1].[SGA].[All]" allUniqueName="[Table1].[SGA].[All]" dimensionUniqueName="[Table1]" displayFolder="" count="0" memberValueDatatype="20" unbalanced="0"/>
    <cacheHierarchy uniqueName="[Table1].[AvgAnSal]" caption="AvgAnSal" attribute="1" defaultMemberUniqueName="[Table1].[AvgAnSal].[All]" allUniqueName="[Table1].[AvgAnSal].[All]" dimensionUniqueName="[Table1]" displayFolder="" count="0" memberValueDatatype="5" unbalanced="0"/>
    <cacheHierarchy uniqueName="[Table1].[WSV]" caption="WSV" attribute="1" defaultMemberUniqueName="[Table1].[WSV].[All]" allUniqueName="[Table1].[WSV].[All]" dimensionUniqueName="[Table1]" displayFolder="" count="0" memberValueDatatype="5" unbalanced="0"/>
    <cacheHierarchy uniqueName="[Table1].[Empl. Prod. GR]" caption="Empl. Prod. GR" attribute="1" defaultMemberUniqueName="[Table1].[Empl. Prod. GR].[All]" allUniqueName="[Table1].[Empl. Prod. GR].[All]" dimensionUniqueName="[Table1]" displayFolder="" count="0" memberValueDatatype="5" unbalanced="0"/>
    <cacheHierarchy uniqueName="[Table1].[AVG An. Sal GR]" caption="AVG An. Sal GR" attribute="1" defaultMemberUniqueName="[Table1].[AVG An. Sal GR].[All]" allUniqueName="[Table1].[AVG An. Sal GR].[All]" dimensionUniqueName="[Table1]" displayFolder="" count="0" memberValueDatatype="5" unbalanced="0"/>
    <cacheHierarchy uniqueName="[Table1].[OCF]" caption="OCF" attribute="1" defaultMemberUniqueName="[Table1].[OCF].[All]" allUniqueName="[Table1].[OCF].[All]" dimensionUniqueName="[Table1]" displayFolder="" count="0" memberValueDatatype="20" unbalanced="0"/>
    <cacheHierarchy uniqueName="[Table1].[ICF]" caption="ICF" attribute="1" defaultMemberUniqueName="[Table1].[ICF].[All]" allUniqueName="[Table1].[ICF].[All]" dimensionUniqueName="[Table1]" displayFolder="" count="0" memberValueDatatype="20" unbalanced="0"/>
    <cacheHierarchy uniqueName="[Table1].[FCF]" caption="FCF" attribute="1" defaultMemberUniqueName="[Table1].[FCF].[All]" allUniqueName="[Table1].[FCF].[All]" dimensionUniqueName="[Table1]" displayFolder="" count="0" memberValueDatatype="20" unbalanced="0"/>
    <cacheHierarchy uniqueName="[Table1].[Net CF]" caption="Net CF" attribute="1" defaultMemberUniqueName="[Table1].[Net CF].[All]" allUniqueName="[Table1].[Net CF].[All]" dimensionUniqueName="[Table1]" displayFolder="" count="0" memberValueDatatype="20"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caption="Altman" attribute="1" defaultMemberUniqueName="[Table1].[Altman].[All]" allUniqueName="[Table1].[Altman].[All]" dimensionUniqueName="[Table1]" displayFolder="" count="0" memberValueDatatype="5" unbalanced="0"/>
    <cacheHierarchy uniqueName="[Table1].[Taffler]" caption="Taffler" attribute="1" defaultMemberUniqueName="[Table1].[Taffler].[All]" allUniqueName="[Table1].[Taffler].[All]" dimensionUniqueName="[Table1]" displayFolder="" count="0" memberValueDatatype="5" unbalanced="0"/>
    <cacheHierarchy uniqueName="[Table1].[Conan-Holder]" caption="Conan-Holder" attribute="1" defaultMemberUniqueName="[Table1].[Conan-Holder].[All]" allUniqueName="[Table1].[Conan-Holder].[All]" dimensionUniqueName="[Table1]" displayFolder="" count="0" memberValueDatatype="5" unbalanced="0"/>
    <cacheHierarchy uniqueName="[Table1].[Anghel]" caption="Anghel" attribute="1" defaultMemberUniqueName="[Table1].[Anghel].[All]" allUniqueName="[Table1].[Anghel].[All]" dimensionUniqueName="[Table1]" displayFolder="" count="0" memberValueDatatype="5" unbalanced="0"/>
    <cacheHierarchy uniqueName="[Measures].[Rating Final]" caption="Rating Final"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terest Coverage]" caption="Sum of Interest Coverage" measure="1" displayFolder="" measureGroup="Table1" count="0" oneField="1" hidden="1">
      <fieldsUsage count="1">
        <fieldUsage x="3"/>
      </fieldsUsage>
      <extLst>
        <ext xmlns:x15="http://schemas.microsoft.com/office/spreadsheetml/2010/11/main" uri="{B97F6D7D-B522-45F9-BDA1-12C45D357490}">
          <x15:cacheHierarchy aggregatedColumn="4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5762"/>
    <m/>
    <n v="9841"/>
    <m/>
    <n v="9714"/>
    <m/>
    <n v="4079"/>
    <m/>
    <n v="8536"/>
    <m/>
    <n v="1.1380037488284911"/>
    <m/>
    <n v="0.86739152525149887"/>
    <n v="0.13260847474850113"/>
    <n v="1788"/>
    <n v="0.43834273106153471"/>
    <n v="2291"/>
    <n v="0.56165726893846535"/>
    <n v="4.7740492170022373"/>
    <n v="1.9004560475875745"/>
    <n v="2.4242928958952965"/>
    <n v="4.3299776286353469"/>
    <n v="3.8020134228187921"/>
    <n v="3.515058926233086"/>
    <n v="0.70791391877820198"/>
    <n v="0.41449039731734577"/>
    <n v="0.58550960268265417"/>
    <n v="74.463001027749229"/>
    <n v="31.0366481367099"/>
    <n v="55.894141829393632"/>
    <n v="49.605507335065496"/>
    <n v="0"/>
    <n v="24.857493692683732"/>
    <n v="1934"/>
    <n v="1666"/>
    <n v="0.41201157742402317"/>
    <n v="0.30810419681620838"/>
    <n v="0.27988422575976846"/>
    <n v="66.689655172413794"/>
    <s v="AA"/>
    <n v="0.16929173864444672"/>
    <n v="0.28913571676501215"/>
    <n v="0.24109985528219971"/>
    <n v="0.7021644141855502"/>
    <n v="1.707913918778202"/>
    <n v="4063"/>
    <n v="10299"/>
    <n v="94319.836877366732"/>
    <n v="663"/>
    <n v="6437.5182056510339"/>
    <n v="0.16317991631799164"/>
    <m/>
    <m/>
    <n v="1672"/>
    <n v="-793"/>
    <n v="291"/>
    <n v="1170"/>
    <n v="0.11889035667107001"/>
    <n v="0.20305449496702535"/>
    <n v="0.16931982633863965"/>
    <n v="0.16990143278122141"/>
    <n v="0.29017702186740713"/>
    <n v="0.24196816208393632"/>
    <n v="2.9220100836444853"/>
    <n v="32.549008481119031"/>
    <n v="0.40510916972099631"/>
    <n v="6.0523998210887413"/>
  </r>
  <r>
    <x v="0"/>
    <x v="1"/>
    <n v="7471"/>
    <n v="0.29659840333217635"/>
    <n v="11241"/>
    <n v="0.1422619652474342"/>
    <n v="11716"/>
    <n v="0.20609429689108502"/>
    <n v="3770"/>
    <n v="-7.5753861240500125E-2"/>
    <n v="9255"/>
    <n v="8.4231490159325212E-2"/>
    <n v="1.2659103187466234"/>
    <n v="0.11239556113044857"/>
    <n v="0.82332532692820926"/>
    <n v="0.17667467307179074"/>
    <n v="1153"/>
    <n v="0.30583554376657823"/>
    <n v="2617"/>
    <n v="0.69416445623342171"/>
    <n v="8.0268863833477884"/>
    <n v="1.7653884030273539"/>
    <n v="2.3449256595443173"/>
    <n v="7.3365134431916736"/>
    <n v="6.1647875108412835"/>
    <n v="3.8547955674436376"/>
    <n v="0.50461785570874051"/>
    <n v="0.33537941464282539"/>
    <n v="0.66462058535717461"/>
    <n v="63.925192519251929"/>
    <n v="39.409781495390916"/>
    <n v="41.037403740374039"/>
    <n v="62.297570274268814"/>
    <n v="0"/>
    <n v="1.6276222449831224"/>
    <n v="3210"/>
    <n v="3047"/>
    <n v="0.40065884290714432"/>
    <n v="0.26889026147827877"/>
    <n v="0.33045089561457691"/>
    <n v="229.28571428571428"/>
    <s v="B+"/>
    <n v="0.27106129347922781"/>
    <n v="0.40784366216035339"/>
    <n v="0.3136709903232448"/>
    <n v="0.86415799306111551"/>
    <n v="1.5046178557087404"/>
    <n v="5822"/>
    <n v="8191"/>
    <n v="143035.03845684286"/>
    <n v="815"/>
    <n v="9949.9450616530339"/>
    <n v="0.13998625901751977"/>
    <n v="0.51648945961192572"/>
    <n v="0.54561816274456409"/>
    <n v="3502"/>
    <n v="1278"/>
    <n v="-2544"/>
    <n v="2236"/>
    <n v="0.19891468730539988"/>
    <n v="0.29929059028242538"/>
    <n v="0.23018324068354951"/>
    <n v="0.31153811938439641"/>
    <n v="0.46874581715968411"/>
    <n v="0.36051060325303685"/>
    <n v="3.7608571660157484"/>
    <n v="54.24187524242403"/>
    <n v="0.50821776816383846"/>
    <n v="7.2242864937011717"/>
  </r>
  <r>
    <x v="0"/>
    <x v="2"/>
    <n v="9342"/>
    <n v="0.25043501539285234"/>
    <n v="13292"/>
    <n v="0.18245707677252915"/>
    <n v="10918"/>
    <n v="-6.8111983612154314E-2"/>
    <n v="3950"/>
    <n v="4.7745358090185673E-2"/>
    <n v="10557"/>
    <n v="0.1406807131280389"/>
    <n v="1.0341953206403334"/>
    <n v="-0.18304219080519923"/>
    <n v="0.79423713511886851"/>
    <n v="0.20576286488113149"/>
    <n v="1329"/>
    <n v="0.33645569620253163"/>
    <n v="2621"/>
    <n v="0.66354430379746843"/>
    <n v="7.9435665914221216"/>
    <n v="1.420112057373375"/>
    <n v="1.8935227947019106"/>
    <n v="6.758465011286682"/>
    <n v="5.5846501128668171"/>
    <n v="4.5642884395268979"/>
    <n v="0.42282166559623208"/>
    <n v="0.29717123081552815"/>
    <n v="0.7028287691844719"/>
    <n v="138.52409638554218"/>
    <n v="47.605788605971796"/>
    <n v="60.422891566265058"/>
    <n v="125.7069934252489"/>
    <n v="0"/>
    <n v="12.817102960293262"/>
    <n v="3804"/>
    <n v="4141"/>
    <n v="0.38793103448275862"/>
    <n v="0.2873847729600546"/>
    <n v="0.32468419255718678"/>
    <n v="41.347826086956523"/>
    <s v="AAA"/>
    <n v="0.31154077640686129"/>
    <n v="0.44326696638835367"/>
    <n v="0.35344827586206895"/>
    <n v="0.88143244056575387"/>
    <n v="1.422821665596232"/>
    <n v="7171"/>
    <n v="13277"/>
    <n v="82232.432025306916"/>
    <n v="991"/>
    <n v="7464.0355501995937"/>
    <n v="0.13819550969181424"/>
    <n v="-0.4250888949135464"/>
    <n v="-0.24984153139036969"/>
    <n v="3743"/>
    <n v="-4097"/>
    <n v="-2866"/>
    <n v="-3220"/>
    <n v="-0.24225097803189888"/>
    <n v="-0.3446799400556626"/>
    <n v="-0.27483782861044725"/>
    <n v="0.28159795365633461"/>
    <n v="0.40066366944979664"/>
    <n v="0.31947763741891433"/>
    <n v="4.0606322548634948"/>
    <n v="55.237858546415971"/>
    <n v="0.51496328454129214"/>
    <n v="5.3180604771574069"/>
  </r>
  <r>
    <x v="0"/>
    <x v="3"/>
    <n v="12204"/>
    <n v="0.30635838150289019"/>
    <n v="17315"/>
    <n v="0.30266325609389105"/>
    <n v="16675"/>
    <n v="0.52729437625938813"/>
    <n v="5111"/>
    <n v="0.29392405063291138"/>
    <n v="13690"/>
    <n v="0.2967699156957469"/>
    <n v="1.2180423666910154"/>
    <n v="0.17776820527175768"/>
    <n v="0.79064395033208201"/>
    <n v="0.20935604966791799"/>
    <n v="1784"/>
    <n v="0.34905106632752886"/>
    <n v="3327"/>
    <n v="0.6509489336724712"/>
    <n v="7.6737668161434973"/>
    <n v="1.78"/>
    <n v="2.1116319043107903"/>
    <n v="7.125"/>
    <n v="6.1081838565022419"/>
    <n v="4.6681695220919748"/>
    <n v="0.41879711569977057"/>
    <n v="0.29517759168351143"/>
    <n v="0.70482240831648857"/>
    <n v="56.909539735626687"/>
    <n v="36.27016491754123"/>
    <n v="66.791686574295269"/>
    <n v="26.388018078872648"/>
    <n v="0"/>
    <n v="30.521521656754039"/>
    <n v="2846"/>
    <n v="2796"/>
    <n v="0.38010624656530501"/>
    <n v="0.35922330097087379"/>
    <n v="0.2606704524638212"/>
    <n v="-22.951612903225808"/>
    <s v="A"/>
    <n v="0.16147848686110308"/>
    <n v="0.22910521140609635"/>
    <n v="0.25609085913170909"/>
    <n v="0.63055154490326304"/>
    <n v="1.4187971156997705"/>
    <n v="6768"/>
    <n v="13775"/>
    <n v="121052.63157894737"/>
    <n v="1093"/>
    <n v="7934.664246823957"/>
    <n v="0.16149527186761228"/>
    <n v="0.47207894254779664"/>
    <n v="6.3052847679936144E-2"/>
    <n v="4761"/>
    <n v="6145"/>
    <n v="-792"/>
    <n v="10114"/>
    <n v="0.58411781692174414"/>
    <n v="0.82874467387741724"/>
    <n v="0.92636013921963734"/>
    <n v="0.27496390412936761"/>
    <n v="0.39011799410029496"/>
    <n v="0.43606887708371495"/>
    <n v="3.3682043183627823"/>
    <n v="44.358293556751889"/>
    <n v="0.42094943200219492"/>
    <n v="9.3433428231004267"/>
  </r>
  <r>
    <x v="0"/>
    <x v="4"/>
    <n v="16893"/>
    <n v="0.38421828908554573"/>
    <n v="28791"/>
    <n v="0.66277793820386943"/>
    <n v="26914"/>
    <n v="0.61403298350824587"/>
    <n v="11898"/>
    <n v="1.3279201721776561"/>
    <n v="16055"/>
    <n v="0.17275383491599708"/>
    <n v="1.6763625038928682"/>
    <n v="0.37627602268625876"/>
    <n v="0.55763954013406969"/>
    <n v="0.44236045986593031"/>
    <n v="3925"/>
    <n v="0.32988737602958479"/>
    <n v="7973"/>
    <n v="0.67011262397041516"/>
    <n v="4.0904458598726112"/>
    <n v="1.7281645215444881"/>
    <n v="1.8027829719999569"/>
    <n v="3.6252229299363057"/>
    <n v="2.9454777070063694"/>
    <n v="3.1187758685563778"/>
    <n v="0.7043153969099627"/>
    <n v="0.41325414191934978"/>
    <n v="0.58674585808065016"/>
    <n v="70.610234134971932"/>
    <n v="32.941405959723568"/>
    <n v="68.947452060599645"/>
    <n v="34.604188034095856"/>
    <n v="0"/>
    <n v="36.006046100876077"/>
    <n v="4532"/>
    <n v="4332"/>
    <n v="0.37655172413793103"/>
    <n v="0.35166416791604199"/>
    <n v="0.27178410794602698"/>
    <n v="-36.845528455284551"/>
    <s v="AAA"/>
    <n v="0.15046368656871939"/>
    <n v="0.25643757769490322"/>
    <n v="0.25979010494752625"/>
    <n v="0.57917404744538226"/>
    <n v="1.7043153969099627"/>
    <n v="10396"/>
    <n v="18975"/>
    <n v="141839.26218708826"/>
    <n v="1940"/>
    <n v="10223.978919631094"/>
    <n v="0.18661023470565602"/>
    <n v="0.17171564415420729"/>
    <n v="0.28852067353996624"/>
    <n v="5822"/>
    <n v="-19675"/>
    <n v="3804"/>
    <n v="-10049"/>
    <n v="-0.34903268382480634"/>
    <n v="-0.59486177706742438"/>
    <n v="-0.60263868065967019"/>
    <n v="0.20221597026848667"/>
    <n v="0.34463979162966907"/>
    <n v="0.34914542728635684"/>
    <n v="2.521746974425894"/>
    <n v="28.565534856118596"/>
    <n v="0.34692791933192596"/>
    <n v="3.7334813966760505"/>
  </r>
  <r>
    <x v="0"/>
    <x v="5"/>
    <n v="26612"/>
    <n v="0.57532705854495947"/>
    <n v="44187"/>
    <n v="0.53475044284672291"/>
    <n v="26974"/>
    <n v="2.2293230289068887E-3"/>
    <n v="17575"/>
    <n v="0.47713901496049754"/>
    <n v="28829"/>
    <n v="0.7956399875428215"/>
    <n v="0.93565506954802458"/>
    <n v="-0.44185397408064447"/>
    <n v="0.65243171068413786"/>
    <n v="0.34756828931586214"/>
    <n v="4335"/>
    <n v="0.24665718349928875"/>
    <n v="13240"/>
    <n v="0.75334281650071122"/>
    <n v="6.6502883506343711"/>
    <n v="1.5470053360569556"/>
    <n v="1.9710366681829148"/>
    <n v="6.0493656286043826"/>
    <n v="4.8922722029988464"/>
    <n v="3.0099697885196375"/>
    <n v="0.66041635352472572"/>
    <n v="0.39774141715889288"/>
    <n v="0.60225858284110712"/>
    <n v="81.840678257875709"/>
    <n v="62.921702380069696"/>
    <n v="37.480203133069374"/>
    <n v="107.28217750487602"/>
    <n v="0"/>
    <n v="-25.441499247000323"/>
    <n v="10041"/>
    <n v="9752"/>
    <n v="0.35070966783086871"/>
    <n v="0.2762131232815635"/>
    <n v="0.37307720888756779"/>
    <n v="100.41"/>
    <s v="AAA"/>
    <n v="0.22069839545567702"/>
    <n v="0.36645122501127309"/>
    <n v="0.36233930296499961"/>
    <n v="0.60909317219996828"/>
    <n v="1.6604163535247256"/>
    <n v="17475"/>
    <n v="22473"/>
    <n v="120028.47861878698"/>
    <n v="2166"/>
    <n v="9638.232545721532"/>
    <n v="0.12394849785407726"/>
    <n v="-0.15377112960114322"/>
    <n v="-5.7291430128525452E-2"/>
    <n v="9108"/>
    <n v="-9830"/>
    <n v="1865"/>
    <n v="1143"/>
    <n v="2.5867336546948196E-2"/>
    <n v="4.2950548624680597E-2"/>
    <n v="4.2468603700676226E-2"/>
    <n v="0.20612397311426436"/>
    <n v="0.34225161581241548"/>
    <n v="0.3384112357880657"/>
    <n v="2.6585211630217245"/>
    <n v="48.849370761639655"/>
    <n v="0.42000305243801261"/>
    <n v="6.2486773281807624"/>
  </r>
  <r>
    <x v="0"/>
    <x v="6"/>
    <n v="22101"/>
    <n v="-0.16950999549075604"/>
    <n v="41182"/>
    <n v="-6.8006427229728203E-2"/>
    <n v="60922"/>
    <n v="1.2585452658115222"/>
    <n v="19081"/>
    <n v="8.568990042674253E-2"/>
    <n v="23073"/>
    <n v="-0.19966006451836693"/>
    <n v="2.6404022017076234"/>
    <n v="1.8219824673029241"/>
    <n v="0.56026904958477008"/>
    <n v="0.43973095041522992"/>
    <n v="6563"/>
    <n v="0.34395471935433153"/>
    <n v="12518"/>
    <n v="0.65604528064566847"/>
    <n v="3.5156178576870332"/>
    <n v="1.4662009410758208"/>
    <n v="1.9043010836703946"/>
    <n v="2.7295444156635686"/>
    <n v="2.025902788358982"/>
    <n v="2.7655376258188209"/>
    <n v="0.8633545993393964"/>
    <n v="0.46333349521635664"/>
    <n v="0.53666650478364331"/>
    <n v="113.29252150893448"/>
    <n v="22.928580808246608"/>
    <n v="59.270501173214605"/>
    <n v="76.95060114396648"/>
    <n v="0"/>
    <n v="36.341920364967997"/>
    <n v="4224"/>
    <n v="4368"/>
    <n v="0.43071105509008673"/>
    <n v="0.41269370504930675"/>
    <n v="0.1565952398606065"/>
    <n v="-98.232558139534888"/>
    <s v="AAA"/>
    <n v="0.10606575688407557"/>
    <n v="0.19763811592235644"/>
    <n v="0.16193371394676356"/>
    <n v="0.65499490068476518"/>
    <n v="1.8633545993393965"/>
    <n v="15356"/>
    <n v="26196"/>
    <n v="232562.22324018934"/>
    <n v="2440"/>
    <n v="9314.3991449076184"/>
    <n v="0.15889554571502995"/>
    <n v="0.93755870203780511"/>
    <n v="-3.359883664123306E-2"/>
    <n v="5641"/>
    <n v="7375"/>
    <n v="-11617"/>
    <n v="1399"/>
    <n v="3.3971152445243069E-2"/>
    <n v="6.3300303153703455E-2"/>
    <n v="5.1864758656484024E-2"/>
    <n v="0.13697732018843184"/>
    <n v="0.25523731957829965"/>
    <n v="0.20912730777786015"/>
    <n v="1.9554786071673753"/>
    <n v="17.934751569051443"/>
    <n v="0.29009231631966914"/>
    <n v="4.8917146220660186"/>
  </r>
  <r>
    <x v="1"/>
    <x v="0"/>
    <n v="596"/>
    <m/>
    <n v="3552"/>
    <m/>
    <n v="5253"/>
    <m/>
    <n v="2956"/>
    <m/>
    <n v="2634"/>
    <m/>
    <n v="1.9943052391799545"/>
    <m/>
    <n v="0.74155405405405406"/>
    <n v="0.25844594594594594"/>
    <n v="1513"/>
    <n v="0.51184032476319352"/>
    <n v="1443"/>
    <n v="0.48815967523680648"/>
    <n v="1.7409120951751487"/>
    <n v="1.9004560475875745"/>
    <n v="2.4242928958952965"/>
    <n v="1.2822207534699273"/>
    <n v="0.78321216126900195"/>
    <n v="1.413028413028413"/>
    <n v="4.9597315436241614"/>
    <n v="0.8322072072072072"/>
    <n v="0.1677927927927928"/>
    <n v="73.084246970571257"/>
    <n v="31.545783361888446"/>
    <n v="83.825735718407387"/>
    <n v="20.804294614052324"/>
    <n v="0"/>
    <n v="52.27995235651894"/>
    <n v="127"/>
    <n v="-33"/>
    <n v="0.65981343993908248"/>
    <n v="0.31600989910527316"/>
    <n v="2.4176660955644393E-2"/>
    <n v="0.94074074074074077"/>
    <s v="Rating"/>
    <n v="-9.2905405405405411E-3"/>
    <n v="-5.5369127516778527E-2"/>
    <n v="-6.2821245002855509E-3"/>
    <n v="1.4788851351351351"/>
    <n v="5.9597315436241614"/>
    <n v="1787"/>
    <n v="8900"/>
    <n v="59022.471910112363"/>
    <n v="516"/>
    <n v="5797.7528089887637"/>
    <n v="0.28875209848908784"/>
    <m/>
    <m/>
    <n v="12"/>
    <n v="54"/>
    <n v="-33"/>
    <n v="-75"/>
    <n v="-2.1114864864864864E-2"/>
    <n v="-0.12583892617449666"/>
    <n v="-1.4277555682467162E-2"/>
    <n v="3.3783783783783786E-3"/>
    <n v="2.0134228187919462E-2"/>
    <n v="2.2844089091947459E-3"/>
    <n v="4.3976766219873342E-2"/>
    <n v="1.7035960241060675"/>
    <n v="0.2039129169868534"/>
    <n v="1.8150955553068777"/>
  </r>
  <r>
    <x v="1"/>
    <x v="1"/>
    <n v="1266"/>
    <n v="1.1241610738255035"/>
    <n v="4556"/>
    <n v="0.28265765765765766"/>
    <n v="6475"/>
    <n v="0.23262897391966494"/>
    <n v="3290"/>
    <n v="0.11299052774018944"/>
    <n v="3540"/>
    <n v="0.3439635535307517"/>
    <n v="1.8290960451977401"/>
    <n v="-8.2840475337740888E-2"/>
    <n v="0.77699736611062331"/>
    <n v="0.22300263388937669"/>
    <n v="1984"/>
    <n v="0.6030395136778115"/>
    <n v="1306"/>
    <n v="0.3969604863221885"/>
    <n v="1.784274193548387"/>
    <n v="1.7653884030273539"/>
    <n v="2.3449256595443173"/>
    <n v="1.358366935483871"/>
    <n v="0.58266129032258063"/>
    <n v="1.9693721286370598"/>
    <n v="2.5987361769352288"/>
    <n v="0.72212467076382791"/>
    <n v="0.27787532923617209"/>
    <n v="76.570258192651437"/>
    <n v="69.617760617760609"/>
    <n v="94.330933465739818"/>
    <n v="51.857085344672228"/>
    <n v="0"/>
    <n v="24.713172847979209"/>
    <n v="451"/>
    <n v="337"/>
    <n v="0.62208494208494214"/>
    <n v="0.30826254826254829"/>
    <n v="6.9652509652509659E-2"/>
    <n v="3.7272727272727271"/>
    <s v="AAA"/>
    <n v="7.3968393327480245E-2"/>
    <n v="0.26619273301737756"/>
    <n v="5.2046332046332043E-2"/>
    <n v="1.4212028094820017"/>
    <n v="3.5987361769352288"/>
    <n v="2447"/>
    <n v="10100"/>
    <n v="64108.910891089108"/>
    <n v="562"/>
    <n v="5564.3564356435645"/>
    <n v="0.2296689824274622"/>
    <n v="8.617800672128885E-2"/>
    <n v="-4.0256351216516918E-2"/>
    <n v="34"/>
    <n v="-170"/>
    <n v="28"/>
    <n v="-108"/>
    <n v="-2.3705004389815629E-2"/>
    <n v="-8.5308056872037921E-2"/>
    <n v="-1.6679536679536679E-2"/>
    <n v="7.462686567164179E-3"/>
    <n v="2.6856240126382307E-2"/>
    <n v="5.250965250965251E-3"/>
    <n v="0.74999871574542798"/>
    <n v="4.532692999969842"/>
    <n v="0.23435576993140422"/>
    <n v="2.7738313634394469"/>
  </r>
  <r>
    <x v="1"/>
    <x v="2"/>
    <n v="2827"/>
    <n v="1.2330173775671407"/>
    <n v="6028"/>
    <n v="0.32309043020193151"/>
    <n v="6731"/>
    <n v="3.9536679536679539E-2"/>
    <n v="3201"/>
    <n v="-2.7051671732522795E-2"/>
    <n v="4597"/>
    <n v="0.2985875706214689"/>
    <n v="1.4642157929084185"/>
    <n v="-0.19948665530566767"/>
    <n v="0.76260783012607836"/>
    <n v="0.23739216987392164"/>
    <n v="2359"/>
    <n v="0.7369572008747266"/>
    <n v="842"/>
    <n v="0.2630427991252734"/>
    <n v="1.9487070792708774"/>
    <n v="1.420112057373375"/>
    <n v="1.8935227947019106"/>
    <n v="1.5324289953370072"/>
    <n v="0.6371343789741416"/>
    <n v="4.3574821852731596"/>
    <n v="1.132295719844358"/>
    <n v="0.53102189781021902"/>
    <n v="0.46897810218978103"/>
    <n v="92.785399948226768"/>
    <n v="101.89199227455057"/>
    <n v="113.47786694279058"/>
    <n v="81.199525279986759"/>
    <n v="0"/>
    <n v="11.58587466824001"/>
    <n v="631"/>
    <n v="341"/>
    <n v="0.57391175159708807"/>
    <n v="0.33234289110087656"/>
    <n v="9.3745357302035356E-2"/>
    <n v="2.4362934362934361"/>
    <s v="AAA"/>
    <n v="5.6569343065693431E-2"/>
    <n v="0.12062256809338522"/>
    <n v="5.0661120190164909E-2"/>
    <n v="1.1166224286662243"/>
    <n v="2.132295719844358"/>
    <n v="2868"/>
    <n v="11400"/>
    <n v="59043.859649122809"/>
    <n v="750"/>
    <n v="6578.9473684210525"/>
    <n v="0.2615062761506276"/>
    <n v="-7.9006976901713696E-2"/>
    <n v="0.1823375163888368"/>
    <n v="493"/>
    <n v="-149"/>
    <n v="43"/>
    <n v="387"/>
    <n v="6.4200398142003984E-2"/>
    <n v="0.13689423417049876"/>
    <n v="5.7495171594116774E-2"/>
    <n v="8.1785003317850033E-2"/>
    <n v="0.17438981252210825"/>
    <n v="7.3243203090179759E-2"/>
    <n v="1.0798256452705244"/>
    <n v="6.7213606146556142"/>
    <n v="0.27830890016522741"/>
    <n v="4.2886202747279398"/>
  </r>
  <r>
    <x v="1"/>
    <x v="3"/>
    <n v="5837"/>
    <n v="1.0647329324372126"/>
    <n v="8962"/>
    <n v="0.486728599867286"/>
    <n v="9763"/>
    <n v="0.45045312732134896"/>
    <n v="3125"/>
    <n v="-2.3742580443611373E-2"/>
    <n v="6143"/>
    <n v="0.33630628670872309"/>
    <n v="1.589288621194856"/>
    <n v="8.5419668939645407E-2"/>
    <n v="0.68544967641151533"/>
    <n v="0.31455032358848467"/>
    <n v="2417"/>
    <n v="0.77344000000000002"/>
    <n v="708"/>
    <n v="0.22655999999999998"/>
    <n v="2.5415804716590813"/>
    <n v="1.78"/>
    <n v="2.1116319043107903"/>
    <n v="1.9627637567232106"/>
    <n v="0.94745552337608607"/>
    <n v="9.2443502824858754"/>
    <n v="0.53537776254925473"/>
    <n v="0.34869448783753626"/>
    <n v="0.65130551216246368"/>
    <n v="94.282680945347124"/>
    <n v="77.613438492266724"/>
    <n v="36.796528803545051"/>
    <n v="135.09959063406879"/>
    <n v="0"/>
    <n v="-40.816909688721672"/>
    <n v="1369"/>
    <n v="2490"/>
    <n v="0.55474751613233642"/>
    <n v="0.30502919184676841"/>
    <n v="0.14022329202089523"/>
    <n v="14.563829787234043"/>
    <s v="AAA"/>
    <n v="0.27783976790894888"/>
    <n v="0.4265890011992462"/>
    <n v="0.25504455597664655"/>
    <n v="1.0893773711225172"/>
    <n v="1.5353777625492548"/>
    <n v="4347"/>
    <n v="12600"/>
    <n v="77484.126984126982"/>
    <n v="995"/>
    <n v="7896.8253968253966"/>
    <n v="0.22889348976305499"/>
    <n v="0.31231473424312517"/>
    <n v="0.20031746031746031"/>
    <n v="1071"/>
    <n v="-952"/>
    <n v="6"/>
    <n v="125"/>
    <n v="1.394777951350145E-2"/>
    <n v="2.1415110501970189E-2"/>
    <n v="1.2803441565092697E-2"/>
    <n v="0.11950457487168042"/>
    <n v="0.1834846667808806"/>
    <n v="0.10969988732971422"/>
    <n v="2.2091819318902033"/>
    <n v="14.692589744987401"/>
    <n v="0.32924052326077924"/>
    <n v="5.7944830594610224"/>
  </r>
  <r>
    <x v="1"/>
    <x v="4"/>
    <n v="7497"/>
    <n v="0.28439266746616415"/>
    <n v="12419"/>
    <n v="0.38573979022539612"/>
    <n v="16434"/>
    <n v="0.68329406944586701"/>
    <n v="4822"/>
    <n v="0.54303999999999997"/>
    <n v="8583"/>
    <n v="0.3972000651147648"/>
    <n v="1.9147151345683326"/>
    <n v="0.20476237546381917"/>
    <n v="0.69111844754005958"/>
    <n v="0.30888155245994042"/>
    <n v="4240"/>
    <n v="0.87930319369556198"/>
    <n v="582"/>
    <n v="0.12069680630443802"/>
    <n v="2.0242924528301889"/>
    <n v="1.7281645215444881"/>
    <n v="1.8027829719999569"/>
    <n v="1.5632075471698113"/>
    <n v="0.85094339622641513"/>
    <n v="11.992668621700879"/>
    <n v="0.64319060957716423"/>
    <n v="0.38827602866575411"/>
    <n v="0.60367179322006603"/>
    <n v="83.900646678424451"/>
    <n v="60.144821711086777"/>
    <n v="60.339800117577894"/>
    <n v="83.705668271933334"/>
    <n v="0"/>
    <n v="0.19497840649111708"/>
    <n v="3648"/>
    <n v="3162"/>
    <n v="0.51752464403066811"/>
    <n v="0.26049653158086894"/>
    <n v="0.22197882438846295"/>
    <n v="-173.71428571428572"/>
    <s v="AAA"/>
    <n v="0.254609871970368"/>
    <n v="0.42176870748299322"/>
    <n v="0.19240598758671049"/>
    <n v="1.3232949512843224"/>
    <n v="1.6565292783780179"/>
    <n v="7929"/>
    <n v="15500"/>
    <n v="106025.80645161291"/>
    <n v="1448"/>
    <n v="9341.9354838709678"/>
    <n v="0.18262075923823937"/>
    <n v="0.36835517903341464"/>
    <n v="0.18299886529421303"/>
    <n v="3521"/>
    <n v="-686"/>
    <n v="-1895"/>
    <n v="940"/>
    <n v="7.5690474273290925E-2"/>
    <n v="0.12538348672802455"/>
    <n v="5.7198490933430692E-2"/>
    <n v="0.28351719140027376"/>
    <n v="0.46965452847805789"/>
    <n v="0.21425094316660581"/>
    <n v="3.0380821352225551"/>
    <n v="16.598059751209711"/>
    <n v="0.38845539235705229"/>
    <n v="5.6367946047172834"/>
  </r>
  <r>
    <x v="1"/>
    <x v="5"/>
    <n v="54750"/>
    <n v="6.3029211684673871"/>
    <n v="67580"/>
    <n v="4.4416619695627668"/>
    <n v="23601"/>
    <n v="0.43610806863818913"/>
    <n v="12830"/>
    <n v="1.6607216922438821"/>
    <n v="15019"/>
    <n v="0.74985436327624377"/>
    <n v="1.5714095479059857"/>
    <n v="-0.17929851833533672"/>
    <n v="0.22224030778336787"/>
    <n v="0.7777596922166321"/>
    <n v="6369"/>
    <n v="0.49641465315666405"/>
    <n v="6461"/>
    <n v="0.503585346843336"/>
    <n v="2.358140995446695"/>
    <n v="1.5470053360569556"/>
    <n v="1.9710366681829148"/>
    <n v="1.7660543256398178"/>
    <n v="0.91929659287172238"/>
    <n v="9.4739204457514319"/>
    <n v="0.234337899543379"/>
    <n v="0.18984906777153004"/>
    <n v="0.81015093222847001"/>
    <n v="105.89436836436376"/>
    <n v="63.841362654124829"/>
    <n v="83.008155100784734"/>
    <n v="86.727575917703859"/>
    <n v="0"/>
    <n v="19.166792446659905"/>
    <n v="1264"/>
    <n v="1320"/>
    <n v="0.5507393754501928"/>
    <n v="0.39570357188254734"/>
    <n v="5.3557052667259859E-2"/>
    <n v="15.8"/>
    <s v="AAA"/>
    <n v="1.9532406037289139E-2"/>
    <n v="2.4109589041095891E-2"/>
    <n v="5.5929833481632135E-2"/>
    <n v="0.34923054158034922"/>
    <n v="1.2343378995433789"/>
    <n v="10603"/>
    <n v="25000"/>
    <n v="94404"/>
    <n v="2336"/>
    <n v="9344"/>
    <n v="0.22031500518721117"/>
    <n v="-0.10961299744432279"/>
    <n v="2.2099447513811526E-4"/>
    <n v="3565"/>
    <n v="1999"/>
    <n v="-3264"/>
    <n v="2300"/>
    <n v="3.4033737792246228E-2"/>
    <n v="4.2009132420091327E-2"/>
    <n v="9.7453497733146904E-2"/>
    <n v="5.2752293577981654E-2"/>
    <n v="6.5114155251141559E-2"/>
    <n v="0.15105292148637769"/>
    <n v="2.2890599604244919"/>
    <n v="10.258835257627398"/>
    <n v="0.22746385615215103"/>
    <n v="5.713028622702458"/>
  </r>
  <r>
    <x v="1"/>
    <x v="6"/>
    <n v="55892"/>
    <n v="2.0858447488584474E-2"/>
    <n v="67885"/>
    <n v="4.5131695767978691E-3"/>
    <n v="22680"/>
    <n v="-3.9023770179229693E-2"/>
    <n v="11993"/>
    <n v="-6.5237724084177703E-2"/>
    <n v="16768"/>
    <n v="0.11645249350822291"/>
    <n v="1.3525763358778626"/>
    <n v="-0.13925918441804927"/>
    <n v="0.24700596597186419"/>
    <n v="0.75299403402813581"/>
    <n v="6689"/>
    <n v="0.55774201617610275"/>
    <n v="5304"/>
    <n v="0.44225798382389725"/>
    <n v="2.5068022125878309"/>
    <n v="1.4662009410758208"/>
    <n v="1.9043010836703946"/>
    <n v="1.8563312901779041"/>
    <n v="0.86305875317685754"/>
    <n v="11.537707390648567"/>
    <n v="0.21457453660631218"/>
    <n v="0.17666642115342124"/>
    <n v="0.82333357884657876"/>
    <n v="129.9603109656301"/>
    <n v="86.663359788359784"/>
    <n v="72.223404255319153"/>
    <n v="144.4002664986707"/>
    <n v="0"/>
    <n v="-14.439955533040632"/>
    <n v="401"/>
    <n v="854"/>
    <n v="0.53880070546737213"/>
    <n v="0.44351851851851853"/>
    <n v="1.7680776014109348E-2"/>
    <n v="-4.4065934065934069"/>
    <s v="AAA"/>
    <n v="1.2580098696324666E-2"/>
    <n v="1.5279467544550203E-2"/>
    <n v="3.7654320987654324E-2"/>
    <n v="0.33409442439419607"/>
    <n v="1.2145745366063121"/>
    <n v="10460"/>
    <n v="26000"/>
    <n v="87230.769230769234"/>
    <n v="2352"/>
    <n v="9046.1538461538476"/>
    <n v="0.22485659655831741"/>
    <n v="-7.5984394403105435E-2"/>
    <n v="-3.1875658587987209E-2"/>
    <n v="1667"/>
    <n v="-1423"/>
    <n v="-1146"/>
    <n v="-902"/>
    <n v="-1.328717684319069E-2"/>
    <n v="-1.6138266657124454E-2"/>
    <n v="-3.9770723104056438E-2"/>
    <n v="2.4556234808867938E-2"/>
    <n v="2.982537751377657E-2"/>
    <n v="7.3500881834215173E-2"/>
    <n v="2.424616283589748"/>
    <n v="9.7926858863120199"/>
    <n v="0.20666933097304546"/>
    <n v="5.3387229962527414"/>
  </r>
  <r>
    <x v="2"/>
    <x v="0"/>
    <n v="69019"/>
    <m/>
    <n v="123249"/>
    <m/>
    <n v="54228"/>
    <m/>
    <n v="54230"/>
    <m/>
    <n v="29500"/>
    <m/>
    <n v="1.8382372881355933"/>
    <m/>
    <n v="0.23935285478989687"/>
    <n v="0.76064714521010313"/>
    <n v="17421"/>
    <n v="0.32124285450857459"/>
    <n v="36809"/>
    <n v="0.67875714549142541"/>
    <n v="1.6933585902072212"/>
    <n v="1.9004560475875745"/>
    <n v="2.4242928958952965"/>
    <n v="1.2925205212100339"/>
    <n v="0.80374260949428855"/>
    <n v="2.875057730446358"/>
    <n v="0.7857256697431142"/>
    <n v="0.44000357000868162"/>
    <n v="0.55999642999131838"/>
    <n v="107.71225119384694"/>
    <n v="37.739820756804605"/>
    <n v="45.164180365972193"/>
    <n v="100.28789158467936"/>
    <n v="0"/>
    <n v="7.4243596091675883"/>
    <n v="18050"/>
    <n v="9601"/>
    <n v="0.37703350807029845"/>
    <n v="0.33536750529787607"/>
    <n v="0.28759898663182548"/>
    <n v="-7.8410078192875758"/>
    <s v="AA"/>
    <n v="7.7899212163993217E-2"/>
    <n v="0.13910662281400774"/>
    <n v="0.15297716734914996"/>
    <n v="0.50922117015148194"/>
    <n v="1.7857256697431143"/>
    <n v="39098"/>
    <n v="102700"/>
    <n v="52802.336903602729"/>
    <n v="7452"/>
    <n v="7256.0856864654324"/>
    <n v="0.19059798455163948"/>
    <m/>
    <m/>
    <n v="22110"/>
    <n v="-15762"/>
    <n v="-8475"/>
    <n v="-2127"/>
    <n v="-1.7257746513156293E-2"/>
    <n v="-3.0817600950462917E-2"/>
    <n v="-3.3890473383151959E-2"/>
    <n v="0.17939293625100405"/>
    <n v="0.320346571234008"/>
    <n v="0.35228884179665715"/>
    <n v="1.8572403036906018"/>
    <n v="18.853124584168704"/>
    <n v="0.24327115283060655"/>
    <n v="4.4712080834855659"/>
  </r>
  <r>
    <x v="2"/>
    <x v="1"/>
    <n v="74563"/>
    <n v="8.0325707413900521E-2"/>
    <n v="127963"/>
    <n v="3.8247774829816061E-2"/>
    <n v="63054"/>
    <n v="0.16275724717857934"/>
    <n v="53400"/>
    <n v="-1.530518163378204E-2"/>
    <n v="28787"/>
    <n v="-2.416949152542373E-2"/>
    <n v="2.1903637058394416"/>
    <n v="0.19155656344072297"/>
    <n v="0.22496346600189118"/>
    <n v="0.77503653399810879"/>
    <n v="16626"/>
    <n v="0.31134831460674156"/>
    <n v="36774"/>
    <n v="0.68865168539325849"/>
    <n v="1.7314447251293155"/>
    <n v="1.7653884030273539"/>
    <n v="2.3449256595443173"/>
    <n v="1.2952002887044389"/>
    <n v="0.70070973174545892"/>
    <n v="3.0276010224615217"/>
    <n v="0.71617290076847762"/>
    <n v="0.41730812813078783"/>
    <n v="0.58269187186921223"/>
    <n v="97.648371509719297"/>
    <n v="38.911567862467095"/>
    <n v="51.483161816236951"/>
    <n v="85.076777555949434"/>
    <n v="0"/>
    <n v="12.571593953769856"/>
    <n v="23316"/>
    <n v="21053"/>
    <n v="0.38266429539295393"/>
    <n v="0.28823678861788615"/>
    <n v="0.32909891598915991"/>
    <n v="-23316"/>
    <s v="AAA"/>
    <n v="0.16452412025351079"/>
    <n v="0.28235183670184943"/>
    <n v="0.29715729448961159"/>
    <n v="0.55366004235599353"/>
    <n v="1.7161729007684776"/>
    <n v="43737"/>
    <n v="107400"/>
    <n v="58709.497206703913"/>
    <n v="6950"/>
    <n v="6471.1359404096838"/>
    <n v="0.1589043601527311"/>
    <n v="0.1118730845925521"/>
    <n v="-0.10817812522802656"/>
    <n v="29432"/>
    <n v="-11239"/>
    <n v="-18607"/>
    <n v="-414"/>
    <n v="-3.2353102068566693E-3"/>
    <n v="-5.5523517025870741E-3"/>
    <n v="-5.8434959349593493E-3"/>
    <n v="0.23000398552706641"/>
    <n v="0.39472660703029655"/>
    <n v="0.41542457091237578"/>
    <n v="2.1053602231842472"/>
    <n v="21.593092653642987"/>
    <n v="0.30327573552979331"/>
    <n v="5.6099120537269878"/>
  </r>
  <r>
    <x v="2"/>
    <x v="2"/>
    <n v="77504"/>
    <n v="3.9443155452436193E-2"/>
    <n v="136524"/>
    <n v="6.6902151403139973E-2"/>
    <n v="79024"/>
    <n v="0.25327497066006915"/>
    <n v="59020"/>
    <n v="0.10524344569288389"/>
    <n v="31239"/>
    <n v="8.5177336992392397E-2"/>
    <n v="2.5296584397707993"/>
    <n v="0.1549033765610745"/>
    <n v="0.22881691131229673"/>
    <n v="0.77118308868770324"/>
    <n v="22310"/>
    <n v="0.37800745509996614"/>
    <n v="36710"/>
    <n v="0.62199254490003386"/>
    <n v="1.4002241147467502"/>
    <n v="1.420112057373375"/>
    <n v="1.8935227947019106"/>
    <n v="1.0082922456297625"/>
    <n v="0.58821156432093236"/>
    <n v="3.111250340506674"/>
    <n v="0.76150908340214696"/>
    <n v="0.43230494272069381"/>
    <n v="0.56769505727930625"/>
    <n v="107.00955574182731"/>
    <n v="35.375771917392186"/>
    <n v="50.518692372170996"/>
    <n v="91.866635287048524"/>
    <n v="0"/>
    <n v="15.14292045477881"/>
    <n v="22035"/>
    <n v="21048"/>
    <n v="0.41443757382060725"/>
    <n v="0.27937191690405055"/>
    <n v="0.30619050927534219"/>
    <n v="-10.892239248640633"/>
    <s v="AAA"/>
    <n v="0.15417069526237145"/>
    <n v="0.27157308009909165"/>
    <n v="0.2924755089279511"/>
    <n v="0.52712343617239454"/>
    <n v="1.761509083402147"/>
    <n v="42140"/>
    <n v="110800"/>
    <n v="71321.299638989163"/>
    <n v="6350"/>
    <n v="5731.0469314079428"/>
    <n v="0.15068818224964403"/>
    <n v="0.21481707444847842"/>
    <n v="-0.11436771160688775"/>
    <n v="33145"/>
    <n v="-14405"/>
    <n v="-17565"/>
    <n v="1175"/>
    <n v="8.6065453693123552E-3"/>
    <n v="1.51605078447564E-2"/>
    <n v="1.6327381365941779E-2"/>
    <n v="0.24277782660924085"/>
    <n v="0.42765534682080925"/>
    <n v="0.46057111095671505"/>
    <n v="1.9580282466177394"/>
    <n v="15.965089787783985"/>
    <n v="0.25848261722017668"/>
    <n v="5.5796230405798939"/>
  </r>
  <r>
    <x v="2"/>
    <x v="3"/>
    <n v="81038"/>
    <n v="4.5597646573080096E-2"/>
    <n v="153091"/>
    <n v="0.12134862734757258"/>
    <n v="77867"/>
    <n v="-1.4641121684551528E-2"/>
    <n v="72053"/>
    <n v="0.22082344967807524"/>
    <n v="47249"/>
    <n v="0.51250040014084963"/>
    <n v="1.6480137145759699"/>
    <n v="-0.34852322801125324"/>
    <n v="0.3086334271772998"/>
    <n v="0.6913665728227002"/>
    <n v="24754"/>
    <n v="0.34355266262334672"/>
    <n v="47299"/>
    <n v="0.65644733737665328"/>
    <n v="1.9087420214914761"/>
    <n v="1.78"/>
    <n v="2.1116319043107903"/>
    <n v="1.5683121919689746"/>
    <n v="0.96529853761008322"/>
    <n v="2.7133131778684541"/>
    <n v="0.88912608899528611"/>
    <n v="0.47065470863734643"/>
    <n v="0.52934529136265362"/>
    <n v="89.792876952269737"/>
    <n v="31.790488910578294"/>
    <n v="59.467668953437446"/>
    <n v="62.11569690941058"/>
    <n v="0"/>
    <n v="27.677180042859153"/>
    <n v="23678"/>
    <n v="20899"/>
    <n v="0.43991678117816274"/>
    <n v="0.25600061643571731"/>
    <n v="0.30408260238611995"/>
    <n v="-16.912857142857142"/>
    <s v="AAA"/>
    <n v="0.13651357689217525"/>
    <n v="0.25789135960907228"/>
    <n v="0.26839354283586114"/>
    <n v="0.50863212076477393"/>
    <n v="1.8891260889952861"/>
    <n v="43612"/>
    <n v="110600"/>
    <n v="70404.159132007233"/>
    <n v="6180"/>
    <n v="5587.7034358047013"/>
    <n v="0.14170411813262404"/>
    <n v="-1.2859279228284809E-2"/>
    <n v="-2.5011746949353007E-2"/>
    <n v="35864"/>
    <n v="-21524"/>
    <n v="-12669"/>
    <n v="1671"/>
    <n v="1.0915076653754956E-2"/>
    <n v="2.0619956069991854E-2"/>
    <n v="2.145966840895373E-2"/>
    <n v="0.23426589414139304"/>
    <n v="0.44255781238431352"/>
    <n v="0.46058022011892075"/>
    <n v="1.8770096080984322"/>
    <n v="19.124156900535883"/>
    <n v="0.26554476687893647"/>
    <n v="5.2955070069342298"/>
  </r>
  <r>
    <x v="2"/>
    <x v="4"/>
    <n v="95391"/>
    <n v="0.17711444013919395"/>
    <n v="168406"/>
    <n v="0.10003853916951355"/>
    <n v="71965"/>
    <n v="-7.5795908407926341E-2"/>
    <n v="73015"/>
    <n v="1.3351283083285915E-2"/>
    <n v="58558"/>
    <n v="0.23934898093081336"/>
    <n v="1.2289524915468424"/>
    <n v="-0.25428260658434571"/>
    <n v="0.34771920240371484"/>
    <n v="0.65228079759628521"/>
    <n v="27462"/>
    <n v="0.37611449702116001"/>
    <n v="45553"/>
    <n v="0.62388550297883993"/>
    <n v="2.1323283082077054"/>
    <n v="1.7281645215444881"/>
    <n v="1.8027829719999569"/>
    <n v="1.7399315417668051"/>
    <n v="1.0652173913043479"/>
    <n v="3.0940662524970914"/>
    <n v="0.76542860437567484"/>
    <n v="0.43356531239979573"/>
    <n v="0.56643468760020432"/>
    <n v="111.71121020193701"/>
    <n v="47.965052456055027"/>
    <n v="59.577238774177054"/>
    <n v="100.09902388381497"/>
    <n v="0"/>
    <n v="11.612186318122028"/>
    <n v="19456"/>
    <n v="19868"/>
    <n v="0.4455481878922859"/>
    <n v="0.30824812715124517"/>
    <n v="0.24620368495646891"/>
    <n v="-8.6586559857587897"/>
    <s v="AAA"/>
    <n v="0.11797679417597948"/>
    <n v="0.20827960709081569"/>
    <n v="0.25141729094958493"/>
    <n v="0.46924693894516822"/>
    <n v="1.7654286043756748"/>
    <n v="43815"/>
    <n v="121100"/>
    <n v="59426.094137076805"/>
    <n v="6543"/>
    <n v="5402.9727497935592"/>
    <n v="0.14933242040397124"/>
    <n v="-0.15592921114712335"/>
    <n v="-3.3060216622706015E-2"/>
    <n v="29456"/>
    <n v="-24283"/>
    <n v="-6211"/>
    <n v="-1038"/>
    <n v="-6.1636758785316437E-3"/>
    <n v="-1.0881529704060132E-2"/>
    <n v="-1.3135250050617534E-2"/>
    <n v="0.174910632637792"/>
    <n v="0.3087922340682035"/>
    <n v="0.37274751974083825"/>
    <n v="1.8517063215919558"/>
    <n v="17.813346482175909"/>
    <n v="0.24518296411629273"/>
    <n v="5.2899419498412206"/>
  </r>
  <r>
    <x v="2"/>
    <x v="5"/>
    <n v="103286"/>
    <n v="8.2764621400341756E-2"/>
    <n v="182103"/>
    <n v="8.1333206655344825E-2"/>
    <n v="70848"/>
    <n v="-1.552143403043146E-2"/>
    <n v="78817"/>
    <n v="7.9463124015613229E-2"/>
    <n v="50407"/>
    <n v="-0.1391953277092797"/>
    <n v="1.4055190747316841"/>
    <n v="0.14367242379125914"/>
    <n v="0.27680488514741658"/>
    <n v="0.72319511485258348"/>
    <n v="32155"/>
    <n v="0.40797036172399354"/>
    <n v="46662"/>
    <n v="0.59202963827600641"/>
    <n v="1.5676255636759446"/>
    <n v="1.5470053360569556"/>
    <n v="1.9710366681829148"/>
    <n v="1.1563675944643135"/>
    <n v="0.88129373347846374"/>
    <n v="3.2134927778492135"/>
    <n v="0.76309470789845668"/>
    <n v="0.43281549452782214"/>
    <n v="0.5671845054721778"/>
    <n v="133.38012600862163"/>
    <n v="21.292697041553748"/>
    <n v="96.777246601083235"/>
    <n v="57.895576449092133"/>
    <n v="0"/>
    <n v="75.484549559529484"/>
    <n v="2334"/>
    <n v="8014"/>
    <n v="0.57392076632727507"/>
    <n v="0.38906334253179814"/>
    <n v="3.7015891140926828E-2"/>
    <n v="-0.42951785057048214"/>
    <s v="AAA"/>
    <n v="4.4008061371860981E-2"/>
    <n v="7.7590380109598595E-2"/>
    <n v="0.1270974085704317"/>
    <n v="0.34625459218134791"/>
    <n v="1.7630947078984567"/>
    <n v="26866"/>
    <n v="131900"/>
    <n v="53713.419257012887"/>
    <n v="7002"/>
    <n v="5308.5670962850645"/>
    <n v="0.26062681456115538"/>
    <n v="-9.6130747999130184E-2"/>
    <n v="-1.7472909429739725E-2"/>
    <n v="15433"/>
    <n v="-10231"/>
    <n v="1115"/>
    <n v="6317"/>
    <n v="3.4689159431750161E-2"/>
    <n v="6.1160273415564549E-2"/>
    <n v="0.10018396929615885"/>
    <n v="8.4748741097071437E-2"/>
    <n v="0.1494200569293031"/>
    <n v="0.24475846100168111"/>
    <n v="1.3351075580793337"/>
    <n v="7.1151217371170308"/>
    <n v="0.1157508195164427"/>
    <n v="5.0222915643263395"/>
  </r>
  <r>
    <x v="2"/>
    <x v="6"/>
    <n v="109965"/>
    <n v="6.4665104660844644E-2"/>
    <n v="191572"/>
    <n v="5.1998045062409737E-2"/>
    <n v="62761"/>
    <n v="-0.11414577687443542"/>
    <n v="81607"/>
    <n v="3.539845464810891E-2"/>
    <n v="43269"/>
    <n v="-0.14160731644414465"/>
    <n v="1.450484180360073"/>
    <n v="3.199181458065431E-2"/>
    <n v="0.22586286096089198"/>
    <n v="0.77413713903910808"/>
    <n v="28053"/>
    <n v="0.34375727572389625"/>
    <n v="53554"/>
    <n v="0.65624272427610375"/>
    <n v="1.5424018821516416"/>
    <n v="1.4662009410758208"/>
    <n v="1.9043010836703946"/>
    <n v="1.1457598117848358"/>
    <n v="0.89238227640537549"/>
    <n v="3.0533480225566718"/>
    <n v="0.74211794661937891"/>
    <n v="0.42598605224145492"/>
    <n v="0.57401394775854508"/>
    <n v="124.89943721745549"/>
    <n v="19.785057599464636"/>
    <n v="96.287172863425297"/>
    <n v="48.39732195349481"/>
    <n v="0"/>
    <n v="76.502115263960661"/>
    <n v="93"/>
    <n v="1689"/>
    <n v="0.59963487497233903"/>
    <n v="0.3986501438371321"/>
    <n v="1.714981190528878E-3"/>
    <n v="-0.13901345291479822"/>
    <s v="AAA"/>
    <n v="8.8165285114734926E-3"/>
    <n v="1.535943254671941E-2"/>
    <n v="3.1146271298959947E-2"/>
    <n v="0.2830685068799198"/>
    <n v="1.7421179466193788"/>
    <n v="21711"/>
    <n v="124800"/>
    <n v="50289.262820512828"/>
    <n v="5634"/>
    <n v="4514.4230769230771"/>
    <n v="0.25949979273179496"/>
    <n v="-6.3748621552387905E-2"/>
    <n v="-0.14959668116801789"/>
    <n v="11471"/>
    <n v="-24041"/>
    <n v="8505"/>
    <n v="-4065"/>
    <n v="-2.1219176080011691E-2"/>
    <n v="-3.6966307461465009E-2"/>
    <n v="-7.4961274618278381E-2"/>
    <n v="5.9878270310901385E-2"/>
    <n v="0.10431500932114764"/>
    <n v="0.21153278748985763"/>
    <n v="1.2126680620215256"/>
    <n v="4.2791722353689332"/>
    <n v="0.17512424196505708"/>
    <n v="4.1672354641003633"/>
  </r>
  <r>
    <x v="3"/>
    <x v="0"/>
    <n v="30746"/>
    <m/>
    <n v="65486"/>
    <m/>
    <n v="35820"/>
    <m/>
    <n v="34740"/>
    <m/>
    <n v="43593"/>
    <m/>
    <n v="0.82169155598375887"/>
    <m/>
    <n v="0.66568426839324435"/>
    <n v="0.33431573160675565"/>
    <n v="10907"/>
    <n v="0.31396085204375362"/>
    <n v="23833"/>
    <n v="0.68603914795624643"/>
    <n v="3.996791051618227"/>
    <n v="1.9004560475875745"/>
    <n v="2.4242928958952965"/>
    <n v="3.8102136242779867"/>
    <n v="3.4205556064912441"/>
    <n v="2.2900600008391727"/>
    <n v="1.1299030768230014"/>
    <n v="0.53049506764804688"/>
    <n v="0.46950493235195306"/>
    <n v="75.855290032679747"/>
    <n v="37.009491903964268"/>
    <n v="73.469669117647058"/>
    <n v="39.395112818996964"/>
    <n v="0"/>
    <n v="36.46017721368279"/>
    <n v="2581"/>
    <n v="2445"/>
    <n v="0.43993170994698533"/>
    <n v="0.44410998292748677"/>
    <n v="0.1159583071255279"/>
    <n v="-6.3571428571428568"/>
    <s v="AAA"/>
    <n v="3.7336224536542159E-2"/>
    <n v="7.9522539517335594E-2"/>
    <n v="0.10984814448737533"/>
    <n v="0.33988944201814131"/>
    <n v="2.1299030768230014"/>
    <n v="12466"/>
    <n v="33800"/>
    <n v="105976.33136094676"/>
    <n v="2658"/>
    <n v="7863.9053254437877"/>
    <n v="0.21321995828653939"/>
    <m/>
    <m/>
    <n v="5001"/>
    <n v="20463"/>
    <n v="5571"/>
    <n v="31083"/>
    <n v="0.4746510704578078"/>
    <n v="1.010960775385416"/>
    <n v="1.3964866564830622"/>
    <n v="7.6367467855724888E-2"/>
    <n v="0.1626553047550901"/>
    <n v="0.22468325995147811"/>
    <n v="1.5804151434601086"/>
    <n v="26.188758650958526"/>
    <n v="0.26402485291859734"/>
    <n v="6.5423697634620313"/>
  </r>
  <r>
    <x v="3"/>
    <x v="1"/>
    <n v="807"/>
    <n v="-0.97375268327587328"/>
    <n v="32718"/>
    <n v="-0.5003817609870812"/>
    <n v="44200"/>
    <n v="0.23394751535455052"/>
    <n v="31911"/>
    <n v="-8.1433506044905013E-2"/>
    <n v="17384"/>
    <n v="-0.60122037941871398"/>
    <n v="2.5425678785089736"/>
    <n v="2.0943093670530897"/>
    <n v="0.53132832080200498"/>
    <n v="0.46867167919799502"/>
    <n v="11389"/>
    <n v="0.35689887499608286"/>
    <n v="20522"/>
    <n v="0.64310112500391714"/>
    <n v="1.5263851084379665"/>
    <n v="1.7653884030273539"/>
    <n v="2.3449256595443173"/>
    <n v="1.3777329001668277"/>
    <n v="1.0613750109755027"/>
    <n v="1.0393236526654321"/>
    <n v="39.542750929368033"/>
    <n v="0.9753346781588117"/>
    <n v="2.4665321841188338E-2"/>
    <n v="60.322627879734476"/>
    <n v="23.980995475113119"/>
    <n v="65.025868801249516"/>
    <n v="19.277754553598072"/>
    <n v="0"/>
    <n v="41.044873326136397"/>
    <n v="621"/>
    <n v="-4964"/>
    <n v="0.45305382336031136"/>
    <n v="0.51948166821458586"/>
    <n v="2.7464508425102827E-2"/>
    <n v="2.7117903930131004"/>
    <s v="B+"/>
    <n v="-0.15172076532795403"/>
    <n v="-6.1511771995043372"/>
    <n v="-0.21953916235460616"/>
    <n v="0.69108747478452226"/>
    <n v="40.542750929368033"/>
    <n v="12367"/>
    <n v="35400"/>
    <n v="124858.75706214689"/>
    <n v="2986"/>
    <n v="8435.0282485875705"/>
    <n v="0.24144901754669684"/>
    <n v="0.1781758762424803"/>
    <n v="7.2625864568321513E-2"/>
    <n v="3908"/>
    <n v="2381"/>
    <n v="-31500"/>
    <n v="-25252"/>
    <n v="-0.77180756769973713"/>
    <n v="-31.291201982651796"/>
    <n v="-1.1168015567644067"/>
    <n v="0.11944495384803472"/>
    <n v="4.8426270136307314"/>
    <n v="0.17283623015346514"/>
    <n v="0.90470766802863478"/>
    <n v="3.4973069467687683"/>
    <n v="0.20607069407509457"/>
    <n v="-4.5961309928455893"/>
  </r>
  <r>
    <x v="3"/>
    <x v="2"/>
    <n v="4909"/>
    <n v="5.0830235439900866"/>
    <n v="32957"/>
    <n v="7.304847484565071E-3"/>
    <n v="33566"/>
    <n v="-0.24058823529411766"/>
    <n v="28048"/>
    <n v="-0.1210554354297891"/>
    <n v="16765"/>
    <n v="-3.5607455131155083E-2"/>
    <n v="2.0021473307485835"/>
    <n v="-0.21254911317345299"/>
    <n v="0.50869314561398182"/>
    <n v="0.49130685438601818"/>
    <n v="8935"/>
    <n v="0.31856103822019394"/>
    <n v="19113"/>
    <n v="0.68143896177980601"/>
    <n v="1.8763290430889759"/>
    <n v="1.420112057373375"/>
    <n v="1.8935227947019106"/>
    <n v="1.7196418578623391"/>
    <n v="1.3721320649132625"/>
    <n v="1.2568408936326061"/>
    <n v="5.7135872886534935"/>
    <n v="0.8510483357101678"/>
    <n v="0.1489516642898322"/>
    <n v="59.425514594720319"/>
    <n v="26.869898111183936"/>
    <n v="58.067217118269561"/>
    <n v="28.228195587634694"/>
    <n v="0"/>
    <n v="31.197319007085625"/>
    <n v="7667"/>
    <n v="4386"/>
    <n v="0.35426193713179255"/>
    <n v="0.32987269805957237"/>
    <n v="0.31586536480863509"/>
    <n v="41.22043010752688"/>
    <s v="B"/>
    <n v="0.13308250144127196"/>
    <n v="0.89346099001833368"/>
    <n v="0.18069459893709058"/>
    <n v="0.7365051430652062"/>
    <n v="6.7135872886534935"/>
    <n v="15674"/>
    <n v="37000"/>
    <n v="90718.91891891892"/>
    <n v="2195"/>
    <n v="5932.4324324324325"/>
    <n v="0.14004083195100167"/>
    <n v="-0.27342766295707471"/>
    <n v="-0.29669086367010011"/>
    <n v="7286"/>
    <n v="-806"/>
    <n v="-6386"/>
    <n v="62"/>
    <n v="1.8812391904602967E-3"/>
    <n v="1.2629863515991036E-2"/>
    <n v="2.554278416347382E-3"/>
    <n v="0.22107594744667294"/>
    <n v="1.4842126706050112"/>
    <n v="0.30016891195979073"/>
    <n v="1.8164660195221276"/>
    <n v="16.478059376669805"/>
    <n v="0.29013909416145384"/>
    <n v="2.6738461761053895"/>
  </r>
  <r>
    <x v="3"/>
    <x v="3"/>
    <n v="6077"/>
    <n v="0.23793033204318598"/>
    <n v="35594"/>
    <n v="8.0013350729738753E-2"/>
    <n v="23531"/>
    <n v="-0.29896323660847285"/>
    <n v="29517"/>
    <n v="5.2374500855675986E-2"/>
    <n v="18519"/>
    <n v="0.10462272591708917"/>
    <n v="1.2706409633349534"/>
    <n v="-0.36536090835039947"/>
    <n v="0.52028431758161486"/>
    <n v="0.47971568241838514"/>
    <n v="8672"/>
    <n v="0.29379679506724937"/>
    <n v="20845"/>
    <n v="0.70620320493275068"/>
    <n v="2.1354935424354244"/>
    <n v="1.78"/>
    <n v="2.1116319043107903"/>
    <n v="1.8359086715867159"/>
    <n v="1.2931273062730628"/>
    <n v="1.2915327416646678"/>
    <n v="4.8571663649827217"/>
    <n v="0.82926897791762655"/>
    <n v="0.17073102208237342"/>
    <n v="102.46029173419774"/>
    <n v="62.092346266627004"/>
    <n v="88.656942193408966"/>
    <n v="75.895695807415777"/>
    <n v="0"/>
    <n v="26.564595926781962"/>
    <n v="6255"/>
    <n v="5198"/>
    <n v="0.393310951510773"/>
    <n v="0.34086949130933664"/>
    <n v="0.26581955717989036"/>
    <n v="11.669776119402986"/>
    <s v="B"/>
    <n v="0.14603584873855144"/>
    <n v="0.8553562613131479"/>
    <n v="0.22090008924397603"/>
    <n v="0.66109456649997189"/>
    <n v="5.8571663649827217"/>
    <n v="14276"/>
    <n v="41000"/>
    <n v="57392.682926829264"/>
    <n v="2074"/>
    <n v="5058.5365853658541"/>
    <n v="0.14527878957691229"/>
    <n v="-0.36735706718325606"/>
    <n v="-0.14730818378798816"/>
    <n v="5814"/>
    <n v="-5263"/>
    <n v="-5707"/>
    <n v="-5132"/>
    <n v="-0.14418160364106311"/>
    <n v="-0.84449563929570515"/>
    <n v="-0.21809527856869662"/>
    <n v="0.1633421363151093"/>
    <n v="0.95672206680928085"/>
    <n v="0.2470783222132506"/>
    <n v="1.6163367202749226"/>
    <n v="14.872200832898542"/>
    <n v="0.29095070529617284"/>
    <n v="2.402366215765146"/>
  </r>
  <r>
    <x v="3"/>
    <x v="4"/>
    <n v="9950"/>
    <n v="0.63732104656903077"/>
    <n v="41240"/>
    <n v="0.15862223970332079"/>
    <n v="24273"/>
    <n v="3.1532871531171645E-2"/>
    <n v="31290"/>
    <n v="6.006707998780364E-2"/>
    <n v="20075"/>
    <n v="8.4021815432798741E-2"/>
    <n v="1.2091158156911581"/>
    <n v="-4.842056050382236E-2"/>
    <n v="0.48678467507274492"/>
    <n v="0.51321532492725508"/>
    <n v="11951"/>
    <n v="0.38194311281559606"/>
    <n v="19339"/>
    <n v="0.61805688718440388"/>
    <n v="1.6797757509831812"/>
    <n v="1.7281645215444881"/>
    <n v="1.8027829719999569"/>
    <n v="1.4096728307254622"/>
    <n v="1.0387415279056147"/>
    <n v="1.5145043694089664"/>
    <n v="3.1447236180904521"/>
    <n v="0.75872938894277397"/>
    <n v="0.241270611057226"/>
    <n v="82.612536811106438"/>
    <n v="53.818440242244471"/>
    <n v="70.379329687280887"/>
    <n v="66.051647366070029"/>
    <n v="0"/>
    <n v="16.560889445036416"/>
    <n v="9789"/>
    <n v="9043"/>
    <n v="0.42489423821724365"/>
    <n v="0.28347136983852705"/>
    <n v="0.2916343919442293"/>
    <n v="-20.183505154639175"/>
    <s v="BBB"/>
    <n v="0.21927740058195927"/>
    <n v="0.90884422110552765"/>
    <n v="0.2694095215396532"/>
    <n v="0.81391852570320078"/>
    <n v="4.1447236180904525"/>
    <n v="19304"/>
    <n v="45000"/>
    <n v="53940"/>
    <n v="2339"/>
    <n v="5197.7777777777774"/>
    <n v="0.12116659759635309"/>
    <n v="-6.0158939271599099E-2"/>
    <n v="2.7525983070823792E-2"/>
    <n v="10536"/>
    <n v="-3356"/>
    <n v="-6798"/>
    <n v="409"/>
    <n v="9.9175557710960236E-3"/>
    <n v="4.1105527638190954E-2"/>
    <n v="1.2184949055591967E-2"/>
    <n v="0.25548011639185259"/>
    <n v="1.058894472361809"/>
    <n v="0.31388905440028603"/>
    <n v="2.0263173040118736"/>
    <n v="14.567500128498864"/>
    <n v="0.26869037174295474"/>
    <n v="3.8538816977565462"/>
  </r>
  <r>
    <x v="3"/>
    <x v="5"/>
    <n v="18013"/>
    <n v="0.81035175879396981"/>
    <n v="49014"/>
    <n v="0.18850630455868089"/>
    <n v="22611"/>
    <n v="-6.8471140773699174E-2"/>
    <n v="31001"/>
    <n v="-9.2361776925535318E-3"/>
    <n v="20724"/>
    <n v="3.2328767123287673E-2"/>
    <n v="1.0910538506079908"/>
    <n v="-9.7643222883227646E-2"/>
    <n v="0.42281797037581098"/>
    <n v="0.57718202962418896"/>
    <n v="11866"/>
    <n v="0.38276184639205185"/>
    <n v="19135"/>
    <n v="0.61723815360794809"/>
    <n v="1.7465026125063206"/>
    <n v="1.5470053360569556"/>
    <n v="1.9710366681829148"/>
    <n v="1.2121186583515928"/>
    <n v="0.53783920444968814"/>
    <n v="1.9413639926835642"/>
    <n v="1.7210348081940821"/>
    <n v="0.63249275717142039"/>
    <n v="0.36750724282857961"/>
    <n v="124.19989267507378"/>
    <n v="91.092609791694301"/>
    <n v="74.351489133351222"/>
    <n v="140.94101333341689"/>
    <n v="0"/>
    <n v="-16.741120658343078"/>
    <n v="15860"/>
    <n v="12936"/>
    <n v="0.42160633484162896"/>
    <n v="0.21957013574660633"/>
    <n v="0.35882352941176471"/>
    <n v="18.399071925754061"/>
    <s v="C"/>
    <n v="0.26392459297343618"/>
    <n v="0.71814800421917502"/>
    <n v="0.29266968325791853"/>
    <n v="0.90178316399396086"/>
    <n v="2.7210348081940818"/>
    <n v="25565"/>
    <n v="51000"/>
    <n v="44335.294117647056"/>
    <n v="2570"/>
    <n v="5039.2156862745096"/>
    <n v="0.10052806571484452"/>
    <n v="-0.17806277127091108"/>
    <n v="-3.0505746548298632E-2"/>
    <n v="9096"/>
    <n v="-5804"/>
    <n v="-7196"/>
    <n v="-4017"/>
    <n v="-8.1956175786509974E-2"/>
    <n v="-0.22300560706156664"/>
    <n v="-9.088235294117647E-2"/>
    <n v="0.18557963030970742"/>
    <n v="0.50496863376450341"/>
    <n v="0.20579185520361992"/>
    <n v="2.5872531226110831"/>
    <n v="18.651556316244456"/>
    <n v="0.33569068742595276"/>
    <n v="4.170741432343184"/>
  </r>
  <r>
    <x v="3"/>
    <x v="6"/>
    <n v="21581"/>
    <n v="0.19807916504746573"/>
    <n v="51040"/>
    <n v="4.133512873872771E-2"/>
    <n v="22258"/>
    <n v="-1.5611870328601124E-2"/>
    <n v="29459"/>
    <n v="-4.9740330957065898E-2"/>
    <n v="22464"/>
    <n v="8.3960625361899244E-2"/>
    <n v="0.99082977207977208"/>
    <n v="-9.1859882509345181E-2"/>
    <n v="0.44012539184952976"/>
    <n v="0.55987460815047019"/>
    <n v="9628"/>
    <n v="0.32682711565226247"/>
    <n v="19831"/>
    <n v="0.67317288434773759"/>
    <n v="2.3331948483589531"/>
    <n v="1.4662009410758208"/>
    <n v="1.9043010836703946"/>
    <n v="1.6661819692563358"/>
    <n v="1.1761528874117158"/>
    <n v="2.0882456759618777"/>
    <n v="1.3650433251471201"/>
    <n v="0.57717476489028208"/>
    <n v="0.42282523510971787"/>
    <n v="147.7112609490201"/>
    <n v="52.196738251415226"/>
    <n v="43.977566324280041"/>
    <n v="155.93043287615527"/>
    <n v="0"/>
    <n v="-8.2191719271351857"/>
    <n v="7788"/>
    <n v="7232"/>
    <n v="0.44302065884980457"/>
    <n v="0.33955890563930763"/>
    <n v="0.21742043551088777"/>
    <n v="22.57391304347826"/>
    <s v="B+"/>
    <n v="0.14169278996865203"/>
    <n v="0.33510958713683331"/>
    <n v="0.20189838079285316"/>
    <n v="0.70180250783699061"/>
    <n v="2.3650433251471203"/>
    <n v="19951"/>
    <n v="50000"/>
    <n v="44516"/>
    <n v="2483"/>
    <n v="4966"/>
    <n v="0.12445491454062453"/>
    <n v="4.0758922648269219E-3"/>
    <n v="-1.4529182879377394E-2"/>
    <n v="11299"/>
    <n v="762"/>
    <n v="-6663"/>
    <n v="5428"/>
    <n v="0.10634796238244514"/>
    <n v="0.25151753857559889"/>
    <n v="0.151535455053043"/>
    <n v="0.22137539184952978"/>
    <n v="0.52356239284555861"/>
    <n v="0.31543830262423228"/>
    <n v="2.0065449830603788"/>
    <n v="15.080623719889703"/>
    <n v="0.28335857677843113"/>
    <n v="4.76954411427675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n v="5762"/>
    <m/>
    <n v="9841"/>
    <m/>
    <n v="9714"/>
    <m/>
    <n v="4079"/>
    <m/>
    <n v="8536"/>
    <m/>
    <n v="1.1380037488284911"/>
    <m/>
    <n v="0.86739152525149887"/>
    <n v="0.13260847474850113"/>
    <n v="1788"/>
    <n v="0.43834273106153471"/>
    <n v="2291"/>
    <n v="0.56165726893846535"/>
    <n v="4.7740492170022373"/>
    <n v="1.9004560475875745"/>
    <n v="2.4242928958952965"/>
    <n v="4.3299776286353469"/>
    <n v="3.8020134228187921"/>
    <n v="3.515058926233086"/>
    <n v="0.70791391877820198"/>
    <n v="0.41449039731734577"/>
    <n v="0.58550960268265417"/>
    <n v="74.463001027749229"/>
    <n v="31.0366481367099"/>
    <n v="55.894141829393632"/>
    <n v="49.605507335065496"/>
    <n v="0"/>
    <n v="24.857493692683732"/>
    <n v="1934"/>
    <n v="1666"/>
    <n v="0.41201157742402317"/>
    <n v="0.30810419681620838"/>
    <n v="0.27988422575976846"/>
    <n v="66.689655172413794"/>
    <s v="AA"/>
    <n v="0.16929173864444672"/>
    <n v="0.28913571676501215"/>
    <n v="0.24109985528219971"/>
    <n v="0.7021644141855502"/>
    <n v="1.707913918778202"/>
    <n v="4063"/>
    <n v="10299"/>
    <n v="94319.836877366732"/>
    <n v="663"/>
    <n v="6437.5182056510339"/>
    <n v="0.16317991631799164"/>
    <m/>
    <m/>
    <n v="1672"/>
    <n v="-793"/>
    <n v="291"/>
    <n v="1170"/>
    <n v="0.11889035667107001"/>
    <n v="0.20305449496702535"/>
    <n v="0.16931982633863965"/>
    <n v="0.16990143278122141"/>
    <n v="0.29017702186740713"/>
    <n v="0.24196816208393632"/>
    <n v="2.9220100836444853"/>
    <n v="32.549008481119031"/>
    <n v="0.40510916972099631"/>
    <n v="6.0523998210887413"/>
  </r>
  <r>
    <x v="0"/>
    <x v="1"/>
    <n v="7471"/>
    <n v="0.29659840333217635"/>
    <n v="11241"/>
    <n v="0.1422619652474342"/>
    <n v="11716"/>
    <n v="0.20609429689108502"/>
    <n v="3770"/>
    <n v="-7.5753861240500125E-2"/>
    <n v="9255"/>
    <n v="8.4231490159325212E-2"/>
    <n v="1.2659103187466234"/>
    <n v="0.11239556113044857"/>
    <n v="0.82332532692820926"/>
    <n v="0.17667467307179074"/>
    <n v="1153"/>
    <n v="0.30583554376657823"/>
    <n v="2617"/>
    <n v="0.69416445623342171"/>
    <n v="8.0268863833477884"/>
    <n v="1.7653884030273539"/>
    <n v="2.3449256595443173"/>
    <n v="7.3365134431916736"/>
    <n v="6.1647875108412835"/>
    <n v="3.8547955674436376"/>
    <n v="0.50461785570874051"/>
    <n v="0.33537941464282539"/>
    <n v="0.66462058535717461"/>
    <n v="63.925192519251929"/>
    <n v="39.409781495390916"/>
    <n v="41.037403740374039"/>
    <n v="62.297570274268814"/>
    <n v="0"/>
    <n v="1.6276222449831224"/>
    <n v="3210"/>
    <n v="3047"/>
    <n v="0.40065884290714432"/>
    <n v="0.26889026147827877"/>
    <n v="0.33045089561457691"/>
    <n v="229.28571428571428"/>
    <s v="B+"/>
    <n v="0.27106129347922781"/>
    <n v="0.40784366216035339"/>
    <n v="0.3136709903232448"/>
    <n v="0.86415799306111551"/>
    <n v="1.5046178557087404"/>
    <n v="5822"/>
    <n v="8191"/>
    <n v="143035.03845684286"/>
    <n v="815"/>
    <n v="9949.9450616530339"/>
    <n v="0.13998625901751977"/>
    <n v="0.51648945961192572"/>
    <n v="0.54561816274456409"/>
    <n v="3502"/>
    <n v="1278"/>
    <n v="-2544"/>
    <n v="2236"/>
    <n v="0.19891468730539988"/>
    <n v="0.29929059028242538"/>
    <n v="0.23018324068354951"/>
    <n v="0.31153811938439641"/>
    <n v="0.46874581715968411"/>
    <n v="0.36051060325303685"/>
    <n v="3.7608571660157484"/>
    <n v="54.24187524242403"/>
    <n v="0.50821776816383846"/>
    <n v="7.2242864937011717"/>
  </r>
  <r>
    <x v="0"/>
    <x v="2"/>
    <n v="9342"/>
    <n v="0.25043501539285234"/>
    <n v="13292"/>
    <n v="0.18245707677252915"/>
    <n v="10918"/>
    <n v="-6.8111983612154314E-2"/>
    <n v="3950"/>
    <n v="4.7745358090185673E-2"/>
    <n v="10557"/>
    <n v="0.1406807131280389"/>
    <n v="1.0341953206403334"/>
    <n v="-0.18304219080519923"/>
    <n v="0.79423713511886851"/>
    <n v="0.20576286488113149"/>
    <n v="1329"/>
    <n v="0.33645569620253163"/>
    <n v="2621"/>
    <n v="0.66354430379746843"/>
    <n v="7.9435665914221216"/>
    <n v="1.420112057373375"/>
    <n v="1.8935227947019106"/>
    <n v="6.758465011286682"/>
    <n v="5.5846501128668171"/>
    <n v="4.5642884395268979"/>
    <n v="0.42282166559623208"/>
    <n v="0.29717123081552815"/>
    <n v="0.7028287691844719"/>
    <n v="138.52409638554218"/>
    <n v="47.605788605971796"/>
    <n v="60.422891566265058"/>
    <n v="125.7069934252489"/>
    <n v="0"/>
    <n v="12.817102960293262"/>
    <n v="3804"/>
    <n v="4141"/>
    <n v="0.38793103448275862"/>
    <n v="0.2873847729600546"/>
    <n v="0.32468419255718678"/>
    <n v="41.347826086956523"/>
    <s v="AAA"/>
    <n v="0.31154077640686129"/>
    <n v="0.44326696638835367"/>
    <n v="0.35344827586206895"/>
    <n v="0.88143244056575387"/>
    <n v="1.422821665596232"/>
    <n v="7171"/>
    <n v="13277"/>
    <n v="82232.432025306916"/>
    <n v="991"/>
    <n v="7464.0355501995937"/>
    <n v="0.13819550969181424"/>
    <n v="-0.4250888949135464"/>
    <n v="-0.24984153139036969"/>
    <n v="3743"/>
    <n v="-4097"/>
    <n v="-2866"/>
    <n v="-3220"/>
    <n v="-0.24225097803189888"/>
    <n v="-0.3446799400556626"/>
    <n v="-0.27483782861044725"/>
    <n v="0.28159795365633461"/>
    <n v="0.40066366944979664"/>
    <n v="0.31947763741891433"/>
    <n v="4.0606322548634948"/>
    <n v="55.237858546415971"/>
    <n v="0.51496328454129214"/>
    <n v="5.3180604771574069"/>
  </r>
  <r>
    <x v="0"/>
    <x v="3"/>
    <n v="12204"/>
    <n v="0.30635838150289019"/>
    <n v="17315"/>
    <n v="0.30266325609389105"/>
    <n v="16675"/>
    <n v="0.52729437625938813"/>
    <n v="5111"/>
    <n v="0.29392405063291138"/>
    <n v="13690"/>
    <n v="0.2967699156957469"/>
    <n v="1.2180423666910154"/>
    <n v="0.17776820527175768"/>
    <n v="0.79064395033208201"/>
    <n v="0.20935604966791799"/>
    <n v="1784"/>
    <n v="0.34905106632752886"/>
    <n v="3327"/>
    <n v="0.6509489336724712"/>
    <n v="7.6737668161434973"/>
    <n v="1.78"/>
    <n v="2.1116319043107903"/>
    <n v="7.125"/>
    <n v="6.1081838565022419"/>
    <n v="4.6681695220919748"/>
    <n v="0.41879711569977057"/>
    <n v="0.29517759168351143"/>
    <n v="0.70482240831648857"/>
    <n v="56.909539735626687"/>
    <n v="36.27016491754123"/>
    <n v="66.791686574295269"/>
    <n v="26.388018078872648"/>
    <n v="0"/>
    <n v="30.521521656754039"/>
    <n v="2846"/>
    <n v="2796"/>
    <n v="0.38010624656530501"/>
    <n v="0.35922330097087379"/>
    <n v="0.2606704524638212"/>
    <n v="-22.951612903225808"/>
    <s v="A"/>
    <n v="0.16147848686110308"/>
    <n v="0.22910521140609635"/>
    <n v="0.25609085913170909"/>
    <n v="0.63055154490326304"/>
    <n v="1.4187971156997705"/>
    <n v="6768"/>
    <n v="13775"/>
    <n v="121052.63157894737"/>
    <n v="1093"/>
    <n v="7934.664246823957"/>
    <n v="0.16149527186761228"/>
    <n v="0.47207894254779664"/>
    <n v="6.3052847679936144E-2"/>
    <n v="4761"/>
    <n v="6145"/>
    <n v="-792"/>
    <n v="10114"/>
    <n v="0.58411781692174414"/>
    <n v="0.82874467387741724"/>
    <n v="0.92636013921963734"/>
    <n v="0.27496390412936761"/>
    <n v="0.39011799410029496"/>
    <n v="0.43606887708371495"/>
    <n v="3.3682043183627823"/>
    <n v="44.358293556751889"/>
    <n v="0.42094943200219492"/>
    <n v="9.3433428231004267"/>
  </r>
  <r>
    <x v="0"/>
    <x v="4"/>
    <n v="16893"/>
    <n v="0.38421828908554573"/>
    <n v="28791"/>
    <n v="0.66277793820386943"/>
    <n v="26914"/>
    <n v="0.61403298350824587"/>
    <n v="11898"/>
    <n v="1.3279201721776561"/>
    <n v="16055"/>
    <n v="0.17275383491599708"/>
    <n v="1.6763625038928682"/>
    <n v="0.37627602268625876"/>
    <n v="0.55763954013406969"/>
    <n v="0.44236045986593031"/>
    <n v="3925"/>
    <n v="0.32988737602958479"/>
    <n v="7973"/>
    <n v="0.67011262397041516"/>
    <n v="4.0904458598726112"/>
    <n v="1.7281645215444881"/>
    <n v="1.8027829719999569"/>
    <n v="3.6252229299363057"/>
    <n v="2.9454777070063694"/>
    <n v="3.1187758685563778"/>
    <n v="0.7043153969099627"/>
    <n v="0.41325414191934978"/>
    <n v="0.58674585808065016"/>
    <n v="70.610234134971932"/>
    <n v="32.941405959723568"/>
    <n v="68.947452060599645"/>
    <n v="34.604188034095856"/>
    <n v="0"/>
    <n v="36.006046100876077"/>
    <n v="4532"/>
    <n v="4332"/>
    <n v="0.37655172413793103"/>
    <n v="0.35166416791604199"/>
    <n v="0.27178410794602698"/>
    <n v="-36.845528455284551"/>
    <s v="AAA"/>
    <n v="0.15046368656871939"/>
    <n v="0.25643757769490322"/>
    <n v="0.25979010494752625"/>
    <n v="0.57917404744538226"/>
    <n v="1.7043153969099627"/>
    <n v="10396"/>
    <n v="18975"/>
    <n v="141839.26218708826"/>
    <n v="1940"/>
    <n v="10223.978919631094"/>
    <n v="0.18661023470565602"/>
    <n v="0.17171564415420729"/>
    <n v="0.28852067353996624"/>
    <n v="5822"/>
    <n v="-19675"/>
    <n v="3804"/>
    <n v="-10049"/>
    <n v="-0.34903268382480634"/>
    <n v="-0.59486177706742438"/>
    <n v="-0.60263868065967019"/>
    <n v="0.20221597026848667"/>
    <n v="0.34463979162966907"/>
    <n v="0.34914542728635684"/>
    <n v="2.521746974425894"/>
    <n v="28.565534856118596"/>
    <n v="0.34692791933192596"/>
    <n v="3.7334813966760505"/>
  </r>
  <r>
    <x v="0"/>
    <x v="5"/>
    <n v="26612"/>
    <n v="0.57532705854495947"/>
    <n v="44187"/>
    <n v="0.53475044284672291"/>
    <n v="26974"/>
    <n v="2.2293230289068887E-3"/>
    <n v="17575"/>
    <n v="0.47713901496049754"/>
    <n v="28829"/>
    <n v="0.7956399875428215"/>
    <n v="0.93565506954802458"/>
    <n v="-0.44185397408064447"/>
    <n v="0.65243171068413786"/>
    <n v="0.34756828931586214"/>
    <n v="4335"/>
    <n v="0.24665718349928875"/>
    <n v="13240"/>
    <n v="0.75334281650071122"/>
    <n v="6.6502883506343711"/>
    <n v="1.5470053360569556"/>
    <n v="1.9710366681829148"/>
    <n v="6.0493656286043826"/>
    <n v="4.8922722029988464"/>
    <n v="3.0099697885196375"/>
    <n v="0.66041635352472572"/>
    <n v="0.39774141715889288"/>
    <n v="0.60225858284110712"/>
    <n v="81.840678257875709"/>
    <n v="62.921702380069696"/>
    <n v="37.480203133069374"/>
    <n v="107.28217750487602"/>
    <n v="0"/>
    <n v="-25.441499247000323"/>
    <n v="10041"/>
    <n v="9752"/>
    <n v="0.35070966783086871"/>
    <n v="0.2762131232815635"/>
    <n v="0.37307720888756779"/>
    <n v="100.41"/>
    <s v="AAA"/>
    <n v="0.22069839545567702"/>
    <n v="0.36645122501127309"/>
    <n v="0.36233930296499961"/>
    <n v="0.60909317219996828"/>
    <n v="1.6604163535247256"/>
    <n v="17475"/>
    <n v="22473"/>
    <n v="120028.47861878698"/>
    <n v="2166"/>
    <n v="9638.232545721532"/>
    <n v="0.12394849785407726"/>
    <n v="-0.15377112960114322"/>
    <n v="-5.7291430128525452E-2"/>
    <n v="9108"/>
    <n v="-9830"/>
    <n v="1865"/>
    <n v="1143"/>
    <n v="2.5867336546948196E-2"/>
    <n v="4.2950548624680597E-2"/>
    <n v="4.2468603700676226E-2"/>
    <n v="0.20612397311426436"/>
    <n v="0.34225161581241548"/>
    <n v="0.3384112357880657"/>
    <n v="2.6585211630217245"/>
    <n v="48.849370761639655"/>
    <n v="0.42000305243801261"/>
    <n v="6.2486773281807624"/>
  </r>
  <r>
    <x v="0"/>
    <x v="6"/>
    <n v="22101"/>
    <n v="-0.16950999549075604"/>
    <n v="41182"/>
    <n v="-6.8006427229728203E-2"/>
    <n v="60922"/>
    <n v="1.2585452658115222"/>
    <n v="19081"/>
    <n v="8.568990042674253E-2"/>
    <n v="23073"/>
    <n v="-0.19966006451836693"/>
    <n v="2.6404022017076234"/>
    <n v="1.8219824673029241"/>
    <n v="0.56026904958477008"/>
    <n v="0.43973095041522992"/>
    <n v="6563"/>
    <n v="0.34395471935433153"/>
    <n v="12518"/>
    <n v="0.65604528064566847"/>
    <n v="3.5156178576870332"/>
    <n v="1.4662009410758208"/>
    <n v="1.9043010836703946"/>
    <n v="2.7295444156635686"/>
    <n v="2.025902788358982"/>
    <n v="2.7655376258188209"/>
    <n v="0.8633545993393964"/>
    <n v="0.46333349521635664"/>
    <n v="0.53666650478364331"/>
    <n v="113.29252150893448"/>
    <n v="22.928580808246608"/>
    <n v="59.270501173214605"/>
    <n v="76.95060114396648"/>
    <n v="0"/>
    <n v="36.341920364967997"/>
    <n v="4224"/>
    <n v="4368"/>
    <n v="0.43071105509008673"/>
    <n v="0.41269370504930675"/>
    <n v="0.1565952398606065"/>
    <n v="-98.232558139534888"/>
    <s v="AAA"/>
    <n v="0.10606575688407557"/>
    <n v="0.19763811592235644"/>
    <n v="0.16193371394676356"/>
    <n v="0.65499490068476518"/>
    <n v="1.8633545993393965"/>
    <n v="15356"/>
    <n v="26196"/>
    <n v="232562.22324018934"/>
    <n v="2440"/>
    <n v="9314.3991449076184"/>
    <n v="0.15889554571502995"/>
    <n v="0.93755870203780511"/>
    <n v="-3.359883664123306E-2"/>
    <n v="5641"/>
    <n v="7375"/>
    <n v="-11617"/>
    <n v="1399"/>
    <n v="3.3971152445243069E-2"/>
    <n v="6.3300303153703455E-2"/>
    <n v="5.1864758656484024E-2"/>
    <n v="0.13697732018843184"/>
    <n v="0.25523731957829965"/>
    <n v="0.20912730777786015"/>
    <n v="1.9554786071673753"/>
    <n v="17.934751569051443"/>
    <n v="0.29009231631966914"/>
    <n v="4.8917146220660186"/>
  </r>
  <r>
    <x v="1"/>
    <x v="0"/>
    <n v="596"/>
    <m/>
    <n v="3552"/>
    <m/>
    <n v="5253"/>
    <m/>
    <n v="2956"/>
    <m/>
    <n v="2634"/>
    <m/>
    <n v="1.9943052391799545"/>
    <m/>
    <n v="0.74155405405405406"/>
    <n v="0.25844594594594594"/>
    <n v="1513"/>
    <n v="0.51184032476319352"/>
    <n v="1443"/>
    <n v="0.48815967523680648"/>
    <n v="1.7409120951751487"/>
    <n v="1.9004560475875745"/>
    <n v="2.4242928958952965"/>
    <n v="1.2822207534699273"/>
    <n v="0.78321216126900195"/>
    <n v="1.413028413028413"/>
    <n v="4.9597315436241614"/>
    <n v="0.8322072072072072"/>
    <n v="0.1677927927927928"/>
    <n v="73.084246970571257"/>
    <n v="31.545783361888446"/>
    <n v="83.825735718407387"/>
    <n v="20.804294614052324"/>
    <n v="0"/>
    <n v="52.27995235651894"/>
    <n v="127"/>
    <n v="-33"/>
    <n v="0.65981343993908248"/>
    <n v="0.31600989910527316"/>
    <n v="2.4176660955644393E-2"/>
    <n v="0.94074074074074077"/>
    <s v="Rating"/>
    <n v="-9.2905405405405411E-3"/>
    <n v="-5.5369127516778527E-2"/>
    <n v="-6.2821245002855509E-3"/>
    <n v="1.4788851351351351"/>
    <n v="5.9597315436241614"/>
    <n v="1787"/>
    <n v="8900"/>
    <n v="59022.471910112363"/>
    <n v="516"/>
    <n v="5797.7528089887637"/>
    <n v="0.28875209848908784"/>
    <m/>
    <m/>
    <n v="12"/>
    <n v="54"/>
    <n v="-33"/>
    <n v="-75"/>
    <n v="-2.1114864864864864E-2"/>
    <n v="-0.12583892617449666"/>
    <n v="-1.4277555682467162E-2"/>
    <n v="3.3783783783783786E-3"/>
    <n v="2.0134228187919462E-2"/>
    <n v="2.2844089091947459E-3"/>
    <n v="4.3976766219873342E-2"/>
    <n v="1.7035960241060675"/>
    <n v="0.2039129169868534"/>
    <n v="1.8150955553068777"/>
  </r>
  <r>
    <x v="1"/>
    <x v="1"/>
    <n v="1266"/>
    <n v="1.1241610738255035"/>
    <n v="4556"/>
    <n v="0.28265765765765766"/>
    <n v="6475"/>
    <n v="0.23262897391966494"/>
    <n v="3290"/>
    <n v="0.11299052774018944"/>
    <n v="3540"/>
    <n v="0.3439635535307517"/>
    <n v="1.8290960451977401"/>
    <n v="-8.2840475337740888E-2"/>
    <n v="0.77699736611062331"/>
    <n v="0.22300263388937669"/>
    <n v="1984"/>
    <n v="0.6030395136778115"/>
    <n v="1306"/>
    <n v="0.3969604863221885"/>
    <n v="1.784274193548387"/>
    <n v="1.7653884030273539"/>
    <n v="2.3449256595443173"/>
    <n v="1.358366935483871"/>
    <n v="0.58266129032258063"/>
    <n v="1.9693721286370598"/>
    <n v="2.5987361769352288"/>
    <n v="0.72212467076382791"/>
    <n v="0.27787532923617209"/>
    <n v="76.570258192651437"/>
    <n v="69.617760617760609"/>
    <n v="94.330933465739818"/>
    <n v="51.857085344672228"/>
    <n v="0"/>
    <n v="24.713172847979209"/>
    <n v="451"/>
    <n v="337"/>
    <n v="0.62208494208494214"/>
    <n v="0.30826254826254829"/>
    <n v="6.9652509652509659E-2"/>
    <n v="3.7272727272727271"/>
    <s v="AAA"/>
    <n v="7.3968393327480245E-2"/>
    <n v="0.26619273301737756"/>
    <n v="5.2046332046332043E-2"/>
    <n v="1.4212028094820017"/>
    <n v="3.5987361769352288"/>
    <n v="2447"/>
    <n v="10100"/>
    <n v="64108.910891089108"/>
    <n v="562"/>
    <n v="5564.3564356435645"/>
    <n v="0.2296689824274622"/>
    <n v="8.617800672128885E-2"/>
    <n v="-4.0256351216516918E-2"/>
    <n v="34"/>
    <n v="-170"/>
    <n v="28"/>
    <n v="-108"/>
    <n v="-2.3705004389815629E-2"/>
    <n v="-8.5308056872037921E-2"/>
    <n v="-1.6679536679536679E-2"/>
    <n v="7.462686567164179E-3"/>
    <n v="2.6856240126382307E-2"/>
    <n v="5.250965250965251E-3"/>
    <n v="0.74999871574542798"/>
    <n v="4.532692999969842"/>
    <n v="0.23435576993140422"/>
    <n v="2.7738313634394469"/>
  </r>
  <r>
    <x v="1"/>
    <x v="2"/>
    <n v="2827"/>
    <n v="1.2330173775671407"/>
    <n v="6028"/>
    <n v="0.32309043020193151"/>
    <n v="6731"/>
    <n v="3.9536679536679539E-2"/>
    <n v="3201"/>
    <n v="-2.7051671732522795E-2"/>
    <n v="4597"/>
    <n v="0.2985875706214689"/>
    <n v="1.4642157929084185"/>
    <n v="-0.19948665530566767"/>
    <n v="0.76260783012607836"/>
    <n v="0.23739216987392164"/>
    <n v="2359"/>
    <n v="0.7369572008747266"/>
    <n v="842"/>
    <n v="0.2630427991252734"/>
    <n v="1.9487070792708774"/>
    <n v="1.420112057373375"/>
    <n v="1.8935227947019106"/>
    <n v="1.5324289953370072"/>
    <n v="0.6371343789741416"/>
    <n v="4.3574821852731596"/>
    <n v="1.132295719844358"/>
    <n v="0.53102189781021902"/>
    <n v="0.46897810218978103"/>
    <n v="92.785399948226768"/>
    <n v="101.89199227455057"/>
    <n v="113.47786694279058"/>
    <n v="81.199525279986759"/>
    <n v="0"/>
    <n v="11.58587466824001"/>
    <n v="631"/>
    <n v="341"/>
    <n v="0.57391175159708807"/>
    <n v="0.33234289110087656"/>
    <n v="9.3745357302035356E-2"/>
    <n v="2.4362934362934361"/>
    <s v="AAA"/>
    <n v="5.6569343065693431E-2"/>
    <n v="0.12062256809338522"/>
    <n v="5.0661120190164909E-2"/>
    <n v="1.1166224286662243"/>
    <n v="2.132295719844358"/>
    <n v="2868"/>
    <n v="11400"/>
    <n v="59043.859649122809"/>
    <n v="750"/>
    <n v="6578.9473684210525"/>
    <n v="0.2615062761506276"/>
    <n v="-7.9006976901713696E-2"/>
    <n v="0.1823375163888368"/>
    <n v="493"/>
    <n v="-149"/>
    <n v="43"/>
    <n v="387"/>
    <n v="6.4200398142003984E-2"/>
    <n v="0.13689423417049876"/>
    <n v="5.7495171594116774E-2"/>
    <n v="8.1785003317850033E-2"/>
    <n v="0.17438981252210825"/>
    <n v="7.3243203090179759E-2"/>
    <n v="1.0798256452705244"/>
    <n v="6.7213606146556142"/>
    <n v="0.27830890016522741"/>
    <n v="4.2886202747279398"/>
  </r>
  <r>
    <x v="1"/>
    <x v="3"/>
    <n v="5837"/>
    <n v="1.0647329324372126"/>
    <n v="8962"/>
    <n v="0.486728599867286"/>
    <n v="9763"/>
    <n v="0.45045312732134896"/>
    <n v="3125"/>
    <n v="-2.3742580443611373E-2"/>
    <n v="6143"/>
    <n v="0.33630628670872309"/>
    <n v="1.589288621194856"/>
    <n v="8.5419668939645407E-2"/>
    <n v="0.68544967641151533"/>
    <n v="0.31455032358848467"/>
    <n v="2417"/>
    <n v="0.77344000000000002"/>
    <n v="708"/>
    <n v="0.22655999999999998"/>
    <n v="2.5415804716590813"/>
    <n v="1.78"/>
    <n v="2.1116319043107903"/>
    <n v="1.9627637567232106"/>
    <n v="0.94745552337608607"/>
    <n v="9.2443502824858754"/>
    <n v="0.53537776254925473"/>
    <n v="0.34869448783753626"/>
    <n v="0.65130551216246368"/>
    <n v="94.282680945347124"/>
    <n v="77.613438492266724"/>
    <n v="36.796528803545051"/>
    <n v="135.09959063406879"/>
    <n v="0"/>
    <n v="-40.816909688721672"/>
    <n v="1369"/>
    <n v="2490"/>
    <n v="0.55474751613233642"/>
    <n v="0.30502919184676841"/>
    <n v="0.14022329202089523"/>
    <n v="14.563829787234043"/>
    <s v="AAA"/>
    <n v="0.27783976790894888"/>
    <n v="0.4265890011992462"/>
    <n v="0.25504455597664655"/>
    <n v="1.0893773711225172"/>
    <n v="1.5353777625492548"/>
    <n v="4347"/>
    <n v="12600"/>
    <n v="77484.126984126982"/>
    <n v="995"/>
    <n v="7896.8253968253966"/>
    <n v="0.22889348976305499"/>
    <n v="0.31231473424312517"/>
    <n v="0.20031746031746031"/>
    <n v="1071"/>
    <n v="-952"/>
    <n v="6"/>
    <n v="125"/>
    <n v="1.394777951350145E-2"/>
    <n v="2.1415110501970189E-2"/>
    <n v="1.2803441565092697E-2"/>
    <n v="0.11950457487168042"/>
    <n v="0.1834846667808806"/>
    <n v="0.10969988732971422"/>
    <n v="2.2091819318902033"/>
    <n v="14.692589744987401"/>
    <n v="0.32924052326077924"/>
    <n v="5.7944830594610224"/>
  </r>
  <r>
    <x v="1"/>
    <x v="4"/>
    <n v="7497"/>
    <n v="0.28439266746616415"/>
    <n v="12419"/>
    <n v="0.38573979022539612"/>
    <n v="16434"/>
    <n v="0.68329406944586701"/>
    <n v="4822"/>
    <n v="0.54303999999999997"/>
    <n v="8583"/>
    <n v="0.3972000651147648"/>
    <n v="1.9147151345683326"/>
    <n v="0.20476237546381917"/>
    <n v="0.69111844754005958"/>
    <n v="0.30888155245994042"/>
    <n v="4240"/>
    <n v="0.87930319369556198"/>
    <n v="582"/>
    <n v="0.12069680630443802"/>
    <n v="2.0242924528301889"/>
    <n v="1.7281645215444881"/>
    <n v="1.8027829719999569"/>
    <n v="1.5632075471698113"/>
    <n v="0.85094339622641513"/>
    <n v="11.992668621700879"/>
    <n v="0.64319060957716423"/>
    <n v="0.38827602866575411"/>
    <n v="0.60367179322006603"/>
    <n v="83.900646678424451"/>
    <n v="60.144821711086777"/>
    <n v="60.339800117577894"/>
    <n v="83.705668271933334"/>
    <n v="0"/>
    <n v="0.19497840649111708"/>
    <n v="3648"/>
    <n v="3162"/>
    <n v="0.51752464403066811"/>
    <n v="0.26049653158086894"/>
    <n v="0.22197882438846295"/>
    <n v="-173.71428571428572"/>
    <s v="AAA"/>
    <n v="0.254609871970368"/>
    <n v="0.42176870748299322"/>
    <n v="0.19240598758671049"/>
    <n v="1.3232949512843224"/>
    <n v="1.6565292783780179"/>
    <n v="7929"/>
    <n v="15500"/>
    <n v="106025.80645161291"/>
    <n v="1448"/>
    <n v="9341.9354838709678"/>
    <n v="0.18262075923823937"/>
    <n v="0.36835517903341464"/>
    <n v="0.18299886529421303"/>
    <n v="3521"/>
    <n v="-686"/>
    <n v="-1895"/>
    <n v="940"/>
    <n v="7.5690474273290925E-2"/>
    <n v="0.12538348672802455"/>
    <n v="5.7198490933430692E-2"/>
    <n v="0.28351719140027376"/>
    <n v="0.46965452847805789"/>
    <n v="0.21425094316660581"/>
    <n v="3.0380821352225551"/>
    <n v="16.598059751209711"/>
    <n v="0.38845539235705229"/>
    <n v="5.6367946047172834"/>
  </r>
  <r>
    <x v="1"/>
    <x v="5"/>
    <n v="54750"/>
    <n v="6.3029211684673871"/>
    <n v="67580"/>
    <n v="4.4416619695627668"/>
    <n v="23601"/>
    <n v="0.43610806863818913"/>
    <n v="12830"/>
    <n v="1.6607216922438821"/>
    <n v="15019"/>
    <n v="0.74985436327624377"/>
    <n v="1.5714095479059857"/>
    <n v="-0.17929851833533672"/>
    <n v="0.22224030778336787"/>
    <n v="0.7777596922166321"/>
    <n v="6369"/>
    <n v="0.49641465315666405"/>
    <n v="6461"/>
    <n v="0.503585346843336"/>
    <n v="2.358140995446695"/>
    <n v="1.5470053360569556"/>
    <n v="1.9710366681829148"/>
    <n v="1.7660543256398178"/>
    <n v="0.91929659287172238"/>
    <n v="9.4739204457514319"/>
    <n v="0.234337899543379"/>
    <n v="0.18984906777153004"/>
    <n v="0.81015093222847001"/>
    <n v="105.89436836436376"/>
    <n v="63.841362654124829"/>
    <n v="83.008155100784734"/>
    <n v="86.727575917703859"/>
    <n v="0"/>
    <n v="19.166792446659905"/>
    <n v="1264"/>
    <n v="1320"/>
    <n v="0.5507393754501928"/>
    <n v="0.39570357188254734"/>
    <n v="5.3557052667259859E-2"/>
    <n v="15.8"/>
    <s v="AAA"/>
    <n v="1.9532406037289139E-2"/>
    <n v="2.4109589041095891E-2"/>
    <n v="5.5929833481632135E-2"/>
    <n v="0.34923054158034922"/>
    <n v="1.2343378995433789"/>
    <n v="10603"/>
    <n v="25000"/>
    <n v="94404"/>
    <n v="2336"/>
    <n v="9344"/>
    <n v="0.22031500518721117"/>
    <n v="-0.10961299744432279"/>
    <n v="2.2099447513811526E-4"/>
    <n v="3565"/>
    <n v="1999"/>
    <n v="-3264"/>
    <n v="2300"/>
    <n v="3.4033737792246228E-2"/>
    <n v="4.2009132420091327E-2"/>
    <n v="9.7453497733146904E-2"/>
    <n v="5.2752293577981654E-2"/>
    <n v="6.5114155251141559E-2"/>
    <n v="0.15105292148637769"/>
    <n v="2.2890599604244919"/>
    <n v="10.258835257627398"/>
    <n v="0.22746385615215103"/>
    <n v="5.713028622702458"/>
  </r>
  <r>
    <x v="1"/>
    <x v="6"/>
    <n v="55892"/>
    <n v="2.0858447488584474E-2"/>
    <n v="67885"/>
    <n v="4.5131695767978691E-3"/>
    <n v="22680"/>
    <n v="-3.9023770179229693E-2"/>
    <n v="11993"/>
    <n v="-6.5237724084177703E-2"/>
    <n v="16768"/>
    <n v="0.11645249350822291"/>
    <n v="1.3525763358778626"/>
    <n v="-0.13925918441804927"/>
    <n v="0.24700596597186419"/>
    <n v="0.75299403402813581"/>
    <n v="6689"/>
    <n v="0.55774201617610275"/>
    <n v="5304"/>
    <n v="0.44225798382389725"/>
    <n v="2.5068022125878309"/>
    <n v="1.4662009410758208"/>
    <n v="1.9043010836703946"/>
    <n v="1.8563312901779041"/>
    <n v="0.86305875317685754"/>
    <n v="11.537707390648567"/>
    <n v="0.21457453660631218"/>
    <n v="0.17666642115342124"/>
    <n v="0.82333357884657876"/>
    <n v="129.9603109656301"/>
    <n v="86.663359788359784"/>
    <n v="72.223404255319153"/>
    <n v="144.4002664986707"/>
    <n v="0"/>
    <n v="-14.439955533040632"/>
    <n v="401"/>
    <n v="854"/>
    <n v="0.53880070546737213"/>
    <n v="0.44351851851851853"/>
    <n v="1.7680776014109348E-2"/>
    <n v="-4.4065934065934069"/>
    <s v="AAA"/>
    <n v="1.2580098696324666E-2"/>
    <n v="1.5279467544550203E-2"/>
    <n v="3.7654320987654324E-2"/>
    <n v="0.33409442439419607"/>
    <n v="1.2145745366063121"/>
    <n v="10460"/>
    <n v="26000"/>
    <n v="87230.769230769234"/>
    <n v="2352"/>
    <n v="9046.1538461538476"/>
    <n v="0.22485659655831741"/>
    <n v="-7.5984394403105435E-2"/>
    <n v="-3.1875658587987209E-2"/>
    <n v="1667"/>
    <n v="-1423"/>
    <n v="-1146"/>
    <n v="-902"/>
    <n v="-1.328717684319069E-2"/>
    <n v="-1.6138266657124454E-2"/>
    <n v="-3.9770723104056438E-2"/>
    <n v="2.4556234808867938E-2"/>
    <n v="2.982537751377657E-2"/>
    <n v="7.3500881834215173E-2"/>
    <n v="2.424616283589748"/>
    <n v="9.7926858863120199"/>
    <n v="0.20666933097304546"/>
    <n v="5.3387229962527414"/>
  </r>
  <r>
    <x v="2"/>
    <x v="0"/>
    <n v="69019"/>
    <m/>
    <n v="123249"/>
    <m/>
    <n v="54228"/>
    <m/>
    <n v="54230"/>
    <m/>
    <n v="29500"/>
    <m/>
    <n v="1.8382372881355933"/>
    <m/>
    <n v="0.23935285478989687"/>
    <n v="0.76064714521010313"/>
    <n v="17421"/>
    <n v="0.32124285450857459"/>
    <n v="36809"/>
    <n v="0.67875714549142541"/>
    <n v="1.6933585902072212"/>
    <n v="1.9004560475875745"/>
    <n v="2.4242928958952965"/>
    <n v="1.2925205212100339"/>
    <n v="0.80374260949428855"/>
    <n v="2.875057730446358"/>
    <n v="0.7857256697431142"/>
    <n v="0.44000357000868162"/>
    <n v="0.55999642999131838"/>
    <n v="107.71225119384694"/>
    <n v="37.739820756804605"/>
    <n v="45.164180365972193"/>
    <n v="100.28789158467936"/>
    <n v="0"/>
    <n v="7.4243596091675883"/>
    <n v="18050"/>
    <n v="9601"/>
    <n v="0.37703350807029845"/>
    <n v="0.33536750529787607"/>
    <n v="0.28759898663182548"/>
    <n v="-7.8410078192875758"/>
    <s v="AA"/>
    <n v="7.7899212163993217E-2"/>
    <n v="0.13910662281400774"/>
    <n v="0.15297716734914996"/>
    <n v="0.50922117015148194"/>
    <n v="1.7857256697431143"/>
    <n v="39098"/>
    <n v="102700"/>
    <n v="52802.336903602729"/>
    <n v="7452"/>
    <n v="7256.0856864654324"/>
    <n v="0.19059798455163948"/>
    <m/>
    <m/>
    <n v="22110"/>
    <n v="-15762"/>
    <n v="-8475"/>
    <n v="-2127"/>
    <n v="-1.7257746513156293E-2"/>
    <n v="-3.0817600950462917E-2"/>
    <n v="-3.3890473383151959E-2"/>
    <n v="0.17939293625100405"/>
    <n v="0.320346571234008"/>
    <n v="0.35228884179665715"/>
    <n v="1.8572403036906018"/>
    <n v="18.853124584168704"/>
    <n v="0.24327115283060655"/>
    <n v="4.4712080834855659"/>
  </r>
  <r>
    <x v="2"/>
    <x v="1"/>
    <n v="74563"/>
    <n v="8.0325707413900521E-2"/>
    <n v="127963"/>
    <n v="3.8247774829816061E-2"/>
    <n v="63054"/>
    <n v="0.16275724717857934"/>
    <n v="53400"/>
    <n v="-1.530518163378204E-2"/>
    <n v="28787"/>
    <n v="-2.416949152542373E-2"/>
    <n v="2.1903637058394416"/>
    <n v="0.19155656344072297"/>
    <n v="0.22496346600189118"/>
    <n v="0.77503653399810879"/>
    <n v="16626"/>
    <n v="0.31134831460674156"/>
    <n v="36774"/>
    <n v="0.68865168539325849"/>
    <n v="1.7314447251293155"/>
    <n v="1.7653884030273539"/>
    <n v="2.3449256595443173"/>
    <n v="1.2952002887044389"/>
    <n v="0.70070973174545892"/>
    <n v="3.0276010224615217"/>
    <n v="0.71617290076847762"/>
    <n v="0.41730812813078783"/>
    <n v="0.58269187186921223"/>
    <n v="97.648371509719297"/>
    <n v="38.911567862467095"/>
    <n v="51.483161816236951"/>
    <n v="85.076777555949434"/>
    <n v="0"/>
    <n v="12.571593953769856"/>
    <n v="23316"/>
    <n v="21053"/>
    <n v="0.38266429539295393"/>
    <n v="0.28823678861788615"/>
    <n v="0.32909891598915991"/>
    <n v="-23316"/>
    <s v="AAA"/>
    <n v="0.16452412025351079"/>
    <n v="0.28235183670184943"/>
    <n v="0.29715729448961159"/>
    <n v="0.55366004235599353"/>
    <n v="1.7161729007684776"/>
    <n v="43737"/>
    <n v="107400"/>
    <n v="58709.497206703913"/>
    <n v="6950"/>
    <n v="6471.1359404096838"/>
    <n v="0.1589043601527311"/>
    <n v="0.1118730845925521"/>
    <n v="-0.10817812522802656"/>
    <n v="29432"/>
    <n v="-11239"/>
    <n v="-18607"/>
    <n v="-414"/>
    <n v="-3.2353102068566693E-3"/>
    <n v="-5.5523517025870741E-3"/>
    <n v="-5.8434959349593493E-3"/>
    <n v="0.23000398552706641"/>
    <n v="0.39472660703029655"/>
    <n v="0.41542457091237578"/>
    <n v="2.1053602231842472"/>
    <n v="21.593092653642987"/>
    <n v="0.30327573552979331"/>
    <n v="5.6099120537269878"/>
  </r>
  <r>
    <x v="2"/>
    <x v="2"/>
    <n v="77504"/>
    <n v="3.9443155452436193E-2"/>
    <n v="136524"/>
    <n v="6.6902151403139973E-2"/>
    <n v="79024"/>
    <n v="0.25327497066006915"/>
    <n v="59020"/>
    <n v="0.10524344569288389"/>
    <n v="31239"/>
    <n v="8.5177336992392397E-2"/>
    <n v="2.5296584397707993"/>
    <n v="0.1549033765610745"/>
    <n v="0.22881691131229673"/>
    <n v="0.77118308868770324"/>
    <n v="22310"/>
    <n v="0.37800745509996614"/>
    <n v="36710"/>
    <n v="0.62199254490003386"/>
    <n v="1.4002241147467502"/>
    <n v="1.420112057373375"/>
    <n v="1.8935227947019106"/>
    <n v="1.0082922456297625"/>
    <n v="0.58821156432093236"/>
    <n v="3.111250340506674"/>
    <n v="0.76150908340214696"/>
    <n v="0.43230494272069381"/>
    <n v="0.56769505727930625"/>
    <n v="107.00955574182731"/>
    <n v="35.375771917392186"/>
    <n v="50.518692372170996"/>
    <n v="91.866635287048524"/>
    <n v="0"/>
    <n v="15.14292045477881"/>
    <n v="22035"/>
    <n v="21048"/>
    <n v="0.41443757382060725"/>
    <n v="0.27937191690405055"/>
    <n v="0.30619050927534219"/>
    <n v="-10.892239248640633"/>
    <s v="AAA"/>
    <n v="0.15417069526237145"/>
    <n v="0.27157308009909165"/>
    <n v="0.2924755089279511"/>
    <n v="0.52712343617239454"/>
    <n v="1.761509083402147"/>
    <n v="42140"/>
    <n v="110800"/>
    <n v="71321.299638989163"/>
    <n v="6350"/>
    <n v="5731.0469314079428"/>
    <n v="0.15068818224964403"/>
    <n v="0.21481707444847842"/>
    <n v="-0.11436771160688775"/>
    <n v="33145"/>
    <n v="-14405"/>
    <n v="-17565"/>
    <n v="1175"/>
    <n v="8.6065453693123552E-3"/>
    <n v="1.51605078447564E-2"/>
    <n v="1.6327381365941779E-2"/>
    <n v="0.24277782660924085"/>
    <n v="0.42765534682080925"/>
    <n v="0.46057111095671505"/>
    <n v="1.9580282466177394"/>
    <n v="15.965089787783985"/>
    <n v="0.25848261722017668"/>
    <n v="5.5796230405798939"/>
  </r>
  <r>
    <x v="2"/>
    <x v="3"/>
    <n v="81038"/>
    <n v="4.5597646573080096E-2"/>
    <n v="153091"/>
    <n v="0.12134862734757258"/>
    <n v="77867"/>
    <n v="-1.4641121684551528E-2"/>
    <n v="72053"/>
    <n v="0.22082344967807524"/>
    <n v="47249"/>
    <n v="0.51250040014084963"/>
    <n v="1.6480137145759699"/>
    <n v="-0.34852322801125324"/>
    <n v="0.3086334271772998"/>
    <n v="0.6913665728227002"/>
    <n v="24754"/>
    <n v="0.34355266262334672"/>
    <n v="47299"/>
    <n v="0.65644733737665328"/>
    <n v="1.9087420214914761"/>
    <n v="1.78"/>
    <n v="2.1116319043107903"/>
    <n v="1.5683121919689746"/>
    <n v="0.96529853761008322"/>
    <n v="2.7133131778684541"/>
    <n v="0.88912608899528611"/>
    <n v="0.47065470863734643"/>
    <n v="0.52934529136265362"/>
    <n v="89.792876952269737"/>
    <n v="31.790488910578294"/>
    <n v="59.467668953437446"/>
    <n v="62.11569690941058"/>
    <n v="0"/>
    <n v="27.677180042859153"/>
    <n v="23678"/>
    <n v="20899"/>
    <n v="0.43991678117816274"/>
    <n v="0.25600061643571731"/>
    <n v="0.30408260238611995"/>
    <n v="-16.912857142857142"/>
    <s v="AAA"/>
    <n v="0.13651357689217525"/>
    <n v="0.25789135960907228"/>
    <n v="0.26839354283586114"/>
    <n v="0.50863212076477393"/>
    <n v="1.8891260889952861"/>
    <n v="43612"/>
    <n v="110600"/>
    <n v="70404.159132007233"/>
    <n v="6180"/>
    <n v="5587.7034358047013"/>
    <n v="0.14170411813262404"/>
    <n v="-1.2859279228284809E-2"/>
    <n v="-2.5011746949353007E-2"/>
    <n v="35864"/>
    <n v="-21524"/>
    <n v="-12669"/>
    <n v="1671"/>
    <n v="1.0915076653754956E-2"/>
    <n v="2.0619956069991854E-2"/>
    <n v="2.145966840895373E-2"/>
    <n v="0.23426589414139304"/>
    <n v="0.44255781238431352"/>
    <n v="0.46058022011892075"/>
    <n v="1.8770096080984322"/>
    <n v="19.124156900535883"/>
    <n v="0.26554476687893647"/>
    <n v="5.2955070069342298"/>
  </r>
  <r>
    <x v="2"/>
    <x v="4"/>
    <n v="95391"/>
    <n v="0.17711444013919395"/>
    <n v="168406"/>
    <n v="0.10003853916951355"/>
    <n v="71965"/>
    <n v="-7.5795908407926341E-2"/>
    <n v="73015"/>
    <n v="1.3351283083285915E-2"/>
    <n v="58558"/>
    <n v="0.23934898093081336"/>
    <n v="1.2289524915468424"/>
    <n v="-0.25428260658434571"/>
    <n v="0.34771920240371484"/>
    <n v="0.65228079759628521"/>
    <n v="27462"/>
    <n v="0.37611449702116001"/>
    <n v="45553"/>
    <n v="0.62388550297883993"/>
    <n v="2.1323283082077054"/>
    <n v="1.7281645215444881"/>
    <n v="1.8027829719999569"/>
    <n v="1.7399315417668051"/>
    <n v="1.0652173913043479"/>
    <n v="3.0940662524970914"/>
    <n v="0.76542860437567484"/>
    <n v="0.43356531239979573"/>
    <n v="0.56643468760020432"/>
    <n v="111.71121020193701"/>
    <n v="47.965052456055027"/>
    <n v="59.577238774177054"/>
    <n v="100.09902388381497"/>
    <n v="0"/>
    <n v="11.612186318122028"/>
    <n v="19456"/>
    <n v="19868"/>
    <n v="0.4455481878922859"/>
    <n v="0.30824812715124517"/>
    <n v="0.24620368495646891"/>
    <n v="-8.6586559857587897"/>
    <s v="AAA"/>
    <n v="0.11797679417597948"/>
    <n v="0.20827960709081569"/>
    <n v="0.25141729094958493"/>
    <n v="0.46924693894516822"/>
    <n v="1.7654286043756748"/>
    <n v="43815"/>
    <n v="121100"/>
    <n v="59426.094137076805"/>
    <n v="6543"/>
    <n v="5402.9727497935592"/>
    <n v="0.14933242040397124"/>
    <n v="-0.15592921114712335"/>
    <n v="-3.3060216622706015E-2"/>
    <n v="29456"/>
    <n v="-24283"/>
    <n v="-6211"/>
    <n v="-1038"/>
    <n v="-6.1636758785316437E-3"/>
    <n v="-1.0881529704060132E-2"/>
    <n v="-1.3135250050617534E-2"/>
    <n v="0.174910632637792"/>
    <n v="0.3087922340682035"/>
    <n v="0.37274751974083825"/>
    <n v="1.8517063215919558"/>
    <n v="17.813346482175909"/>
    <n v="0.24518296411629273"/>
    <n v="5.2899419498412206"/>
  </r>
  <r>
    <x v="2"/>
    <x v="5"/>
    <n v="103286"/>
    <n v="8.2764621400341756E-2"/>
    <n v="182103"/>
    <n v="8.1333206655344825E-2"/>
    <n v="70848"/>
    <n v="-1.552143403043146E-2"/>
    <n v="78817"/>
    <n v="7.9463124015613229E-2"/>
    <n v="50407"/>
    <n v="-0.1391953277092797"/>
    <n v="1.4055190747316841"/>
    <n v="0.14367242379125914"/>
    <n v="0.27680488514741658"/>
    <n v="0.72319511485258348"/>
    <n v="32155"/>
    <n v="0.40797036172399354"/>
    <n v="46662"/>
    <n v="0.59202963827600641"/>
    <n v="1.5676255636759446"/>
    <n v="1.5470053360569556"/>
    <n v="1.9710366681829148"/>
    <n v="1.1563675944643135"/>
    <n v="0.88129373347846374"/>
    <n v="3.2134927778492135"/>
    <n v="0.76309470789845668"/>
    <n v="0.43281549452782214"/>
    <n v="0.5671845054721778"/>
    <n v="133.38012600862163"/>
    <n v="21.292697041553748"/>
    <n v="96.777246601083235"/>
    <n v="57.895576449092133"/>
    <n v="0"/>
    <n v="75.484549559529484"/>
    <n v="2334"/>
    <n v="8014"/>
    <n v="0.57392076632727507"/>
    <n v="0.38906334253179814"/>
    <n v="3.7015891140926828E-2"/>
    <n v="-0.42951785057048214"/>
    <s v="AAA"/>
    <n v="4.4008061371860981E-2"/>
    <n v="7.7590380109598595E-2"/>
    <n v="0.1270974085704317"/>
    <n v="0.34625459218134791"/>
    <n v="1.7630947078984567"/>
    <n v="26866"/>
    <n v="131900"/>
    <n v="53713.419257012887"/>
    <n v="7002"/>
    <n v="5308.5670962850645"/>
    <n v="0.26062681456115538"/>
    <n v="-9.6130747999130184E-2"/>
    <n v="-1.7472909429739725E-2"/>
    <n v="15433"/>
    <n v="-10231"/>
    <n v="1115"/>
    <n v="6317"/>
    <n v="3.4689159431750161E-2"/>
    <n v="6.1160273415564549E-2"/>
    <n v="0.10018396929615885"/>
    <n v="8.4748741097071437E-2"/>
    <n v="0.1494200569293031"/>
    <n v="0.24475846100168111"/>
    <n v="1.3351075580793337"/>
    <n v="7.1151217371170308"/>
    <n v="0.1157508195164427"/>
    <n v="5.0222915643263395"/>
  </r>
  <r>
    <x v="2"/>
    <x v="6"/>
    <n v="109965"/>
    <n v="6.4665104660844644E-2"/>
    <n v="191572"/>
    <n v="5.1998045062409737E-2"/>
    <n v="62761"/>
    <n v="-0.11414577687443542"/>
    <n v="81607"/>
    <n v="3.539845464810891E-2"/>
    <n v="43269"/>
    <n v="-0.14160731644414465"/>
    <n v="1.450484180360073"/>
    <n v="3.199181458065431E-2"/>
    <n v="0.22586286096089198"/>
    <n v="0.77413713903910808"/>
    <n v="28053"/>
    <n v="0.34375727572389625"/>
    <n v="53554"/>
    <n v="0.65624272427610375"/>
    <n v="1.5424018821516416"/>
    <n v="1.4662009410758208"/>
    <n v="1.9043010836703946"/>
    <n v="1.1457598117848358"/>
    <n v="0.89238227640537549"/>
    <n v="3.0533480225566718"/>
    <n v="0.74211794661937891"/>
    <n v="0.42598605224145492"/>
    <n v="0.57401394775854508"/>
    <n v="124.89943721745549"/>
    <n v="19.785057599464636"/>
    <n v="96.287172863425297"/>
    <n v="48.39732195349481"/>
    <n v="0"/>
    <n v="76.502115263960661"/>
    <n v="93"/>
    <n v="1689"/>
    <n v="0.59963487497233903"/>
    <n v="0.3986501438371321"/>
    <n v="1.714981190528878E-3"/>
    <n v="-0.13901345291479822"/>
    <s v="AAA"/>
    <n v="8.8165285114734926E-3"/>
    <n v="1.535943254671941E-2"/>
    <n v="3.1146271298959947E-2"/>
    <n v="0.2830685068799198"/>
    <n v="1.7421179466193788"/>
    <n v="21711"/>
    <n v="124800"/>
    <n v="50289.262820512828"/>
    <n v="5634"/>
    <n v="4514.4230769230771"/>
    <n v="0.25949979273179496"/>
    <n v="-6.3748621552387905E-2"/>
    <n v="-0.14959668116801789"/>
    <n v="11471"/>
    <n v="-24041"/>
    <n v="8505"/>
    <n v="-4065"/>
    <n v="-2.1219176080011691E-2"/>
    <n v="-3.6966307461465009E-2"/>
    <n v="-7.4961274618278381E-2"/>
    <n v="5.9878270310901385E-2"/>
    <n v="0.10431500932114764"/>
    <n v="0.21153278748985763"/>
    <n v="1.2126680620215256"/>
    <n v="4.2791722353689332"/>
    <n v="0.17512424196505708"/>
    <n v="4.1672354641003633"/>
  </r>
  <r>
    <x v="3"/>
    <x v="0"/>
    <n v="30746"/>
    <m/>
    <n v="65486"/>
    <m/>
    <n v="35820"/>
    <m/>
    <n v="34740"/>
    <m/>
    <n v="43593"/>
    <m/>
    <n v="0.82169155598375887"/>
    <m/>
    <n v="0.66568426839324435"/>
    <n v="0.33431573160675565"/>
    <n v="10907"/>
    <n v="0.31396085204375362"/>
    <n v="23833"/>
    <n v="0.68603914795624643"/>
    <n v="3.996791051618227"/>
    <n v="1.9004560475875745"/>
    <n v="2.4242928958952965"/>
    <n v="3.8102136242779867"/>
    <n v="3.4205556064912441"/>
    <n v="2.2900600008391727"/>
    <n v="1.1299030768230014"/>
    <n v="0.53049506764804688"/>
    <n v="0.46950493235195306"/>
    <n v="75.855290032679747"/>
    <n v="37.009491903964268"/>
    <n v="73.469669117647058"/>
    <n v="39.395112818996964"/>
    <n v="0"/>
    <n v="36.46017721368279"/>
    <n v="2581"/>
    <n v="2445"/>
    <n v="0.43993170994698533"/>
    <n v="0.44410998292748677"/>
    <n v="0.1159583071255279"/>
    <n v="-6.3571428571428568"/>
    <s v="AAA"/>
    <n v="3.7336224536542159E-2"/>
    <n v="7.9522539517335594E-2"/>
    <n v="0.10984814448737533"/>
    <n v="0.33988944201814131"/>
    <n v="2.1299030768230014"/>
    <n v="12466"/>
    <n v="33800"/>
    <n v="105976.33136094676"/>
    <n v="2658"/>
    <n v="7863.9053254437877"/>
    <n v="0.21321995828653939"/>
    <m/>
    <m/>
    <n v="5001"/>
    <n v="20463"/>
    <n v="5571"/>
    <n v="31083"/>
    <n v="0.4746510704578078"/>
    <n v="1.010960775385416"/>
    <n v="1.3964866564830622"/>
    <n v="7.6367467855724888E-2"/>
    <n v="0.1626553047550901"/>
    <n v="0.22468325995147811"/>
    <n v="1.5804151434601086"/>
    <n v="26.188758650958526"/>
    <n v="0.26402485291859734"/>
    <n v="6.5423697634620313"/>
  </r>
  <r>
    <x v="3"/>
    <x v="1"/>
    <n v="807"/>
    <n v="-0.97375268327587328"/>
    <n v="32718"/>
    <n v="-0.5003817609870812"/>
    <n v="44200"/>
    <n v="0.23394751535455052"/>
    <n v="31911"/>
    <n v="-8.1433506044905013E-2"/>
    <n v="17384"/>
    <n v="-0.60122037941871398"/>
    <n v="2.5425678785089736"/>
    <n v="2.0943093670530897"/>
    <n v="0.53132832080200498"/>
    <n v="0.46867167919799502"/>
    <n v="11389"/>
    <n v="0.35689887499608286"/>
    <n v="20522"/>
    <n v="0.64310112500391714"/>
    <n v="1.5263851084379665"/>
    <n v="1.7653884030273539"/>
    <n v="2.3449256595443173"/>
    <n v="1.3777329001668277"/>
    <n v="1.0613750109755027"/>
    <n v="1.0393236526654321"/>
    <n v="39.542750929368033"/>
    <n v="0.9753346781588117"/>
    <n v="2.4665321841188338E-2"/>
    <n v="60.322627879734476"/>
    <n v="23.980995475113119"/>
    <n v="65.025868801249516"/>
    <n v="19.277754553598072"/>
    <n v="0"/>
    <n v="41.044873326136397"/>
    <n v="621"/>
    <n v="-4964"/>
    <n v="0.45305382336031136"/>
    <n v="0.51948166821458586"/>
    <n v="2.7464508425102827E-2"/>
    <n v="2.7117903930131004"/>
    <s v="B+"/>
    <n v="-0.15172076532795403"/>
    <n v="-6.1511771995043372"/>
    <n v="-0.21953916235460616"/>
    <n v="0.69108747478452226"/>
    <n v="40.542750929368033"/>
    <n v="12367"/>
    <n v="35400"/>
    <n v="124858.75706214689"/>
    <n v="2986"/>
    <n v="8435.0282485875705"/>
    <n v="0.24144901754669684"/>
    <n v="0.1781758762424803"/>
    <n v="7.2625864568321513E-2"/>
    <n v="3908"/>
    <n v="2381"/>
    <n v="-31500"/>
    <n v="-25252"/>
    <n v="-0.77180756769973713"/>
    <n v="-31.291201982651796"/>
    <n v="-1.1168015567644067"/>
    <n v="0.11944495384803472"/>
    <n v="4.8426270136307314"/>
    <n v="0.17283623015346514"/>
    <n v="0.90470766802863478"/>
    <n v="3.4973069467687683"/>
    <n v="0.20607069407509457"/>
    <n v="-4.5961309928455893"/>
  </r>
  <r>
    <x v="3"/>
    <x v="2"/>
    <n v="4909"/>
    <n v="5.0830235439900866"/>
    <n v="32957"/>
    <n v="7.304847484565071E-3"/>
    <n v="33566"/>
    <n v="-0.24058823529411766"/>
    <n v="28048"/>
    <n v="-0.1210554354297891"/>
    <n v="16765"/>
    <n v="-3.5607455131155083E-2"/>
    <n v="2.0021473307485835"/>
    <n v="-0.21254911317345299"/>
    <n v="0.50869314561398182"/>
    <n v="0.49130685438601818"/>
    <n v="8935"/>
    <n v="0.31856103822019394"/>
    <n v="19113"/>
    <n v="0.68143896177980601"/>
    <n v="1.8763290430889759"/>
    <n v="1.420112057373375"/>
    <n v="1.8935227947019106"/>
    <n v="1.7196418578623391"/>
    <n v="1.3721320649132625"/>
    <n v="1.2568408936326061"/>
    <n v="5.7135872886534935"/>
    <n v="0.8510483357101678"/>
    <n v="0.1489516642898322"/>
    <n v="59.425514594720319"/>
    <n v="26.869898111183936"/>
    <n v="58.067217118269561"/>
    <n v="28.228195587634694"/>
    <n v="0"/>
    <n v="31.197319007085625"/>
    <n v="7667"/>
    <n v="4386"/>
    <n v="0.35426193713179255"/>
    <n v="0.32987269805957237"/>
    <n v="0.31586536480863509"/>
    <n v="41.22043010752688"/>
    <s v="B"/>
    <n v="0.13308250144127196"/>
    <n v="0.89346099001833368"/>
    <n v="0.18069459893709058"/>
    <n v="0.7365051430652062"/>
    <n v="6.7135872886534935"/>
    <n v="15674"/>
    <n v="37000"/>
    <n v="90718.91891891892"/>
    <n v="2195"/>
    <n v="5932.4324324324325"/>
    <n v="0.14004083195100167"/>
    <n v="-0.27342766295707471"/>
    <n v="-0.29669086367010011"/>
    <n v="7286"/>
    <n v="-806"/>
    <n v="-6386"/>
    <n v="62"/>
    <n v="1.8812391904602967E-3"/>
    <n v="1.2629863515991036E-2"/>
    <n v="2.554278416347382E-3"/>
    <n v="0.22107594744667294"/>
    <n v="1.4842126706050112"/>
    <n v="0.30016891195979073"/>
    <n v="1.8164660195221276"/>
    <n v="16.478059376669805"/>
    <n v="0.29013909416145384"/>
    <n v="2.6738461761053895"/>
  </r>
  <r>
    <x v="3"/>
    <x v="3"/>
    <n v="6077"/>
    <n v="0.23793033204318598"/>
    <n v="35594"/>
    <n v="8.0013350729738753E-2"/>
    <n v="23531"/>
    <n v="-0.29896323660847285"/>
    <n v="29517"/>
    <n v="5.2374500855675986E-2"/>
    <n v="18519"/>
    <n v="0.10462272591708917"/>
    <n v="1.2706409633349534"/>
    <n v="-0.36536090835039947"/>
    <n v="0.52028431758161486"/>
    <n v="0.47971568241838514"/>
    <n v="8672"/>
    <n v="0.29379679506724937"/>
    <n v="20845"/>
    <n v="0.70620320493275068"/>
    <n v="2.1354935424354244"/>
    <n v="1.78"/>
    <n v="2.1116319043107903"/>
    <n v="1.8359086715867159"/>
    <n v="1.2931273062730628"/>
    <n v="1.2915327416646678"/>
    <n v="4.8571663649827217"/>
    <n v="0.82926897791762655"/>
    <n v="0.17073102208237342"/>
    <n v="102.46029173419774"/>
    <n v="62.092346266627004"/>
    <n v="88.656942193408966"/>
    <n v="75.895695807415777"/>
    <n v="0"/>
    <n v="26.564595926781962"/>
    <n v="6255"/>
    <n v="5198"/>
    <n v="0.393310951510773"/>
    <n v="0.34086949130933664"/>
    <n v="0.26581955717989036"/>
    <n v="11.669776119402986"/>
    <s v="B"/>
    <n v="0.14603584873855144"/>
    <n v="0.8553562613131479"/>
    <n v="0.22090008924397603"/>
    <n v="0.66109456649997189"/>
    <n v="5.8571663649827217"/>
    <n v="14276"/>
    <n v="41000"/>
    <n v="57392.682926829264"/>
    <n v="2074"/>
    <n v="5058.5365853658541"/>
    <n v="0.14527878957691229"/>
    <n v="-0.36735706718325606"/>
    <n v="-0.14730818378798816"/>
    <n v="5814"/>
    <n v="-5263"/>
    <n v="-5707"/>
    <n v="-5132"/>
    <n v="-0.14418160364106311"/>
    <n v="-0.84449563929570515"/>
    <n v="-0.21809527856869662"/>
    <n v="0.1633421363151093"/>
    <n v="0.95672206680928085"/>
    <n v="0.2470783222132506"/>
    <n v="1.6163367202749226"/>
    <n v="14.872200832898542"/>
    <n v="0.29095070529617284"/>
    <n v="2.402366215765146"/>
  </r>
  <r>
    <x v="3"/>
    <x v="4"/>
    <n v="9950"/>
    <n v="0.63732104656903077"/>
    <n v="41240"/>
    <n v="0.15862223970332079"/>
    <n v="24273"/>
    <n v="3.1532871531171645E-2"/>
    <n v="31290"/>
    <n v="6.006707998780364E-2"/>
    <n v="20075"/>
    <n v="8.4021815432798741E-2"/>
    <n v="1.2091158156911581"/>
    <n v="-4.842056050382236E-2"/>
    <n v="0.48678467507274492"/>
    <n v="0.51321532492725508"/>
    <n v="11951"/>
    <n v="0.38194311281559606"/>
    <n v="19339"/>
    <n v="0.61805688718440388"/>
    <n v="1.6797757509831812"/>
    <n v="1.7281645215444881"/>
    <n v="1.8027829719999569"/>
    <n v="1.4096728307254622"/>
    <n v="1.0387415279056147"/>
    <n v="1.5145043694089664"/>
    <n v="3.1447236180904521"/>
    <n v="0.75872938894277397"/>
    <n v="0.241270611057226"/>
    <n v="82.612536811106438"/>
    <n v="53.818440242244471"/>
    <n v="70.379329687280887"/>
    <n v="66.051647366070029"/>
    <n v="0"/>
    <n v="16.560889445036416"/>
    <n v="9789"/>
    <n v="9043"/>
    <n v="0.42489423821724365"/>
    <n v="0.28347136983852705"/>
    <n v="0.2916343919442293"/>
    <n v="-20.183505154639175"/>
    <s v="BBB"/>
    <n v="0.21927740058195927"/>
    <n v="0.90884422110552765"/>
    <n v="0.2694095215396532"/>
    <n v="0.81391852570320078"/>
    <n v="4.1447236180904525"/>
    <n v="19304"/>
    <n v="45000"/>
    <n v="53940"/>
    <n v="2339"/>
    <n v="5197.7777777777774"/>
    <n v="0.12116659759635309"/>
    <n v="-6.0158939271599099E-2"/>
    <n v="2.7525983070823792E-2"/>
    <n v="10536"/>
    <n v="-3356"/>
    <n v="-6798"/>
    <n v="409"/>
    <n v="9.9175557710960236E-3"/>
    <n v="4.1105527638190954E-2"/>
    <n v="1.2184949055591967E-2"/>
    <n v="0.25548011639185259"/>
    <n v="1.058894472361809"/>
    <n v="0.31388905440028603"/>
    <n v="2.0263173040118736"/>
    <n v="14.567500128498864"/>
    <n v="0.26869037174295474"/>
    <n v="3.8538816977565462"/>
  </r>
  <r>
    <x v="3"/>
    <x v="5"/>
    <n v="18013"/>
    <n v="0.81035175879396981"/>
    <n v="49014"/>
    <n v="0.18850630455868089"/>
    <n v="22611"/>
    <n v="-6.8471140773699174E-2"/>
    <n v="31001"/>
    <n v="-9.2361776925535318E-3"/>
    <n v="20724"/>
    <n v="3.2328767123287673E-2"/>
    <n v="1.0910538506079908"/>
    <n v="-9.7643222883227646E-2"/>
    <n v="0.42281797037581098"/>
    <n v="0.57718202962418896"/>
    <n v="11866"/>
    <n v="0.38276184639205185"/>
    <n v="19135"/>
    <n v="0.61723815360794809"/>
    <n v="1.7465026125063206"/>
    <n v="1.5470053360569556"/>
    <n v="1.9710366681829148"/>
    <n v="1.2121186583515928"/>
    <n v="0.53783920444968814"/>
    <n v="1.9413639926835642"/>
    <n v="1.7210348081940821"/>
    <n v="0.63249275717142039"/>
    <n v="0.36750724282857961"/>
    <n v="124.19989267507378"/>
    <n v="91.092609791694301"/>
    <n v="74.351489133351222"/>
    <n v="140.94101333341689"/>
    <n v="0"/>
    <n v="-16.741120658343078"/>
    <n v="15860"/>
    <n v="12936"/>
    <n v="0.42160633484162896"/>
    <n v="0.21957013574660633"/>
    <n v="0.35882352941176471"/>
    <n v="18.399071925754061"/>
    <s v="C"/>
    <n v="0.26392459297343618"/>
    <n v="0.71814800421917502"/>
    <n v="0.29266968325791853"/>
    <n v="0.90178316399396086"/>
    <n v="2.7210348081940818"/>
    <n v="25565"/>
    <n v="51000"/>
    <n v="44335.294117647056"/>
    <n v="2570"/>
    <n v="5039.2156862745096"/>
    <n v="0.10052806571484452"/>
    <n v="-0.17806277127091108"/>
    <n v="-3.0505746548298632E-2"/>
    <n v="9096"/>
    <n v="-5804"/>
    <n v="-7196"/>
    <n v="-4017"/>
    <n v="-8.1956175786509974E-2"/>
    <n v="-0.22300560706156664"/>
    <n v="-9.088235294117647E-2"/>
    <n v="0.18557963030970742"/>
    <n v="0.50496863376450341"/>
    <n v="0.20579185520361992"/>
    <n v="2.5872531226110831"/>
    <n v="18.651556316244456"/>
    <n v="0.33569068742595276"/>
    <n v="4.170741432343184"/>
  </r>
  <r>
    <x v="3"/>
    <x v="6"/>
    <n v="21581"/>
    <n v="0.19807916504746573"/>
    <n v="51040"/>
    <n v="4.133512873872771E-2"/>
    <n v="22258"/>
    <n v="-1.5611870328601124E-2"/>
    <n v="29459"/>
    <n v="-4.9740330957065898E-2"/>
    <n v="22464"/>
    <n v="8.3960625361899244E-2"/>
    <n v="0.99082977207977208"/>
    <n v="-9.1859882509345181E-2"/>
    <n v="0.44012539184952976"/>
    <n v="0.55987460815047019"/>
    <n v="9628"/>
    <n v="0.32682711565226247"/>
    <n v="19831"/>
    <n v="0.67317288434773759"/>
    <n v="2.3331948483589531"/>
    <n v="1.4662009410758208"/>
    <n v="1.9043010836703946"/>
    <n v="1.6661819692563358"/>
    <n v="1.1761528874117158"/>
    <n v="2.0882456759618777"/>
    <n v="1.3650433251471201"/>
    <n v="0.57717476489028208"/>
    <n v="0.42282523510971787"/>
    <n v="147.7112609490201"/>
    <n v="52.196738251415226"/>
    <n v="43.977566324280041"/>
    <n v="155.93043287615527"/>
    <n v="0"/>
    <n v="-8.2191719271351857"/>
    <n v="7788"/>
    <n v="7232"/>
    <n v="0.44302065884980457"/>
    <n v="0.33955890563930763"/>
    <n v="0.21742043551088777"/>
    <n v="22.57391304347826"/>
    <s v="B+"/>
    <n v="0.14169278996865203"/>
    <n v="0.33510958713683331"/>
    <n v="0.20189838079285316"/>
    <n v="0.70180250783699061"/>
    <n v="2.3650433251471203"/>
    <n v="19951"/>
    <n v="50000"/>
    <n v="44516"/>
    <n v="2483"/>
    <n v="4966"/>
    <n v="0.12445491454062453"/>
    <n v="4.0758922648269219E-3"/>
    <n v="-1.4529182879377394E-2"/>
    <n v="11299"/>
    <n v="762"/>
    <n v="-6663"/>
    <n v="5428"/>
    <n v="0.10634796238244514"/>
    <n v="0.25151753857559889"/>
    <n v="0.151535455053043"/>
    <n v="0.22137539184952978"/>
    <n v="0.52356239284555861"/>
    <n v="0.31543830262423228"/>
    <n v="2.0065449830603788"/>
    <n v="15.080623719889703"/>
    <n v="0.28335857677843113"/>
    <n v="4.7695441142767576"/>
  </r>
  <r>
    <x v="4"/>
    <x v="7"/>
    <m/>
    <m/>
    <m/>
    <m/>
    <m/>
    <m/>
    <m/>
    <m/>
    <m/>
    <m/>
    <e v="#DIV/0!"/>
    <e v="#DIV/0!"/>
    <e v="#DIV/0!"/>
    <e v="#DIV/0!"/>
    <m/>
    <e v="#DIV/0!"/>
    <n v="0"/>
    <e v="#DIV/0!"/>
    <e v="#DIV/0!"/>
    <m/>
    <m/>
    <m/>
    <m/>
    <m/>
    <m/>
    <m/>
    <m/>
    <m/>
    <m/>
    <m/>
    <m/>
    <m/>
    <m/>
    <m/>
    <m/>
    <m/>
    <m/>
    <m/>
    <m/>
    <s v="A"/>
    <m/>
    <m/>
    <m/>
    <m/>
    <m/>
    <m/>
    <m/>
    <e v="#DIV/0!"/>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C695E-16A2-42D2-80F7-31BFC8652005}" name="PivotTable3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L18:AN25"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7">
    <i>
      <x/>
    </i>
    <i>
      <x v="1"/>
    </i>
    <i>
      <x v="2"/>
    </i>
    <i>
      <x v="3"/>
    </i>
    <i>
      <x v="4"/>
    </i>
    <i>
      <x v="5"/>
    </i>
    <i>
      <x v="6"/>
    </i>
  </rowItems>
  <colFields count="1">
    <field x="-2"/>
  </colFields>
  <colItems count="2">
    <i>
      <x/>
    </i>
    <i i="1">
      <x v="1"/>
    </i>
  </colItems>
  <pageFields count="1">
    <pageField fld="0" hier="0" name="[Table1].[Company].&amp;[NVIDIA]" cap="NVIDIA"/>
  </pageFields>
  <dataFields count="2">
    <dataField name="Interest Coverage " fld="3" baseField="0" baseItem="0"/>
    <dataField fld="2" subtotal="count" baseField="0" baseItem="0"/>
  </dataFields>
  <formats count="13">
    <format dxfId="246">
      <pivotArea collapsedLevelsAreSubtotals="1" fieldPosition="0">
        <references count="2">
          <reference field="4294967294" count="1" selected="0">
            <x v="0"/>
          </reference>
          <reference field="1" count="0"/>
        </references>
      </pivotArea>
    </format>
    <format dxfId="245">
      <pivotArea type="all" dataOnly="0" outline="0" fieldPosition="0"/>
    </format>
    <format dxfId="244">
      <pivotArea outline="0" collapsedLevelsAreSubtotals="1" fieldPosition="0"/>
    </format>
    <format dxfId="243">
      <pivotArea field="1" type="button" dataOnly="0" labelOnly="1" outline="0" axis="axisRow" fieldPosition="0"/>
    </format>
    <format dxfId="242">
      <pivotArea dataOnly="0" labelOnly="1" fieldPosition="0">
        <references count="1">
          <reference field="1" count="0"/>
        </references>
      </pivotArea>
    </format>
    <format dxfId="241">
      <pivotArea dataOnly="0" labelOnly="1" outline="0" fieldPosition="0">
        <references count="1">
          <reference field="4294967294" count="2">
            <x v="0"/>
            <x v="1"/>
          </reference>
        </references>
      </pivotArea>
    </format>
    <format dxfId="240">
      <pivotArea field="1" type="button" dataOnly="0" labelOnly="1" outline="0" axis="axisRow" fieldPosition="0"/>
    </format>
    <format dxfId="239">
      <pivotArea dataOnly="0" labelOnly="1" outline="0" fieldPosition="0">
        <references count="1">
          <reference field="4294967294" count="2">
            <x v="0"/>
            <x v="1"/>
          </reference>
        </references>
      </pivotArea>
    </format>
    <format dxfId="238">
      <pivotArea outline="0" collapsedLevelsAreSubtotals="1" fieldPosition="0">
        <references count="1">
          <reference field="4294967294" count="1" selected="0">
            <x v="0"/>
          </reference>
        </references>
      </pivotArea>
    </format>
    <format dxfId="237">
      <pivotArea dataOnly="0" labelOnly="1" outline="0" fieldPosition="0">
        <references count="1">
          <reference field="4294967294" count="1">
            <x v="0"/>
          </reference>
        </references>
      </pivotArea>
    </format>
    <format dxfId="236">
      <pivotArea field="0" type="button" dataOnly="0" labelOnly="1" outline="0" axis="axisPage" fieldPosition="0"/>
    </format>
    <format dxfId="235">
      <pivotArea field="0" type="button" dataOnly="0" labelOnly="1" outline="0" axis="axisPage" fieldPosition="0"/>
    </format>
    <format dxfId="234">
      <pivotArea dataOnly="0" labelOnly="1" fieldPosition="0">
        <references count="1">
          <reference field="1" count="0"/>
        </references>
      </pivotArea>
    </format>
  </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Interest Coverage "/>
  </pivotHierarchies>
  <pivotTableStyleInfo name="PivotTable Style 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ncial Position Analysis (version 2).xlsb.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3F89D7-DCAD-4BD1-B54F-78669DCD2833}" name="PivotTable19"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30">
  <location ref="A167:C174"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Current Ratio" fld="20" baseField="0" baseItem="0"/>
    <dataField name=" Average IndustryCurrent Ratio" fld="22" baseField="0" baseItem="0"/>
  </dataFields>
  <formats count="6">
    <format dxfId="178">
      <pivotArea collapsedLevelsAreSubtotals="1" fieldPosition="0">
        <references count="1">
          <reference field="1" count="1">
            <x v="9"/>
          </reference>
        </references>
      </pivotArea>
    </format>
    <format dxfId="177">
      <pivotArea outline="0" collapsedLevelsAreSubtotals="1" fieldPosition="0"/>
    </format>
    <format dxfId="176">
      <pivotArea type="all" dataOnly="0" outline="0" fieldPosition="0"/>
    </format>
    <format dxfId="175">
      <pivotArea outline="0" collapsedLevelsAreSubtotals="1" fieldPosition="0"/>
    </format>
    <format dxfId="174">
      <pivotArea field="1" type="button" dataOnly="0" labelOnly="1" outline="0" axis="axisRow" fieldPosition="0"/>
    </format>
    <format dxfId="173">
      <pivotArea dataOnly="0" labelOnly="1" fieldPosition="0">
        <references count="1">
          <reference field="1" count="0"/>
        </references>
      </pivotArea>
    </format>
  </formats>
  <chartFormats count="8">
    <chartFormat chart="22"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175D16-94E3-4B4B-954A-808A3EEFA904}" name="PivotTable17"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44">
  <location ref="A136:K143"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item="5" hier="-1"/>
  </pageFields>
  <dataFields count="10">
    <dataField name=" BottomCap" fld="69" baseField="0" baseItem="0"/>
    <dataField name=" SRBlack" fld="97" baseField="0" baseItem="0" numFmtId="9"/>
    <dataField name=" SRBrown" fld="98" baseField="0" baseItem="0" numFmtId="9"/>
    <dataField name=" SRGreen" fld="99" baseField="0" baseItem="0" numFmtId="9"/>
    <dataField name=" SRRed" fld="100" baseField="0" baseItem="0" numFmtId="9"/>
    <dataField name=" SRTranspBlack" fld="101" baseField="0" baseItem="0" numFmtId="9"/>
    <dataField name=" SRTranspBrown" fld="102" baseField="0" baseItem="0" numFmtId="9"/>
    <dataField name=" SRTranspGreen" fld="103" baseField="0" baseItem="0" numFmtId="9"/>
    <dataField name=" SRTranspRed" fld="104" baseField="0" baseItem="0" numFmtId="9"/>
    <dataField name=" UpperCap" fld="78" baseField="0" baseItem="0"/>
  </dataFields>
  <formats count="3">
    <format dxfId="181">
      <pivotArea collapsedLevelsAreSubtotals="1" fieldPosition="0">
        <references count="1">
          <reference field="1" count="1">
            <x v="9"/>
          </reference>
        </references>
      </pivotArea>
    </format>
    <format dxfId="180">
      <pivotArea outline="0" collapsedLevelsAreSubtotals="1" fieldPosition="0"/>
    </format>
    <format dxfId="179">
      <pivotArea dataOnly="0" fieldPosition="0">
        <references count="2">
          <reference field="0" count="1" selected="0">
            <x v="2"/>
          </reference>
          <reference field="1" count="0"/>
        </references>
      </pivotArea>
    </format>
  </formats>
  <chartFormats count="27">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8" format="50" series="1">
      <pivotArea type="data" outline="0" fieldPosition="0">
        <references count="1">
          <reference field="4294967294" count="1" selected="0">
            <x v="0"/>
          </reference>
        </references>
      </pivotArea>
    </chartFormat>
    <chartFormat chart="39" format="30" series="1">
      <pivotArea type="data" outline="0" fieldPosition="0">
        <references count="1">
          <reference field="4294967294" count="1" selected="0">
            <x v="0"/>
          </reference>
        </references>
      </pivotArea>
    </chartFormat>
    <chartFormat chart="39" format="31" series="1">
      <pivotArea type="data" outline="0" fieldPosition="0">
        <references count="1">
          <reference field="4294967294" count="1" selected="0">
            <x v="1"/>
          </reference>
        </references>
      </pivotArea>
    </chartFormat>
    <chartFormat chart="39" format="32" series="1">
      <pivotArea type="data" outline="0" fieldPosition="0">
        <references count="1">
          <reference field="4294967294" count="1" selected="0">
            <x v="2"/>
          </reference>
        </references>
      </pivotArea>
    </chartFormat>
    <chartFormat chart="39" format="33" series="1">
      <pivotArea type="data" outline="0" fieldPosition="0">
        <references count="1">
          <reference field="4294967294" count="1" selected="0">
            <x v="3"/>
          </reference>
        </references>
      </pivotArea>
    </chartFormat>
    <chartFormat chart="39" format="34" series="1">
      <pivotArea type="data" outline="0" fieldPosition="0">
        <references count="1">
          <reference field="4294967294" count="1" selected="0">
            <x v="4"/>
          </reference>
        </references>
      </pivotArea>
    </chartFormat>
    <chartFormat chart="39" format="35" series="1">
      <pivotArea type="data" outline="0" fieldPosition="0">
        <references count="1">
          <reference field="4294967294" count="1" selected="0">
            <x v="5"/>
          </reference>
        </references>
      </pivotArea>
    </chartFormat>
    <chartFormat chart="39" format="36" series="1">
      <pivotArea type="data" outline="0" fieldPosition="0">
        <references count="1">
          <reference field="4294967294" count="1" selected="0">
            <x v="6"/>
          </reference>
        </references>
      </pivotArea>
    </chartFormat>
    <chartFormat chart="39" format="37" series="1">
      <pivotArea type="data" outline="0" fieldPosition="0">
        <references count="1">
          <reference field="4294967294" count="1" selected="0">
            <x v="7"/>
          </reference>
        </references>
      </pivotArea>
    </chartFormat>
    <chartFormat chart="39" format="38" series="1">
      <pivotArea type="data" outline="0" fieldPosition="0">
        <references count="1">
          <reference field="4294967294" count="1" selected="0">
            <x v="8"/>
          </reference>
        </references>
      </pivotArea>
    </chartFormat>
    <chartFormat chart="39" format="39" series="1">
      <pivotArea type="data" outline="0" fieldPosition="0">
        <references count="1">
          <reference field="4294967294" count="1" selected="0">
            <x v="9"/>
          </reference>
        </references>
      </pivotArea>
    </chartFormat>
    <chartFormat chart="43" format="50" series="1">
      <pivotArea type="data" outline="0" fieldPosition="0">
        <references count="1">
          <reference field="4294967294" count="1" selected="0">
            <x v="0"/>
          </reference>
        </references>
      </pivotArea>
    </chartFormat>
    <chartFormat chart="43" format="51" series="1">
      <pivotArea type="data" outline="0" fieldPosition="0">
        <references count="1">
          <reference field="4294967294" count="1" selected="0">
            <x v="1"/>
          </reference>
        </references>
      </pivotArea>
    </chartFormat>
    <chartFormat chart="43" format="52" series="1">
      <pivotArea type="data" outline="0" fieldPosition="0">
        <references count="1">
          <reference field="4294967294" count="1" selected="0">
            <x v="2"/>
          </reference>
        </references>
      </pivotArea>
    </chartFormat>
    <chartFormat chart="43" format="53" series="1">
      <pivotArea type="data" outline="0" fieldPosition="0">
        <references count="1">
          <reference field="4294967294" count="1" selected="0">
            <x v="3"/>
          </reference>
        </references>
      </pivotArea>
    </chartFormat>
    <chartFormat chart="43" format="54" series="1">
      <pivotArea type="data" outline="0" fieldPosition="0">
        <references count="1">
          <reference field="4294967294" count="1" selected="0">
            <x v="4"/>
          </reference>
        </references>
      </pivotArea>
    </chartFormat>
    <chartFormat chart="43" format="55" series="1">
      <pivotArea type="data" outline="0" fieldPosition="0">
        <references count="1">
          <reference field="4294967294" count="1" selected="0">
            <x v="5"/>
          </reference>
        </references>
      </pivotArea>
    </chartFormat>
    <chartFormat chart="43" format="56" series="1">
      <pivotArea type="data" outline="0" fieldPosition="0">
        <references count="1">
          <reference field="4294967294" count="1" selected="0">
            <x v="6"/>
          </reference>
        </references>
      </pivotArea>
    </chartFormat>
    <chartFormat chart="43" format="57" series="1">
      <pivotArea type="data" outline="0" fieldPosition="0">
        <references count="1">
          <reference field="4294967294" count="1" selected="0">
            <x v="7"/>
          </reference>
        </references>
      </pivotArea>
    </chartFormat>
    <chartFormat chart="43" format="58" series="1">
      <pivotArea type="data" outline="0" fieldPosition="0">
        <references count="1">
          <reference field="4294967294" count="1" selected="0">
            <x v="8"/>
          </reference>
        </references>
      </pivotArea>
    </chartFormat>
    <chartFormat chart="43"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2B42B7-7076-4F65-B234-AA487CBC99A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47:E254"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dataField="1" numFmtId="9" showAll="0"/>
    <pivotField dataField="1" numFmtId="9" showAll="0"/>
    <pivotField dataField="1" numFmtId="9" showAll="0"/>
    <pivotField numFmtId="2" showAll="0"/>
    <pivotField showAll="0"/>
    <pivotField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ataField="1" dragToRow="0" dragToCol="0" dragToPage="0" showAll="0" defaultSubtotal="0"/>
  </pivotFields>
  <rowFields count="1">
    <field x="1"/>
  </rowFields>
  <rowItems count="7">
    <i>
      <x/>
    </i>
    <i>
      <x v="1"/>
    </i>
    <i>
      <x v="2"/>
    </i>
    <i>
      <x v="3"/>
    </i>
    <i>
      <x v="4"/>
    </i>
    <i>
      <x v="5"/>
    </i>
    <i>
      <x v="6"/>
    </i>
  </rowItems>
  <colFields count="1">
    <field x="-2"/>
  </colFields>
  <colItems count="4">
    <i>
      <x/>
    </i>
    <i i="1">
      <x v="1"/>
    </i>
    <i i="2">
      <x v="2"/>
    </i>
    <i i="3">
      <x v="3"/>
    </i>
  </colItems>
  <pageFields count="1">
    <pageField fld="0" item="0" hier="-1"/>
  </pageFields>
  <dataFields count="4">
    <dataField name="EBIT Margin " fld="39" baseField="0" baseItem="0"/>
    <dataField name="Direct Margin " fld="37" baseField="0" baseItem="0"/>
    <dataField name="Indirect Margin " fld="38" baseField="0" baseItem="0"/>
    <dataField name="Min EBIT Margin " fld="69" baseField="0" baseItem="0"/>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8D039E-8FDC-4D0B-8B2F-EEDD072FC28A}" name="PivotTable5"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33">
  <location ref="A88:K95"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item="5" hier="-1"/>
  </pageFields>
  <dataFields count="10">
    <dataField name=" BottomCap" fld="69" baseField="0" baseItem="0"/>
    <dataField name=" CRBlack" fld="70" baseField="0" baseItem="0" numFmtId="9"/>
    <dataField name=" CRBrown" fld="71" baseField="0" baseItem="0" numFmtId="9"/>
    <dataField name=" CRGreen" fld="72" baseField="0" baseItem="0" numFmtId="9"/>
    <dataField name=" CRRed" fld="73" baseField="0" baseItem="0" numFmtId="9"/>
    <dataField name=" CRTranspBlack" fld="74" baseField="0" baseItem="0" numFmtId="9"/>
    <dataField name=" CRTranspBrown" fld="75" baseField="0" baseItem="0" numFmtId="9"/>
    <dataField name=" CRTranspGreen" fld="76" baseField="0" baseItem="0" numFmtId="9"/>
    <dataField name=" CRTranspRed" fld="77" baseField="0" baseItem="0" numFmtId="9"/>
    <dataField name=" UpperCap" fld="78" baseField="0" baseItem="0"/>
  </dataFields>
  <formats count="3">
    <format dxfId="185">
      <pivotArea collapsedLevelsAreSubtotals="1" fieldPosition="0">
        <references count="1">
          <reference field="1" count="1">
            <x v="9"/>
          </reference>
        </references>
      </pivotArea>
    </format>
    <format dxfId="184">
      <pivotArea outline="0" collapsedLevelsAreSubtotals="1" fieldPosition="0"/>
    </format>
    <format dxfId="183">
      <pivotArea dataOnly="0" fieldPosition="0">
        <references count="2">
          <reference field="0" count="1" selected="0">
            <x v="2"/>
          </reference>
          <reference field="1" count="0"/>
        </references>
      </pivotArea>
    </format>
  </formats>
  <chartFormats count="20">
    <chartFormat chart="29" format="20" series="1">
      <pivotArea type="data" outline="0" fieldPosition="0">
        <references count="1">
          <reference field="4294967294" count="1" selected="0">
            <x v="0"/>
          </reference>
        </references>
      </pivotArea>
    </chartFormat>
    <chartFormat chart="29" format="21" series="1">
      <pivotArea type="data" outline="0" fieldPosition="0">
        <references count="1">
          <reference field="4294967294" count="1" selected="0">
            <x v="1"/>
          </reference>
        </references>
      </pivotArea>
    </chartFormat>
    <chartFormat chart="29" format="22" series="1">
      <pivotArea type="data" outline="0" fieldPosition="0">
        <references count="1">
          <reference field="4294967294" count="1" selected="0">
            <x v="2"/>
          </reference>
        </references>
      </pivotArea>
    </chartFormat>
    <chartFormat chart="29" format="23" series="1">
      <pivotArea type="data" outline="0" fieldPosition="0">
        <references count="1">
          <reference field="4294967294" count="1" selected="0">
            <x v="3"/>
          </reference>
        </references>
      </pivotArea>
    </chartFormat>
    <chartFormat chart="29" format="24" series="1">
      <pivotArea type="data" outline="0" fieldPosition="0">
        <references count="1">
          <reference field="4294967294" count="1" selected="0">
            <x v="4"/>
          </reference>
        </references>
      </pivotArea>
    </chartFormat>
    <chartFormat chart="29" format="25" series="1">
      <pivotArea type="data" outline="0" fieldPosition="0">
        <references count="1">
          <reference field="4294967294" count="1" selected="0">
            <x v="5"/>
          </reference>
        </references>
      </pivotArea>
    </chartFormat>
    <chartFormat chart="29" format="26" series="1">
      <pivotArea type="data" outline="0" fieldPosition="0">
        <references count="1">
          <reference field="4294967294" count="1" selected="0">
            <x v="6"/>
          </reference>
        </references>
      </pivotArea>
    </chartFormat>
    <chartFormat chart="29" format="27" series="1">
      <pivotArea type="data" outline="0" fieldPosition="0">
        <references count="1">
          <reference field="4294967294" count="1" selected="0">
            <x v="7"/>
          </reference>
        </references>
      </pivotArea>
    </chartFormat>
    <chartFormat chart="29" format="28" series="1">
      <pivotArea type="data" outline="0" fieldPosition="0">
        <references count="1">
          <reference field="4294967294" count="1" selected="0">
            <x v="8"/>
          </reference>
        </references>
      </pivotArea>
    </chartFormat>
    <chartFormat chart="29" format="29" series="1">
      <pivotArea type="data" outline="0" fieldPosition="0">
        <references count="1">
          <reference field="4294967294" count="1" selected="0">
            <x v="9"/>
          </reference>
        </references>
      </pivotArea>
    </chartFormat>
    <chartFormat chart="32" format="40" series="1">
      <pivotArea type="data" outline="0" fieldPosition="0">
        <references count="1">
          <reference field="4294967294" count="1" selected="0">
            <x v="0"/>
          </reference>
        </references>
      </pivotArea>
    </chartFormat>
    <chartFormat chart="32" format="41" series="1">
      <pivotArea type="data" outline="0" fieldPosition="0">
        <references count="1">
          <reference field="4294967294" count="1" selected="0">
            <x v="1"/>
          </reference>
        </references>
      </pivotArea>
    </chartFormat>
    <chartFormat chart="32" format="42" series="1">
      <pivotArea type="data" outline="0" fieldPosition="0">
        <references count="1">
          <reference field="4294967294" count="1" selected="0">
            <x v="2"/>
          </reference>
        </references>
      </pivotArea>
    </chartFormat>
    <chartFormat chart="32" format="43" series="1">
      <pivotArea type="data" outline="0" fieldPosition="0">
        <references count="1">
          <reference field="4294967294" count="1" selected="0">
            <x v="3"/>
          </reference>
        </references>
      </pivotArea>
    </chartFormat>
    <chartFormat chart="32" format="44" series="1">
      <pivotArea type="data" outline="0" fieldPosition="0">
        <references count="1">
          <reference field="4294967294" count="1" selected="0">
            <x v="4"/>
          </reference>
        </references>
      </pivotArea>
    </chartFormat>
    <chartFormat chart="32" format="45" series="1">
      <pivotArea type="data" outline="0" fieldPosition="0">
        <references count="1">
          <reference field="4294967294" count="1" selected="0">
            <x v="5"/>
          </reference>
        </references>
      </pivotArea>
    </chartFormat>
    <chartFormat chart="32" format="46" series="1">
      <pivotArea type="data" outline="0" fieldPosition="0">
        <references count="1">
          <reference field="4294967294" count="1" selected="0">
            <x v="6"/>
          </reference>
        </references>
      </pivotArea>
    </chartFormat>
    <chartFormat chart="32" format="47" series="1">
      <pivotArea type="data" outline="0" fieldPosition="0">
        <references count="1">
          <reference field="4294967294" count="1" selected="0">
            <x v="7"/>
          </reference>
        </references>
      </pivotArea>
    </chartFormat>
    <chartFormat chart="32" format="48" series="1">
      <pivotArea type="data" outline="0" fieldPosition="0">
        <references count="1">
          <reference field="4294967294" count="1" selected="0">
            <x v="8"/>
          </reference>
        </references>
      </pivotArea>
    </chartFormat>
    <chartFormat chart="32" format="4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68DA396-4392-44FB-9C25-0F2EADB29060}"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353:C360"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dataField="1" numFmtId="1" showAll="0"/>
    <pivotField numFmtId="9" showAll="0"/>
    <pivotField numFmtId="9" showAll="0"/>
    <pivotField numFmtId="9" showAll="0"/>
    <pivotField numFmtId="2" showAll="0"/>
    <pivotField showAll="0"/>
    <pivotField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dataField="1"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Net Income " fld="36" baseField="0" baseItem="0"/>
    <dataField name="Net CF " fld="58" baseField="0" baseItem="0"/>
  </dataFields>
  <formats count="1">
    <format dxfId="186">
      <pivotArea outline="0" collapsedLevelsAreSubtotals="1" fieldPosition="0"/>
    </format>
  </format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490174-ADB1-412E-BEF1-CD28E09570FA}"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24:C31"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dataField="1" showAll="0"/>
    <pivotField showAll="0"/>
    <pivotField dataField="1"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Total Assets Growth Rate" fld="5" baseField="0" baseItem="0"/>
    <dataField name=" Revenues Growth Rate" fld="7" baseField="0" baseItem="0"/>
  </dataFields>
  <formats count="4">
    <format dxfId="190">
      <pivotArea outline="0" collapsedLevelsAreSubtotals="1" fieldPosition="0"/>
    </format>
    <format dxfId="189">
      <pivotArea collapsedLevelsAreSubtotals="1" fieldPosition="0">
        <references count="1">
          <reference field="1" count="1">
            <x v="9"/>
          </reference>
        </references>
      </pivotArea>
    </format>
    <format dxfId="188">
      <pivotArea collapsedLevelsAreSubtotals="1" fieldPosition="0">
        <references count="2">
          <reference field="4294967294" count="1" selected="0">
            <x v="0"/>
          </reference>
          <reference field="1" count="1">
            <x v="9"/>
          </reference>
        </references>
      </pivotArea>
    </format>
    <format dxfId="187">
      <pivotArea collapsedLevelsAreSubtotals="1" fieldPosition="0">
        <references count="2">
          <reference field="4294967294" count="1" selected="0">
            <x v="1"/>
          </reference>
          <reference field="1" count="1">
            <x v="9"/>
          </reference>
        </references>
      </pivotArea>
    </format>
  </format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9ACF64D-1366-4439-86E4-133961F0BAB1}"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A403:C410"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numFmtId="9" showAll="0"/>
    <pivotField dataField="1"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dataField="1"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S " fld="44" baseField="0" baseItem="0"/>
    <dataField name="CFROS " fld="61" baseField="0" baseItem="0"/>
  </dataFields>
  <formats count="1">
    <format dxfId="191">
      <pivotArea outline="0" collapsedLevelsAreSubtotals="1" fieldPosition="0"/>
    </format>
  </formats>
  <chartFormats count="4">
    <chartFormat chart="51"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1"/>
          </reference>
        </references>
      </pivotArea>
    </chartFormat>
    <chartFormat chart="55" format="4" series="1">
      <pivotArea type="data" outline="0" fieldPosition="0">
        <references count="1">
          <reference field="4294967294" count="1" selected="0">
            <x v="0"/>
          </reference>
        </references>
      </pivotArea>
    </chartFormat>
    <chartFormat chart="5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50D135D-FFE0-4813-95E5-1C5322EE8EF7}"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218:D225"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dataField="1"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item="5" hier="-1"/>
  </pageFields>
  <dataFields count="3">
    <dataField name=" ComCr" fld="34" baseField="0" baseItem="0"/>
    <dataField name=" GreenComCr" fld="79" baseField="1" baseItem="0" numFmtId="1"/>
    <dataField name=" RedComCr" fld="80" baseField="0" baseItem="0" numFmtId="1"/>
  </dataFields>
  <formats count="7">
    <format dxfId="198">
      <pivotArea collapsedLevelsAreSubtotals="1" fieldPosition="0">
        <references count="1">
          <reference field="1" count="1">
            <x v="9"/>
          </reference>
        </references>
      </pivotArea>
    </format>
    <format dxfId="197">
      <pivotArea outline="0" collapsedLevelsAreSubtotals="1" fieldPosition="0"/>
    </format>
    <format dxfId="196">
      <pivotArea type="all" dataOnly="0" outline="0" fieldPosition="0"/>
    </format>
    <format dxfId="195">
      <pivotArea outline="0" collapsedLevelsAreSubtotals="1" fieldPosition="0"/>
    </format>
    <format dxfId="194">
      <pivotArea field="1" type="button" dataOnly="0" labelOnly="1" outline="0" axis="axisRow" fieldPosition="0"/>
    </format>
    <format dxfId="193">
      <pivotArea dataOnly="0" labelOnly="1" fieldPosition="0">
        <references count="1">
          <reference field="1" count="0"/>
        </references>
      </pivotArea>
    </format>
    <format dxfId="192">
      <pivotArea outline="0" collapsedLevelsAreSubtotals="1" fieldPosition="0"/>
    </format>
  </formats>
  <chartFormats count="17">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pivotArea type="data" outline="0" fieldPosition="0">
        <references count="2">
          <reference field="4294967294" count="1" selected="0">
            <x v="0"/>
          </reference>
          <reference field="1" count="1" selected="0">
            <x v="5"/>
          </reference>
        </references>
      </pivotArea>
    </chartFormat>
    <chartFormat chart="23" format="4">
      <pivotArea type="data" outline="0" fieldPosition="0">
        <references count="2">
          <reference field="4294967294" count="1" selected="0">
            <x v="0"/>
          </reference>
          <reference field="1" count="1" selected="0">
            <x v="9"/>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5"/>
          </reference>
        </references>
      </pivotArea>
    </chartFormat>
    <chartFormat chart="25" format="7">
      <pivotArea type="data" outline="0" fieldPosition="0">
        <references count="2">
          <reference field="4294967294" count="1" selected="0">
            <x v="0"/>
          </reference>
          <reference field="1" count="1" selected="0">
            <x v="9"/>
          </reference>
        </references>
      </pivotArea>
    </chartFormat>
    <chartFormat chart="25" format="8" series="1">
      <pivotArea type="data" outline="0" fieldPosition="0">
        <references count="1">
          <reference field="4294967294" count="1" selected="0">
            <x v="1"/>
          </reference>
        </references>
      </pivotArea>
    </chartFormat>
    <chartFormat chart="25" format="9" series="1">
      <pivotArea type="data" outline="0" fieldPosition="0">
        <references count="1">
          <reference field="4294967294" count="1" selected="0">
            <x v="2"/>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1" count="1" selected="0">
            <x v="5"/>
          </reference>
        </references>
      </pivotArea>
    </chartFormat>
    <chartFormat chart="32" format="12">
      <pivotArea type="data" outline="0" fieldPosition="0">
        <references count="2">
          <reference field="4294967294" count="1" selected="0">
            <x v="0"/>
          </reference>
          <reference field="1" count="1" selected="0">
            <x v="9"/>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23" format="5">
      <pivotArea type="data" outline="0" fieldPosition="0">
        <references count="2">
          <reference field="4294967294" count="1" selected="0">
            <x v="0"/>
          </reference>
          <reference field="1" count="1" selected="0">
            <x v="8"/>
          </reference>
        </references>
      </pivotArea>
    </chartFormat>
    <chartFormat chart="32" format="15">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B9DCF28-0B96-4A93-B0D5-ACA39A3A1D50}" name="PivotTable4"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21">
  <location ref="A58:C65"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dataField="1" numFmtId="9" showAll="0"/>
    <pivotField dataField="1"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Current Assets Ratio" fld="14" baseField="0" baseItem="0"/>
    <dataField name=" Long Term Assets Ratio" fld="15" baseField="0" baseItem="0"/>
  </dataFields>
  <formats count="7">
    <format dxfId="205">
      <pivotArea collapsedLevelsAreSubtotals="1" fieldPosition="0">
        <references count="1">
          <reference field="1" count="1">
            <x v="9"/>
          </reference>
        </references>
      </pivotArea>
    </format>
    <format dxfId="204">
      <pivotArea outline="0" collapsedLevelsAreSubtotals="1" fieldPosition="0"/>
    </format>
    <format dxfId="203">
      <pivotArea type="all" dataOnly="0" outline="0" fieldPosition="0"/>
    </format>
    <format dxfId="202">
      <pivotArea outline="0" collapsedLevelsAreSubtotals="1" fieldPosition="0"/>
    </format>
    <format dxfId="201">
      <pivotArea field="1" type="button" dataOnly="0" labelOnly="1" outline="0" axis="axisRow" fieldPosition="0"/>
    </format>
    <format dxfId="200">
      <pivotArea dataOnly="0" labelOnly="1" fieldPosition="0">
        <references count="1">
          <reference field="1" count="0"/>
        </references>
      </pivotArea>
    </format>
    <format dxfId="19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BF1147-55FF-4F8C-8990-02054844E22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3:B10" firstHeaderRow="1"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Items count="1">
    <i/>
  </colItems>
  <pageFields count="1">
    <pageField fld="0" item="5" hier="-1"/>
  </pageFields>
  <dataFields count="1">
    <dataField name=" Equity Growth Rate" fld="3" baseField="0" baseItem="0" numFmtId="9"/>
  </dataFields>
  <formats count="2">
    <format dxfId="207">
      <pivotArea collapsedLevelsAreSubtotals="1" fieldPosition="0">
        <references count="1">
          <reference field="1" count="1">
            <x v="9"/>
          </reference>
        </references>
      </pivotArea>
    </format>
    <format dxfId="206">
      <pivotArea outline="0" collapsedLevelsAreSubtotals="1" fieldPosition="0"/>
    </format>
  </formats>
  <chartFormats count="4">
    <chartFormat chart="9"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3681F2-C07A-4298-8D7E-36BA9B53F494}"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location ref="A447:C454"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numFmtId="9" showAll="0"/>
    <pivotField dataField="1"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dataField="1"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S " fld="44" baseField="0" baseItem="0"/>
    <dataField name="OCFROS " fld="64" baseField="0" baseItem="0"/>
  </dataFields>
  <formats count="1">
    <format dxfId="141">
      <pivotArea outline="0" collapsedLevelsAreSubtotals="1" fieldPosition="0"/>
    </format>
  </formats>
  <chartFormats count="4">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5" format="4"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DD041F6-A9C5-48E6-A16F-F2193623ACD5}" name="PivotTable16"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41">
  <location ref="A119:K126"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item="5" hier="-1"/>
  </pageFields>
  <dataFields count="10">
    <dataField name=" BottomCap" fld="69" baseField="0" baseItem="0"/>
    <dataField name=" CHRBlack" fld="89" baseField="0" baseItem="0" numFmtId="9"/>
    <dataField name=" CHRBrown" fld="90" baseField="0" baseItem="0" numFmtId="9"/>
    <dataField name=" CHRGreen" fld="91" baseField="0" baseItem="0" numFmtId="9"/>
    <dataField name=" CHRRed" fld="92" baseField="0" baseItem="0" numFmtId="9"/>
    <dataField name=" CHRTranspBlack" fld="93" baseField="0" baseItem="0" numFmtId="9"/>
    <dataField name=" CHRTranspBrown" fld="94" baseField="0" baseItem="0" numFmtId="9"/>
    <dataField name=" CHRTranspGreen" fld="95" baseField="0" baseItem="0" numFmtId="9"/>
    <dataField name=" CHRTranspRed" fld="96" baseField="0" baseItem="0" numFmtId="9"/>
    <dataField name=" UpperCap" fld="78" baseField="0" baseItem="0"/>
  </dataFields>
  <formats count="3">
    <format dxfId="210">
      <pivotArea collapsedLevelsAreSubtotals="1" fieldPosition="0">
        <references count="1">
          <reference field="1" count="1">
            <x v="9"/>
          </reference>
        </references>
      </pivotArea>
    </format>
    <format dxfId="209">
      <pivotArea outline="0" collapsedLevelsAreSubtotals="1" fieldPosition="0"/>
    </format>
    <format dxfId="208">
      <pivotArea dataOnly="0" fieldPosition="0">
        <references count="2">
          <reference field="0" count="1" selected="0">
            <x v="2"/>
          </reference>
          <reference field="1" count="0"/>
        </references>
      </pivotArea>
    </format>
  </formats>
  <chartFormats count="25">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5" format="31" series="1">
      <pivotArea type="data" outline="0" fieldPosition="0">
        <references count="1">
          <reference field="4294967294" count="1" selected="0">
            <x v="1"/>
          </reference>
        </references>
      </pivotArea>
    </chartFormat>
    <chartFormat chart="35" format="32" series="1">
      <pivotArea type="data" outline="0" fieldPosition="0">
        <references count="1">
          <reference field="4294967294" count="1" selected="0">
            <x v="2"/>
          </reference>
        </references>
      </pivotArea>
    </chartFormat>
    <chartFormat chart="35" format="33" series="1">
      <pivotArea type="data" outline="0" fieldPosition="0">
        <references count="1">
          <reference field="4294967294" count="1" selected="0">
            <x v="3"/>
          </reference>
        </references>
      </pivotArea>
    </chartFormat>
    <chartFormat chart="35" format="34" series="1">
      <pivotArea type="data" outline="0" fieldPosition="0">
        <references count="1">
          <reference field="4294967294" count="1" selected="0">
            <x v="4"/>
          </reference>
        </references>
      </pivotArea>
    </chartFormat>
    <chartFormat chart="35" format="35" series="1">
      <pivotArea type="data" outline="0" fieldPosition="0">
        <references count="1">
          <reference field="4294967294" count="1" selected="0">
            <x v="5"/>
          </reference>
        </references>
      </pivotArea>
    </chartFormat>
    <chartFormat chart="35" format="36" series="1">
      <pivotArea type="data" outline="0" fieldPosition="0">
        <references count="1">
          <reference field="4294967294" count="1" selected="0">
            <x v="6"/>
          </reference>
        </references>
      </pivotArea>
    </chartFormat>
    <chartFormat chart="35" format="37" series="1">
      <pivotArea type="data" outline="0" fieldPosition="0">
        <references count="1">
          <reference field="4294967294" count="1" selected="0">
            <x v="7"/>
          </reference>
        </references>
      </pivotArea>
    </chartFormat>
    <chartFormat chart="35" format="38" series="1">
      <pivotArea type="data" outline="0" fieldPosition="0">
        <references count="1">
          <reference field="4294967294" count="1" selected="0">
            <x v="8"/>
          </reference>
        </references>
      </pivotArea>
    </chartFormat>
    <chartFormat chart="35" format="39" series="1">
      <pivotArea type="data" outline="0" fieldPosition="0">
        <references count="1">
          <reference field="4294967294" count="1" selected="0">
            <x v="9"/>
          </reference>
        </references>
      </pivotArea>
    </chartFormat>
    <chartFormat chart="38" format="50" series="1">
      <pivotArea type="data" outline="0" fieldPosition="0">
        <references count="1">
          <reference field="4294967294" count="1" selected="0">
            <x v="0"/>
          </reference>
        </references>
      </pivotArea>
    </chartFormat>
    <chartFormat chart="38" format="51" series="1">
      <pivotArea type="data" outline="0" fieldPosition="0">
        <references count="1">
          <reference field="4294967294" count="1" selected="0">
            <x v="1"/>
          </reference>
        </references>
      </pivotArea>
    </chartFormat>
    <chartFormat chart="38" format="52" series="1">
      <pivotArea type="data" outline="0" fieldPosition="0">
        <references count="1">
          <reference field="4294967294" count="1" selected="0">
            <x v="2"/>
          </reference>
        </references>
      </pivotArea>
    </chartFormat>
    <chartFormat chart="38" format="53" series="1">
      <pivotArea type="data" outline="0" fieldPosition="0">
        <references count="1">
          <reference field="4294967294" count="1" selected="0">
            <x v="3"/>
          </reference>
        </references>
      </pivotArea>
    </chartFormat>
    <chartFormat chart="38" format="54" series="1">
      <pivotArea type="data" outline="0" fieldPosition="0">
        <references count="1">
          <reference field="4294967294" count="1" selected="0">
            <x v="4"/>
          </reference>
        </references>
      </pivotArea>
    </chartFormat>
    <chartFormat chart="38" format="55" series="1">
      <pivotArea type="data" outline="0" fieldPosition="0">
        <references count="1">
          <reference field="4294967294" count="1" selected="0">
            <x v="5"/>
          </reference>
        </references>
      </pivotArea>
    </chartFormat>
    <chartFormat chart="38" format="56" series="1">
      <pivotArea type="data" outline="0" fieldPosition="0">
        <references count="1">
          <reference field="4294967294" count="1" selected="0">
            <x v="6"/>
          </reference>
        </references>
      </pivotArea>
    </chartFormat>
    <chartFormat chart="38" format="57" series="1">
      <pivotArea type="data" outline="0" fieldPosition="0">
        <references count="1">
          <reference field="4294967294" count="1" selected="0">
            <x v="7"/>
          </reference>
        </references>
      </pivotArea>
    </chartFormat>
    <chartFormat chart="38" format="58" series="1">
      <pivotArea type="data" outline="0" fieldPosition="0">
        <references count="1">
          <reference field="4294967294" count="1" selected="0">
            <x v="8"/>
          </reference>
        </references>
      </pivotArea>
    </chartFormat>
    <chartFormat chart="38"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0F19DAF-321A-4AE8-ABB4-C67263E89C8E}"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41:C48"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dataField="1" showAll="0"/>
    <pivotField numFmtId="164" showAll="0"/>
    <pivotField dataField="1"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Current Assets Growth Rate" fld="11" baseField="0" baseItem="0"/>
    <dataField name=" Current Assets Turnover Ratio Growth Rate" fld="13" baseField="0" baseItem="0"/>
  </dataFields>
  <formats count="3">
    <format dxfId="213">
      <pivotArea outline="0" collapsedLevelsAreSubtotals="1" fieldPosition="0"/>
    </format>
    <format dxfId="212">
      <pivotArea collapsedLevelsAreSubtotals="1" fieldPosition="0">
        <references count="1">
          <reference field="1" count="1">
            <x v="9"/>
          </reference>
        </references>
      </pivotArea>
    </format>
    <format dxfId="211">
      <pivotArea collapsedLevelsAreSubtotals="1" fieldPosition="0">
        <references count="1">
          <reference field="1" count="9">
            <x v="1"/>
            <x v="2"/>
            <x v="3"/>
            <x v="4"/>
            <x v="5"/>
            <x v="6"/>
            <x v="7"/>
            <x v="8"/>
            <x v="9"/>
          </reference>
        </references>
      </pivotArea>
    </format>
  </formats>
  <chartFormats count="4">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EB2C149-4B74-4C43-886D-57BC2B8B4AA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29:C236"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dataField="1" numFmtId="1" showAll="0"/>
    <pivotField dataField="1" numFmtId="1" showAll="0"/>
    <pivotField numFmtId="9" showAll="0"/>
    <pivotField numFmtId="9" showAll="0"/>
    <pivotField numFmtId="9" showAll="0"/>
    <pivotField numFmtId="2" showAll="0"/>
    <pivotField showAll="0"/>
    <pivotField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EBIT " fld="35" baseField="0" baseItem="0"/>
    <dataField name="Net Income " fld="36"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FD45750-561C-4BBB-81A0-7678FC28379C}" name="PivotTable18"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26">
  <location ref="A152:C159"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Current Ratio" fld="20" baseField="0" baseItem="0"/>
    <dataField name=" Median IndustryCurrent Ratio" fld="21" baseField="0" baseItem="0"/>
  </dataFields>
  <formats count="6">
    <format dxfId="219">
      <pivotArea collapsedLevelsAreSubtotals="1" fieldPosition="0">
        <references count="1">
          <reference field="1" count="1">
            <x v="9"/>
          </reference>
        </references>
      </pivotArea>
    </format>
    <format dxfId="218">
      <pivotArea outline="0" collapsedLevelsAreSubtotals="1" fieldPosition="0"/>
    </format>
    <format dxfId="217">
      <pivotArea type="all" dataOnly="0" outline="0" fieldPosition="0"/>
    </format>
    <format dxfId="216">
      <pivotArea outline="0" collapsedLevelsAreSubtotals="1" fieldPosition="0"/>
    </format>
    <format dxfId="215">
      <pivotArea field="1" type="button" dataOnly="0" labelOnly="1" outline="0" axis="axisRow" fieldPosition="0"/>
    </format>
    <format dxfId="214">
      <pivotArea dataOnly="0" labelOnly="1" fieldPosition="0">
        <references count="1">
          <reference field="1" count="0"/>
        </references>
      </pivotArea>
    </format>
  </formats>
  <chartFormats count="4">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E24D80A-E0B1-427F-B449-DF3CFAD3E32F}"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278:C285"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dataField="1" showAll="0"/>
    <pivotField dataField="1"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Empl. Prod. GR " fld="53" baseField="0" baseItem="0"/>
    <dataField name="AVG An. Sal GR " fld="54" baseField="0" baseItem="0"/>
  </dataFields>
  <formats count="1">
    <format dxfId="220">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6DBD9E9-0777-432D-8008-1E84320B1EA0}" name="PivotTable15"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35">
  <location ref="A103:K110"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item="5" hier="-1"/>
  </pageFields>
  <dataFields count="10">
    <dataField name=" BottomCap" fld="69" baseField="0" baseItem="0"/>
    <dataField name=" QRBlack" fld="81" baseField="0" baseItem="0" numFmtId="9"/>
    <dataField name=" QRBrown" fld="82" baseField="0" baseItem="0" numFmtId="9"/>
    <dataField name=" QRGreen" fld="83" baseField="0" baseItem="0" numFmtId="9"/>
    <dataField name=" QRRed" fld="84" baseField="0" baseItem="0" numFmtId="9"/>
    <dataField name=" QRTranspBlack" fld="85" baseField="0" baseItem="0" numFmtId="9"/>
    <dataField name=" QRTranspBrown" fld="86" baseField="0" baseItem="0" numFmtId="9"/>
    <dataField name=" QRTranspGreen" fld="87" baseField="0" baseItem="0" numFmtId="9"/>
    <dataField name=" QRTranspRed" fld="88" baseField="0" baseItem="0" numFmtId="9"/>
    <dataField name=" UpperCap" fld="78" baseField="0" baseItem="0"/>
  </dataFields>
  <formats count="3">
    <format dxfId="223">
      <pivotArea collapsedLevelsAreSubtotals="1" fieldPosition="0">
        <references count="1">
          <reference field="1" count="1">
            <x v="9"/>
          </reference>
        </references>
      </pivotArea>
    </format>
    <format dxfId="222">
      <pivotArea outline="0" collapsedLevelsAreSubtotals="1" fieldPosition="0"/>
    </format>
    <format dxfId="221">
      <pivotArea dataOnly="0" fieldPosition="0">
        <references count="2">
          <reference field="0" count="1" selected="0">
            <x v="2"/>
          </reference>
          <reference field="1" count="0"/>
        </references>
      </pivotArea>
    </format>
  </formats>
  <chartFormats count="23">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1" format="31" series="1">
      <pivotArea type="data" outline="0" fieldPosition="0">
        <references count="1">
          <reference field="4294967294" count="1" selected="0">
            <x v="1"/>
          </reference>
        </references>
      </pivotArea>
    </chartFormat>
    <chartFormat chart="31" format="32" series="1">
      <pivotArea type="data" outline="0" fieldPosition="0">
        <references count="1">
          <reference field="4294967294" count="1" selected="0">
            <x v="2"/>
          </reference>
        </references>
      </pivotArea>
    </chartFormat>
    <chartFormat chart="31" format="33" series="1">
      <pivotArea type="data" outline="0" fieldPosition="0">
        <references count="1">
          <reference field="4294967294" count="1" selected="0">
            <x v="3"/>
          </reference>
        </references>
      </pivotArea>
    </chartFormat>
    <chartFormat chart="31" format="34" series="1">
      <pivotArea type="data" outline="0" fieldPosition="0">
        <references count="1">
          <reference field="4294967294" count="1" selected="0">
            <x v="4"/>
          </reference>
        </references>
      </pivotArea>
    </chartFormat>
    <chartFormat chart="31" format="35" series="1">
      <pivotArea type="data" outline="0" fieldPosition="0">
        <references count="1">
          <reference field="4294967294" count="1" selected="0">
            <x v="5"/>
          </reference>
        </references>
      </pivotArea>
    </chartFormat>
    <chartFormat chart="31" format="36" series="1">
      <pivotArea type="data" outline="0" fieldPosition="0">
        <references count="1">
          <reference field="4294967294" count="1" selected="0">
            <x v="6"/>
          </reference>
        </references>
      </pivotArea>
    </chartFormat>
    <chartFormat chart="31" format="37" series="1">
      <pivotArea type="data" outline="0" fieldPosition="0">
        <references count="1">
          <reference field="4294967294" count="1" selected="0">
            <x v="7"/>
          </reference>
        </references>
      </pivotArea>
    </chartFormat>
    <chartFormat chart="31" format="38" series="1">
      <pivotArea type="data" outline="0" fieldPosition="0">
        <references count="1">
          <reference field="4294967294" count="1" selected="0">
            <x v="8"/>
          </reference>
        </references>
      </pivotArea>
    </chartFormat>
    <chartFormat chart="31" format="39" series="1">
      <pivotArea type="data" outline="0" fieldPosition="0">
        <references count="1">
          <reference field="4294967294" count="1" selected="0">
            <x v="9"/>
          </reference>
        </references>
      </pivotArea>
    </chartFormat>
    <chartFormat chart="34" format="50" series="1">
      <pivotArea type="data" outline="0" fieldPosition="0">
        <references count="1">
          <reference field="4294967294" count="1" selected="0">
            <x v="0"/>
          </reference>
        </references>
      </pivotArea>
    </chartFormat>
    <chartFormat chart="34" format="51" series="1">
      <pivotArea type="data" outline="0" fieldPosition="0">
        <references count="1">
          <reference field="4294967294" count="1" selected="0">
            <x v="1"/>
          </reference>
        </references>
      </pivotArea>
    </chartFormat>
    <chartFormat chart="34" format="52" series="1">
      <pivotArea type="data" outline="0" fieldPosition="0">
        <references count="1">
          <reference field="4294967294" count="1" selected="0">
            <x v="2"/>
          </reference>
        </references>
      </pivotArea>
    </chartFormat>
    <chartFormat chart="34" format="53" series="1">
      <pivotArea type="data" outline="0" fieldPosition="0">
        <references count="1">
          <reference field="4294967294" count="1" selected="0">
            <x v="3"/>
          </reference>
        </references>
      </pivotArea>
    </chartFormat>
    <chartFormat chart="34" format="54" series="1">
      <pivotArea type="data" outline="0" fieldPosition="0">
        <references count="1">
          <reference field="4294967294" count="1" selected="0">
            <x v="4"/>
          </reference>
        </references>
      </pivotArea>
    </chartFormat>
    <chartFormat chart="34" format="55" series="1">
      <pivotArea type="data" outline="0" fieldPosition="0">
        <references count="1">
          <reference field="4294967294" count="1" selected="0">
            <x v="5"/>
          </reference>
        </references>
      </pivotArea>
    </chartFormat>
    <chartFormat chart="34" format="56" series="1">
      <pivotArea type="data" outline="0" fieldPosition="0">
        <references count="1">
          <reference field="4294967294" count="1" selected="0">
            <x v="6"/>
          </reference>
        </references>
      </pivotArea>
    </chartFormat>
    <chartFormat chart="34" format="57" series="1">
      <pivotArea type="data" outline="0" fieldPosition="0">
        <references count="1">
          <reference field="4294967294" count="1" selected="0">
            <x v="7"/>
          </reference>
        </references>
      </pivotArea>
    </chartFormat>
    <chartFormat chart="34" format="58" series="1">
      <pivotArea type="data" outline="0" fieldPosition="0">
        <references count="1">
          <reference field="4294967294" count="1" selected="0">
            <x v="8"/>
          </reference>
        </references>
      </pivotArea>
    </chartFormat>
    <chartFormat chart="34"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7A400A6-DD55-403C-BBA9-AF2AB2733AF1}"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369:C376"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dataField="1"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dataField="1"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A " fld="42" baseField="0" baseItem="0"/>
    <dataField name="CFROA " fld="59" baseField="0" baseItem="0"/>
  </dataFields>
  <formats count="1">
    <format dxfId="224">
      <pivotArea outline="0" collapsedLevelsAreSubtotals="1" fieldPosition="0"/>
    </format>
  </formats>
  <chartFormats count="4">
    <chartFormat chart="43"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48B526F-EDB1-4FE2-A221-63029BF2B8CF}" name="PivotTable8"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22">
  <location ref="A184:D191"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dataField="1" numFmtId="9" showAll="0"/>
    <pivotField dataField="1" numFmtId="9" showAll="0"/>
    <pivotField dataField="1"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item="5" hier="-1"/>
  </pageFields>
  <dataFields count="3">
    <dataField name=" DER" fld="26" baseField="0" baseItem="0"/>
    <dataField name=" DAR" fld="27" baseField="0" baseItem="0"/>
    <dataField name=" EAR" fld="28" baseField="0" baseItem="0"/>
  </dataFields>
  <formats count="6">
    <format dxfId="230">
      <pivotArea collapsedLevelsAreSubtotals="1" fieldPosition="0">
        <references count="1">
          <reference field="1" count="1">
            <x v="9"/>
          </reference>
        </references>
      </pivotArea>
    </format>
    <format dxfId="229">
      <pivotArea outline="0" collapsedLevelsAreSubtotals="1" fieldPosition="0"/>
    </format>
    <format dxfId="228">
      <pivotArea type="all" dataOnly="0" outline="0" fieldPosition="0"/>
    </format>
    <format dxfId="227">
      <pivotArea outline="0" collapsedLevelsAreSubtotals="1" fieldPosition="0"/>
    </format>
    <format dxfId="226">
      <pivotArea field="1" type="button" dataOnly="0" labelOnly="1" outline="0" axis="axisRow" fieldPosition="0"/>
    </format>
    <format dxfId="225">
      <pivotArea dataOnly="0" labelOnly="1" fieldPosition="0">
        <references count="1">
          <reference field="1" count="0"/>
        </references>
      </pivotArea>
    </format>
  </formats>
  <chartFormats count="6">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326D7C0-A70C-48CF-A96C-567D2866A19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64:E271"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dataField="1" numFmtId="9" showAll="0"/>
    <pivotField dataField="1" numFmtId="9" showAll="0"/>
    <pivotField dataField="1" numFmtId="2" showAll="0"/>
    <pivotField dataField="1"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4">
    <i>
      <x/>
    </i>
    <i i="1">
      <x v="1"/>
    </i>
    <i i="2">
      <x v="2"/>
    </i>
    <i i="3">
      <x v="3"/>
    </i>
  </colItems>
  <pageFields count="1">
    <pageField fld="0" item="0" hier="-1"/>
  </pageFields>
  <dataFields count="4">
    <dataField name="ROE " fld="43" baseField="0" baseItem="0"/>
    <dataField name="ROS " fld="44" baseField="0" baseItem="0"/>
    <dataField name="Asset Turnover " fld="45" baseField="0" baseItem="0" numFmtId="2"/>
    <dataField name="Equity Multiplier  " fld="46" baseField="0" baseItem="0" numFmtId="2"/>
  </dataFields>
  <formats count="2">
    <format dxfId="232">
      <pivotArea outline="0" collapsedLevelsAreSubtotals="1" fieldPosition="0"/>
    </format>
    <format dxfId="231">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4310902-52FA-4E0C-9792-19EF1A801A61}"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3">
  <location ref="A431:C438"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dataField="1"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dataField="1"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E " fld="43" baseField="0" baseItem="0"/>
    <dataField name="OCFROE " fld="63" baseField="0" baseItem="0"/>
  </dataFields>
  <formats count="1">
    <format dxfId="233">
      <pivotArea outline="0" collapsedLevelsAreSubtotals="1" fieldPosition="0"/>
    </format>
  </formats>
  <chartFormats count="4">
    <chartFormat chart="60"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1"/>
          </reference>
        </references>
      </pivotArea>
    </chartFormat>
    <chartFormat chart="62" format="4" series="1">
      <pivotArea type="data" outline="0" fieldPosition="0">
        <references count="1">
          <reference field="4294967294" count="1" selected="0">
            <x v="0"/>
          </reference>
        </references>
      </pivotArea>
    </chartFormat>
    <chartFormat chart="6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5397D-50B2-408C-B7F1-B10A4BB44026}"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0">
  <location ref="A417:C424"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dataField="1"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numFmtId="10" showAll="0"/>
    <pivotField numFmtId="10" showAll="0"/>
    <pivotField dataField="1"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A " fld="42" baseField="0" baseItem="0"/>
    <dataField name="OCFROA " fld="62" baseField="0" baseItem="0"/>
  </dataFields>
  <formats count="1">
    <format dxfId="142">
      <pivotArea outline="0" collapsedLevelsAreSubtotals="1" fieldPosition="0"/>
    </format>
  </formats>
  <chartFormats count="4">
    <chartFormat chart="57"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1"/>
          </reference>
        </references>
      </pivotArea>
    </chartFormat>
    <chartFormat chart="59" format="4" series="1">
      <pivotArea type="data" outline="0" fieldPosition="0">
        <references count="1">
          <reference field="4294967294" count="1" selected="0">
            <x v="0"/>
          </reference>
        </references>
      </pivotArea>
    </chartFormat>
    <chartFormat chart="5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FCFBB-E2B3-450F-8E11-04978B665308}" name="PivotTable2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27:C33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7">
    <i>
      <x/>
    </i>
    <i>
      <x v="1"/>
    </i>
    <i>
      <x v="2"/>
    </i>
    <i>
      <x v="3"/>
    </i>
    <i>
      <x v="4"/>
    </i>
    <i>
      <x v="5"/>
    </i>
    <i>
      <x v="6"/>
    </i>
  </rowItems>
  <colFields count="1">
    <field x="-2"/>
  </colFields>
  <colItems count="2">
    <i>
      <x/>
    </i>
    <i i="1">
      <x v="1"/>
    </i>
  </colItems>
  <pageFields count="1">
    <pageField fld="0" hier="0" name="[Table1].[Company].&amp;[NVIDIA]" cap="NVIDIA"/>
  </pageFields>
  <dataFields count="2">
    <dataField name="Interest Coverage " fld="3" baseField="0" baseItem="0"/>
    <dataField fld="2" subtotal="count" baseField="0" baseItem="0"/>
  </dataFields>
  <formats count="13">
    <format dxfId="155">
      <pivotArea collapsedLevelsAreSubtotals="1" fieldPosition="0">
        <references count="2">
          <reference field="4294967294" count="1" selected="0">
            <x v="0"/>
          </reference>
          <reference field="1" count="0"/>
        </references>
      </pivotArea>
    </format>
    <format dxfId="154">
      <pivotArea type="all" dataOnly="0" outline="0" fieldPosition="0"/>
    </format>
    <format dxfId="153">
      <pivotArea outline="0" collapsedLevelsAreSubtotals="1" fieldPosition="0"/>
    </format>
    <format dxfId="152">
      <pivotArea field="1" type="button" dataOnly="0" labelOnly="1" outline="0" axis="axisRow" fieldPosition="0"/>
    </format>
    <format dxfId="151">
      <pivotArea dataOnly="0" labelOnly="1" fieldPosition="0">
        <references count="1">
          <reference field="1" count="0"/>
        </references>
      </pivotArea>
    </format>
    <format dxfId="150">
      <pivotArea dataOnly="0" labelOnly="1" outline="0" fieldPosition="0">
        <references count="1">
          <reference field="4294967294" count="2">
            <x v="0"/>
            <x v="1"/>
          </reference>
        </references>
      </pivotArea>
    </format>
    <format dxfId="149">
      <pivotArea field="1" type="button" dataOnly="0" labelOnly="1" outline="0" axis="axisRow" fieldPosition="0"/>
    </format>
    <format dxfId="148">
      <pivotArea dataOnly="0" labelOnly="1" outline="0" fieldPosition="0">
        <references count="1">
          <reference field="4294967294" count="2">
            <x v="0"/>
            <x v="1"/>
          </reference>
        </references>
      </pivotArea>
    </format>
    <format dxfId="147">
      <pivotArea outline="0" collapsedLevelsAreSubtotals="1" fieldPosition="0">
        <references count="1">
          <reference field="4294967294" count="1" selected="0">
            <x v="0"/>
          </reference>
        </references>
      </pivotArea>
    </format>
    <format dxfId="146">
      <pivotArea dataOnly="0" labelOnly="1" outline="0" fieldPosition="0">
        <references count="1">
          <reference field="4294967294" count="1">
            <x v="0"/>
          </reference>
        </references>
      </pivotArea>
    </format>
    <format dxfId="145">
      <pivotArea field="0" type="button" dataOnly="0" labelOnly="1" outline="0" axis="axisPage" fieldPosition="0"/>
    </format>
    <format dxfId="144">
      <pivotArea field="0" type="button" dataOnly="0" labelOnly="1" outline="0" axis="axisPage" fieldPosition="0"/>
    </format>
    <format dxfId="143">
      <pivotArea dataOnly="0" labelOnly="1" fieldPosition="0">
        <references count="1">
          <reference field="1" count="0"/>
        </references>
      </pivotArea>
    </format>
  </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Interest Coverage "/>
  </pivotHierarchies>
  <pivotTableStyleInfo name="PivotTable Style 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ncial Position Analysis (version 2).xlsb.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F54BC0-2C0E-48EC-A86B-52EE92138DDE}"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386:C393"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dataField="1"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showAll="0"/>
    <pivotField numFmtId="1" showAll="0"/>
    <pivotField numFmtId="1" showAll="0"/>
    <pivotField numFmtId="1" showAll="0"/>
    <pivotField numFmtId="10" showAll="0"/>
    <pivotField dataField="1"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ROE " fld="43" baseField="0" baseItem="0"/>
    <dataField name="CFROE " fld="60" baseField="0" baseItem="0"/>
  </dataFields>
  <formats count="1">
    <format dxfId="156">
      <pivotArea outline="0" collapsedLevelsAreSubtotals="1" fieldPosition="0"/>
    </format>
  </formats>
  <chartFormats count="4">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DE9303-EF5E-4888-9B2D-652502166950}" name="PivotTable11"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23">
  <location ref="A73:C80"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dataField="1" numFmtId="9" showAll="0"/>
    <pivotField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item="5" hier="-1"/>
  </pageFields>
  <dataFields count="2">
    <dataField name=" Current Liabilities Ratio" fld="17" baseField="0" baseItem="0"/>
    <dataField name=" Long Term Liabilities Ratio" fld="19" baseField="0" baseItem="0"/>
  </dataFields>
  <formats count="6">
    <format dxfId="162">
      <pivotArea collapsedLevelsAreSubtotals="1" fieldPosition="0">
        <references count="1">
          <reference field="1" count="1">
            <x v="9"/>
          </reference>
        </references>
      </pivotArea>
    </format>
    <format dxfId="161">
      <pivotArea outline="0" collapsedLevelsAreSubtotals="1" fieldPosition="0"/>
    </format>
    <format dxfId="160">
      <pivotArea type="all" dataOnly="0" outline="0" fieldPosition="0"/>
    </format>
    <format dxfId="159">
      <pivotArea outline="0" collapsedLevelsAreSubtotals="1" fieldPosition="0"/>
    </format>
    <format dxfId="158">
      <pivotArea field="1" type="button" dataOnly="0" labelOnly="1" outline="0" axis="axisRow" fieldPosition="0"/>
    </format>
    <format dxfId="157">
      <pivotArea dataOnly="0" labelOnly="1" fieldPosition="0">
        <references count="1">
          <reference field="1" count="0"/>
        </references>
      </pivotArea>
    </format>
  </formats>
  <chartFormats count="6">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F81CA1-CF6A-4B8D-881A-EE3913301028}"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295:C302"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numFmtId="1" showAll="0"/>
    <pivotField numFmtId="1" showAll="0"/>
    <pivotField numFmtId="9" showAll="0"/>
    <pivotField numFmtId="9" showAll="0"/>
    <pivotField numFmtId="9" showAll="0"/>
    <pivotField numFmtId="2" showAll="0"/>
    <pivotField showAll="0"/>
    <pivotField numFmtId="9" showAll="0"/>
    <pivotField numFmtId="9" showAll="0"/>
    <pivotField numFmtId="9" showAll="0"/>
    <pivotField numFmtId="2" showAll="0"/>
    <pivotField numFmtId="2" showAll="0"/>
    <pivotField dataField="1" numFmtId="1" showAll="0"/>
    <pivotField numFmtId="1" showAll="0"/>
    <pivotField numFmtId="1" showAll="0"/>
    <pivotField numFmtId="1" showAll="0"/>
    <pivotField numFmtId="1" showAll="0"/>
    <pivotField dataField="1" numFmtId="9" showAll="0"/>
    <pivotField showAll="0"/>
    <pivotField showAll="0"/>
    <pivotField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WSV " fld="52" baseField="0" baseItem="0"/>
    <dataField name="Value Added " fld="47" baseField="0" baseItem="0" numFmtId="1"/>
  </dataFields>
  <formats count="2">
    <format dxfId="164">
      <pivotArea outline="0" collapsedLevelsAreSubtotals="1" fieldPosition="0"/>
    </format>
    <format dxfId="163">
      <pivotArea outline="0" collapsedLevelsAreSubtotals="1" fieldPosition="0">
        <references count="1">
          <reference field="4294967294" count="1" selected="0">
            <x v="1"/>
          </reference>
        </references>
      </pivotArea>
    </format>
  </formats>
  <chartFormats count="18">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pivotArea type="data" outline="0" fieldPosition="0">
        <references count="2">
          <reference field="4294967294" count="1" selected="0">
            <x v="1"/>
          </reference>
          <reference field="1" count="1" selected="0">
            <x v="1"/>
          </reference>
        </references>
      </pivotArea>
    </chartFormat>
    <chartFormat chart="19" format="3">
      <pivotArea type="data" outline="0" fieldPosition="0">
        <references count="2">
          <reference field="4294967294" count="1" selected="0">
            <x v="1"/>
          </reference>
          <reference field="1" count="1" selected="0">
            <x v="0"/>
          </reference>
        </references>
      </pivotArea>
    </chartFormat>
    <chartFormat chart="19" format="4">
      <pivotArea type="data" outline="0" fieldPosition="0">
        <references count="2">
          <reference field="4294967294" count="1" selected="0">
            <x v="1"/>
          </reference>
          <reference field="1" count="1" selected="0">
            <x v="2"/>
          </reference>
        </references>
      </pivotArea>
    </chartFormat>
    <chartFormat chart="19" format="5">
      <pivotArea type="data" outline="0" fieldPosition="0">
        <references count="2">
          <reference field="4294967294" count="1" selected="0">
            <x v="1"/>
          </reference>
          <reference field="1" count="1" selected="0">
            <x v="3"/>
          </reference>
        </references>
      </pivotArea>
    </chartFormat>
    <chartFormat chart="19" format="6">
      <pivotArea type="data" outline="0" fieldPosition="0">
        <references count="2">
          <reference field="4294967294" count="1" selected="0">
            <x v="1"/>
          </reference>
          <reference field="1" count="1" selected="0">
            <x v="4"/>
          </reference>
        </references>
      </pivotArea>
    </chartFormat>
    <chartFormat chart="19" format="7">
      <pivotArea type="data" outline="0" fieldPosition="0">
        <references count="2">
          <reference field="4294967294" count="1" selected="0">
            <x v="1"/>
          </reference>
          <reference field="1" count="1" selected="0">
            <x v="5"/>
          </reference>
        </references>
      </pivotArea>
    </chartFormat>
    <chartFormat chart="19" format="8">
      <pivotArea type="data" outline="0" fieldPosition="0">
        <references count="2">
          <reference field="4294967294" count="1" selected="0">
            <x v="1"/>
          </reference>
          <reference field="1" count="1" selected="0">
            <x v="6"/>
          </reference>
        </references>
      </pivotArea>
    </chartFormat>
    <chartFormat chart="21" format="27" series="1">
      <pivotArea type="data" outline="0" fieldPosition="0">
        <references count="1">
          <reference field="4294967294" count="1" selected="0">
            <x v="0"/>
          </reference>
        </references>
      </pivotArea>
    </chartFormat>
    <chartFormat chart="21" format="28" series="1">
      <pivotArea type="data" outline="0" fieldPosition="0">
        <references count="1">
          <reference field="4294967294" count="1" selected="0">
            <x v="1"/>
          </reference>
        </references>
      </pivotArea>
    </chartFormat>
    <chartFormat chart="21" format="29">
      <pivotArea type="data" outline="0" fieldPosition="0">
        <references count="2">
          <reference field="4294967294" count="1" selected="0">
            <x v="1"/>
          </reference>
          <reference field="1" count="1" selected="0">
            <x v="0"/>
          </reference>
        </references>
      </pivotArea>
    </chartFormat>
    <chartFormat chart="21" format="30">
      <pivotArea type="data" outline="0" fieldPosition="0">
        <references count="2">
          <reference field="4294967294" count="1" selected="0">
            <x v="1"/>
          </reference>
          <reference field="1" count="1" selected="0">
            <x v="1"/>
          </reference>
        </references>
      </pivotArea>
    </chartFormat>
    <chartFormat chart="21" format="31">
      <pivotArea type="data" outline="0" fieldPosition="0">
        <references count="2">
          <reference field="4294967294" count="1" selected="0">
            <x v="1"/>
          </reference>
          <reference field="1" count="1" selected="0">
            <x v="2"/>
          </reference>
        </references>
      </pivotArea>
    </chartFormat>
    <chartFormat chart="21" format="32">
      <pivotArea type="data" outline="0" fieldPosition="0">
        <references count="2">
          <reference field="4294967294" count="1" selected="0">
            <x v="1"/>
          </reference>
          <reference field="1" count="1" selected="0">
            <x v="3"/>
          </reference>
        </references>
      </pivotArea>
    </chartFormat>
    <chartFormat chart="21" format="33">
      <pivotArea type="data" outline="0" fieldPosition="0">
        <references count="2">
          <reference field="4294967294" count="1" selected="0">
            <x v="1"/>
          </reference>
          <reference field="1" count="1" selected="0">
            <x v="4"/>
          </reference>
        </references>
      </pivotArea>
    </chartFormat>
    <chartFormat chart="21" format="34">
      <pivotArea type="data" outline="0" fieldPosition="0">
        <references count="2">
          <reference field="4294967294" count="1" selected="0">
            <x v="1"/>
          </reference>
          <reference field="1" count="1" selected="0">
            <x v="5"/>
          </reference>
        </references>
      </pivotArea>
    </chartFormat>
    <chartFormat chart="21" format="35">
      <pivotArea type="data" outline="0" fieldPosition="0">
        <references count="2">
          <reference field="4294967294" count="1" selected="0">
            <x v="1"/>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D03228-F664-4F0F-B535-0EA31F094D58}" name="PivotTable6"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34">
  <location ref="A199:F206" firstHeaderRow="0" firstDataRow="1" firstDataCol="1" rowPageCount="1" colPageCount="1"/>
  <pivotFields count="105">
    <pivotField axis="axisPage" showAll="0">
      <items count="10">
        <item m="1" x="8"/>
        <item m="1" x="7"/>
        <item m="1" x="5"/>
        <item m="1" x="6"/>
        <item x="0"/>
        <item x="1"/>
        <item x="2"/>
        <item x="3"/>
        <item x="4"/>
        <item t="default"/>
      </items>
    </pivotField>
    <pivotField axis="axisRow" showAll="0">
      <items count="12">
        <item m="1" x="8"/>
        <item m="1" x="9"/>
        <item m="1" x="10"/>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dataField="1" numFmtId="1" showAll="0"/>
    <pivotField dataField="1" numFmtId="1" showAll="0"/>
    <pivotField dataField="1" numFmtId="1" showAll="0"/>
    <pivotField dataField="1" showAll="0"/>
    <pivotField dataFiel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5">
    <i>
      <x/>
    </i>
    <i i="1">
      <x v="1"/>
    </i>
    <i i="2">
      <x v="2"/>
    </i>
    <i i="3">
      <x v="3"/>
    </i>
    <i i="4">
      <x v="4"/>
    </i>
  </colItems>
  <pageFields count="1">
    <pageField fld="0" item="5" hier="-1"/>
  </pageFields>
  <dataFields count="5">
    <dataField name=" DIO" fld="29" baseField="0" baseItem="0"/>
    <dataField name=" DSO" fld="30" baseField="0" baseItem="0"/>
    <dataField name=" DPO" fld="31" baseField="0" baseItem="0"/>
    <dataField name=" Bottom Line" fld="33" baseField="0" baseItem="0"/>
    <dataField name=" CCC" fld="32" baseField="0" baseItem="0"/>
  </dataFields>
  <formats count="7">
    <format dxfId="171">
      <pivotArea collapsedLevelsAreSubtotals="1" fieldPosition="0">
        <references count="1">
          <reference field="1" count="1">
            <x v="9"/>
          </reference>
        </references>
      </pivotArea>
    </format>
    <format dxfId="170">
      <pivotArea outline="0" collapsedLevelsAreSubtotals="1" fieldPosition="0"/>
    </format>
    <format dxfId="169">
      <pivotArea type="all" dataOnly="0" outline="0" fieldPosition="0"/>
    </format>
    <format dxfId="168">
      <pivotArea outline="0" collapsedLevelsAreSubtotals="1" fieldPosition="0"/>
    </format>
    <format dxfId="167">
      <pivotArea field="1" type="button" dataOnly="0" labelOnly="1" outline="0" axis="axisRow" fieldPosition="0"/>
    </format>
    <format dxfId="166">
      <pivotArea dataOnly="0" labelOnly="1" fieldPosition="0">
        <references count="1">
          <reference field="1" count="0"/>
        </references>
      </pivotArea>
    </format>
    <format dxfId="165">
      <pivotArea outline="0" collapsedLevelsAreSubtotals="1" fieldPosition="0"/>
    </format>
  </formats>
  <chartFormats count="10">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2"/>
          </reference>
        </references>
      </pivotArea>
    </chartFormat>
    <chartFormat chart="28" format="8" series="1">
      <pivotArea type="data" outline="0" fieldPosition="0">
        <references count="1">
          <reference field="4294967294" count="1" selected="0">
            <x v="3"/>
          </reference>
        </references>
      </pivotArea>
    </chartFormat>
    <chartFormat chart="28" format="9" series="1">
      <pivotArea type="data" outline="0" fieldPosition="0">
        <references count="1">
          <reference field="4294967294" count="1" selected="0">
            <x v="4"/>
          </reference>
        </references>
      </pivotArea>
    </chartFormat>
    <chartFormat chart="31" format="15"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1"/>
          </reference>
        </references>
      </pivotArea>
    </chartFormat>
    <chartFormat chart="31" format="17" series="1">
      <pivotArea type="data" outline="0" fieldPosition="0">
        <references count="1">
          <reference field="4294967294" count="1" selected="0">
            <x v="2"/>
          </reference>
        </references>
      </pivotArea>
    </chartFormat>
    <chartFormat chart="31" format="18" series="1">
      <pivotArea type="data" outline="0" fieldPosition="0">
        <references count="1">
          <reference field="4294967294" count="1" selected="0">
            <x v="3"/>
          </reference>
        </references>
      </pivotArea>
    </chartFormat>
    <chartFormat chart="31"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B83908-E8FE-42D7-866D-FBC8D9477A02}"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339:C346" firstHeaderRow="0" firstDataRow="1" firstDataCol="1" rowPageCount="1" colPageCount="1"/>
  <pivotFields count="70">
    <pivotField axis="axisPage" showAll="0">
      <items count="5">
        <item x="1"/>
        <item x="2"/>
        <item x="0"/>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0" showAll="0"/>
    <pivotField numFmtId="10" showAll="0"/>
    <pivotField showAll="0"/>
    <pivotField numFmtId="9" showAll="0"/>
    <pivotField showAll="0"/>
    <pivotField numFmtId="9" showAll="0"/>
    <pivotField numFmtId="165"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numFmtId="1" showAll="0"/>
    <pivotField showAll="0"/>
    <pivotField numFmtId="1" showAll="0"/>
    <pivotField dataField="1" numFmtId="1" showAll="0"/>
    <pivotField numFmtId="1" showAll="0"/>
    <pivotField numFmtId="9" showAll="0"/>
    <pivotField numFmtId="9" showAll="0"/>
    <pivotField numFmtId="9" showAll="0"/>
    <pivotField numFmtId="2" showAll="0"/>
    <pivotField showAll="0"/>
    <pivotField numFmtId="9" showAll="0"/>
    <pivotField numFmtId="9" showAll="0"/>
    <pivotField numFmtId="9" showAll="0"/>
    <pivotField numFmtId="2" showAll="0"/>
    <pivotField numFmtId="2" showAll="0"/>
    <pivotField numFmtId="1" showAll="0"/>
    <pivotField numFmtId="1" showAll="0"/>
    <pivotField numFmtId="1" showAll="0"/>
    <pivotField numFmtId="1" showAll="0"/>
    <pivotField numFmtId="1" showAll="0"/>
    <pivotField numFmtId="9" showAll="0"/>
    <pivotField showAll="0"/>
    <pivotField showAll="0"/>
    <pivotField dataField="1" showAll="0"/>
    <pivotField numFmtId="1" showAll="0"/>
    <pivotField numFmtId="1" showAll="0"/>
    <pivotField numFmtId="1" showAll="0"/>
    <pivotField numFmtId="10" showAll="0"/>
    <pivotField numFmtId="10" showAll="0"/>
    <pivotField numFmtId="10" showAll="0"/>
    <pivotField numFmtId="10" showAll="0"/>
    <pivotField numFmtId="10" showAll="0"/>
    <pivotField numFmtId="10" showAll="0"/>
    <pivotField numFmtId="2" showAll="0"/>
    <pivotField numFmtId="2" showAll="0"/>
    <pivotField numFmtId="2" showAll="0"/>
    <pivotField numFmtId="2" showAll="0"/>
    <pivotField dragToRow="0" dragToCol="0" dragToPage="0" showAll="0" defaultSubtota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EBIT " fld="35" baseField="0" baseItem="0"/>
    <dataField name="OCF " fld="55" baseField="0" baseItem="0"/>
  </dataFields>
  <formats count="1">
    <format dxfId="172">
      <pivotArea outline="0" collapsedLevelsAreSubtotals="1" fieldPosition="0"/>
    </format>
  </formats>
  <chartFormats count="4">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D9B9EB5-FD9C-46B0-9749-695C15B4F066}" sourceName="Compan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11"/>
    <pivotTable tabId="3" name="PivotTable15"/>
    <pivotTable tabId="3" name="PivotTable16"/>
    <pivotTable tabId="3" name="PivotTable17"/>
    <pivotTable tabId="3" name="PivotTable18"/>
    <pivotTable tabId="3" name="PivotTable19"/>
  </pivotTables>
  <data>
    <tabular pivotCacheId="678870589" showMissing="0" crossFilter="none">
      <items count="9">
        <i x="1" s="1"/>
        <i x="2"/>
        <i x="0"/>
        <i x="3"/>
        <i x="4"/>
        <i x="8"/>
        <i x="7"/>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A92E365E-C6FC-467F-9104-5CA7ABEC2054}" sourceName="F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11"/>
    <pivotTable tabId="3" name="PivotTable15"/>
    <pivotTable tabId="3" name="PivotTable16"/>
    <pivotTable tabId="3" name="PivotTable17"/>
    <pivotTable tabId="3" name="PivotTable18"/>
    <pivotTable tabId="3" name="PivotTable19"/>
  </pivotTables>
  <data>
    <tabular pivotCacheId="678870589" showMissing="0" crossFilter="none">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F21B01AA-5F56-4C8D-9156-205DBC610BC6}" sourceName="Company">
  <pivotTables>
    <pivotTable tabId="3" name="PivotTable9"/>
    <pivotTable tabId="3" name="PivotTable10"/>
    <pivotTable tabId="3" name="PivotTable12"/>
    <pivotTable tabId="3" name="PivotTable13"/>
    <pivotTable tabId="3" name="PivotTable14"/>
    <pivotTable tabId="3" name="PivotTable22"/>
    <pivotTable tabId="3" name="PivotTable23"/>
    <pivotTable tabId="3" name="PivotTable24"/>
    <pivotTable tabId="3" name="PivotTable25"/>
    <pivotTable tabId="3" name="PivotTable26"/>
    <pivotTable tabId="3" name="PivotTable27"/>
    <pivotTable tabId="3" name="PivotTable28"/>
    <pivotTable tabId="3" name="PivotTable29"/>
  </pivotTables>
  <data>
    <tabular pivotCacheId="1695588666">
      <items count="4">
        <i x="1" s="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2" xr10:uid="{C2669930-7AB7-40A9-A579-29F21D251D56}" sourceName="FY">
  <pivotTables>
    <pivotTable tabId="3" name="PivotTable9"/>
    <pivotTable tabId="3" name="PivotTable10"/>
    <pivotTable tabId="3" name="PivotTable12"/>
    <pivotTable tabId="3" name="PivotTable13"/>
    <pivotTable tabId="3" name="PivotTable14"/>
    <pivotTable tabId="3" name="PivotTable22"/>
    <pivotTable tabId="3" name="PivotTable23"/>
    <pivotTable tabId="3" name="PivotTable24"/>
    <pivotTable tabId="3" name="PivotTable25"/>
    <pivotTable tabId="3" name="PivotTable26"/>
    <pivotTable tabId="3" name="PivotTable27"/>
    <pivotTable tabId="3" name="PivotTable28"/>
    <pivotTable tabId="3" name="PivotTable29"/>
  </pivotTables>
  <data>
    <tabular pivotCacheId="1695588666">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7" xr10:uid="{7C25B4C9-B890-49CB-B1D0-CE1888E4A8D7}" cache="Slicer_Company" caption="Company" rowHeight="234950"/>
  <slicer name="FY 7" xr10:uid="{9EC69B9C-A22B-4225-91E5-419D580A2536}" cache="Slicer_FY" caption="F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6" xr10:uid="{1A18DE81-9751-4223-9F24-69938F40F35B}" cache="Slicer_Company" caption="Company" rowHeight="234950"/>
  <slicer name="FY 6" xr10:uid="{C607E99E-429E-4059-AF50-F4810883BD66}" cache="Slicer_FY" caption="F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5" xr10:uid="{4189397F-5FAA-4A9B-8621-7CF604E3971D}" cache="Slicer_Company" caption="Company" rowHeight="234950"/>
  <slicer name="FY 5" xr10:uid="{F43139C3-90EC-4947-AB36-E47D941DF928}" cache="Slicer_FY" caption="F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3" xr10:uid="{46C89D7B-10B3-498A-87C0-8741B1702C9A}" cache="Slicer_Company2" caption="Company" rowHeight="241300"/>
  <slicer name="FY 3" xr10:uid="{6D8F67ED-472E-47BA-9B4D-242AD91B7F84}" cache="Slicer_FY2" caption="F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4" xr10:uid="{D227A5F8-7D6A-4982-AE32-A944A5F09E74}" cache="Slicer_Company2" caption="Company" rowHeight="241300"/>
  <slicer name="FY 4" xr10:uid="{0AA78957-1180-4C29-987E-098898A7F5F9}" cache="Slicer_FY2" caption="F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73B34A5B-BA8F-4601-B870-DC2F731098A1}" cache="Slicer_Company" caption="Company" rowHeight="234950"/>
  <slicer name="FY" xr10:uid="{305A0A71-45C6-4A87-8994-7FF3F4F1DF0C}" cache="Slicer_FY" caption="FY" rowHeight="234950"/>
  <slicer name="Company 2" xr10:uid="{315266DA-2095-4E41-A918-E76F4F5F6383}" cache="Slicer_Company2" caption="Company" rowHeight="241300"/>
  <slicer name="Company 1" xr10:uid="{F467F818-D56D-419C-B862-4FA002E53A2B}" cache="Slicer_Company2" caption="Company" rowHeight="241300"/>
  <slicer name="FY 2" xr10:uid="{3FC4402C-9B4D-4F6C-BBDF-3CC38FB88220}" cache="Slicer_FY2" caption="FY" rowHeight="241300"/>
  <slicer name="FY 1" xr10:uid="{5EA00A9B-993F-48D2-83AA-08517E40B7BD}" cache="Slicer_FY2" caption="F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132935-04B5-47B3-A16C-1EEF2664FACE}" name="Table1" displayName="Table1" ref="A1:BQ31" totalsRowCount="1" headerRowDxfId="140" dataDxfId="139" tableBorderDxfId="138">
  <autoFilter ref="A1:BQ30" xr:uid="{72132935-04B5-47B3-A16C-1EEF2664FA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autoFilter>
  <tableColumns count="69">
    <tableColumn id="1" xr3:uid="{4F8B3002-42FA-4A54-BBB8-B6FF45A9250C}" name="Company" dataDxfId="137" totalsRowDxfId="136"/>
    <tableColumn id="2" xr3:uid="{295AC902-7B7F-4B50-9647-201ACF4EAB87}" name="FY" dataDxfId="135" totalsRowDxfId="134"/>
    <tableColumn id="3" xr3:uid="{4245F0D5-84F4-4031-8EF4-A7BF1C228219}" name="Equity" dataDxfId="133" totalsRowDxfId="132"/>
    <tableColumn id="4" xr3:uid="{2CD9160A-0513-45E0-9ECE-D6DC0AD9326F}" name="Equity Growth Rate" dataDxfId="131" totalsRowDxfId="130"/>
    <tableColumn id="5" xr3:uid="{D9D1BF4B-FD58-4BB4-8E16-13D8D64EA651}" name="Total Assets" dataDxfId="129" totalsRowDxfId="128"/>
    <tableColumn id="6" xr3:uid="{F9E71F69-68B7-4534-94D2-1A86E3D2F917}" name="Total Assets Growth Rate" dataDxfId="127" totalsRowDxfId="126"/>
    <tableColumn id="7" xr3:uid="{C971BBAA-E511-408B-8883-1411BF4026CC}" name="Revenues" dataDxfId="125" totalsRowDxfId="124"/>
    <tableColumn id="8" xr3:uid="{0D141C22-8FE1-46FF-B4B0-5A672799B34C}" name="Revenues Growth Rate" dataDxfId="123" totalsRowDxfId="122"/>
    <tableColumn id="9" xr3:uid="{24855AD0-1A0A-43D6-8194-780963F85DBD}" name="Total Liabilities" dataDxfId="121" totalsRowDxfId="120"/>
    <tableColumn id="10" xr3:uid="{FAE3814C-0851-4162-B6F0-4F70606E63C6}" name="Total Liabilities Growth Rate" dataDxfId="119" totalsRowDxfId="118"/>
    <tableColumn id="11" xr3:uid="{BF14BA1E-0111-49B1-B40F-D6870875F966}" name="Current Assets" dataDxfId="117" totalsRowDxfId="116"/>
    <tableColumn id="12" xr3:uid="{23B850E0-609D-40A6-8947-E4E111C66543}" name="Current Assets Growth Rate" dataDxfId="115" totalsRowDxfId="114"/>
    <tableColumn id="13" xr3:uid="{A124F708-DF8D-4DEC-8157-20BB8907937D}" name="Current Assets Turnover Ratio" dataDxfId="113" totalsRowDxfId="112">
      <calculatedColumnFormula>G2/K2</calculatedColumnFormula>
    </tableColumn>
    <tableColumn id="14" xr3:uid="{A3109ADF-9303-4DAF-ADF7-024D1238368E}" name="Current Assets Turnover Ratio Growth Rate" dataDxfId="111" totalsRowDxfId="110">
      <calculatedColumnFormula>(M2-M1)/M1</calculatedColumnFormula>
    </tableColumn>
    <tableColumn id="15" xr3:uid="{3289C073-3C13-45C7-8E43-34290DBC14A4}" name="Current Assets Ratio" dataDxfId="109" totalsRowDxfId="108">
      <calculatedColumnFormula>K2/E2</calculatedColumnFormula>
    </tableColumn>
    <tableColumn id="16" xr3:uid="{71FE38C2-B01F-4DD5-B537-2B02BABBEEF3}" name="Long Term Assets Ratio" dataDxfId="107" totalsRowDxfId="106">
      <calculatedColumnFormula>1-O2</calculatedColumnFormula>
    </tableColumn>
    <tableColumn id="17" xr3:uid="{FAB44DAA-BA15-4CA2-A67B-F2E1197A2738}" name="Current Liabilities" dataDxfId="105" totalsRowDxfId="104"/>
    <tableColumn id="18" xr3:uid="{42A0BE98-C621-450B-9B09-DB8006889198}" name="Current Liabilities Ratio" dataDxfId="103" totalsRowDxfId="102">
      <calculatedColumnFormula>Q2/I2</calculatedColumnFormula>
    </tableColumn>
    <tableColumn id="19" xr3:uid="{9F9968E1-8363-4E7E-AEE5-630BD728378E}" name="Long Term Liabilities" dataDxfId="101" totalsRowDxfId="100">
      <calculatedColumnFormula>I2-Q2</calculatedColumnFormula>
    </tableColumn>
    <tableColumn id="20" xr3:uid="{320A55D1-3FAD-4B6B-A734-EADB74809775}" name="Long Term Liabilities Ratio" dataDxfId="99" totalsRowDxfId="98">
      <calculatedColumnFormula>1-R2</calculatedColumnFormula>
    </tableColumn>
    <tableColumn id="21" xr3:uid="{88BB20F5-47C1-440D-88B2-45DABCB4A359}" name="Current Ratio" totalsRowFunction="custom" dataDxfId="97" totalsRowDxfId="96">
      <calculatedColumnFormula>K2/Q2</calculatedColumnFormula>
      <totalsRowFormula>MAX(Table1[Current Ratio])</totalsRowFormula>
    </tableColumn>
    <tableColumn id="22" xr3:uid="{E10E1632-B235-4BAD-BD22-A0CFB3446B87}" name="Median IndustryCurrent Ratio" dataDxfId="95" totalsRowDxfId="94"/>
    <tableColumn id="23" xr3:uid="{7E94F8F6-BB68-4298-974D-A90C1573F485}" name="Average IndustryCurrent Ratio" dataDxfId="93" totalsRowDxfId="92"/>
    <tableColumn id="24" xr3:uid="{3BB53336-6B64-4DC4-9624-DD79604CDA2D}" name="Quick Ratio" totalsRowFunction="custom" dataDxfId="91" totalsRowDxfId="90">
      <totalsRowFormula>MAX(Table1[Quick Ratio])</totalsRowFormula>
    </tableColumn>
    <tableColumn id="25" xr3:uid="{8803FE0A-4EC9-45CE-9C42-4E3B80F426C0}" name="Cash Ratio" totalsRowFunction="custom" dataDxfId="89" totalsRowDxfId="88">
      <totalsRowFormula>MAX(Table1[Cash Ratio])</totalsRowFormula>
    </tableColumn>
    <tableColumn id="26" xr3:uid="{43906C98-CD79-451B-85B1-8ABFFB81EE33}" name="Solvency Ratio" totalsRowFunction="custom" dataDxfId="87" totalsRowDxfId="86">
      <totalsRowFormula>MAX(Table1[Solvency Ratio])</totalsRowFormula>
    </tableColumn>
    <tableColumn id="27" xr3:uid="{AFDEB1B2-3932-4DE1-8E99-49C0B4F47441}" name="DER" dataDxfId="85" totalsRowDxfId="84"/>
    <tableColumn id="28" xr3:uid="{660832FE-C0CA-442B-B291-7991B2B7072D}" name="DAR" dataDxfId="83" totalsRowDxfId="82"/>
    <tableColumn id="29" xr3:uid="{9F1E0551-EC57-4A98-8A5C-A229334D231E}" name="EAR" dataDxfId="81" totalsRowDxfId="80"/>
    <tableColumn id="30" xr3:uid="{2AAEC14E-03F0-415F-82A0-8CE59AEBD8EF}" name="DIO" dataDxfId="79" totalsRowDxfId="78"/>
    <tableColumn id="31" xr3:uid="{6B3F675A-C35B-40C0-AF10-01E76A9B1231}" name="DSO" dataDxfId="77" totalsRowDxfId="76"/>
    <tableColumn id="32" xr3:uid="{2500E446-683F-484E-913C-7B6AD2140BFE}" name="DPO" dataDxfId="75" totalsRowDxfId="74"/>
    <tableColumn id="33" xr3:uid="{C3859892-E88E-48FB-9D7B-40E5CF512A08}" name="CCC" dataDxfId="73" totalsRowDxfId="72"/>
    <tableColumn id="34" xr3:uid="{7601770D-48CC-46C4-9233-55D89FEFB8AE}" name="Bottom Line" dataDxfId="71" totalsRowDxfId="70"/>
    <tableColumn id="35" xr3:uid="{28576133-B755-4717-9A73-939B1980188D}" name="ComCr" dataDxfId="69" totalsRowDxfId="68"/>
    <tableColumn id="36" xr3:uid="{1A716AA0-5DB3-4A57-9D0E-E0D23C6E7B0F}" name="EBIT" dataDxfId="67" totalsRowDxfId="66"/>
    <tableColumn id="37" xr3:uid="{892F79E3-562D-48E6-A6D1-0909E31ADF7A}" name="Net Income" dataDxfId="65" totalsRowDxfId="64"/>
    <tableColumn id="38" xr3:uid="{08F668EF-B53A-4E4F-B5C4-2B4FDB4EED11}" name="Direct Margin" dataDxfId="63" totalsRowDxfId="62"/>
    <tableColumn id="39" xr3:uid="{947A5467-FA8F-436E-824C-D68F01C23D5A}" name="Indirect Margin" dataDxfId="61" totalsRowDxfId="60"/>
    <tableColumn id="40" xr3:uid="{C59FF765-8C0C-44A8-833F-655E20FC8CA9}" name="EBIT Margin" dataDxfId="59" totalsRowDxfId="58"/>
    <tableColumn id="41" xr3:uid="{9E342A76-14EB-4012-BDFC-7BC89AEB041F}" name="Interest Coverage" dataDxfId="57" totalsRowDxfId="56"/>
    <tableColumn id="42" xr3:uid="{96806FBA-0BEF-4B6E-B854-1C01AD79719C}" name="Rating" dataDxfId="55" totalsRowDxfId="54"/>
    <tableColumn id="43" xr3:uid="{99151CD6-D402-4049-B130-EC8101BD2046}" name="ROA" dataDxfId="53" totalsRowDxfId="52"/>
    <tableColumn id="44" xr3:uid="{1CDD7C92-2E75-48ED-B59A-C049059F66B5}" name="ROE" dataDxfId="51" totalsRowDxfId="50"/>
    <tableColumn id="45" xr3:uid="{15786234-856B-405A-9D07-8C45E69B29B2}" name="ROS" dataDxfId="49" totalsRowDxfId="48"/>
    <tableColumn id="46" xr3:uid="{35B0933B-480D-47E7-B565-9BE270B1198B}" name="Asset Turnover" dataDxfId="47" totalsRowDxfId="46"/>
    <tableColumn id="47" xr3:uid="{19C0C4D6-0B27-46D1-9764-BD05A9BA166F}" name="Equity Multiplier " dataDxfId="45" totalsRowDxfId="44"/>
    <tableColumn id="48" xr3:uid="{A9849F53-1144-4ECD-9D22-30248DFE9F1B}" name="Value Added" dataDxfId="43" totalsRowDxfId="42"/>
    <tableColumn id="49" xr3:uid="{30255DED-6EDE-4E1C-9415-8BEA6A02951E}" name="No of Employees" dataDxfId="41" totalsRowDxfId="40"/>
    <tableColumn id="50" xr3:uid="{D8DCCC09-85EE-4070-8900-67169699B02D}" name="Employee Prod" dataDxfId="39" totalsRowDxfId="38">
      <calculatedColumnFormula>G2/AW2*100000</calculatedColumnFormula>
    </tableColumn>
    <tableColumn id="51" xr3:uid="{6D0EDABA-E0AD-4FE6-B756-EA56CE908D43}" name="SGA " dataDxfId="37" totalsRowDxfId="36"/>
    <tableColumn id="52" xr3:uid="{29C343B1-5085-45E7-A834-0CD03B7B9D27}" name="AvgAnSal" dataDxfId="35" totalsRowDxfId="34">
      <calculatedColumnFormula>Table1[[#This Row],[SGA ]]/Table1[[#This Row],[No of Employees]]*100000</calculatedColumnFormula>
    </tableColumn>
    <tableColumn id="53" xr3:uid="{082EE33E-6432-495A-927C-5AD3E557B763}" name="WSV" dataDxfId="33" totalsRowDxfId="32">
      <calculatedColumnFormula>AY2/AV2</calculatedColumnFormula>
    </tableColumn>
    <tableColumn id="55" xr3:uid="{99E7DEA0-CA75-4C7D-A58E-21BBA233E0DF}" name="Empl. Prod. GR" dataDxfId="31" totalsRowDxfId="30">
      <calculatedColumnFormula>(AX2-AX1)/AX1</calculatedColumnFormula>
    </tableColumn>
    <tableColumn id="56" xr3:uid="{FEA61043-1904-4D33-AAC2-C3744B615201}" name="AVG An. Sal GR" dataDxfId="29" totalsRowDxfId="28">
      <calculatedColumnFormula>(AZ2-AZ1)/AZ1</calculatedColumnFormula>
    </tableColumn>
    <tableColumn id="54" xr3:uid="{B1B34594-3F30-4D82-AD93-5D533F252FCA}" name="OCF" dataDxfId="27" totalsRowDxfId="26"/>
    <tableColumn id="57" xr3:uid="{0CCB42D3-4F4C-4649-98C2-3A2311E72E50}" name="ICF" dataDxfId="25" totalsRowDxfId="24"/>
    <tableColumn id="58" xr3:uid="{D7D3A1AA-B821-43E8-AF24-CBD7F53B5B8C}" name="FCF" dataDxfId="23" totalsRowDxfId="22"/>
    <tableColumn id="59" xr3:uid="{7EB46597-1507-4293-91EA-9B024E245E4E}" name="Net CF" dataDxfId="21" totalsRowDxfId="20"/>
    <tableColumn id="60" xr3:uid="{12A50948-ABAF-4934-BAF5-2D75671C88AE}" name="CFROA" dataDxfId="19" totalsRowDxfId="18"/>
    <tableColumn id="61" xr3:uid="{1245625B-641C-401C-B6E5-648C360014FC}" name="CFROE" dataDxfId="17" totalsRowDxfId="16"/>
    <tableColumn id="62" xr3:uid="{E003F37B-EFA7-4F82-87CE-072E0D307763}" name="CFROS" dataDxfId="15" totalsRowDxfId="14"/>
    <tableColumn id="63" xr3:uid="{9F17CD80-200D-4318-B152-CE19CAB39A1A}" name="OCFROA" dataDxfId="13" totalsRowDxfId="12"/>
    <tableColumn id="64" xr3:uid="{DC3B93C5-A572-426D-883C-18DEEC5571F3}" name="OCFROE" dataDxfId="11" totalsRowDxfId="10"/>
    <tableColumn id="65" xr3:uid="{91811A46-4445-454D-8A8A-03F2BC98A054}" name="OCFROS" dataDxfId="9" totalsRowDxfId="8"/>
    <tableColumn id="66" xr3:uid="{12BE9FAA-ABB6-4DE9-A8B6-7D2E44366F87}" name="Altman" dataDxfId="7" totalsRowDxfId="6"/>
    <tableColumn id="67" xr3:uid="{3D226BA0-1CCC-422D-874E-AD7338A392AD}" name="Taffler" dataDxfId="5" totalsRowDxfId="4"/>
    <tableColumn id="68" xr3:uid="{0DD099A9-FC15-437D-9067-45F4F033924C}" name="Conan-Holder" dataDxfId="3" totalsRowDxfId="2"/>
    <tableColumn id="69" xr3:uid="{DEBBED51-F8EF-44DA-81EF-2085A2406E18}" name="Anghel"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L10" dT="2024-04-22T19:23:24.08" personId="{FFD24C53-3462-401A-8966-A315D6D1E3D2}" id="{B498653B-6F59-4917-A539-06C61B918BED}">
    <text>NVIDIA: In the beginning, we can notice that the company has a positive equity with a consistent growth, which can be viewed as a stable, well managed company that presents a lower risk for investors. Nevertheless, it can be observed that in 2023 it crashes  which could be a result of excessive shareholder distribution or increased competition.
AMD: For the first 4 years AMD has a decreasing equity growth rate with a spike in 2022 after the acquisition of the company Xilinx, going back down the following year.
Intel: The EGR of this company is quite consistent, decreasing in the first 3 years and like the previous companies, experienced a significant increase in 2021 which was due to an increase in the demand for computing products during Covid-19, going back to normal in the following years.
Qualcomm: Had a significant difference in EGR between 2018 and 2019 and then the company experienced a crash in 2020 due to the lawsuit that was initiated against them. Following that it started growing steadily, due to investors seeing the potential in their technologies, but experiencing another decrease in 2023.</text>
  </threadedComment>
  <threadedComment ref="U11" dT="2024-04-22T19:46:01.29" personId="{FFD24C53-3462-401A-8966-A315D6D1E3D2}" id="{85349A54-3E3E-403F-8EB8-963DBFB9EF11}">
    <text>AMD: The TAGR is Similar to the RGR and that indicates that the company is growing organically and is keeping a balance between it's assets and revenues. The increase in the TAGR in 2022 is again, due to the acquisition of a new company.
Intel: The company's TAGR is rather consistent, although it started decreasing in 2020, whereas the RGR is very inconsistent and chaotic, having a negative value since 2020 and keeping to decrease according to the trendline due to a product fail in 2021 and it's inability to keep the fast pace of the competition.
NVIDIA: The chart of this company looks a bit chaotic as well, in 2021 both the TAGR and RGR decreased and that is due to the USA restricting sales to China.
Qualcomm: The company experienced a failed acquisition in 2018 which was followed by the company failing to be absorbed by a bigger company due to Trumps' administration imposition on Chinese manufactured goods.</text>
  </threadedComment>
</ThreadedComments>
</file>

<file path=xl/threadedComments/threadedComment2.xml><?xml version="1.0" encoding="utf-8"?>
<ThreadedComments xmlns="http://schemas.microsoft.com/office/spreadsheetml/2018/threadedcomments" xmlns:x="http://schemas.openxmlformats.org/spreadsheetml/2006/main">
  <threadedComment ref="L11" dT="2024-04-22T20:03:20.77" personId="{FFD24C53-3462-401A-8966-A315D6D1E3D2}" id="{51427119-3E11-48A2-A56F-1709158195A5}">
    <text>AMD: For 5 out of 3 years the company found itself in the green gap which indicated that it had enough current assets to cover it's current liabilities, except for 2 years where it had a liquidity excess.
Intel: This company also has great results at manging it's current liabilities with it's current assets, being in short-term financial equilibrium, with one exception in 2019 where it was in liquidity deficit due to an increase in the CA as a result of their failed product in that period.
NVIDIA: This company has an incredibly high liquidity excess in all 7 years.
Qualcomm: This company finds itself in the comfortable green gap that indicates the ability to cover it's current liabilities with it's current assets. This gap indicates that the company is well managed and keeps an equilibrium between its assets and debt.</text>
  </threadedComment>
  <threadedComment ref="V11" dT="2024-04-22T20:09:30.13" personId="{FFD24C53-3462-401A-8966-A315D6D1E3D2}" id="{65F1B895-57FB-4FE6-8455-2697681D7D6A}">
    <text>Considering that the companies in these industries tend not to have significant inventories, it is expected to have values in the red gap, meaning that they can cover their current liabilities without counting on inventories.</text>
  </threadedComment>
  <threadedComment ref="AF11" dT="2024-04-22T20:26:56.15" personId="{FFD24C53-3462-401A-8966-A315D6D1E3D2}" id="{18028552-8CC0-4E81-A86D-2C123AE76FF8}">
    <text>AMD: The green gap that this company is part of indicates that it has the ability to cover all its current liabilities using only cash and cash equivalents being in a short-term financial equilibrium.
Intel: While this company is mostly in the same situation, we notice that in 2021 it enters the red gap and that is due to a more significant increase in CCE that in Current liabilities.
NVIDIA: this company is always located in the red gap being excessively liquid due to constant increases in CCE that exceed the increases in CL.
Quacomm: This company finds itself in the same position in NVIDIA with only one year being in the green gap and that it due to a decrease of 49% in its CCE.</text>
  </threadedComment>
  <threadedComment ref="AP11" dT="2024-04-22T20:33:01.03" personId="{FFD24C53-3462-401A-8966-A315D6D1E3D2}" id="{F247953B-5A07-49B3-9D40-39CE6D6388B1}">
    <text>Except for Qualcomm, all companies find themselves in all 7 years in the red gap meaning that they have a solvency excess, having a lot more long term assets than long term liabilities. Qualcomm is located in the green gap in 4 out of 7 years, where they had long term financial equilibrium.</text>
  </threadedComment>
  <threadedComment ref="M28" dT="2024-04-22T20:38:09.21" personId="{FFD24C53-3462-401A-8966-A315D6D1E3D2}" id="{5662791F-570F-42AA-A1A7-4EA7F025BD19}">
    <text>While AMD, Intel and Qualcomm are closer to the Median Industry CR, NVIDIA is exceeding it by even almost 700%. This indicates that the company is extremely liquid compared to the industry even with some of the volatility in the data removed.</text>
  </threadedComment>
  <threadedComment ref="X28" dT="2024-04-22T20:40:50.04" personId="{FFD24C53-3462-401A-8966-A315D6D1E3D2}" id="{BA3137C2-6410-41E7-9595-E12F237D79D4}">
    <text xml:space="preserve">While AMD, Intel and Qualcomm find themselves around the average of the industry, again NVIDIA exceeds these values, placing itself in a highly liquid position. </text>
  </threadedComment>
  <threadedComment ref="AL28" dT="2024-04-22T20:53:36.15" personId="{FFD24C53-3462-401A-8966-A315D6D1E3D2}" id="{64039FFC-2E7B-4E66-AAD5-338941FF15A0}">
    <text xml:space="preserve">AMD: This company manages to be very balanced following the year 2019, keeping most of it's values in the green gap, meaning that it is in long-term financial equilibrium.
Intel: While the EAR is very consistent and, i is not located in the green gap, moreover, the DER is in the black gap indicating that the company runs at a high risk of insolvency.
NVIDIA: This company by far performs the best, keeping the EAR around 65% in almost all 7 years and the values of the DAR and DER in the green gap, except for the DER in the years 2021 and 2023 when it entered the black gap.
Qualcomm: Qualcomm never manages to reach the green gap with its EAR and it is always in the black gap with the DER and the DAR indicating that the company runs at a high risk of insolvency. </text>
  </threadedComment>
</ThreadedComments>
</file>

<file path=xl/threadedComments/threadedComment3.xml><?xml version="1.0" encoding="utf-8"?>
<ThreadedComments xmlns="http://schemas.microsoft.com/office/spreadsheetml/2018/threadedcomments" xmlns:x="http://schemas.openxmlformats.org/spreadsheetml/2006/main">
  <threadedComment ref="O11" dT="2024-06-13T13:15:52.85" personId="{FFD24C53-3462-401A-8966-A315D6D1E3D2}" id="{52D2F9B2-36D9-46CA-90E0-E80E40469C5A}">
    <text>AMD: The company managed to have a good DIO below 100 days for 5 years and it experienced a significant growth in 2023, reaching above 120 days which was due to a Client segment revenue drop of 25%.
Although it started with a great DSO value in 2017, the number started to grow consistently since then and it was not able to reach values below 60.
The DPO of the company did great in the first 3 years, exceeding the DIO and the DSO but it came crashing down in 2020. It started to slowly grow back after but it has not been able yet to exceed the other 2 indicators again. 
Considering the strong connection between the CCC and these indicators, due to the DIO and the DSO exceeding the value of the DPO, we see a constant astonishing growth of the CCC that should be alarming for the company.
Intel: This company finds itself in a worse position than AMD, with the DPO being constantly exceeded by the DIO and therefore resulting in a high CCC. The only indicator that shows good values and an even better trend in the DSO that is kept low and starting decreasing consistently since 2021.
NVIDIA: This company seems pretty consistent in its values although there is a spike in the values from 2019 in the DIO and CCC values which is due to a decrease in the GPU sales sector as a result of the slowdown in the Chinese economy due to the COVID-19 pandemic. The values turned back to normal after that and increased again in 2022 and 2023 due to restriction imposed by the USA on the export of  AI chips to China and Russia. 
Qualcomm: The company had pretty consistent values in the first 3 years and experienced a significant growth in 2020 due to a patent deal with Huawei. The company also had its values skyrocket in 2022 and 2023 as a result of acquiring 2 Israeli startups.</text>
  </threadedComment>
  <threadedComment ref="AC11" dT="2024-06-13T13:16:11.96" personId="{FFD24C53-3462-401A-8966-A315D6D1E3D2}" id="{8F780D38-1BCE-4BC1-A488-074E1526B090}">
    <text>AMD: The company had a decreasing trend in the ComCr in the first 4 years, hitting an all time low in 2020 when it was granting commercial credit to its customers. It managed to get back on track in the following two years, crashing back in 2023.
Intel: The company manages to always have a ComCr above 0, being granted commercial credit and having a constant growth in the indicator.
NVIDIA: The company has been granted ComCr, with constant increase in the value for the first 5 years, experiencing an unexpected drop in 2022 due to the export restriction imposed by the USA and managed to get back on track rapidly in 2023.
Qualcomm: The company's ComCr kept decreasing since 2018 due to the 997 million Euro fine imposed by the European Comission.</text>
  </threadedComment>
</ThreadedComments>
</file>

<file path=xl/threadedComments/threadedComment4.xml><?xml version="1.0" encoding="utf-8"?>
<ThreadedComments xmlns="http://schemas.microsoft.com/office/spreadsheetml/2018/threadedcomments" xmlns:x="http://schemas.openxmlformats.org/spreadsheetml/2006/main">
  <threadedComment ref="A36" dT="2024-06-13T13:16:20.48" personId="{FFD24C53-3462-401A-8966-A315D6D1E3D2}" id="{70602BFF-4CF2-426C-9E34-F291528C2E92}">
    <text>AMD: The company has demonstrated strong financial health with considerable profitability over the years, particularly in 2021. However, the decline in EBIT and Net Income in the following years indicates some issues that require attention. The consistent excess of Net Income over EBIT highlights the pozitive impact of non-operational income and tax benefits.
Intel: While Intel finds itself in the same situation as AMD with the Net Income always exceeding the Operating Income, there is a significant decline starting with 2020 which is due to Apple dropping the contract with the company and no longer using its chips in the Mac computers.
NVIDIA: This company is in the same situation as its competitors, having a Net Income greater than the EBIT. Nevertheless, like its industry colleague, Intel, it started experiencing a decrease in both indicators due to the restrictions mentioned prior. 
Qualcomm: The company is situated in the same area as its competition except for 2018 when the company had an incredibly difficult year due to poor management decisions and practices. Starting with a fail in acquiring the company NXP, followed by a lawsuit in Taiwan which left the company with a fine of 778$ million, later reduced to 93$ million.</text>
  </threadedComment>
  <threadedComment ref="A37" dT="2024-06-13T13:16:24.24" personId="{FFD24C53-3462-401A-8966-A315D6D1E3D2}" id="{2FD22D89-3FE6-4FD1-8D6E-6AFC741650FA}">
    <text xml:space="preserve">AMD: The EBITM is rather stable, having a constant increase until after 2021 when it started decreasing and kept doing so in 2023 as well, which indicates issues in the operational efficiency of the company. Moreover the value being below the Min EBITM in almost all years should be concerning for the company. 
The DM is consistently between 50% and 70% which indicates that the company has an efficient management  in handling expenses related to production and services.
The indirect margin is also consistent, increasing in 2022 and 2023 which indicates that the company became more efficient at managing its indirect, administrative expenses.
Intel: The EBIT value is constant in the first 4 years and above the Min EBITM which is a good sign, but started declining in 2021 due to chip shortage. 
The Direct Margin is constantly increasing which indicates that the company is healthy and so does the indirect margin. 
NVIDIA: The EBITM of this company is by far the best out of the 4 with its values exceeding the margin every year, even in 2023 when they registered a sudden drop in the value of this indicator. 
Both the DM and the IM are high which reflect the health of the company by also being very consistent.
Qualcomm: The EBITM of the company is rather fluctuant and below the margin in the first 2 years, most likely due to the previously mentioned lawsuits in 2018. It keeps growing in the following years, maintaining itself above the Min EBITM. 
The DM is maintained between 30% and 50% with most values being above 40% which indicated an effective management of the direct costs. The IM is rather fluctuant decreasing constantly from 2019 until 2022, this shows that the company faces some challenges in managing its indirect costs. </text>
  </threadedComment>
  <threadedComment ref="A38" dT="2024-06-13T13:17:23.43" personId="{FFD24C53-3462-401A-8966-A315D6D1E3D2}" id="{EE466ECB-0A9E-44AB-8B4A-BD4A226242CA}">
    <text>AMD: The ROE of the company is alarmingly low which is a bad sign for the investors. Out of the components that drive the ROE the most significant is by far the Equity Multiplier which means that the company is using more debt than equity to finance its activity. This is followed by the Asset Turnover which started decreasing in 2021 reflecting challenges in the management of the investing activities of the company. The ROS is almost non existent in graphic which is concerning as it shows a very inefficient management of the operating activity.
Intel: The ROE of the company started declining in 2019 and reached alarming values in 2023 and it is in same situation as AMD with the main driver being the Equity Multiplier followed by the Asset Turnover and then the ROS.
NVIDIA: The Du Pont analysis of this company looks similar to its competition with the EM being the main component that contributes to the ROE, but with much lower values, the Asset Turnover also having a significant contribution followed by the ROS.
Qualcomm: The situation of this company is concerning to say the least, having the ROE even negative in 2018 and the EM a little above 4000%, these values reflect a poor management that can not attract new investors.</text>
  </threadedComment>
  <threadedComment ref="A39" dT="2024-06-13T13:17:26.64" personId="{FFD24C53-3462-401A-8966-A315D6D1E3D2}" id="{2AD664DE-CCC8-45E0-9249-02DA982F1FDB}">
    <text xml:space="preserve">AMD: The Emp. Prod. GR looks rather volatile with sudden increases and decreases, in 3 years the employees' productivity exceeded the average annual salary which is a benefic aspect for the company, but in the other 4 years the average salary gr exceeds the employee productivity gr. This indicates an unstable period in the company when the staff is not motivated, reflecting either managerial issues or salary increase below expectations.
Intel: This company has a constant negative Average Annual Salary which is very concerning and signals major problems in the efficiency of the operating activities and ultimately reflects in the Employee Productivity Growth Rate that crashes from 21% to all negative values.
NVIDIA: This company had a very promising start having the Emp. Prod. GR and the Avg. Ann. Sal. GR positive and almost equal then both values crashed in 2019. The Emp. Prod. GR managed to spike back but the Avg. Ann. Sal. GR did not match the growth and that might justify the following drop in the Employee Productivity. Following this episode, the Avg. Ann. Sal. GR Kept decreasing and getting back to negative values but having the Employee Prod. GR skyrocket in 2023. This reflects in a rather unstable company that faces challenges in the operational efficiency.
Qualcomm: The values of the 2 indicators are rather close to one another having similar trends. Nevertheless the Avg. Ann. Sal. GR exceeds the Emp. Prod. GR in 4 years which is not beneficial for the company. </text>
  </threadedComment>
  <threadedComment ref="A40" dT="2024-06-13T13:17:29.95" personId="{FFD24C53-3462-401A-8966-A315D6D1E3D2}" id="{B730BEBA-7EAD-4B9D-8D46-49667D6E6B8B}">
    <text>AMD: The Company has a steady growth in the Value added which indicates that it manages to generate value through its products and services. On the other hand, it has a constant decrease in the WSV which indicates that the company manages to reduce its indirect expenses. This translates to a financially healthy company that manages its costs effectively.
Intel: The WSV of the company had a healthy decreasing trend up until 2021 but then spiked in 2022 and sustained that growth in 2023. By looking at the Value added we understand that the increase in the WSV is due to both a growth in the SGA of the company, but mostly in the abrupt decrease of the Value Added, which is signaling some financial struggles in the company.
NVIDIA: The Value Added of the company has a healthy increasing trend which reflects a good management. Nevertheless, the WSV of the company is very volatile and judging by the constant and consistent increase of the VA, it means that the company struggles with keeping under control its SGA. 
Qualcomm: The company has a constant decrease in the WSV value, which means that the SGA consume less and less from the VA. By analysing the VA and its increasing values since 2020, except for 2023, we can understand that the decrease in the WSV is due to the decrease of the indirect costs of the company.</text>
  </threadedComment>
</ThreadedComments>
</file>

<file path=xl/threadedComments/threadedComment5.xml><?xml version="1.0" encoding="utf-8"?>
<ThreadedComments xmlns="http://schemas.microsoft.com/office/spreadsheetml/2018/threadedcomments" xmlns:x="http://schemas.openxmlformats.org/spreadsheetml/2006/main">
  <threadedComment ref="A33" dT="2024-06-13T13:19:04.23" personId="{FFD24C53-3462-401A-8966-A315D6D1E3D2}" id="{4A2FBB74-177E-493D-B641-345EC9F6FF45}">
    <text>AMD: The EBIT and the OCF of the company move together which is a good sign of effective cash management. Moreover, the OCF is significantly higher than the EBIT starting with 2021 which is a good sign of effective working capital management.
Intel: The company is also in the good situation of having the OCF exceed the EBIT. Nevertheless the trend for both is decreasing which is a signal of the company having difficulties in its operation activities.
NVIDIA: The company's OCF exceeds the EBIT and they also have the same trend reflecting a healthy company, effective in the cash management.
Qualcomm: The last company also is in the same position as its competitors, having a healthy relationship between the EBIT and the OCF.</text>
  </threadedComment>
  <threadedComment ref="A34" dT="2024-06-13T13:19:07.07" personId="{FFD24C53-3462-401A-8966-A315D6D1E3D2}" id="{7E8C8670-CDD8-4537-832F-B64FDBC05146}">
    <text xml:space="preserve">AMD: The company has a very concerning NCF situation with it being very low and even negative for 5 out of 7 years, meaning that the company with non-cash expenses or with the working capital. The values get better in 2023, suggesting that the earnings are successfully converting into cash. 
Intel: In several years (2017, 2018, 2021, and 2023), the company reported high Net Income but negative Net Cash Flow. This indicates potential issues with cash management despite being profitable on paper. It suggests that earnings are not effectively translating into cash.
NVIDIA: The Net Cash Flow of the company fluctuates significantly across the years, with large positive and negative values. This indicates inconsistent cash management and potential volatility in operational efficiency. In addition, in 2019 and 2021, high Net Income accompanied by negative Net Cash Flow suggests that earnings are not effectively translating into cash. 
Qualcomm: In several years (2018, 2020, 2022), the company reported high or moderate Net Income accompanied by negative Net Cash Flow, indicating issues with cash management and the conversion of profits into cash. The fluctuations between positive and negative net cash flow highlight inconsistencies in cash management and potential volatility in operational efficiency.  </text>
  </threadedComment>
  <threadedComment ref="A35" dT="2024-06-13T13:19:09.90" personId="{FFD24C53-3462-401A-8966-A315D6D1E3D2}" id="{BA5EADDB-6D0F-4CA4-89C0-72E767619EBE}">
    <text xml:space="preserve">AMD: The trends of the ROA and the CFROA generally align, indicating that profitability is closely related to cash flow generation. However, the magnitude of changes often differs, reflecting the impact of non-cash items on ROA. 
Intel: The ROA and the CFROA of the company have trends that are not strongly aligned, indicating issues with converting profitability into cash flow. Consistently low CFROA compared to ROA points to persistent cash conversion issues despite periods of high profitability. 
NVIDIA: The fluctuations in CFROA indicate inconsistent cash management practices, while ROA shows a relatively more stable trend. 
Qualcomm: The significant drop in CFROA in 2018 highlights severe cash management issues despite positive profitability, while subsequent recovery shows efforts to stabilize cash flow. From 2019, both indicators show stability and positive trends, indicating effective operational and cash management practices. </text>
  </threadedComment>
  <threadedComment ref="A36" dT="2024-06-13T13:19:14.91" personId="{FFD24C53-3462-401A-8966-A315D6D1E3D2}" id="{76E642F2-8F6E-48CE-BD44-782A17ADA44B}">
    <text xml:space="preserve">AMD: Significant peaks in ROE and CFROE in 2019 and 2021 indicate periods of high efficiency and profitability. However, the negative values in 2017, 2018, and 2023 suggest operational and cash management challenges. 
Intel: While ROE remains consistently high for several years, CFROE shows significant variability, highlighting discrepancies between profitability and cash flow generation. 
NVIDIA: The peak in CFROE in 2020 indicates exceptional cash flow generation, while the negative CFROE in 2021 suggests significant challenges in cash management despite profitability. The fluctuations in CFROE indicate inconsistent cash management practices, while ROE shows a relatively more stable trend but still reflects significant operational variability. 
Qualcomm: The extreme negative CFROE in 2018 indicates severe cash flow issues, while the subsequent recovery shows efforts to stabilize cash flow. </text>
  </threadedComment>
</ThreadedComments>
</file>

<file path=xl/threadedComments/threadedComment6.xml><?xml version="1.0" encoding="utf-8"?>
<ThreadedComments xmlns="http://schemas.microsoft.com/office/spreadsheetml/2018/threadedcomments" xmlns:x="http://schemas.openxmlformats.org/spreadsheetml/2006/main">
  <threadedComment ref="A13" dT="2024-06-13T13:19:38.86" personId="{FFD24C53-3462-401A-8966-A315D6D1E3D2}" id="{80F51B76-E686-4D87-A4E6-D20843A8951C}">
    <text>All companies find themselves in financially difficult situations that can be overcome through adequate managerial decisions.
AMD was in a dangerous financial position in the first 3 years but managed to recover and so did its competitor, Qualcomm after 2018.
Nevertheless, it is to be considered that the Intel has a decreasing trend getting closer to the danger of bankruptcy.</text>
  </threadedComment>
  <threadedComment ref="A14" dT="2024-06-13T13:19:43.43" personId="{FFD24C53-3462-401A-8966-A315D6D1E3D2}" id="{5FFA196E-F798-4A01-8FFD-33C01BB7E096}">
    <text>All companies find themselves in the green gap, having a low probability of bankruptcy and being overall financially healthy.</text>
  </threadedComment>
  <threadedComment ref="A15" dT="2024-06-13T13:19:54.13" personId="{FFD24C53-3462-401A-8966-A315D6D1E3D2}" id="{E0D6A15D-63CA-4F31-9269-9137A7522267}">
    <text>All the companies are in the safety gap, having an overall low possibility of bankruptcy, except for Intel in 2022, when it went at a high risk of bankruptcy, but managed to recover in 2023.</text>
  </threadedComment>
  <threadedComment ref="A16" dT="2024-06-13T13:19:59.45" personId="{FFD24C53-3462-401A-8966-A315D6D1E3D2}" id="{424394A8-C47D-4F7A-81F0-E9DFF1ECF753}">
    <text>All companies managed to position themselves in the green gap, except for Qualcomm that found itself close to bankruptcy in 2018, most likely due to the lawsuits against it.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26" Type="http://schemas.openxmlformats.org/officeDocument/2006/relationships/pivotTable" Target="../pivotTables/pivotTable27.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5" Type="http://schemas.openxmlformats.org/officeDocument/2006/relationships/pivotTable" Target="../pivotTables/pivotTable26.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29" Type="http://schemas.openxmlformats.org/officeDocument/2006/relationships/drawing" Target="../drawings/drawing18.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24" Type="http://schemas.openxmlformats.org/officeDocument/2006/relationships/pivotTable" Target="../pivotTables/pivotTable25.xml"/><Relationship Id="rId5" Type="http://schemas.openxmlformats.org/officeDocument/2006/relationships/pivotTable" Target="../pivotTables/pivotTable6.xml"/><Relationship Id="rId15" Type="http://schemas.openxmlformats.org/officeDocument/2006/relationships/pivotTable" Target="../pivotTables/pivotTable16.xml"/><Relationship Id="rId23" Type="http://schemas.openxmlformats.org/officeDocument/2006/relationships/pivotTable" Target="../pivotTables/pivotTable24.xml"/><Relationship Id="rId28" Type="http://schemas.openxmlformats.org/officeDocument/2006/relationships/pivotTable" Target="../pivotTables/pivotTable29.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pivotTable" Target="../pivotTables/pivotTable23.xml"/><Relationship Id="rId27" Type="http://schemas.openxmlformats.org/officeDocument/2006/relationships/pivotTable" Target="../pivotTables/pivotTable28.xml"/><Relationship Id="rId30" Type="http://schemas.microsoft.com/office/2007/relationships/slicer" Target="../slicers/slicer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bin"/><Relationship Id="rId6" Type="http://schemas.microsoft.com/office/2017/10/relationships/threadedComment" Target="../threadedComments/threadedComment2.xml"/><Relationship Id="rId5" Type="http://schemas.openxmlformats.org/officeDocument/2006/relationships/comments" Target="../comments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1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3.xml"/><Relationship Id="rId1" Type="http://schemas.openxmlformats.org/officeDocument/2006/relationships/pivotTable" Target="../pivotTables/pivotTable1.xml"/><Relationship Id="rId6" Type="http://schemas.microsoft.com/office/2017/10/relationships/threadedComment" Target="../threadedComments/threadedComment4.xml"/><Relationship Id="rId5" Type="http://schemas.openxmlformats.org/officeDocument/2006/relationships/comments" Target="../comments4.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vmlDrawing" Target="../drawings/vmlDrawing5.vml"/><Relationship Id="rId1" Type="http://schemas.openxmlformats.org/officeDocument/2006/relationships/drawing" Target="../drawings/drawing14.xm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5.xml"/><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OutlineSymbols="0" zoomScale="41" workbookViewId="0">
      <selection activeCell="L37" sqref="L37"/>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D22B-9A79-4367-B8C5-AFF32F5212CB}">
  <dimension ref="A12:AB52"/>
  <sheetViews>
    <sheetView zoomScale="68" zoomScaleNormal="68" workbookViewId="0">
      <selection activeCell="N24" sqref="N24"/>
    </sheetView>
  </sheetViews>
  <sheetFormatPr defaultRowHeight="14.5" x14ac:dyDescent="0.35"/>
  <sheetData>
    <row r="12" spans="1:28" ht="47.9" customHeight="1" x14ac:dyDescent="0.35">
      <c r="A12" s="77" t="s">
        <v>93</v>
      </c>
      <c r="B12" s="77"/>
      <c r="C12" s="77"/>
      <c r="D12" s="77"/>
      <c r="E12" s="77"/>
      <c r="F12" s="77"/>
      <c r="G12" s="27"/>
      <c r="H12" s="78" t="s">
        <v>94</v>
      </c>
      <c r="I12" s="79"/>
      <c r="J12" s="79"/>
      <c r="K12" s="79"/>
      <c r="L12" s="79"/>
      <c r="M12" s="79"/>
      <c r="N12" s="27"/>
      <c r="O12" s="77" t="s">
        <v>95</v>
      </c>
      <c r="P12" s="77"/>
      <c r="Q12" s="77"/>
      <c r="R12" s="77"/>
      <c r="S12" s="77"/>
      <c r="T12" s="77"/>
      <c r="U12" s="27"/>
      <c r="V12" s="78" t="s">
        <v>96</v>
      </c>
      <c r="W12" s="79"/>
      <c r="X12" s="79"/>
      <c r="Y12" s="79"/>
      <c r="Z12" s="79"/>
      <c r="AA12" s="79"/>
      <c r="AB12" s="27"/>
    </row>
    <row r="13" spans="1:28" x14ac:dyDescent="0.35">
      <c r="G13" s="28"/>
      <c r="N13" s="28"/>
      <c r="U13" s="28"/>
      <c r="AB13" s="28"/>
    </row>
    <row r="14" spans="1:28" x14ac:dyDescent="0.35">
      <c r="G14" s="28"/>
      <c r="N14" s="28"/>
      <c r="U14" s="28"/>
      <c r="AB14" s="28"/>
    </row>
    <row r="15" spans="1:28" x14ac:dyDescent="0.35">
      <c r="G15" s="28"/>
      <c r="N15" s="28"/>
      <c r="U15" s="28"/>
      <c r="AB15" s="28"/>
    </row>
    <row r="16" spans="1:28" x14ac:dyDescent="0.35">
      <c r="G16" s="28"/>
      <c r="N16" s="28"/>
      <c r="U16" s="28"/>
      <c r="AB16" s="28"/>
    </row>
    <row r="17" spans="7:28" x14ac:dyDescent="0.35">
      <c r="G17" s="28"/>
      <c r="N17" s="28"/>
      <c r="U17" s="28"/>
      <c r="AB17" s="28"/>
    </row>
    <row r="18" spans="7:28" x14ac:dyDescent="0.35">
      <c r="G18" s="28"/>
      <c r="N18" s="28"/>
      <c r="U18" s="28"/>
      <c r="AB18" s="28"/>
    </row>
    <row r="19" spans="7:28" x14ac:dyDescent="0.35">
      <c r="G19" s="28"/>
      <c r="N19" s="28"/>
      <c r="U19" s="28"/>
      <c r="AB19" s="28"/>
    </row>
    <row r="20" spans="7:28" x14ac:dyDescent="0.35">
      <c r="G20" s="28"/>
      <c r="N20" s="28"/>
      <c r="U20" s="28"/>
      <c r="AB20" s="28"/>
    </row>
    <row r="21" spans="7:28" x14ac:dyDescent="0.35">
      <c r="G21" s="28"/>
      <c r="N21" s="28"/>
      <c r="U21" s="28"/>
      <c r="AB21" s="28"/>
    </row>
    <row r="22" spans="7:28" x14ac:dyDescent="0.35">
      <c r="G22" s="28"/>
      <c r="N22" s="28"/>
      <c r="U22" s="28"/>
      <c r="AB22" s="28"/>
    </row>
    <row r="23" spans="7:28" x14ac:dyDescent="0.35">
      <c r="G23" s="28"/>
      <c r="N23" s="28"/>
      <c r="U23" s="28"/>
      <c r="AB23" s="28"/>
    </row>
    <row r="24" spans="7:28" x14ac:dyDescent="0.35">
      <c r="G24" s="28"/>
      <c r="N24" s="28"/>
      <c r="U24" s="28"/>
      <c r="AB24" s="28"/>
    </row>
    <row r="25" spans="7:28" x14ac:dyDescent="0.35">
      <c r="G25" s="28"/>
      <c r="N25" s="28"/>
      <c r="U25" s="28"/>
      <c r="AB25" s="28"/>
    </row>
    <row r="26" spans="7:28" x14ac:dyDescent="0.35">
      <c r="G26" s="28"/>
      <c r="N26" s="28"/>
      <c r="U26" s="28"/>
      <c r="AB26" s="28"/>
    </row>
    <row r="27" spans="7:28" x14ac:dyDescent="0.35">
      <c r="G27" s="28"/>
      <c r="N27" s="28"/>
      <c r="U27" s="28"/>
      <c r="AB27" s="28"/>
    </row>
    <row r="28" spans="7:28" x14ac:dyDescent="0.35">
      <c r="G28" s="28"/>
      <c r="N28" s="28"/>
      <c r="U28" s="28"/>
      <c r="AB28" s="28"/>
    </row>
    <row r="29" spans="7:28" x14ac:dyDescent="0.35">
      <c r="G29" s="28"/>
      <c r="N29" s="28"/>
      <c r="U29" s="28"/>
      <c r="AB29" s="28"/>
    </row>
    <row r="30" spans="7:28" x14ac:dyDescent="0.35">
      <c r="G30" s="28"/>
      <c r="N30" s="28"/>
      <c r="U30" s="28"/>
      <c r="AB30" s="28"/>
    </row>
    <row r="31" spans="7:28" x14ac:dyDescent="0.35">
      <c r="G31" s="28"/>
      <c r="N31" s="28"/>
      <c r="U31" s="28"/>
      <c r="AB31" s="28"/>
    </row>
    <row r="32" spans="7:28" x14ac:dyDescent="0.35">
      <c r="G32" s="28"/>
      <c r="N32" s="28"/>
      <c r="U32" s="28"/>
      <c r="AB32" s="28"/>
    </row>
    <row r="33" spans="7:28" x14ac:dyDescent="0.35">
      <c r="G33" s="28"/>
      <c r="N33" s="28"/>
      <c r="U33" s="28"/>
      <c r="AB33" s="28"/>
    </row>
    <row r="34" spans="7:28" x14ac:dyDescent="0.35">
      <c r="G34" s="28"/>
      <c r="N34" s="28"/>
      <c r="U34" s="28"/>
      <c r="AB34" s="28"/>
    </row>
    <row r="35" spans="7:28" x14ac:dyDescent="0.35">
      <c r="G35" s="28"/>
      <c r="N35" s="28"/>
      <c r="U35" s="28"/>
      <c r="AB35" s="28"/>
    </row>
    <row r="36" spans="7:28" x14ac:dyDescent="0.35">
      <c r="G36" s="28"/>
      <c r="N36" s="28"/>
      <c r="U36" s="28"/>
      <c r="AB36" s="28"/>
    </row>
    <row r="37" spans="7:28" x14ac:dyDescent="0.35">
      <c r="G37" s="28"/>
      <c r="N37" s="28"/>
      <c r="U37" s="28"/>
      <c r="AB37" s="28"/>
    </row>
    <row r="38" spans="7:28" x14ac:dyDescent="0.35">
      <c r="G38" s="28"/>
      <c r="N38" s="28"/>
      <c r="U38" s="28"/>
      <c r="AB38" s="28"/>
    </row>
    <row r="39" spans="7:28" x14ac:dyDescent="0.35">
      <c r="G39" s="28"/>
      <c r="N39" s="28"/>
      <c r="U39" s="28"/>
      <c r="AB39" s="28"/>
    </row>
    <row r="40" spans="7:28" x14ac:dyDescent="0.35">
      <c r="G40" s="28"/>
      <c r="N40" s="28"/>
      <c r="U40" s="28"/>
      <c r="AB40" s="28"/>
    </row>
    <row r="41" spans="7:28" x14ac:dyDescent="0.35">
      <c r="G41" s="28"/>
      <c r="N41" s="28"/>
      <c r="U41" s="28"/>
      <c r="AB41" s="28"/>
    </row>
    <row r="42" spans="7:28" x14ac:dyDescent="0.35">
      <c r="G42" s="28"/>
      <c r="N42" s="28"/>
      <c r="U42" s="28"/>
      <c r="AB42" s="28"/>
    </row>
    <row r="43" spans="7:28" x14ac:dyDescent="0.35">
      <c r="G43" s="28"/>
      <c r="N43" s="28"/>
      <c r="U43" s="28"/>
      <c r="AB43" s="28"/>
    </row>
    <row r="44" spans="7:28" x14ac:dyDescent="0.35">
      <c r="G44" s="28"/>
      <c r="N44" s="28"/>
      <c r="U44" s="28"/>
      <c r="AB44" s="28"/>
    </row>
    <row r="45" spans="7:28" x14ac:dyDescent="0.35">
      <c r="G45" s="28"/>
      <c r="N45" s="28"/>
      <c r="U45" s="28"/>
      <c r="AB45" s="28"/>
    </row>
    <row r="46" spans="7:28" x14ac:dyDescent="0.35">
      <c r="G46" s="28"/>
      <c r="N46" s="28"/>
      <c r="U46" s="28"/>
      <c r="AB46" s="28"/>
    </row>
    <row r="47" spans="7:28" x14ac:dyDescent="0.35">
      <c r="G47" s="28"/>
      <c r="N47" s="28"/>
      <c r="U47" s="28"/>
      <c r="AB47" s="28"/>
    </row>
    <row r="48" spans="7:28" x14ac:dyDescent="0.35">
      <c r="G48" s="28"/>
      <c r="N48" s="28"/>
      <c r="U48" s="28"/>
      <c r="AB48" s="28"/>
    </row>
    <row r="49" spans="7:28" x14ac:dyDescent="0.35">
      <c r="G49" s="28"/>
      <c r="N49" s="28"/>
      <c r="U49" s="28"/>
      <c r="AB49" s="28"/>
    </row>
    <row r="50" spans="7:28" x14ac:dyDescent="0.35">
      <c r="G50" s="28"/>
      <c r="N50" s="28"/>
      <c r="U50" s="28"/>
      <c r="AB50" s="28"/>
    </row>
    <row r="51" spans="7:28" x14ac:dyDescent="0.35">
      <c r="G51" s="28"/>
      <c r="N51" s="28"/>
      <c r="U51" s="28"/>
      <c r="AB51" s="28"/>
    </row>
    <row r="52" spans="7:28" x14ac:dyDescent="0.35">
      <c r="G52" s="28"/>
      <c r="N52" s="28"/>
      <c r="U52" s="28"/>
      <c r="AB52" s="28"/>
    </row>
  </sheetData>
  <mergeCells count="4">
    <mergeCell ref="A12:F12"/>
    <mergeCell ref="H12:M12"/>
    <mergeCell ref="O12:T12"/>
    <mergeCell ref="V12:AA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C2A2-CD50-41F4-BED1-C5E2015D14B8}">
  <dimension ref="A1:K454"/>
  <sheetViews>
    <sheetView showOutlineSymbols="0" topLeftCell="A191" zoomScale="82" zoomScaleNormal="82" workbookViewId="0">
      <selection activeCell="C46" sqref="C46"/>
    </sheetView>
  </sheetViews>
  <sheetFormatPr defaultRowHeight="14.5" x14ac:dyDescent="0.35"/>
  <cols>
    <col min="1" max="1" width="13.08984375" bestFit="1" customWidth="1"/>
    <col min="2" max="2" width="7.7265625" bestFit="1" customWidth="1"/>
    <col min="3" max="3" width="8.1796875" bestFit="1" customWidth="1"/>
    <col min="4" max="4" width="14.08984375" bestFit="1" customWidth="1"/>
    <col min="5" max="5" width="15.81640625" bestFit="1" customWidth="1"/>
    <col min="6" max="6" width="6.7265625" bestFit="1" customWidth="1"/>
    <col min="7" max="7" width="13.7265625" bestFit="1" customWidth="1"/>
    <col min="8" max="8" width="14.7265625" bestFit="1" customWidth="1"/>
    <col min="9" max="9" width="14.26953125" bestFit="1" customWidth="1"/>
    <col min="10" max="10" width="12.36328125" bestFit="1" customWidth="1"/>
    <col min="11" max="11" width="9.81640625" bestFit="1" customWidth="1"/>
  </cols>
  <sheetData>
    <row r="1" spans="1:2" x14ac:dyDescent="0.35">
      <c r="A1" s="24" t="s">
        <v>0</v>
      </c>
      <c r="B1" t="s">
        <v>94</v>
      </c>
    </row>
    <row r="3" spans="1:2" x14ac:dyDescent="0.35">
      <c r="A3" s="24" t="s">
        <v>1</v>
      </c>
      <c r="B3" t="s">
        <v>2</v>
      </c>
    </row>
    <row r="4" spans="1:2" x14ac:dyDescent="0.35">
      <c r="A4" s="2">
        <v>2017</v>
      </c>
      <c r="B4" s="26"/>
    </row>
    <row r="5" spans="1:2" x14ac:dyDescent="0.35">
      <c r="A5" s="2">
        <v>2018</v>
      </c>
      <c r="B5" s="26">
        <v>1.1241610738255035</v>
      </c>
    </row>
    <row r="6" spans="1:2" x14ac:dyDescent="0.35">
      <c r="A6" s="2">
        <v>2019</v>
      </c>
      <c r="B6" s="26">
        <v>1.2330173775671407</v>
      </c>
    </row>
    <row r="7" spans="1:2" x14ac:dyDescent="0.35">
      <c r="A7" s="2">
        <v>2020</v>
      </c>
      <c r="B7" s="26">
        <v>1.0647329324372126</v>
      </c>
    </row>
    <row r="8" spans="1:2" x14ac:dyDescent="0.35">
      <c r="A8" s="2">
        <v>2021</v>
      </c>
      <c r="B8" s="26">
        <v>0.28439266746616415</v>
      </c>
    </row>
    <row r="9" spans="1:2" x14ac:dyDescent="0.35">
      <c r="A9" s="2">
        <v>2022</v>
      </c>
      <c r="B9" s="26">
        <v>6.3029211684673871</v>
      </c>
    </row>
    <row r="10" spans="1:2" x14ac:dyDescent="0.35">
      <c r="A10" s="2">
        <v>2023</v>
      </c>
      <c r="B10" s="26">
        <v>2.0858447488584474E-2</v>
      </c>
    </row>
    <row r="22" spans="1:3" x14ac:dyDescent="0.35">
      <c r="A22" s="24" t="s">
        <v>0</v>
      </c>
      <c r="B22" t="s">
        <v>94</v>
      </c>
    </row>
    <row r="24" spans="1:3" x14ac:dyDescent="0.35">
      <c r="A24" s="24" t="s">
        <v>1</v>
      </c>
      <c r="B24" t="s">
        <v>3</v>
      </c>
      <c r="C24" t="s">
        <v>4</v>
      </c>
    </row>
    <row r="25" spans="1:3" x14ac:dyDescent="0.35">
      <c r="A25" s="2">
        <v>2017</v>
      </c>
      <c r="B25" s="25"/>
      <c r="C25" s="25"/>
    </row>
    <row r="26" spans="1:3" x14ac:dyDescent="0.35">
      <c r="A26" s="2">
        <v>2018</v>
      </c>
      <c r="B26" s="25">
        <v>0.28265765765765766</v>
      </c>
      <c r="C26" s="25">
        <v>0.23262897391966494</v>
      </c>
    </row>
    <row r="27" spans="1:3" x14ac:dyDescent="0.35">
      <c r="A27" s="2">
        <v>2019</v>
      </c>
      <c r="B27" s="25">
        <v>0.32309043020193151</v>
      </c>
      <c r="C27" s="25">
        <v>3.9536679536679539E-2</v>
      </c>
    </row>
    <row r="28" spans="1:3" x14ac:dyDescent="0.35">
      <c r="A28" s="2">
        <v>2020</v>
      </c>
      <c r="B28" s="25">
        <v>0.486728599867286</v>
      </c>
      <c r="C28" s="25">
        <v>0.45045312732134896</v>
      </c>
    </row>
    <row r="29" spans="1:3" x14ac:dyDescent="0.35">
      <c r="A29" s="2">
        <v>2021</v>
      </c>
      <c r="B29" s="25">
        <v>0.38573979022539612</v>
      </c>
      <c r="C29" s="25">
        <v>0.68329406944586701</v>
      </c>
    </row>
    <row r="30" spans="1:3" x14ac:dyDescent="0.35">
      <c r="A30" s="2">
        <v>2022</v>
      </c>
      <c r="B30" s="25">
        <v>4.4416619695627668</v>
      </c>
      <c r="C30" s="25">
        <v>0.43610806863818913</v>
      </c>
    </row>
    <row r="31" spans="1:3" x14ac:dyDescent="0.35">
      <c r="A31" s="2">
        <v>2023</v>
      </c>
      <c r="B31" s="25">
        <v>4.5131695767978691E-3</v>
      </c>
      <c r="C31" s="25">
        <v>-3.9023770179229693E-2</v>
      </c>
    </row>
    <row r="39" spans="1:3" x14ac:dyDescent="0.35">
      <c r="A39" s="24" t="s">
        <v>0</v>
      </c>
      <c r="B39" t="s">
        <v>94</v>
      </c>
    </row>
    <row r="41" spans="1:3" x14ac:dyDescent="0.35">
      <c r="A41" s="24" t="s">
        <v>1</v>
      </c>
      <c r="B41" t="s">
        <v>5</v>
      </c>
      <c r="C41" t="s">
        <v>6</v>
      </c>
    </row>
    <row r="42" spans="1:3" x14ac:dyDescent="0.35">
      <c r="A42" s="2">
        <v>2017</v>
      </c>
      <c r="B42" s="26"/>
      <c r="C42" s="26"/>
    </row>
    <row r="43" spans="1:3" x14ac:dyDescent="0.35">
      <c r="A43" s="2">
        <v>2018</v>
      </c>
      <c r="B43" s="26">
        <v>0.3439635535307517</v>
      </c>
      <c r="C43" s="26">
        <v>-8.2840475337740888E-2</v>
      </c>
    </row>
    <row r="44" spans="1:3" x14ac:dyDescent="0.35">
      <c r="A44" s="2">
        <v>2019</v>
      </c>
      <c r="B44" s="26">
        <v>0.2985875706214689</v>
      </c>
      <c r="C44" s="26">
        <v>-0.19948665530566767</v>
      </c>
    </row>
    <row r="45" spans="1:3" x14ac:dyDescent="0.35">
      <c r="A45" s="2">
        <v>2020</v>
      </c>
      <c r="B45" s="26">
        <v>0.33630628670872309</v>
      </c>
      <c r="C45" s="26">
        <v>8.5419668939645407E-2</v>
      </c>
    </row>
    <row r="46" spans="1:3" x14ac:dyDescent="0.35">
      <c r="A46" s="2">
        <v>2021</v>
      </c>
      <c r="B46" s="26">
        <v>0.3972000651147648</v>
      </c>
      <c r="C46" s="26">
        <v>0.20476237546381917</v>
      </c>
    </row>
    <row r="47" spans="1:3" x14ac:dyDescent="0.35">
      <c r="A47" s="2">
        <v>2022</v>
      </c>
      <c r="B47" s="26">
        <v>0.74985436327624377</v>
      </c>
      <c r="C47" s="26">
        <v>-0.17929851833533672</v>
      </c>
    </row>
    <row r="48" spans="1:3" x14ac:dyDescent="0.35">
      <c r="A48" s="2">
        <v>2023</v>
      </c>
      <c r="B48" s="26">
        <v>0.11645249350822291</v>
      </c>
      <c r="C48" s="26">
        <v>-0.13925918441804927</v>
      </c>
    </row>
    <row r="56" spans="1:3" x14ac:dyDescent="0.35">
      <c r="A56" s="24" t="s">
        <v>0</v>
      </c>
      <c r="B56" t="s">
        <v>94</v>
      </c>
    </row>
    <row r="58" spans="1:3" x14ac:dyDescent="0.35">
      <c r="A58" s="24" t="s">
        <v>1</v>
      </c>
      <c r="B58" t="s">
        <v>7</v>
      </c>
      <c r="C58" t="s">
        <v>8</v>
      </c>
    </row>
    <row r="59" spans="1:3" x14ac:dyDescent="0.35">
      <c r="A59" s="2">
        <v>2017</v>
      </c>
      <c r="B59" s="26">
        <v>0.74155405405405406</v>
      </c>
      <c r="C59" s="26">
        <v>0.25844594594594594</v>
      </c>
    </row>
    <row r="60" spans="1:3" x14ac:dyDescent="0.35">
      <c r="A60" s="2">
        <v>2018</v>
      </c>
      <c r="B60" s="26">
        <v>0.77699736611062331</v>
      </c>
      <c r="C60" s="26">
        <v>0.22300263388937669</v>
      </c>
    </row>
    <row r="61" spans="1:3" x14ac:dyDescent="0.35">
      <c r="A61" s="2">
        <v>2019</v>
      </c>
      <c r="B61" s="26">
        <v>0.76260783012607836</v>
      </c>
      <c r="C61" s="26">
        <v>0.23739216987392164</v>
      </c>
    </row>
    <row r="62" spans="1:3" x14ac:dyDescent="0.35">
      <c r="A62" s="2">
        <v>2020</v>
      </c>
      <c r="B62" s="26">
        <v>0.68544967641151533</v>
      </c>
      <c r="C62" s="26">
        <v>0.31455032358848467</v>
      </c>
    </row>
    <row r="63" spans="1:3" x14ac:dyDescent="0.35">
      <c r="A63" s="2">
        <v>2021</v>
      </c>
      <c r="B63" s="26">
        <v>0.69111844754005958</v>
      </c>
      <c r="C63" s="26">
        <v>0.30888155245994042</v>
      </c>
    </row>
    <row r="64" spans="1:3" x14ac:dyDescent="0.35">
      <c r="A64" s="2">
        <v>2022</v>
      </c>
      <c r="B64" s="26">
        <v>0.22224030778336787</v>
      </c>
      <c r="C64" s="26">
        <v>0.7777596922166321</v>
      </c>
    </row>
    <row r="65" spans="1:3" x14ac:dyDescent="0.35">
      <c r="A65" s="2">
        <v>2023</v>
      </c>
      <c r="B65" s="26">
        <v>0.24700596597186419</v>
      </c>
      <c r="C65" s="26">
        <v>0.75299403402813581</v>
      </c>
    </row>
    <row r="71" spans="1:3" x14ac:dyDescent="0.35">
      <c r="A71" s="24" t="s">
        <v>0</v>
      </c>
      <c r="B71" t="s">
        <v>94</v>
      </c>
    </row>
    <row r="73" spans="1:3" x14ac:dyDescent="0.35">
      <c r="A73" s="24" t="s">
        <v>1</v>
      </c>
      <c r="B73" t="s">
        <v>9</v>
      </c>
      <c r="C73" t="s">
        <v>10</v>
      </c>
    </row>
    <row r="74" spans="1:3" x14ac:dyDescent="0.35">
      <c r="A74" s="2">
        <v>2017</v>
      </c>
      <c r="B74" s="26">
        <v>0.51184032476319352</v>
      </c>
      <c r="C74" s="26">
        <v>0.48815967523680648</v>
      </c>
    </row>
    <row r="75" spans="1:3" x14ac:dyDescent="0.35">
      <c r="A75" s="2">
        <v>2018</v>
      </c>
      <c r="B75" s="26">
        <v>0.6030395136778115</v>
      </c>
      <c r="C75" s="26">
        <v>0.3969604863221885</v>
      </c>
    </row>
    <row r="76" spans="1:3" x14ac:dyDescent="0.35">
      <c r="A76" s="2">
        <v>2019</v>
      </c>
      <c r="B76" s="26">
        <v>0.7369572008747266</v>
      </c>
      <c r="C76" s="26">
        <v>0.2630427991252734</v>
      </c>
    </row>
    <row r="77" spans="1:3" x14ac:dyDescent="0.35">
      <c r="A77" s="2">
        <v>2020</v>
      </c>
      <c r="B77" s="26">
        <v>0.77344000000000002</v>
      </c>
      <c r="C77" s="26">
        <v>0.22655999999999998</v>
      </c>
    </row>
    <row r="78" spans="1:3" x14ac:dyDescent="0.35">
      <c r="A78" s="2">
        <v>2021</v>
      </c>
      <c r="B78" s="26">
        <v>0.87930319369556198</v>
      </c>
      <c r="C78" s="26">
        <v>0.12069680630443802</v>
      </c>
    </row>
    <row r="79" spans="1:3" x14ac:dyDescent="0.35">
      <c r="A79" s="2">
        <v>2022</v>
      </c>
      <c r="B79" s="26">
        <v>0.49641465315666405</v>
      </c>
      <c r="C79" s="26">
        <v>0.503585346843336</v>
      </c>
    </row>
    <row r="80" spans="1:3" x14ac:dyDescent="0.35">
      <c r="A80" s="2">
        <v>2023</v>
      </c>
      <c r="B80" s="26">
        <v>0.55774201617610275</v>
      </c>
      <c r="C80" s="26">
        <v>0.44225798382389725</v>
      </c>
    </row>
    <row r="86" spans="1:11" x14ac:dyDescent="0.35">
      <c r="A86" s="24" t="s">
        <v>0</v>
      </c>
      <c r="B86" t="s">
        <v>94</v>
      </c>
    </row>
    <row r="88" spans="1:11" x14ac:dyDescent="0.35">
      <c r="A88" s="24" t="s">
        <v>1</v>
      </c>
      <c r="B88" t="s">
        <v>11</v>
      </c>
      <c r="C88" t="s">
        <v>12</v>
      </c>
      <c r="D88" t="s">
        <v>13</v>
      </c>
      <c r="E88" t="s">
        <v>14</v>
      </c>
      <c r="F88" t="s">
        <v>15</v>
      </c>
      <c r="G88" t="s">
        <v>16</v>
      </c>
      <c r="H88" t="s">
        <v>17</v>
      </c>
      <c r="I88" t="s">
        <v>18</v>
      </c>
      <c r="J88" t="s">
        <v>19</v>
      </c>
      <c r="K88" t="s">
        <v>20</v>
      </c>
    </row>
    <row r="89" spans="1:11" x14ac:dyDescent="0.35">
      <c r="A89" s="2">
        <v>2017</v>
      </c>
      <c r="B89" s="26">
        <v>0.2</v>
      </c>
      <c r="C89" s="26" t="e">
        <v>#N/A</v>
      </c>
      <c r="D89" s="26" t="e">
        <v>#N/A</v>
      </c>
      <c r="E89" s="26">
        <v>1.7409120951751487</v>
      </c>
      <c r="F89" s="26" t="e">
        <v>#N/A</v>
      </c>
      <c r="G89" s="26" t="e">
        <v>#N/A</v>
      </c>
      <c r="H89" s="26" t="e">
        <v>#N/A</v>
      </c>
      <c r="I89" s="26">
        <v>6.7590879048248516</v>
      </c>
      <c r="J89" s="26" t="e">
        <v>#N/A</v>
      </c>
      <c r="K89" s="26">
        <v>0.2</v>
      </c>
    </row>
    <row r="90" spans="1:11" x14ac:dyDescent="0.35">
      <c r="A90" s="2">
        <v>2018</v>
      </c>
      <c r="B90" s="26">
        <v>0.2</v>
      </c>
      <c r="C90" s="26" t="e">
        <v>#N/A</v>
      </c>
      <c r="D90" s="26" t="e">
        <v>#N/A</v>
      </c>
      <c r="E90" s="26">
        <v>1.784274193548387</v>
      </c>
      <c r="F90" s="26" t="e">
        <v>#N/A</v>
      </c>
      <c r="G90" s="26" t="e">
        <v>#N/A</v>
      </c>
      <c r="H90" s="26" t="e">
        <v>#N/A</v>
      </c>
      <c r="I90" s="26">
        <v>6.715725806451613</v>
      </c>
      <c r="J90" s="26" t="e">
        <v>#N/A</v>
      </c>
      <c r="K90" s="26">
        <v>0.2</v>
      </c>
    </row>
    <row r="91" spans="1:11" x14ac:dyDescent="0.35">
      <c r="A91" s="2">
        <v>2019</v>
      </c>
      <c r="B91" s="26">
        <v>0.2</v>
      </c>
      <c r="C91" s="26" t="e">
        <v>#N/A</v>
      </c>
      <c r="D91" s="26" t="e">
        <v>#N/A</v>
      </c>
      <c r="E91" s="26">
        <v>1.9487070792708774</v>
      </c>
      <c r="F91" s="26" t="e">
        <v>#N/A</v>
      </c>
      <c r="G91" s="26" t="e">
        <v>#N/A</v>
      </c>
      <c r="H91" s="26" t="e">
        <v>#N/A</v>
      </c>
      <c r="I91" s="26">
        <v>6.5512929207291224</v>
      </c>
      <c r="J91" s="26" t="e">
        <v>#N/A</v>
      </c>
      <c r="K91" s="26">
        <v>0.2</v>
      </c>
    </row>
    <row r="92" spans="1:11" x14ac:dyDescent="0.35">
      <c r="A92" s="2">
        <v>2020</v>
      </c>
      <c r="B92" s="26">
        <v>0.2</v>
      </c>
      <c r="C92" s="26" t="e">
        <v>#N/A</v>
      </c>
      <c r="D92" s="26" t="e">
        <v>#N/A</v>
      </c>
      <c r="E92" s="26" t="e">
        <v>#N/A</v>
      </c>
      <c r="F92" s="26">
        <v>2.5415804716590813</v>
      </c>
      <c r="G92" s="26" t="e">
        <v>#N/A</v>
      </c>
      <c r="H92" s="26" t="e">
        <v>#N/A</v>
      </c>
      <c r="I92" s="26" t="e">
        <v>#N/A</v>
      </c>
      <c r="J92" s="26">
        <v>5.9584195283409187</v>
      </c>
      <c r="K92" s="26">
        <v>0.2</v>
      </c>
    </row>
    <row r="93" spans="1:11" x14ac:dyDescent="0.35">
      <c r="A93" s="2">
        <v>2021</v>
      </c>
      <c r="B93" s="26">
        <v>0.2</v>
      </c>
      <c r="C93" s="26" t="e">
        <v>#N/A</v>
      </c>
      <c r="D93" s="26" t="e">
        <v>#N/A</v>
      </c>
      <c r="E93" s="26">
        <v>2.0242924528301889</v>
      </c>
      <c r="F93" s="26" t="e">
        <v>#N/A</v>
      </c>
      <c r="G93" s="26" t="e">
        <v>#N/A</v>
      </c>
      <c r="H93" s="26" t="e">
        <v>#N/A</v>
      </c>
      <c r="I93" s="26">
        <v>6.4757075471698116</v>
      </c>
      <c r="J93" s="26" t="e">
        <v>#N/A</v>
      </c>
      <c r="K93" s="26">
        <v>0.2</v>
      </c>
    </row>
    <row r="94" spans="1:11" x14ac:dyDescent="0.35">
      <c r="A94" s="2">
        <v>2022</v>
      </c>
      <c r="B94" s="26">
        <v>0.2</v>
      </c>
      <c r="C94" s="26" t="e">
        <v>#N/A</v>
      </c>
      <c r="D94" s="26" t="e">
        <v>#N/A</v>
      </c>
      <c r="E94" s="26">
        <v>2.358140995446695</v>
      </c>
      <c r="F94" s="26" t="e">
        <v>#N/A</v>
      </c>
      <c r="G94" s="26" t="e">
        <v>#N/A</v>
      </c>
      <c r="H94" s="26" t="e">
        <v>#N/A</v>
      </c>
      <c r="I94" s="26">
        <v>6.1418590045533055</v>
      </c>
      <c r="J94" s="26" t="e">
        <v>#N/A</v>
      </c>
      <c r="K94" s="26">
        <v>0.2</v>
      </c>
    </row>
    <row r="95" spans="1:11" x14ac:dyDescent="0.35">
      <c r="A95" s="2">
        <v>2023</v>
      </c>
      <c r="B95" s="35">
        <v>0.2</v>
      </c>
      <c r="C95" s="35" t="e">
        <v>#N/A</v>
      </c>
      <c r="D95" s="35" t="e">
        <v>#N/A</v>
      </c>
      <c r="E95" s="35" t="e">
        <v>#N/A</v>
      </c>
      <c r="F95" s="35">
        <v>2.5068022125878309</v>
      </c>
      <c r="G95" s="35" t="e">
        <v>#N/A</v>
      </c>
      <c r="H95" s="35" t="e">
        <v>#N/A</v>
      </c>
      <c r="I95" s="35" t="e">
        <v>#N/A</v>
      </c>
      <c r="J95" s="35">
        <v>5.9931977874121696</v>
      </c>
      <c r="K95" s="35">
        <v>0.2</v>
      </c>
    </row>
    <row r="101" spans="1:11" x14ac:dyDescent="0.35">
      <c r="A101" s="24" t="s">
        <v>0</v>
      </c>
      <c r="B101" t="s">
        <v>94</v>
      </c>
    </row>
    <row r="103" spans="1:11" x14ac:dyDescent="0.35">
      <c r="A103" s="24" t="s">
        <v>1</v>
      </c>
      <c r="B103" t="s">
        <v>11</v>
      </c>
      <c r="C103" t="s">
        <v>21</v>
      </c>
      <c r="D103" t="s">
        <v>22</v>
      </c>
      <c r="E103" t="s">
        <v>23</v>
      </c>
      <c r="F103" t="s">
        <v>24</v>
      </c>
      <c r="G103" t="s">
        <v>25</v>
      </c>
      <c r="H103" t="s">
        <v>26</v>
      </c>
      <c r="I103" t="s">
        <v>27</v>
      </c>
      <c r="J103" t="s">
        <v>28</v>
      </c>
      <c r="K103" t="s">
        <v>20</v>
      </c>
    </row>
    <row r="104" spans="1:11" x14ac:dyDescent="0.35">
      <c r="A104" s="2">
        <v>2017</v>
      </c>
      <c r="B104" s="26">
        <v>0.2</v>
      </c>
      <c r="C104" s="26" t="e">
        <v>#N/A</v>
      </c>
      <c r="D104" s="26" t="e">
        <v>#N/A</v>
      </c>
      <c r="E104" s="26" t="e">
        <v>#N/A</v>
      </c>
      <c r="F104" s="26">
        <v>1.2822207534699273</v>
      </c>
      <c r="G104" s="26" t="e">
        <v>#N/A</v>
      </c>
      <c r="H104" s="26" t="e">
        <v>#N/A</v>
      </c>
      <c r="I104" s="26" t="e">
        <v>#N/A</v>
      </c>
      <c r="J104" s="26">
        <v>6.717779246530073</v>
      </c>
      <c r="K104" s="26">
        <v>0.2</v>
      </c>
    </row>
    <row r="105" spans="1:11" x14ac:dyDescent="0.35">
      <c r="A105" s="2">
        <v>2018</v>
      </c>
      <c r="B105" s="26">
        <v>0.2</v>
      </c>
      <c r="C105" s="26" t="e">
        <v>#N/A</v>
      </c>
      <c r="D105" s="26" t="e">
        <v>#N/A</v>
      </c>
      <c r="E105" s="26" t="e">
        <v>#N/A</v>
      </c>
      <c r="F105" s="26">
        <v>1.358366935483871</v>
      </c>
      <c r="G105" s="26" t="e">
        <v>#N/A</v>
      </c>
      <c r="H105" s="26" t="e">
        <v>#N/A</v>
      </c>
      <c r="I105" s="26" t="e">
        <v>#N/A</v>
      </c>
      <c r="J105" s="26">
        <v>6.641633064516129</v>
      </c>
      <c r="K105" s="26">
        <v>0.2</v>
      </c>
    </row>
    <row r="106" spans="1:11" x14ac:dyDescent="0.35">
      <c r="A106" s="2">
        <v>2019</v>
      </c>
      <c r="B106" s="26">
        <v>0.2</v>
      </c>
      <c r="C106" s="26" t="e">
        <v>#N/A</v>
      </c>
      <c r="D106" s="26" t="e">
        <v>#N/A</v>
      </c>
      <c r="E106" s="26" t="e">
        <v>#N/A</v>
      </c>
      <c r="F106" s="26">
        <v>1.5324289953370072</v>
      </c>
      <c r="G106" s="26" t="e">
        <v>#N/A</v>
      </c>
      <c r="H106" s="26" t="e">
        <v>#N/A</v>
      </c>
      <c r="I106" s="26" t="e">
        <v>#N/A</v>
      </c>
      <c r="J106" s="26">
        <v>6.4675710046629931</v>
      </c>
      <c r="K106" s="26">
        <v>0.2</v>
      </c>
    </row>
    <row r="107" spans="1:11" x14ac:dyDescent="0.35">
      <c r="A107" s="2">
        <v>2020</v>
      </c>
      <c r="B107" s="26">
        <v>0.2</v>
      </c>
      <c r="C107" s="26" t="e">
        <v>#N/A</v>
      </c>
      <c r="D107" s="26" t="e">
        <v>#N/A</v>
      </c>
      <c r="E107" s="26" t="e">
        <v>#N/A</v>
      </c>
      <c r="F107" s="26">
        <v>1.9627637567232106</v>
      </c>
      <c r="G107" s="26" t="e">
        <v>#N/A</v>
      </c>
      <c r="H107" s="26" t="e">
        <v>#N/A</v>
      </c>
      <c r="I107" s="26" t="e">
        <v>#N/A</v>
      </c>
      <c r="J107" s="26">
        <v>6.037236243276789</v>
      </c>
      <c r="K107" s="26">
        <v>0.2</v>
      </c>
    </row>
    <row r="108" spans="1:11" x14ac:dyDescent="0.35">
      <c r="A108" s="2">
        <v>2021</v>
      </c>
      <c r="B108" s="26">
        <v>0.2</v>
      </c>
      <c r="C108" s="26" t="e">
        <v>#N/A</v>
      </c>
      <c r="D108" s="26" t="e">
        <v>#N/A</v>
      </c>
      <c r="E108" s="26" t="e">
        <v>#N/A</v>
      </c>
      <c r="F108" s="26">
        <v>1.5632075471698113</v>
      </c>
      <c r="G108" s="26" t="e">
        <v>#N/A</v>
      </c>
      <c r="H108" s="26" t="e">
        <v>#N/A</v>
      </c>
      <c r="I108" s="26" t="e">
        <v>#N/A</v>
      </c>
      <c r="J108" s="26">
        <v>6.436792452830189</v>
      </c>
      <c r="K108" s="26">
        <v>0.2</v>
      </c>
    </row>
    <row r="109" spans="1:11" x14ac:dyDescent="0.35">
      <c r="A109" s="2">
        <v>2022</v>
      </c>
      <c r="B109" s="26">
        <v>0.2</v>
      </c>
      <c r="C109" s="26" t="e">
        <v>#N/A</v>
      </c>
      <c r="D109" s="26" t="e">
        <v>#N/A</v>
      </c>
      <c r="E109" s="26" t="e">
        <v>#N/A</v>
      </c>
      <c r="F109" s="26">
        <v>1.7660543256398178</v>
      </c>
      <c r="G109" s="26" t="e">
        <v>#N/A</v>
      </c>
      <c r="H109" s="26" t="e">
        <v>#N/A</v>
      </c>
      <c r="I109" s="26" t="e">
        <v>#N/A</v>
      </c>
      <c r="J109" s="26">
        <v>6.2339456743601822</v>
      </c>
      <c r="K109" s="26">
        <v>0.2</v>
      </c>
    </row>
    <row r="110" spans="1:11" x14ac:dyDescent="0.35">
      <c r="A110" s="2">
        <v>2023</v>
      </c>
      <c r="B110" s="35">
        <v>0.2</v>
      </c>
      <c r="C110" s="35" t="e">
        <v>#N/A</v>
      </c>
      <c r="D110" s="35" t="e">
        <v>#N/A</v>
      </c>
      <c r="E110" s="35" t="e">
        <v>#N/A</v>
      </c>
      <c r="F110" s="35">
        <v>1.8563312901779041</v>
      </c>
      <c r="G110" s="35" t="e">
        <v>#N/A</v>
      </c>
      <c r="H110" s="35" t="e">
        <v>#N/A</v>
      </c>
      <c r="I110" s="35" t="e">
        <v>#N/A</v>
      </c>
      <c r="J110" s="35">
        <v>6.1436687098220961</v>
      </c>
      <c r="K110" s="35">
        <v>0.2</v>
      </c>
    </row>
    <row r="117" spans="1:11" x14ac:dyDescent="0.35">
      <c r="A117" s="24" t="s">
        <v>0</v>
      </c>
      <c r="B117" t="s">
        <v>94</v>
      </c>
    </row>
    <row r="119" spans="1:11" x14ac:dyDescent="0.35">
      <c r="A119" s="24" t="s">
        <v>1</v>
      </c>
      <c r="B119" t="s">
        <v>11</v>
      </c>
      <c r="C119" t="s">
        <v>29</v>
      </c>
      <c r="D119" t="s">
        <v>30</v>
      </c>
      <c r="E119" t="s">
        <v>31</v>
      </c>
      <c r="F119" t="s">
        <v>32</v>
      </c>
      <c r="G119" t="s">
        <v>33</v>
      </c>
      <c r="H119" t="s">
        <v>34</v>
      </c>
      <c r="I119" t="s">
        <v>35</v>
      </c>
      <c r="J119" t="s">
        <v>36</v>
      </c>
      <c r="K119" t="s">
        <v>20</v>
      </c>
    </row>
    <row r="120" spans="1:11" x14ac:dyDescent="0.35">
      <c r="A120" s="2">
        <v>2017</v>
      </c>
      <c r="B120" s="26">
        <v>0.2</v>
      </c>
      <c r="C120" s="26" t="e">
        <v>#N/A</v>
      </c>
      <c r="D120" s="26" t="e">
        <v>#N/A</v>
      </c>
      <c r="E120" s="26">
        <v>0.78321216126900195</v>
      </c>
      <c r="F120" s="26" t="e">
        <v>#N/A</v>
      </c>
      <c r="G120" s="26" t="e">
        <v>#N/A</v>
      </c>
      <c r="H120" s="26" t="e">
        <v>#N/A</v>
      </c>
      <c r="I120" s="26">
        <v>5.7167878387309976</v>
      </c>
      <c r="J120" s="26" t="e">
        <v>#N/A</v>
      </c>
      <c r="K120" s="26">
        <v>0.2</v>
      </c>
    </row>
    <row r="121" spans="1:11" x14ac:dyDescent="0.35">
      <c r="A121" s="2">
        <v>2018</v>
      </c>
      <c r="B121" s="26">
        <v>0.2</v>
      </c>
      <c r="C121" s="26" t="e">
        <v>#N/A</v>
      </c>
      <c r="D121" s="26" t="e">
        <v>#N/A</v>
      </c>
      <c r="E121" s="26">
        <v>0.58266129032258063</v>
      </c>
      <c r="F121" s="26" t="e">
        <v>#N/A</v>
      </c>
      <c r="G121" s="26" t="e">
        <v>#N/A</v>
      </c>
      <c r="H121" s="26" t="e">
        <v>#N/A</v>
      </c>
      <c r="I121" s="26">
        <v>5.917338709677419</v>
      </c>
      <c r="J121" s="26" t="e">
        <v>#N/A</v>
      </c>
      <c r="K121" s="26">
        <v>0.2</v>
      </c>
    </row>
    <row r="122" spans="1:11" x14ac:dyDescent="0.35">
      <c r="A122" s="2">
        <v>2019</v>
      </c>
      <c r="B122" s="26">
        <v>0.2</v>
      </c>
      <c r="C122" s="26" t="e">
        <v>#N/A</v>
      </c>
      <c r="D122" s="26" t="e">
        <v>#N/A</v>
      </c>
      <c r="E122" s="26">
        <v>0.6371343789741416</v>
      </c>
      <c r="F122" s="26" t="e">
        <v>#N/A</v>
      </c>
      <c r="G122" s="26" t="e">
        <v>#N/A</v>
      </c>
      <c r="H122" s="26" t="e">
        <v>#N/A</v>
      </c>
      <c r="I122" s="26">
        <v>5.8628656210258585</v>
      </c>
      <c r="J122" s="26" t="e">
        <v>#N/A</v>
      </c>
      <c r="K122" s="26">
        <v>0.2</v>
      </c>
    </row>
    <row r="123" spans="1:11" x14ac:dyDescent="0.35">
      <c r="A123" s="2">
        <v>2020</v>
      </c>
      <c r="B123" s="26">
        <v>0.2</v>
      </c>
      <c r="C123" s="26" t="e">
        <v>#N/A</v>
      </c>
      <c r="D123" s="26" t="e">
        <v>#N/A</v>
      </c>
      <c r="E123" s="26">
        <v>0.94745552337608607</v>
      </c>
      <c r="F123" s="26" t="e">
        <v>#N/A</v>
      </c>
      <c r="G123" s="26" t="e">
        <v>#N/A</v>
      </c>
      <c r="H123" s="26" t="e">
        <v>#N/A</v>
      </c>
      <c r="I123" s="26">
        <v>5.5525444766239138</v>
      </c>
      <c r="J123" s="26" t="e">
        <v>#N/A</v>
      </c>
      <c r="K123" s="26">
        <v>0.2</v>
      </c>
    </row>
    <row r="124" spans="1:11" x14ac:dyDescent="0.35">
      <c r="A124" s="2">
        <v>2021</v>
      </c>
      <c r="B124" s="26">
        <v>0.2</v>
      </c>
      <c r="C124" s="26" t="e">
        <v>#N/A</v>
      </c>
      <c r="D124" s="26" t="e">
        <v>#N/A</v>
      </c>
      <c r="E124" s="26">
        <v>0.85094339622641513</v>
      </c>
      <c r="F124" s="26" t="e">
        <v>#N/A</v>
      </c>
      <c r="G124" s="26" t="e">
        <v>#N/A</v>
      </c>
      <c r="H124" s="26" t="e">
        <v>#N/A</v>
      </c>
      <c r="I124" s="26">
        <v>5.6490566037735848</v>
      </c>
      <c r="J124" s="26" t="e">
        <v>#N/A</v>
      </c>
      <c r="K124" s="26">
        <v>0.2</v>
      </c>
    </row>
    <row r="125" spans="1:11" x14ac:dyDescent="0.35">
      <c r="A125" s="2">
        <v>2022</v>
      </c>
      <c r="B125" s="26">
        <v>0.2</v>
      </c>
      <c r="C125" s="26" t="e">
        <v>#N/A</v>
      </c>
      <c r="D125" s="26" t="e">
        <v>#N/A</v>
      </c>
      <c r="E125" s="26">
        <v>0.91929659287172238</v>
      </c>
      <c r="F125" s="26" t="e">
        <v>#N/A</v>
      </c>
      <c r="G125" s="26" t="e">
        <v>#N/A</v>
      </c>
      <c r="H125" s="26" t="e">
        <v>#N/A</v>
      </c>
      <c r="I125" s="26">
        <v>5.5807034071282775</v>
      </c>
      <c r="J125" s="26" t="e">
        <v>#N/A</v>
      </c>
      <c r="K125" s="26">
        <v>0.2</v>
      </c>
    </row>
    <row r="126" spans="1:11" x14ac:dyDescent="0.35">
      <c r="A126" s="2">
        <v>2023</v>
      </c>
      <c r="B126" s="35">
        <v>0.2</v>
      </c>
      <c r="C126" s="35" t="e">
        <v>#N/A</v>
      </c>
      <c r="D126" s="35" t="e">
        <v>#N/A</v>
      </c>
      <c r="E126" s="35">
        <v>0.86305875317685754</v>
      </c>
      <c r="F126" s="35" t="e">
        <v>#N/A</v>
      </c>
      <c r="G126" s="35" t="e">
        <v>#N/A</v>
      </c>
      <c r="H126" s="35" t="e">
        <v>#N/A</v>
      </c>
      <c r="I126" s="35">
        <v>5.6369412468231426</v>
      </c>
      <c r="J126" s="35" t="e">
        <v>#N/A</v>
      </c>
      <c r="K126" s="35">
        <v>0.2</v>
      </c>
    </row>
    <row r="134" spans="1:11" x14ac:dyDescent="0.35">
      <c r="A134" s="24" t="s">
        <v>0</v>
      </c>
      <c r="B134" t="s">
        <v>94</v>
      </c>
    </row>
    <row r="136" spans="1:11" x14ac:dyDescent="0.35">
      <c r="A136" s="24" t="s">
        <v>1</v>
      </c>
      <c r="B136" t="s">
        <v>11</v>
      </c>
      <c r="C136" t="s">
        <v>37</v>
      </c>
      <c r="D136" t="s">
        <v>38</v>
      </c>
      <c r="E136" t="s">
        <v>39</v>
      </c>
      <c r="F136" t="s">
        <v>40</v>
      </c>
      <c r="G136" t="s">
        <v>41</v>
      </c>
      <c r="H136" t="s">
        <v>42</v>
      </c>
      <c r="I136" t="s">
        <v>43</v>
      </c>
      <c r="J136" t="s">
        <v>44</v>
      </c>
      <c r="K136" t="s">
        <v>20</v>
      </c>
    </row>
    <row r="137" spans="1:11" x14ac:dyDescent="0.35">
      <c r="A137" s="2">
        <v>2017</v>
      </c>
      <c r="B137" s="26">
        <v>0.2</v>
      </c>
      <c r="C137" s="26" t="e">
        <v>#N/A</v>
      </c>
      <c r="D137" s="26" t="e">
        <v>#N/A</v>
      </c>
      <c r="E137" s="26">
        <v>1.413028413028413</v>
      </c>
      <c r="F137" s="26" t="e">
        <v>#N/A</v>
      </c>
      <c r="G137" s="26" t="e">
        <v>#N/A</v>
      </c>
      <c r="H137" s="26" t="e">
        <v>#N/A</v>
      </c>
      <c r="I137" s="26">
        <v>11.086971586971586</v>
      </c>
      <c r="J137" s="26" t="e">
        <v>#N/A</v>
      </c>
      <c r="K137" s="26">
        <v>0.2</v>
      </c>
    </row>
    <row r="138" spans="1:11" x14ac:dyDescent="0.35">
      <c r="A138" s="2">
        <v>2018</v>
      </c>
      <c r="B138" s="26">
        <v>0.2</v>
      </c>
      <c r="C138" s="26" t="e">
        <v>#N/A</v>
      </c>
      <c r="D138" s="26" t="e">
        <v>#N/A</v>
      </c>
      <c r="E138" s="26" t="e">
        <v>#N/A</v>
      </c>
      <c r="F138" s="26">
        <v>1.9693721286370598</v>
      </c>
      <c r="G138" s="26" t="e">
        <v>#N/A</v>
      </c>
      <c r="H138" s="26" t="e">
        <v>#N/A</v>
      </c>
      <c r="I138" s="26" t="e">
        <v>#N/A</v>
      </c>
      <c r="J138" s="26">
        <v>10.53062787136294</v>
      </c>
      <c r="K138" s="26">
        <v>0.2</v>
      </c>
    </row>
    <row r="139" spans="1:11" x14ac:dyDescent="0.35">
      <c r="A139" s="2">
        <v>2019</v>
      </c>
      <c r="B139" s="26">
        <v>0.2</v>
      </c>
      <c r="C139" s="26" t="e">
        <v>#N/A</v>
      </c>
      <c r="D139" s="26" t="e">
        <v>#N/A</v>
      </c>
      <c r="E139" s="26" t="e">
        <v>#N/A</v>
      </c>
      <c r="F139" s="26">
        <v>4.3574821852731596</v>
      </c>
      <c r="G139" s="26" t="e">
        <v>#N/A</v>
      </c>
      <c r="H139" s="26" t="e">
        <v>#N/A</v>
      </c>
      <c r="I139" s="26" t="e">
        <v>#N/A</v>
      </c>
      <c r="J139" s="26">
        <v>8.1425178147268404</v>
      </c>
      <c r="K139" s="26">
        <v>0.2</v>
      </c>
    </row>
    <row r="140" spans="1:11" x14ac:dyDescent="0.35">
      <c r="A140" s="2">
        <v>2020</v>
      </c>
      <c r="B140" s="26">
        <v>0.2</v>
      </c>
      <c r="C140" s="26" t="e">
        <v>#N/A</v>
      </c>
      <c r="D140" s="26" t="e">
        <v>#N/A</v>
      </c>
      <c r="E140" s="26" t="e">
        <v>#N/A</v>
      </c>
      <c r="F140" s="26">
        <v>9.2443502824858754</v>
      </c>
      <c r="G140" s="26" t="e">
        <v>#N/A</v>
      </c>
      <c r="H140" s="26" t="e">
        <v>#N/A</v>
      </c>
      <c r="I140" s="26" t="e">
        <v>#N/A</v>
      </c>
      <c r="J140" s="26">
        <v>3.2556497175141246</v>
      </c>
      <c r="K140" s="26">
        <v>0.2</v>
      </c>
    </row>
    <row r="141" spans="1:11" x14ac:dyDescent="0.35">
      <c r="A141" s="2">
        <v>2021</v>
      </c>
      <c r="B141" s="26">
        <v>0.2</v>
      </c>
      <c r="C141" s="26" t="e">
        <v>#N/A</v>
      </c>
      <c r="D141" s="26" t="e">
        <v>#N/A</v>
      </c>
      <c r="E141" s="26" t="e">
        <v>#N/A</v>
      </c>
      <c r="F141" s="26">
        <v>11.992668621700879</v>
      </c>
      <c r="G141" s="26" t="e">
        <v>#N/A</v>
      </c>
      <c r="H141" s="26" t="e">
        <v>#N/A</v>
      </c>
      <c r="I141" s="26" t="e">
        <v>#N/A</v>
      </c>
      <c r="J141" s="26">
        <v>0.50733137829912067</v>
      </c>
      <c r="K141" s="26">
        <v>0.2</v>
      </c>
    </row>
    <row r="142" spans="1:11" x14ac:dyDescent="0.35">
      <c r="A142" s="2">
        <v>2022</v>
      </c>
      <c r="B142" s="26">
        <v>0.2</v>
      </c>
      <c r="C142" s="26" t="e">
        <v>#N/A</v>
      </c>
      <c r="D142" s="26" t="e">
        <v>#N/A</v>
      </c>
      <c r="E142" s="26" t="e">
        <v>#N/A</v>
      </c>
      <c r="F142" s="26">
        <v>9.4739204457514319</v>
      </c>
      <c r="G142" s="26" t="e">
        <v>#N/A</v>
      </c>
      <c r="H142" s="26" t="e">
        <v>#N/A</v>
      </c>
      <c r="I142" s="26" t="e">
        <v>#N/A</v>
      </c>
      <c r="J142" s="26">
        <v>3.0260795542485681</v>
      </c>
      <c r="K142" s="26">
        <v>0.2</v>
      </c>
    </row>
    <row r="143" spans="1:11" x14ac:dyDescent="0.35">
      <c r="A143" s="2">
        <v>2023</v>
      </c>
      <c r="B143" s="35">
        <v>0.2</v>
      </c>
      <c r="C143" s="35" t="e">
        <v>#N/A</v>
      </c>
      <c r="D143" s="35" t="e">
        <v>#N/A</v>
      </c>
      <c r="E143" s="35" t="e">
        <v>#N/A</v>
      </c>
      <c r="F143" s="35">
        <v>11.537707390648567</v>
      </c>
      <c r="G143" s="35" t="e">
        <v>#N/A</v>
      </c>
      <c r="H143" s="35" t="e">
        <v>#N/A</v>
      </c>
      <c r="I143" s="35" t="e">
        <v>#N/A</v>
      </c>
      <c r="J143" s="35">
        <v>0.96229260935143301</v>
      </c>
      <c r="K143" s="35">
        <v>0.2</v>
      </c>
    </row>
    <row r="150" spans="1:3" x14ac:dyDescent="0.35">
      <c r="A150" s="24" t="s">
        <v>0</v>
      </c>
      <c r="B150" t="s">
        <v>94</v>
      </c>
    </row>
    <row r="152" spans="1:3" x14ac:dyDescent="0.35">
      <c r="A152" s="24" t="s">
        <v>1</v>
      </c>
      <c r="B152" t="s">
        <v>45</v>
      </c>
      <c r="C152" t="s">
        <v>46</v>
      </c>
    </row>
    <row r="153" spans="1:3" x14ac:dyDescent="0.35">
      <c r="A153" s="2">
        <v>2017</v>
      </c>
      <c r="B153" s="26">
        <v>1.7409120951751487</v>
      </c>
      <c r="C153" s="26">
        <v>1.9004560475875745</v>
      </c>
    </row>
    <row r="154" spans="1:3" x14ac:dyDescent="0.35">
      <c r="A154" s="2">
        <v>2018</v>
      </c>
      <c r="B154" s="26">
        <v>1.784274193548387</v>
      </c>
      <c r="C154" s="26">
        <v>1.7653884030273539</v>
      </c>
    </row>
    <row r="155" spans="1:3" x14ac:dyDescent="0.35">
      <c r="A155" s="2">
        <v>2019</v>
      </c>
      <c r="B155" s="26">
        <v>1.9487070792708774</v>
      </c>
      <c r="C155" s="26">
        <v>1.420112057373375</v>
      </c>
    </row>
    <row r="156" spans="1:3" x14ac:dyDescent="0.35">
      <c r="A156" s="2">
        <v>2020</v>
      </c>
      <c r="B156" s="26">
        <v>2.5415804716590813</v>
      </c>
      <c r="C156" s="26">
        <v>1.78</v>
      </c>
    </row>
    <row r="157" spans="1:3" x14ac:dyDescent="0.35">
      <c r="A157" s="2">
        <v>2021</v>
      </c>
      <c r="B157" s="26">
        <v>2.0242924528301889</v>
      </c>
      <c r="C157" s="26">
        <v>1.7281645215444881</v>
      </c>
    </row>
    <row r="158" spans="1:3" x14ac:dyDescent="0.35">
      <c r="A158" s="2">
        <v>2022</v>
      </c>
      <c r="B158" s="26">
        <v>2.358140995446695</v>
      </c>
      <c r="C158" s="26">
        <v>1.5470053360569556</v>
      </c>
    </row>
    <row r="159" spans="1:3" x14ac:dyDescent="0.35">
      <c r="A159" s="2">
        <v>2023</v>
      </c>
      <c r="B159" s="26">
        <v>2.5068022125878309</v>
      </c>
      <c r="C159" s="26">
        <v>1.4662009410758208</v>
      </c>
    </row>
    <row r="165" spans="1:3" x14ac:dyDescent="0.35">
      <c r="A165" s="24" t="s">
        <v>0</v>
      </c>
      <c r="B165" t="s">
        <v>94</v>
      </c>
    </row>
    <row r="167" spans="1:3" x14ac:dyDescent="0.35">
      <c r="A167" s="24" t="s">
        <v>1</v>
      </c>
      <c r="B167" t="s">
        <v>45</v>
      </c>
      <c r="C167" t="s">
        <v>47</v>
      </c>
    </row>
    <row r="168" spans="1:3" x14ac:dyDescent="0.35">
      <c r="A168" s="2">
        <v>2017</v>
      </c>
      <c r="B168" s="26">
        <v>1.7409120951751487</v>
      </c>
      <c r="C168" s="26">
        <v>2.4242928958952965</v>
      </c>
    </row>
    <row r="169" spans="1:3" x14ac:dyDescent="0.35">
      <c r="A169" s="2">
        <v>2018</v>
      </c>
      <c r="B169" s="26">
        <v>1.784274193548387</v>
      </c>
      <c r="C169" s="26">
        <v>2.3449256595443173</v>
      </c>
    </row>
    <row r="170" spans="1:3" x14ac:dyDescent="0.35">
      <c r="A170" s="2">
        <v>2019</v>
      </c>
      <c r="B170" s="26">
        <v>1.9487070792708774</v>
      </c>
      <c r="C170" s="26">
        <v>1.8935227947019106</v>
      </c>
    </row>
    <row r="171" spans="1:3" x14ac:dyDescent="0.35">
      <c r="A171" s="2">
        <v>2020</v>
      </c>
      <c r="B171" s="26">
        <v>2.5415804716590813</v>
      </c>
      <c r="C171" s="26">
        <v>2.1116319043107903</v>
      </c>
    </row>
    <row r="172" spans="1:3" x14ac:dyDescent="0.35">
      <c r="A172" s="2">
        <v>2021</v>
      </c>
      <c r="B172" s="26">
        <v>2.0242924528301889</v>
      </c>
      <c r="C172" s="26">
        <v>1.8027829719999569</v>
      </c>
    </row>
    <row r="173" spans="1:3" x14ac:dyDescent="0.35">
      <c r="A173" s="2">
        <v>2022</v>
      </c>
      <c r="B173" s="26">
        <v>2.358140995446695</v>
      </c>
      <c r="C173" s="26">
        <v>1.9710366681829148</v>
      </c>
    </row>
    <row r="174" spans="1:3" x14ac:dyDescent="0.35">
      <c r="A174" s="2">
        <v>2023</v>
      </c>
      <c r="B174" s="26">
        <v>2.5068022125878309</v>
      </c>
      <c r="C174" s="26">
        <v>1.9043010836703946</v>
      </c>
    </row>
    <row r="182" spans="1:4" x14ac:dyDescent="0.35">
      <c r="A182" s="24" t="s">
        <v>0</v>
      </c>
      <c r="B182" t="s">
        <v>94</v>
      </c>
    </row>
    <row r="184" spans="1:4" x14ac:dyDescent="0.35">
      <c r="A184" s="24" t="s">
        <v>1</v>
      </c>
      <c r="B184" t="s">
        <v>48</v>
      </c>
      <c r="C184" t="s">
        <v>49</v>
      </c>
      <c r="D184" t="s">
        <v>50</v>
      </c>
    </row>
    <row r="185" spans="1:4" x14ac:dyDescent="0.35">
      <c r="A185" s="2">
        <v>2017</v>
      </c>
      <c r="B185" s="26">
        <v>4.9597315436241614</v>
      </c>
      <c r="C185" s="26">
        <v>0.8322072072072072</v>
      </c>
      <c r="D185" s="26">
        <v>0.1677927927927928</v>
      </c>
    </row>
    <row r="186" spans="1:4" x14ac:dyDescent="0.35">
      <c r="A186" s="2">
        <v>2018</v>
      </c>
      <c r="B186" s="26">
        <v>2.5987361769352288</v>
      </c>
      <c r="C186" s="26">
        <v>0.72212467076382791</v>
      </c>
      <c r="D186" s="26">
        <v>0.27787532923617209</v>
      </c>
    </row>
    <row r="187" spans="1:4" x14ac:dyDescent="0.35">
      <c r="A187" s="2">
        <v>2019</v>
      </c>
      <c r="B187" s="26">
        <v>1.132295719844358</v>
      </c>
      <c r="C187" s="26">
        <v>0.53102189781021902</v>
      </c>
      <c r="D187" s="26">
        <v>0.46897810218978103</v>
      </c>
    </row>
    <row r="188" spans="1:4" x14ac:dyDescent="0.35">
      <c r="A188" s="2">
        <v>2020</v>
      </c>
      <c r="B188" s="26">
        <v>0.53537776254925473</v>
      </c>
      <c r="C188" s="26">
        <v>0.34869448783753626</v>
      </c>
      <c r="D188" s="26">
        <v>0.65130551216246368</v>
      </c>
    </row>
    <row r="189" spans="1:4" x14ac:dyDescent="0.35">
      <c r="A189" s="2">
        <v>2021</v>
      </c>
      <c r="B189" s="26">
        <v>0.64319060957716423</v>
      </c>
      <c r="C189" s="26">
        <v>0.38827602866575411</v>
      </c>
      <c r="D189" s="26">
        <v>0.60367179322006603</v>
      </c>
    </row>
    <row r="190" spans="1:4" x14ac:dyDescent="0.35">
      <c r="A190" s="2">
        <v>2022</v>
      </c>
      <c r="B190" s="26">
        <v>0.234337899543379</v>
      </c>
      <c r="C190" s="26">
        <v>0.18984906777153004</v>
      </c>
      <c r="D190" s="26">
        <v>0.81015093222847001</v>
      </c>
    </row>
    <row r="191" spans="1:4" x14ac:dyDescent="0.35">
      <c r="A191" s="2">
        <v>2023</v>
      </c>
      <c r="B191" s="26">
        <v>0.21457453660631218</v>
      </c>
      <c r="C191" s="26">
        <v>0.17666642115342124</v>
      </c>
      <c r="D191" s="26">
        <v>0.82333357884657876</v>
      </c>
    </row>
    <row r="197" spans="1:6" x14ac:dyDescent="0.35">
      <c r="A197" s="24" t="s">
        <v>0</v>
      </c>
      <c r="B197" t="s">
        <v>94</v>
      </c>
    </row>
    <row r="199" spans="1:6" x14ac:dyDescent="0.35">
      <c r="A199" s="24" t="s">
        <v>1</v>
      </c>
      <c r="B199" t="s">
        <v>51</v>
      </c>
      <c r="C199" t="s">
        <v>52</v>
      </c>
      <c r="D199" t="s">
        <v>53</v>
      </c>
      <c r="E199" t="s">
        <v>54</v>
      </c>
      <c r="F199" t="s">
        <v>55</v>
      </c>
    </row>
    <row r="200" spans="1:6" x14ac:dyDescent="0.35">
      <c r="A200" s="2">
        <v>2017</v>
      </c>
      <c r="B200" s="46">
        <v>73.084246970571257</v>
      </c>
      <c r="C200" s="46">
        <v>31.545783361888446</v>
      </c>
      <c r="D200" s="46">
        <v>83.825735718407387</v>
      </c>
      <c r="E200" s="46">
        <v>0</v>
      </c>
      <c r="F200" s="46">
        <v>20.804294614052324</v>
      </c>
    </row>
    <row r="201" spans="1:6" x14ac:dyDescent="0.35">
      <c r="A201" s="2">
        <v>2018</v>
      </c>
      <c r="B201" s="46">
        <v>76.570258192651437</v>
      </c>
      <c r="C201" s="46">
        <v>69.617760617760609</v>
      </c>
      <c r="D201" s="46">
        <v>94.330933465739818</v>
      </c>
      <c r="E201" s="46">
        <v>0</v>
      </c>
      <c r="F201" s="46">
        <v>51.857085344672228</v>
      </c>
    </row>
    <row r="202" spans="1:6" x14ac:dyDescent="0.35">
      <c r="A202" s="2">
        <v>2019</v>
      </c>
      <c r="B202" s="46">
        <v>92.785399948226768</v>
      </c>
      <c r="C202" s="46">
        <v>101.89199227455057</v>
      </c>
      <c r="D202" s="46">
        <v>113.47786694279058</v>
      </c>
      <c r="E202" s="46">
        <v>0</v>
      </c>
      <c r="F202" s="46">
        <v>81.199525279986759</v>
      </c>
    </row>
    <row r="203" spans="1:6" x14ac:dyDescent="0.35">
      <c r="A203" s="2">
        <v>2020</v>
      </c>
      <c r="B203" s="46">
        <v>94.282680945347124</v>
      </c>
      <c r="C203" s="46">
        <v>77.613438492266724</v>
      </c>
      <c r="D203" s="46">
        <v>36.796528803545051</v>
      </c>
      <c r="E203" s="46">
        <v>0</v>
      </c>
      <c r="F203" s="46">
        <v>135.09959063406879</v>
      </c>
    </row>
    <row r="204" spans="1:6" x14ac:dyDescent="0.35">
      <c r="A204" s="2">
        <v>2021</v>
      </c>
      <c r="B204" s="46">
        <v>83.900646678424451</v>
      </c>
      <c r="C204" s="46">
        <v>60.144821711086777</v>
      </c>
      <c r="D204" s="46">
        <v>60.339800117577894</v>
      </c>
      <c r="E204" s="46">
        <v>0</v>
      </c>
      <c r="F204" s="46">
        <v>83.705668271933334</v>
      </c>
    </row>
    <row r="205" spans="1:6" x14ac:dyDescent="0.35">
      <c r="A205" s="2">
        <v>2022</v>
      </c>
      <c r="B205" s="46">
        <v>105.89436836436376</v>
      </c>
      <c r="C205" s="46">
        <v>63.841362654124829</v>
      </c>
      <c r="D205" s="46">
        <v>83.008155100784734</v>
      </c>
      <c r="E205" s="46">
        <v>0</v>
      </c>
      <c r="F205" s="46">
        <v>86.727575917703859</v>
      </c>
    </row>
    <row r="206" spans="1:6" x14ac:dyDescent="0.35">
      <c r="A206" s="2">
        <v>2023</v>
      </c>
      <c r="B206" s="46">
        <v>129.9603109656301</v>
      </c>
      <c r="C206" s="46">
        <v>86.663359788359784</v>
      </c>
      <c r="D206" s="46">
        <v>72.223404255319153</v>
      </c>
      <c r="E206" s="46">
        <v>0</v>
      </c>
      <c r="F206" s="46">
        <v>144.4002664986707</v>
      </c>
    </row>
    <row r="216" spans="1:4" x14ac:dyDescent="0.35">
      <c r="A216" s="24" t="s">
        <v>0</v>
      </c>
      <c r="B216" t="s">
        <v>94</v>
      </c>
    </row>
    <row r="218" spans="1:4" x14ac:dyDescent="0.35">
      <c r="A218" s="24" t="s">
        <v>1</v>
      </c>
      <c r="B218" t="s">
        <v>56</v>
      </c>
      <c r="C218" t="s">
        <v>57</v>
      </c>
      <c r="D218" t="s">
        <v>58</v>
      </c>
    </row>
    <row r="219" spans="1:4" x14ac:dyDescent="0.35">
      <c r="A219" s="2">
        <v>2017</v>
      </c>
      <c r="B219" s="46">
        <v>52.27995235651894</v>
      </c>
      <c r="C219" s="46">
        <v>52.27995235651894</v>
      </c>
      <c r="D219" s="46" t="e">
        <v>#N/A</v>
      </c>
    </row>
    <row r="220" spans="1:4" x14ac:dyDescent="0.35">
      <c r="A220" s="2">
        <v>2018</v>
      </c>
      <c r="B220" s="46">
        <v>24.713172847979209</v>
      </c>
      <c r="C220" s="46">
        <v>24.713172847979209</v>
      </c>
      <c r="D220" s="46" t="e">
        <v>#N/A</v>
      </c>
    </row>
    <row r="221" spans="1:4" x14ac:dyDescent="0.35">
      <c r="A221" s="2">
        <v>2019</v>
      </c>
      <c r="B221" s="46">
        <v>11.58587466824001</v>
      </c>
      <c r="C221" s="46">
        <v>11.58587466824001</v>
      </c>
      <c r="D221" s="46" t="e">
        <v>#N/A</v>
      </c>
    </row>
    <row r="222" spans="1:4" x14ac:dyDescent="0.35">
      <c r="A222" s="2">
        <v>2020</v>
      </c>
      <c r="B222" s="46">
        <v>-40.816909688721672</v>
      </c>
      <c r="C222" s="46" t="e">
        <v>#N/A</v>
      </c>
      <c r="D222" s="46">
        <v>-40.816909688721672</v>
      </c>
    </row>
    <row r="223" spans="1:4" x14ac:dyDescent="0.35">
      <c r="A223" s="2">
        <v>2021</v>
      </c>
      <c r="B223" s="46">
        <v>0.19497840649111708</v>
      </c>
      <c r="C223" s="46">
        <v>0.19497840649111708</v>
      </c>
      <c r="D223" s="46" t="e">
        <v>#N/A</v>
      </c>
    </row>
    <row r="224" spans="1:4" x14ac:dyDescent="0.35">
      <c r="A224" s="2">
        <v>2022</v>
      </c>
      <c r="B224" s="46">
        <v>19.166792446659905</v>
      </c>
      <c r="C224" s="46">
        <v>19.166792446659905</v>
      </c>
      <c r="D224" s="46" t="e">
        <v>#N/A</v>
      </c>
    </row>
    <row r="225" spans="1:4" x14ac:dyDescent="0.35">
      <c r="A225" s="2">
        <v>2023</v>
      </c>
      <c r="B225" s="46">
        <v>-14.439955533040632</v>
      </c>
      <c r="C225" s="46" t="e">
        <v>#N/A</v>
      </c>
      <c r="D225" s="46">
        <v>-14.439955533040632</v>
      </c>
    </row>
    <row r="227" spans="1:4" x14ac:dyDescent="0.35">
      <c r="A227" s="24" t="s">
        <v>0</v>
      </c>
      <c r="B227" t="s">
        <v>94</v>
      </c>
    </row>
    <row r="229" spans="1:4" x14ac:dyDescent="0.35">
      <c r="A229" s="24" t="s">
        <v>1</v>
      </c>
      <c r="B229" t="s">
        <v>97</v>
      </c>
      <c r="C229" t="s">
        <v>98</v>
      </c>
    </row>
    <row r="230" spans="1:4" x14ac:dyDescent="0.35">
      <c r="A230" s="2">
        <v>2017</v>
      </c>
      <c r="B230">
        <v>127</v>
      </c>
      <c r="C230">
        <v>-33</v>
      </c>
    </row>
    <row r="231" spans="1:4" x14ac:dyDescent="0.35">
      <c r="A231" s="2">
        <v>2018</v>
      </c>
      <c r="B231">
        <v>451</v>
      </c>
      <c r="C231">
        <v>337</v>
      </c>
    </row>
    <row r="232" spans="1:4" x14ac:dyDescent="0.35">
      <c r="A232" s="2">
        <v>2019</v>
      </c>
      <c r="B232">
        <v>631</v>
      </c>
      <c r="C232">
        <v>341</v>
      </c>
    </row>
    <row r="233" spans="1:4" x14ac:dyDescent="0.35">
      <c r="A233" s="2">
        <v>2020</v>
      </c>
      <c r="B233">
        <v>1369</v>
      </c>
      <c r="C233">
        <v>2490</v>
      </c>
    </row>
    <row r="234" spans="1:4" x14ac:dyDescent="0.35">
      <c r="A234" s="2">
        <v>2021</v>
      </c>
      <c r="B234">
        <v>3648</v>
      </c>
      <c r="C234">
        <v>3162</v>
      </c>
    </row>
    <row r="235" spans="1:4" x14ac:dyDescent="0.35">
      <c r="A235" s="2">
        <v>2022</v>
      </c>
      <c r="B235">
        <v>1264</v>
      </c>
      <c r="C235">
        <v>1320</v>
      </c>
    </row>
    <row r="236" spans="1:4" x14ac:dyDescent="0.35">
      <c r="A236" s="2">
        <v>2023</v>
      </c>
      <c r="B236">
        <v>401</v>
      </c>
      <c r="C236">
        <v>854</v>
      </c>
    </row>
    <row r="245" spans="1:5" x14ac:dyDescent="0.35">
      <c r="A245" s="24" t="s">
        <v>0</v>
      </c>
      <c r="B245" t="s">
        <v>94</v>
      </c>
    </row>
    <row r="247" spans="1:5" x14ac:dyDescent="0.35">
      <c r="A247" s="24" t="s">
        <v>1</v>
      </c>
      <c r="B247" t="s">
        <v>143</v>
      </c>
      <c r="C247" t="s">
        <v>144</v>
      </c>
      <c r="D247" t="s">
        <v>145</v>
      </c>
      <c r="E247" t="s">
        <v>146</v>
      </c>
    </row>
    <row r="248" spans="1:5" x14ac:dyDescent="0.35">
      <c r="A248" s="2">
        <v>2017</v>
      </c>
      <c r="B248" s="26">
        <v>2.4176660955644393E-2</v>
      </c>
      <c r="C248" s="26">
        <v>0.65981343993908248</v>
      </c>
      <c r="D248" s="26">
        <v>0.31600989910527316</v>
      </c>
      <c r="E248" s="26">
        <v>0.15</v>
      </c>
    </row>
    <row r="249" spans="1:5" x14ac:dyDescent="0.35">
      <c r="A249" s="2">
        <v>2018</v>
      </c>
      <c r="B249" s="26">
        <v>6.9652509652509659E-2</v>
      </c>
      <c r="C249" s="26">
        <v>0.62208494208494214</v>
      </c>
      <c r="D249" s="26">
        <v>0.30826254826254829</v>
      </c>
      <c r="E249" s="26">
        <v>0.15</v>
      </c>
    </row>
    <row r="250" spans="1:5" x14ac:dyDescent="0.35">
      <c r="A250" s="2">
        <v>2019</v>
      </c>
      <c r="B250" s="26">
        <v>9.3745357302035356E-2</v>
      </c>
      <c r="C250" s="26">
        <v>0.57391175159708807</v>
      </c>
      <c r="D250" s="26">
        <v>0.33234289110087656</v>
      </c>
      <c r="E250" s="26">
        <v>0.15</v>
      </c>
    </row>
    <row r="251" spans="1:5" x14ac:dyDescent="0.35">
      <c r="A251" s="2">
        <v>2020</v>
      </c>
      <c r="B251" s="26">
        <v>0.14022329202089523</v>
      </c>
      <c r="C251" s="26">
        <v>0.55474751613233642</v>
      </c>
      <c r="D251" s="26">
        <v>0.30502919184676841</v>
      </c>
      <c r="E251" s="26">
        <v>0.15</v>
      </c>
    </row>
    <row r="252" spans="1:5" x14ac:dyDescent="0.35">
      <c r="A252" s="2">
        <v>2021</v>
      </c>
      <c r="B252" s="26">
        <v>0.22197882438846295</v>
      </c>
      <c r="C252" s="26">
        <v>0.51752464403066811</v>
      </c>
      <c r="D252" s="26">
        <v>0.26049653158086894</v>
      </c>
      <c r="E252" s="26">
        <v>0.15</v>
      </c>
    </row>
    <row r="253" spans="1:5" x14ac:dyDescent="0.35">
      <c r="A253" s="2">
        <v>2022</v>
      </c>
      <c r="B253" s="26">
        <v>5.3557052667259859E-2</v>
      </c>
      <c r="C253" s="26">
        <v>0.5507393754501928</v>
      </c>
      <c r="D253" s="26">
        <v>0.39570357188254734</v>
      </c>
      <c r="E253" s="26">
        <v>0.15</v>
      </c>
    </row>
    <row r="254" spans="1:5" x14ac:dyDescent="0.35">
      <c r="A254" s="2">
        <v>2023</v>
      </c>
      <c r="B254" s="26">
        <v>1.7680776014109348E-2</v>
      </c>
      <c r="C254" s="26">
        <v>0.53880070546737213</v>
      </c>
      <c r="D254" s="26">
        <v>0.44351851851851853</v>
      </c>
      <c r="E254" s="26">
        <v>0.15</v>
      </c>
    </row>
    <row r="262" spans="1:5" x14ac:dyDescent="0.35">
      <c r="A262" s="24" t="s">
        <v>0</v>
      </c>
      <c r="B262" t="s">
        <v>94</v>
      </c>
    </row>
    <row r="264" spans="1:5" x14ac:dyDescent="0.35">
      <c r="A264" s="24" t="s">
        <v>1</v>
      </c>
      <c r="B264" t="s">
        <v>105</v>
      </c>
      <c r="C264" t="s">
        <v>106</v>
      </c>
      <c r="D264" t="s">
        <v>147</v>
      </c>
      <c r="E264" t="s">
        <v>148</v>
      </c>
    </row>
    <row r="265" spans="1:5" x14ac:dyDescent="0.35">
      <c r="A265" s="2">
        <v>2017</v>
      </c>
      <c r="B265" s="26">
        <v>-5.5369127516778527E-2</v>
      </c>
      <c r="C265" s="26">
        <v>-6.2821245002855509E-3</v>
      </c>
      <c r="D265" s="36">
        <v>1.4788851351351351</v>
      </c>
      <c r="E265" s="36">
        <v>5.9597315436241614</v>
      </c>
    </row>
    <row r="266" spans="1:5" x14ac:dyDescent="0.35">
      <c r="A266" s="2">
        <v>2018</v>
      </c>
      <c r="B266" s="26">
        <v>0.26619273301737756</v>
      </c>
      <c r="C266" s="26">
        <v>5.2046332046332043E-2</v>
      </c>
      <c r="D266" s="36">
        <v>1.4212028094820017</v>
      </c>
      <c r="E266" s="36">
        <v>3.5987361769352288</v>
      </c>
    </row>
    <row r="267" spans="1:5" x14ac:dyDescent="0.35">
      <c r="A267" s="2">
        <v>2019</v>
      </c>
      <c r="B267" s="26">
        <v>0.12062256809338522</v>
      </c>
      <c r="C267" s="26">
        <v>5.0661120190164909E-2</v>
      </c>
      <c r="D267" s="36">
        <v>1.1166224286662243</v>
      </c>
      <c r="E267" s="36">
        <v>2.132295719844358</v>
      </c>
    </row>
    <row r="268" spans="1:5" x14ac:dyDescent="0.35">
      <c r="A268" s="2">
        <v>2020</v>
      </c>
      <c r="B268" s="26">
        <v>0.4265890011992462</v>
      </c>
      <c r="C268" s="26">
        <v>0.25504455597664655</v>
      </c>
      <c r="D268" s="36">
        <v>1.0893773711225172</v>
      </c>
      <c r="E268" s="36">
        <v>1.5353777625492548</v>
      </c>
    </row>
    <row r="269" spans="1:5" x14ac:dyDescent="0.35">
      <c r="A269" s="2">
        <v>2021</v>
      </c>
      <c r="B269" s="26">
        <v>0.42176870748299322</v>
      </c>
      <c r="C269" s="26">
        <v>0.19240598758671049</v>
      </c>
      <c r="D269" s="36">
        <v>1.3232949512843224</v>
      </c>
      <c r="E269" s="36">
        <v>1.6565292783780179</v>
      </c>
    </row>
    <row r="270" spans="1:5" x14ac:dyDescent="0.35">
      <c r="A270" s="2">
        <v>2022</v>
      </c>
      <c r="B270" s="26">
        <v>2.4109589041095891E-2</v>
      </c>
      <c r="C270" s="26">
        <v>5.5929833481632135E-2</v>
      </c>
      <c r="D270" s="36">
        <v>0.34923054158034922</v>
      </c>
      <c r="E270" s="36">
        <v>1.2343378995433789</v>
      </c>
    </row>
    <row r="271" spans="1:5" x14ac:dyDescent="0.35">
      <c r="A271" s="2">
        <v>2023</v>
      </c>
      <c r="B271" s="26">
        <v>1.5279467544550203E-2</v>
      </c>
      <c r="C271" s="26">
        <v>3.7654320987654324E-2</v>
      </c>
      <c r="D271" s="36">
        <v>0.33409442439419607</v>
      </c>
      <c r="E271" s="36">
        <v>1.2145745366063121</v>
      </c>
    </row>
    <row r="276" spans="1:3" x14ac:dyDescent="0.35">
      <c r="A276" s="24" t="s">
        <v>0</v>
      </c>
      <c r="B276" t="s">
        <v>94</v>
      </c>
    </row>
    <row r="278" spans="1:3" x14ac:dyDescent="0.35">
      <c r="A278" s="24" t="s">
        <v>1</v>
      </c>
      <c r="B278" t="s">
        <v>149</v>
      </c>
      <c r="C278" t="s">
        <v>150</v>
      </c>
    </row>
    <row r="279" spans="1:3" x14ac:dyDescent="0.35">
      <c r="A279" s="2">
        <v>2017</v>
      </c>
      <c r="B279" s="26"/>
      <c r="C279" s="26"/>
    </row>
    <row r="280" spans="1:3" x14ac:dyDescent="0.35">
      <c r="A280" s="2">
        <v>2018</v>
      </c>
      <c r="B280" s="26">
        <v>8.617800672128885E-2</v>
      </c>
      <c r="C280" s="26">
        <v>-4.0256351216516918E-2</v>
      </c>
    </row>
    <row r="281" spans="1:3" x14ac:dyDescent="0.35">
      <c r="A281" s="2">
        <v>2019</v>
      </c>
      <c r="B281" s="26">
        <v>-7.9006976901713696E-2</v>
      </c>
      <c r="C281" s="26">
        <v>0.1823375163888368</v>
      </c>
    </row>
    <row r="282" spans="1:3" x14ac:dyDescent="0.35">
      <c r="A282" s="2">
        <v>2020</v>
      </c>
      <c r="B282" s="26">
        <v>0.31231473424312517</v>
      </c>
      <c r="C282" s="26">
        <v>0.20031746031746031</v>
      </c>
    </row>
    <row r="283" spans="1:3" x14ac:dyDescent="0.35">
      <c r="A283" s="2">
        <v>2021</v>
      </c>
      <c r="B283" s="26">
        <v>0.36835517903341464</v>
      </c>
      <c r="C283" s="26">
        <v>0.18299886529421303</v>
      </c>
    </row>
    <row r="284" spans="1:3" x14ac:dyDescent="0.35">
      <c r="A284" s="2">
        <v>2022</v>
      </c>
      <c r="B284" s="26">
        <v>-0.10961299744432279</v>
      </c>
      <c r="C284" s="26">
        <v>2.2099447513811526E-4</v>
      </c>
    </row>
    <row r="285" spans="1:3" x14ac:dyDescent="0.35">
      <c r="A285" s="2">
        <v>2023</v>
      </c>
      <c r="B285" s="26">
        <v>-7.5984394403105435E-2</v>
      </c>
      <c r="C285" s="26">
        <v>-3.1875658587987209E-2</v>
      </c>
    </row>
    <row r="293" spans="1:3" x14ac:dyDescent="0.35">
      <c r="A293" s="24" t="s">
        <v>0</v>
      </c>
      <c r="B293" t="s">
        <v>94</v>
      </c>
    </row>
    <row r="295" spans="1:3" x14ac:dyDescent="0.35">
      <c r="A295" s="24" t="s">
        <v>1</v>
      </c>
      <c r="B295" t="s">
        <v>151</v>
      </c>
      <c r="C295" t="s">
        <v>152</v>
      </c>
    </row>
    <row r="296" spans="1:3" x14ac:dyDescent="0.35">
      <c r="A296" s="2">
        <v>2017</v>
      </c>
      <c r="B296" s="26">
        <v>0.28875209848908784</v>
      </c>
      <c r="C296" s="46">
        <v>1787</v>
      </c>
    </row>
    <row r="297" spans="1:3" x14ac:dyDescent="0.35">
      <c r="A297" s="2">
        <v>2018</v>
      </c>
      <c r="B297" s="26">
        <v>0.2296689824274622</v>
      </c>
      <c r="C297" s="46">
        <v>2447</v>
      </c>
    </row>
    <row r="298" spans="1:3" x14ac:dyDescent="0.35">
      <c r="A298" s="2">
        <v>2019</v>
      </c>
      <c r="B298" s="26">
        <v>0.2615062761506276</v>
      </c>
      <c r="C298" s="46">
        <v>2868</v>
      </c>
    </row>
    <row r="299" spans="1:3" x14ac:dyDescent="0.35">
      <c r="A299" s="2">
        <v>2020</v>
      </c>
      <c r="B299" s="26">
        <v>0.22889348976305499</v>
      </c>
      <c r="C299" s="46">
        <v>4347</v>
      </c>
    </row>
    <row r="300" spans="1:3" x14ac:dyDescent="0.35">
      <c r="A300" s="2">
        <v>2021</v>
      </c>
      <c r="B300" s="26">
        <v>0.18262075923823937</v>
      </c>
      <c r="C300" s="46">
        <v>7929</v>
      </c>
    </row>
    <row r="301" spans="1:3" x14ac:dyDescent="0.35">
      <c r="A301" s="2">
        <v>2022</v>
      </c>
      <c r="B301" s="26">
        <v>0.22031500518721117</v>
      </c>
      <c r="C301" s="46">
        <v>10603</v>
      </c>
    </row>
    <row r="302" spans="1:3" x14ac:dyDescent="0.35">
      <c r="A302" s="2">
        <v>2023</v>
      </c>
      <c r="B302" s="26">
        <v>0.22485659655831741</v>
      </c>
      <c r="C302" s="46">
        <v>10460</v>
      </c>
    </row>
    <row r="325" spans="1:3" x14ac:dyDescent="0.35">
      <c r="A325" s="57" t="s">
        <v>0</v>
      </c>
      <c r="B325" s="52" t="s" vm="1">
        <v>93</v>
      </c>
      <c r="C325" s="52"/>
    </row>
    <row r="326" spans="1:3" x14ac:dyDescent="0.35">
      <c r="A326" s="52"/>
      <c r="B326" s="52"/>
      <c r="C326" s="52"/>
    </row>
    <row r="327" spans="1:3" x14ac:dyDescent="0.35">
      <c r="A327" s="53" t="s">
        <v>1</v>
      </c>
      <c r="B327" s="55" t="s">
        <v>153</v>
      </c>
      <c r="C327" s="54" t="s">
        <v>99</v>
      </c>
    </row>
    <row r="328" spans="1:3" x14ac:dyDescent="0.35">
      <c r="A328" s="58">
        <v>2017</v>
      </c>
      <c r="B328" s="56">
        <v>66.689655172413794</v>
      </c>
      <c r="C328" s="52" t="s">
        <v>102</v>
      </c>
    </row>
    <row r="329" spans="1:3" x14ac:dyDescent="0.35">
      <c r="A329" s="58">
        <v>2018</v>
      </c>
      <c r="B329" s="56">
        <v>229.28571428571428</v>
      </c>
      <c r="C329" s="52" t="s">
        <v>103</v>
      </c>
    </row>
    <row r="330" spans="1:3" x14ac:dyDescent="0.35">
      <c r="A330" s="58">
        <v>2019</v>
      </c>
      <c r="B330" s="56">
        <v>41.347826086956523</v>
      </c>
      <c r="C330" s="52" t="s">
        <v>100</v>
      </c>
    </row>
    <row r="331" spans="1:3" x14ac:dyDescent="0.35">
      <c r="A331" s="58">
        <v>2020</v>
      </c>
      <c r="B331" s="56">
        <v>-22.951612903225808</v>
      </c>
      <c r="C331" s="52" t="s">
        <v>104</v>
      </c>
    </row>
    <row r="332" spans="1:3" x14ac:dyDescent="0.35">
      <c r="A332" s="58">
        <v>2021</v>
      </c>
      <c r="B332" s="56">
        <v>-36.845528455284551</v>
      </c>
      <c r="C332" s="52" t="s">
        <v>100</v>
      </c>
    </row>
    <row r="333" spans="1:3" x14ac:dyDescent="0.35">
      <c r="A333" s="58">
        <v>2022</v>
      </c>
      <c r="B333" s="56">
        <v>100.41</v>
      </c>
      <c r="C333" s="52" t="s">
        <v>100</v>
      </c>
    </row>
    <row r="334" spans="1:3" x14ac:dyDescent="0.35">
      <c r="A334" s="58">
        <v>2023</v>
      </c>
      <c r="B334" s="56">
        <v>-98.232558139534888</v>
      </c>
      <c r="C334" s="52" t="s">
        <v>100</v>
      </c>
    </row>
    <row r="337" spans="1:3" x14ac:dyDescent="0.35">
      <c r="A337" s="24" t="s">
        <v>0</v>
      </c>
      <c r="B337" t="s">
        <v>94</v>
      </c>
    </row>
    <row r="339" spans="1:3" x14ac:dyDescent="0.35">
      <c r="A339" s="24" t="s">
        <v>1</v>
      </c>
      <c r="B339" t="s">
        <v>97</v>
      </c>
      <c r="C339" t="s">
        <v>154</v>
      </c>
    </row>
    <row r="340" spans="1:3" x14ac:dyDescent="0.35">
      <c r="A340" s="2">
        <v>2017</v>
      </c>
      <c r="B340" s="46">
        <v>127</v>
      </c>
      <c r="C340" s="46">
        <v>12</v>
      </c>
    </row>
    <row r="341" spans="1:3" x14ac:dyDescent="0.35">
      <c r="A341" s="2">
        <v>2018</v>
      </c>
      <c r="B341" s="46">
        <v>451</v>
      </c>
      <c r="C341" s="46">
        <v>34</v>
      </c>
    </row>
    <row r="342" spans="1:3" x14ac:dyDescent="0.35">
      <c r="A342" s="2">
        <v>2019</v>
      </c>
      <c r="B342" s="46">
        <v>631</v>
      </c>
      <c r="C342" s="46">
        <v>493</v>
      </c>
    </row>
    <row r="343" spans="1:3" x14ac:dyDescent="0.35">
      <c r="A343" s="2">
        <v>2020</v>
      </c>
      <c r="B343" s="46">
        <v>1369</v>
      </c>
      <c r="C343" s="46">
        <v>1071</v>
      </c>
    </row>
    <row r="344" spans="1:3" x14ac:dyDescent="0.35">
      <c r="A344" s="2">
        <v>2021</v>
      </c>
      <c r="B344" s="46">
        <v>3648</v>
      </c>
      <c r="C344" s="46">
        <v>3521</v>
      </c>
    </row>
    <row r="345" spans="1:3" x14ac:dyDescent="0.35">
      <c r="A345" s="2">
        <v>2022</v>
      </c>
      <c r="B345" s="46">
        <v>1264</v>
      </c>
      <c r="C345" s="46">
        <v>3565</v>
      </c>
    </row>
    <row r="346" spans="1:3" x14ac:dyDescent="0.35">
      <c r="A346" s="2">
        <v>2023</v>
      </c>
      <c r="B346" s="46">
        <v>401</v>
      </c>
      <c r="C346" s="46">
        <v>1667</v>
      </c>
    </row>
    <row r="351" spans="1:3" x14ac:dyDescent="0.35">
      <c r="A351" s="24" t="s">
        <v>0</v>
      </c>
      <c r="B351" t="s">
        <v>94</v>
      </c>
    </row>
    <row r="353" spans="1:3" x14ac:dyDescent="0.35">
      <c r="A353" s="24" t="s">
        <v>1</v>
      </c>
      <c r="B353" t="s">
        <v>98</v>
      </c>
      <c r="C353" t="s">
        <v>155</v>
      </c>
    </row>
    <row r="354" spans="1:3" x14ac:dyDescent="0.35">
      <c r="A354" s="2">
        <v>2017</v>
      </c>
      <c r="B354" s="46">
        <v>-33</v>
      </c>
      <c r="C354" s="46">
        <v>-75</v>
      </c>
    </row>
    <row r="355" spans="1:3" x14ac:dyDescent="0.35">
      <c r="A355" s="2">
        <v>2018</v>
      </c>
      <c r="B355" s="46">
        <v>337</v>
      </c>
      <c r="C355" s="46">
        <v>-108</v>
      </c>
    </row>
    <row r="356" spans="1:3" x14ac:dyDescent="0.35">
      <c r="A356" s="2">
        <v>2019</v>
      </c>
      <c r="B356" s="46">
        <v>341</v>
      </c>
      <c r="C356" s="46">
        <v>387</v>
      </c>
    </row>
    <row r="357" spans="1:3" x14ac:dyDescent="0.35">
      <c r="A357" s="2">
        <v>2020</v>
      </c>
      <c r="B357" s="46">
        <v>2490</v>
      </c>
      <c r="C357" s="46">
        <v>125</v>
      </c>
    </row>
    <row r="358" spans="1:3" x14ac:dyDescent="0.35">
      <c r="A358" s="2">
        <v>2021</v>
      </c>
      <c r="B358" s="46">
        <v>3162</v>
      </c>
      <c r="C358" s="46">
        <v>940</v>
      </c>
    </row>
    <row r="359" spans="1:3" x14ac:dyDescent="0.35">
      <c r="A359" s="2">
        <v>2022</v>
      </c>
      <c r="B359" s="46">
        <v>1320</v>
      </c>
      <c r="C359" s="46">
        <v>2300</v>
      </c>
    </row>
    <row r="360" spans="1:3" x14ac:dyDescent="0.35">
      <c r="A360" s="2">
        <v>2023</v>
      </c>
      <c r="B360" s="46">
        <v>854</v>
      </c>
      <c r="C360" s="46">
        <v>-902</v>
      </c>
    </row>
    <row r="367" spans="1:3" x14ac:dyDescent="0.35">
      <c r="A367" s="24" t="s">
        <v>0</v>
      </c>
      <c r="B367" t="s">
        <v>94</v>
      </c>
    </row>
    <row r="369" spans="1:3" x14ac:dyDescent="0.35">
      <c r="A369" s="24" t="s">
        <v>1</v>
      </c>
      <c r="B369" t="s">
        <v>156</v>
      </c>
      <c r="C369" t="s">
        <v>157</v>
      </c>
    </row>
    <row r="370" spans="1:3" x14ac:dyDescent="0.35">
      <c r="A370" s="2">
        <v>2017</v>
      </c>
      <c r="B370" s="25">
        <v>-9.2905405405405411E-3</v>
      </c>
      <c r="C370" s="25">
        <v>-2.1114864864864864E-2</v>
      </c>
    </row>
    <row r="371" spans="1:3" x14ac:dyDescent="0.35">
      <c r="A371" s="2">
        <v>2018</v>
      </c>
      <c r="B371" s="25">
        <v>7.3968393327480245E-2</v>
      </c>
      <c r="C371" s="25">
        <v>-2.3705004389815629E-2</v>
      </c>
    </row>
    <row r="372" spans="1:3" x14ac:dyDescent="0.35">
      <c r="A372" s="2">
        <v>2019</v>
      </c>
      <c r="B372" s="25">
        <v>5.6569343065693431E-2</v>
      </c>
      <c r="C372" s="25">
        <v>6.4200398142003984E-2</v>
      </c>
    </row>
    <row r="373" spans="1:3" x14ac:dyDescent="0.35">
      <c r="A373" s="2">
        <v>2020</v>
      </c>
      <c r="B373" s="25">
        <v>0.27783976790894888</v>
      </c>
      <c r="C373" s="25">
        <v>1.394777951350145E-2</v>
      </c>
    </row>
    <row r="374" spans="1:3" x14ac:dyDescent="0.35">
      <c r="A374" s="2">
        <v>2021</v>
      </c>
      <c r="B374" s="25">
        <v>0.254609871970368</v>
      </c>
      <c r="C374" s="25">
        <v>7.5690474273290925E-2</v>
      </c>
    </row>
    <row r="375" spans="1:3" x14ac:dyDescent="0.35">
      <c r="A375" s="2">
        <v>2022</v>
      </c>
      <c r="B375" s="25">
        <v>1.9532406037289139E-2</v>
      </c>
      <c r="C375" s="25">
        <v>3.4033737792246228E-2</v>
      </c>
    </row>
    <row r="376" spans="1:3" x14ac:dyDescent="0.35">
      <c r="A376" s="2">
        <v>2023</v>
      </c>
      <c r="B376" s="25">
        <v>1.2580098696324666E-2</v>
      </c>
      <c r="C376" s="25">
        <v>-1.328717684319069E-2</v>
      </c>
    </row>
    <row r="384" spans="1:3" x14ac:dyDescent="0.35">
      <c r="A384" s="24" t="s">
        <v>0</v>
      </c>
      <c r="B384" t="s">
        <v>94</v>
      </c>
    </row>
    <row r="386" spans="1:3" x14ac:dyDescent="0.35">
      <c r="A386" s="24" t="s">
        <v>1</v>
      </c>
      <c r="B386" t="s">
        <v>105</v>
      </c>
      <c r="C386" t="s">
        <v>158</v>
      </c>
    </row>
    <row r="387" spans="1:3" x14ac:dyDescent="0.35">
      <c r="A387" s="2">
        <v>2017</v>
      </c>
      <c r="B387" s="25">
        <v>-5.5369127516778527E-2</v>
      </c>
      <c r="C387" s="25">
        <v>-0.12583892617449666</v>
      </c>
    </row>
    <row r="388" spans="1:3" x14ac:dyDescent="0.35">
      <c r="A388" s="2">
        <v>2018</v>
      </c>
      <c r="B388" s="25">
        <v>0.26619273301737756</v>
      </c>
      <c r="C388" s="25">
        <v>-8.5308056872037921E-2</v>
      </c>
    </row>
    <row r="389" spans="1:3" x14ac:dyDescent="0.35">
      <c r="A389" s="2">
        <v>2019</v>
      </c>
      <c r="B389" s="25">
        <v>0.12062256809338522</v>
      </c>
      <c r="C389" s="25">
        <v>0.13689423417049876</v>
      </c>
    </row>
    <row r="390" spans="1:3" x14ac:dyDescent="0.35">
      <c r="A390" s="2">
        <v>2020</v>
      </c>
      <c r="B390" s="25">
        <v>0.4265890011992462</v>
      </c>
      <c r="C390" s="25">
        <v>2.1415110501970189E-2</v>
      </c>
    </row>
    <row r="391" spans="1:3" x14ac:dyDescent="0.35">
      <c r="A391" s="2">
        <v>2021</v>
      </c>
      <c r="B391" s="25">
        <v>0.42176870748299322</v>
      </c>
      <c r="C391" s="25">
        <v>0.12538348672802455</v>
      </c>
    </row>
    <row r="392" spans="1:3" x14ac:dyDescent="0.35">
      <c r="A392" s="2">
        <v>2022</v>
      </c>
      <c r="B392" s="25">
        <v>2.4109589041095891E-2</v>
      </c>
      <c r="C392" s="25">
        <v>4.2009132420091327E-2</v>
      </c>
    </row>
    <row r="393" spans="1:3" x14ac:dyDescent="0.35">
      <c r="A393" s="2">
        <v>2023</v>
      </c>
      <c r="B393" s="25">
        <v>1.5279467544550203E-2</v>
      </c>
      <c r="C393" s="25">
        <v>-1.6138266657124454E-2</v>
      </c>
    </row>
    <row r="401" spans="1:3" x14ac:dyDescent="0.35">
      <c r="A401" s="24" t="s">
        <v>0</v>
      </c>
      <c r="B401" t="s">
        <v>94</v>
      </c>
    </row>
    <row r="403" spans="1:3" x14ac:dyDescent="0.35">
      <c r="A403" s="24" t="s">
        <v>1</v>
      </c>
      <c r="B403" t="s">
        <v>106</v>
      </c>
      <c r="C403" t="s">
        <v>159</v>
      </c>
    </row>
    <row r="404" spans="1:3" x14ac:dyDescent="0.35">
      <c r="A404" s="2">
        <v>2017</v>
      </c>
      <c r="B404" s="25">
        <v>-6.2821245002855509E-3</v>
      </c>
      <c r="C404" s="25">
        <v>-1.4277555682467162E-2</v>
      </c>
    </row>
    <row r="405" spans="1:3" x14ac:dyDescent="0.35">
      <c r="A405" s="2">
        <v>2018</v>
      </c>
      <c r="B405" s="25">
        <v>5.2046332046332043E-2</v>
      </c>
      <c r="C405" s="25">
        <v>-1.6679536679536679E-2</v>
      </c>
    </row>
    <row r="406" spans="1:3" x14ac:dyDescent="0.35">
      <c r="A406" s="2">
        <v>2019</v>
      </c>
      <c r="B406" s="25">
        <v>5.0661120190164909E-2</v>
      </c>
      <c r="C406" s="25">
        <v>5.7495171594116774E-2</v>
      </c>
    </row>
    <row r="407" spans="1:3" x14ac:dyDescent="0.35">
      <c r="A407" s="2">
        <v>2020</v>
      </c>
      <c r="B407" s="25">
        <v>0.25504455597664655</v>
      </c>
      <c r="C407" s="25">
        <v>1.2803441565092697E-2</v>
      </c>
    </row>
    <row r="408" spans="1:3" x14ac:dyDescent="0.35">
      <c r="A408" s="2">
        <v>2021</v>
      </c>
      <c r="B408" s="25">
        <v>0.19240598758671049</v>
      </c>
      <c r="C408" s="25">
        <v>5.7198490933430692E-2</v>
      </c>
    </row>
    <row r="409" spans="1:3" x14ac:dyDescent="0.35">
      <c r="A409" s="2">
        <v>2022</v>
      </c>
      <c r="B409" s="25">
        <v>5.5929833481632135E-2</v>
      </c>
      <c r="C409" s="25">
        <v>9.7453497733146904E-2</v>
      </c>
    </row>
    <row r="410" spans="1:3" x14ac:dyDescent="0.35">
      <c r="A410" s="2">
        <v>2023</v>
      </c>
      <c r="B410" s="25">
        <v>3.7654320987654324E-2</v>
      </c>
      <c r="C410" s="25">
        <v>-3.9770723104056438E-2</v>
      </c>
    </row>
    <row r="415" spans="1:3" x14ac:dyDescent="0.35">
      <c r="A415" s="24" t="s">
        <v>0</v>
      </c>
      <c r="B415" t="s">
        <v>94</v>
      </c>
    </row>
    <row r="417" spans="1:3" x14ac:dyDescent="0.35">
      <c r="A417" s="24" t="s">
        <v>1</v>
      </c>
      <c r="B417" t="s">
        <v>156</v>
      </c>
      <c r="C417" t="s">
        <v>160</v>
      </c>
    </row>
    <row r="418" spans="1:3" x14ac:dyDescent="0.35">
      <c r="A418" s="2">
        <v>2017</v>
      </c>
      <c r="B418" s="25">
        <v>-9.2905405405405411E-3</v>
      </c>
      <c r="C418" s="25">
        <v>3.3783783783783786E-3</v>
      </c>
    </row>
    <row r="419" spans="1:3" x14ac:dyDescent="0.35">
      <c r="A419" s="2">
        <v>2018</v>
      </c>
      <c r="B419" s="25">
        <v>7.3968393327480245E-2</v>
      </c>
      <c r="C419" s="25">
        <v>7.462686567164179E-3</v>
      </c>
    </row>
    <row r="420" spans="1:3" x14ac:dyDescent="0.35">
      <c r="A420" s="2">
        <v>2019</v>
      </c>
      <c r="B420" s="25">
        <v>5.6569343065693431E-2</v>
      </c>
      <c r="C420" s="25">
        <v>8.1785003317850033E-2</v>
      </c>
    </row>
    <row r="421" spans="1:3" x14ac:dyDescent="0.35">
      <c r="A421" s="2">
        <v>2020</v>
      </c>
      <c r="B421" s="25">
        <v>0.27783976790894888</v>
      </c>
      <c r="C421" s="25">
        <v>0.11950457487168042</v>
      </c>
    </row>
    <row r="422" spans="1:3" x14ac:dyDescent="0.35">
      <c r="A422" s="2">
        <v>2021</v>
      </c>
      <c r="B422" s="25">
        <v>0.254609871970368</v>
      </c>
      <c r="C422" s="25">
        <v>0.28351719140027376</v>
      </c>
    </row>
    <row r="423" spans="1:3" x14ac:dyDescent="0.35">
      <c r="A423" s="2">
        <v>2022</v>
      </c>
      <c r="B423" s="25">
        <v>1.9532406037289139E-2</v>
      </c>
      <c r="C423" s="25">
        <v>5.2752293577981654E-2</v>
      </c>
    </row>
    <row r="424" spans="1:3" x14ac:dyDescent="0.35">
      <c r="A424" s="2">
        <v>2023</v>
      </c>
      <c r="B424" s="25">
        <v>1.2580098696324666E-2</v>
      </c>
      <c r="C424" s="25">
        <v>2.4556234808867938E-2</v>
      </c>
    </row>
    <row r="429" spans="1:3" x14ac:dyDescent="0.35">
      <c r="A429" s="24" t="s">
        <v>0</v>
      </c>
      <c r="B429" t="s">
        <v>94</v>
      </c>
    </row>
    <row r="431" spans="1:3" x14ac:dyDescent="0.35">
      <c r="A431" s="24" t="s">
        <v>1</v>
      </c>
      <c r="B431" t="s">
        <v>105</v>
      </c>
      <c r="C431" t="s">
        <v>161</v>
      </c>
    </row>
    <row r="432" spans="1:3" x14ac:dyDescent="0.35">
      <c r="A432" s="2">
        <v>2017</v>
      </c>
      <c r="B432" s="25">
        <v>-5.5369127516778527E-2</v>
      </c>
      <c r="C432" s="25">
        <v>2.0134228187919462E-2</v>
      </c>
    </row>
    <row r="433" spans="1:3" x14ac:dyDescent="0.35">
      <c r="A433" s="2">
        <v>2018</v>
      </c>
      <c r="B433" s="25">
        <v>0.26619273301737756</v>
      </c>
      <c r="C433" s="25">
        <v>2.6856240126382307E-2</v>
      </c>
    </row>
    <row r="434" spans="1:3" x14ac:dyDescent="0.35">
      <c r="A434" s="2">
        <v>2019</v>
      </c>
      <c r="B434" s="25">
        <v>0.12062256809338522</v>
      </c>
      <c r="C434" s="25">
        <v>0.17438981252210825</v>
      </c>
    </row>
    <row r="435" spans="1:3" x14ac:dyDescent="0.35">
      <c r="A435" s="2">
        <v>2020</v>
      </c>
      <c r="B435" s="25">
        <v>0.4265890011992462</v>
      </c>
      <c r="C435" s="25">
        <v>0.1834846667808806</v>
      </c>
    </row>
    <row r="436" spans="1:3" x14ac:dyDescent="0.35">
      <c r="A436" s="2">
        <v>2021</v>
      </c>
      <c r="B436" s="25">
        <v>0.42176870748299322</v>
      </c>
      <c r="C436" s="25">
        <v>0.46965452847805789</v>
      </c>
    </row>
    <row r="437" spans="1:3" x14ac:dyDescent="0.35">
      <c r="A437" s="2">
        <v>2022</v>
      </c>
      <c r="B437" s="25">
        <v>2.4109589041095891E-2</v>
      </c>
      <c r="C437" s="25">
        <v>6.5114155251141559E-2</v>
      </c>
    </row>
    <row r="438" spans="1:3" x14ac:dyDescent="0.35">
      <c r="A438" s="2">
        <v>2023</v>
      </c>
      <c r="B438" s="25">
        <v>1.5279467544550203E-2</v>
      </c>
      <c r="C438" s="25">
        <v>2.982537751377657E-2</v>
      </c>
    </row>
    <row r="445" spans="1:3" x14ac:dyDescent="0.35">
      <c r="A445" s="24" t="s">
        <v>0</v>
      </c>
      <c r="B445" t="s">
        <v>94</v>
      </c>
    </row>
    <row r="447" spans="1:3" x14ac:dyDescent="0.35">
      <c r="A447" s="24" t="s">
        <v>1</v>
      </c>
      <c r="B447" t="s">
        <v>106</v>
      </c>
      <c r="C447" t="s">
        <v>162</v>
      </c>
    </row>
    <row r="448" spans="1:3" x14ac:dyDescent="0.35">
      <c r="A448" s="2">
        <v>2017</v>
      </c>
      <c r="B448" s="25">
        <v>-6.2821245002855509E-3</v>
      </c>
      <c r="C448" s="25">
        <v>2.2844089091947459E-3</v>
      </c>
    </row>
    <row r="449" spans="1:3" x14ac:dyDescent="0.35">
      <c r="A449" s="2">
        <v>2018</v>
      </c>
      <c r="B449" s="25">
        <v>5.2046332046332043E-2</v>
      </c>
      <c r="C449" s="25">
        <v>5.250965250965251E-3</v>
      </c>
    </row>
    <row r="450" spans="1:3" x14ac:dyDescent="0.35">
      <c r="A450" s="2">
        <v>2019</v>
      </c>
      <c r="B450" s="25">
        <v>5.0661120190164909E-2</v>
      </c>
      <c r="C450" s="25">
        <v>7.3243203090179759E-2</v>
      </c>
    </row>
    <row r="451" spans="1:3" x14ac:dyDescent="0.35">
      <c r="A451" s="2">
        <v>2020</v>
      </c>
      <c r="B451" s="25">
        <v>0.25504455597664655</v>
      </c>
      <c r="C451" s="25">
        <v>0.10969988732971422</v>
      </c>
    </row>
    <row r="452" spans="1:3" x14ac:dyDescent="0.35">
      <c r="A452" s="2">
        <v>2021</v>
      </c>
      <c r="B452" s="25">
        <v>0.19240598758671049</v>
      </c>
      <c r="C452" s="25">
        <v>0.21425094316660581</v>
      </c>
    </row>
    <row r="453" spans="1:3" x14ac:dyDescent="0.35">
      <c r="A453" s="2">
        <v>2022</v>
      </c>
      <c r="B453" s="25">
        <v>5.5929833481632135E-2</v>
      </c>
      <c r="C453" s="25">
        <v>0.15105292148637769</v>
      </c>
    </row>
    <row r="454" spans="1:3" x14ac:dyDescent="0.35">
      <c r="A454" s="2">
        <v>2023</v>
      </c>
      <c r="B454" s="25">
        <v>3.7654320987654324E-2</v>
      </c>
      <c r="C454" s="25">
        <v>7.3500881834215173E-2</v>
      </c>
    </row>
  </sheetData>
  <pageMargins left="0.7" right="0.7" top="0.75" bottom="0.75" header="0.3" footer="0.3"/>
  <drawing r:id="rId29"/>
  <extLst>
    <ext xmlns:x14="http://schemas.microsoft.com/office/spreadsheetml/2009/9/main" uri="{A8765BA9-456A-4dab-B4F3-ACF838C121DE}">
      <x14:slicerList>
        <x14:slicer r:id="rId30"/>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43986-37C3-4566-8B26-223456A8CDF2}">
  <dimension ref="A1:BQ31"/>
  <sheetViews>
    <sheetView showOutlineSymbols="0" topLeftCell="AM1" zoomScale="71" zoomScaleNormal="71" workbookViewId="0">
      <selection activeCell="AV3" sqref="AV3"/>
    </sheetView>
  </sheetViews>
  <sheetFormatPr defaultRowHeight="14.5" x14ac:dyDescent="0.35"/>
  <cols>
    <col min="1" max="1" width="11.26953125" style="2" customWidth="1"/>
    <col min="2" max="2" width="8.81640625" style="1"/>
    <col min="3" max="3" width="12.90625" style="1" bestFit="1" customWidth="1"/>
    <col min="4" max="4" width="17.26953125" style="1" customWidth="1"/>
    <col min="5" max="5" width="13.7265625" style="1" customWidth="1"/>
    <col min="6" max="6" width="15.1796875" style="1" customWidth="1"/>
    <col min="7" max="7" width="12.90625" style="1" customWidth="1"/>
    <col min="8" max="8" width="17.08984375" style="1" customWidth="1"/>
    <col min="9" max="9" width="14.1796875" style="1" customWidth="1"/>
    <col min="10" max="10" width="15.36328125" style="1" customWidth="1"/>
    <col min="11" max="11" width="14" style="1" customWidth="1"/>
    <col min="12" max="12" width="17.1796875" style="1" customWidth="1"/>
    <col min="13" max="13" width="13.81640625" style="1" customWidth="1"/>
    <col min="14" max="14" width="16.6328125" style="1" customWidth="1"/>
    <col min="15" max="15" width="15" style="1" customWidth="1"/>
    <col min="16" max="16" width="19.26953125" style="1" customWidth="1"/>
    <col min="17" max="17" width="17.36328125" style="1" customWidth="1"/>
    <col min="18" max="18" width="17.1796875" style="1" customWidth="1"/>
    <col min="19" max="19" width="16.7265625" style="1" customWidth="1"/>
    <col min="20" max="20" width="19.7265625" style="1" customWidth="1"/>
    <col min="21" max="21" width="13.26953125" style="1" customWidth="1"/>
    <col min="22" max="23" width="20.7265625" style="1" customWidth="1"/>
    <col min="24" max="24" width="17.81640625" style="1" bestFit="1" customWidth="1"/>
    <col min="25" max="25" width="16.7265625" style="1" bestFit="1" customWidth="1"/>
    <col min="26" max="26" width="20.26953125" style="1" bestFit="1" customWidth="1"/>
    <col min="27" max="28" width="11.1796875" style="1" bestFit="1" customWidth="1"/>
    <col min="29" max="29" width="11.08984375" style="1" bestFit="1" customWidth="1"/>
    <col min="30" max="30" width="10.7265625" style="1" bestFit="1" customWidth="1"/>
    <col min="31" max="31" width="11.08984375" style="1" bestFit="1" customWidth="1"/>
    <col min="32" max="32" width="11.36328125" style="1" bestFit="1" customWidth="1"/>
    <col min="33" max="33" width="13.6328125" style="1" bestFit="1" customWidth="1"/>
    <col min="34" max="34" width="14.1796875" style="1" customWidth="1"/>
    <col min="35" max="35" width="13.6328125" style="1" bestFit="1" customWidth="1"/>
    <col min="36" max="69" width="13.6328125" style="1" customWidth="1"/>
  </cols>
  <sheetData>
    <row r="1" spans="1:69" ht="42" x14ac:dyDescent="0.35">
      <c r="A1" s="21" t="s">
        <v>0</v>
      </c>
      <c r="B1" s="22" t="s">
        <v>59</v>
      </c>
      <c r="C1" s="23" t="s">
        <v>60</v>
      </c>
      <c r="D1" s="22" t="s">
        <v>61</v>
      </c>
      <c r="E1" s="22" t="s">
        <v>62</v>
      </c>
      <c r="F1" s="22" t="s">
        <v>63</v>
      </c>
      <c r="G1" s="22" t="s">
        <v>64</v>
      </c>
      <c r="H1" s="22" t="s">
        <v>65</v>
      </c>
      <c r="I1" s="22" t="s">
        <v>66</v>
      </c>
      <c r="J1" s="22" t="s">
        <v>67</v>
      </c>
      <c r="K1" s="22" t="s">
        <v>68</v>
      </c>
      <c r="L1" s="22" t="s">
        <v>69</v>
      </c>
      <c r="M1" s="22" t="s">
        <v>70</v>
      </c>
      <c r="N1" s="22" t="s">
        <v>71</v>
      </c>
      <c r="O1" s="22" t="s">
        <v>72</v>
      </c>
      <c r="P1" s="22" t="s">
        <v>73</v>
      </c>
      <c r="Q1" s="22" t="s">
        <v>74</v>
      </c>
      <c r="R1" s="22" t="s">
        <v>75</v>
      </c>
      <c r="S1" s="22" t="s">
        <v>76</v>
      </c>
      <c r="T1" s="22" t="s">
        <v>77</v>
      </c>
      <c r="U1" s="22" t="s">
        <v>78</v>
      </c>
      <c r="V1" s="22" t="s">
        <v>79</v>
      </c>
      <c r="W1" s="22" t="s">
        <v>80</v>
      </c>
      <c r="X1" s="22" t="s">
        <v>81</v>
      </c>
      <c r="Y1" s="22" t="s">
        <v>82</v>
      </c>
      <c r="Z1" s="22" t="s">
        <v>83</v>
      </c>
      <c r="AA1" s="22" t="s">
        <v>84</v>
      </c>
      <c r="AB1" s="22" t="s">
        <v>85</v>
      </c>
      <c r="AC1" s="22" t="s">
        <v>86</v>
      </c>
      <c r="AD1" s="22" t="s">
        <v>87</v>
      </c>
      <c r="AE1" s="22" t="s">
        <v>88</v>
      </c>
      <c r="AF1" s="22" t="s">
        <v>89</v>
      </c>
      <c r="AG1" s="22" t="s">
        <v>90</v>
      </c>
      <c r="AH1" s="22" t="s">
        <v>91</v>
      </c>
      <c r="AI1" s="22" t="s">
        <v>92</v>
      </c>
      <c r="AJ1" s="22" t="s">
        <v>107</v>
      </c>
      <c r="AK1" s="22" t="s">
        <v>108</v>
      </c>
      <c r="AL1" s="22" t="s">
        <v>109</v>
      </c>
      <c r="AM1" s="22" t="s">
        <v>110</v>
      </c>
      <c r="AN1" s="22" t="s">
        <v>111</v>
      </c>
      <c r="AO1" s="22" t="s">
        <v>112</v>
      </c>
      <c r="AP1" s="22" t="s">
        <v>113</v>
      </c>
      <c r="AQ1" s="22" t="s">
        <v>114</v>
      </c>
      <c r="AR1" s="22" t="s">
        <v>115</v>
      </c>
      <c r="AS1" s="22" t="s">
        <v>116</v>
      </c>
      <c r="AT1" s="22" t="s">
        <v>117</v>
      </c>
      <c r="AU1" s="22" t="s">
        <v>118</v>
      </c>
      <c r="AV1" s="22" t="s">
        <v>119</v>
      </c>
      <c r="AW1" s="22" t="s">
        <v>120</v>
      </c>
      <c r="AX1" s="22" t="s">
        <v>121</v>
      </c>
      <c r="AY1" s="22" t="s">
        <v>122</v>
      </c>
      <c r="AZ1" s="22" t="s">
        <v>123</v>
      </c>
      <c r="BA1" s="22" t="s">
        <v>124</v>
      </c>
      <c r="BB1" s="22" t="s">
        <v>127</v>
      </c>
      <c r="BC1" s="22" t="s">
        <v>128</v>
      </c>
      <c r="BD1" s="22" t="s">
        <v>129</v>
      </c>
      <c r="BE1" s="22" t="s">
        <v>130</v>
      </c>
      <c r="BF1" s="22" t="s">
        <v>131</v>
      </c>
      <c r="BG1" s="22" t="s">
        <v>132</v>
      </c>
      <c r="BH1" s="22" t="s">
        <v>133</v>
      </c>
      <c r="BI1" s="22" t="s">
        <v>134</v>
      </c>
      <c r="BJ1" s="22" t="s">
        <v>135</v>
      </c>
      <c r="BK1" s="22" t="s">
        <v>136</v>
      </c>
      <c r="BL1" s="22" t="s">
        <v>137</v>
      </c>
      <c r="BM1" s="22" t="s">
        <v>138</v>
      </c>
      <c r="BN1" s="22" t="s">
        <v>139</v>
      </c>
      <c r="BO1" s="22" t="s">
        <v>140</v>
      </c>
      <c r="BP1" s="22" t="s">
        <v>141</v>
      </c>
      <c r="BQ1" s="22" t="s">
        <v>142</v>
      </c>
    </row>
    <row r="2" spans="1:69" ht="15.5" x14ac:dyDescent="0.35">
      <c r="A2" s="20" t="s">
        <v>93</v>
      </c>
      <c r="B2" s="9">
        <v>2017</v>
      </c>
      <c r="C2" s="10">
        <v>5762</v>
      </c>
      <c r="D2" s="11"/>
      <c r="E2" s="10">
        <v>9841</v>
      </c>
      <c r="F2" s="11"/>
      <c r="G2" s="10">
        <v>9714</v>
      </c>
      <c r="H2" s="11"/>
      <c r="I2" s="10">
        <v>4079</v>
      </c>
      <c r="J2" s="12"/>
      <c r="K2" s="10">
        <v>8536</v>
      </c>
      <c r="L2" s="11"/>
      <c r="M2" s="30">
        <f t="shared" ref="M2:M29" si="0">G2/K2</f>
        <v>1.1380037488284911</v>
      </c>
      <c r="N2" s="11"/>
      <c r="O2" s="31">
        <f t="shared" ref="O2:O8" si="1">K2/E2</f>
        <v>0.86739152525149887</v>
      </c>
      <c r="P2" s="33">
        <f>1-O2</f>
        <v>0.13260847474850113</v>
      </c>
      <c r="Q2" s="10">
        <v>1788</v>
      </c>
      <c r="R2" s="14">
        <f t="shared" ref="R2:R8" si="2">Q2/I2</f>
        <v>0.43834273106153471</v>
      </c>
      <c r="S2" s="10">
        <f>I2-Q2</f>
        <v>2291</v>
      </c>
      <c r="T2" s="15">
        <f t="shared" ref="T2:T8" si="3">1-R2</f>
        <v>0.56165726893846535</v>
      </c>
      <c r="U2" s="11">
        <f>K2/Q2</f>
        <v>4.7740492170022373</v>
      </c>
      <c r="V2" s="16">
        <v>1.9004560475875745</v>
      </c>
      <c r="W2" s="16">
        <v>2.4242928958952965</v>
      </c>
      <c r="X2" s="14">
        <v>4.3299776286353469</v>
      </c>
      <c r="Y2" s="14">
        <v>3.8020134228187921</v>
      </c>
      <c r="Z2" s="14">
        <v>3.515058926233086</v>
      </c>
      <c r="AA2" s="14">
        <v>0.70791391877820198</v>
      </c>
      <c r="AB2" s="14">
        <v>0.41449039731734577</v>
      </c>
      <c r="AC2" s="14">
        <v>0.58550960268265417</v>
      </c>
      <c r="AD2" s="17">
        <v>74.463001027749229</v>
      </c>
      <c r="AE2" s="17">
        <v>31.0366481367099</v>
      </c>
      <c r="AF2" s="17">
        <v>55.894141829393632</v>
      </c>
      <c r="AG2" s="17">
        <v>49.605507335065496</v>
      </c>
      <c r="AH2" s="10">
        <v>0</v>
      </c>
      <c r="AI2" s="17">
        <v>24.857493692683732</v>
      </c>
      <c r="AJ2" s="37">
        <v>1934</v>
      </c>
      <c r="AK2" s="37">
        <v>1666</v>
      </c>
      <c r="AL2" s="39">
        <v>0.41201157742402317</v>
      </c>
      <c r="AM2" s="39">
        <v>0.30810419681620838</v>
      </c>
      <c r="AN2" s="39">
        <v>0.27988422575976846</v>
      </c>
      <c r="AO2" s="41">
        <v>66.689655172413794</v>
      </c>
      <c r="AP2" s="37" t="s">
        <v>102</v>
      </c>
      <c r="AQ2" s="39">
        <v>0.16929173864444672</v>
      </c>
      <c r="AR2" s="39">
        <v>0.28913571676501215</v>
      </c>
      <c r="AS2" s="39">
        <v>0.24109985528219971</v>
      </c>
      <c r="AT2" s="41">
        <v>0.7021644141855502</v>
      </c>
      <c r="AU2" s="41">
        <v>1.707913918778202</v>
      </c>
      <c r="AV2" s="37">
        <v>4063</v>
      </c>
      <c r="AW2" s="37">
        <v>10299</v>
      </c>
      <c r="AX2" s="44">
        <f t="shared" ref="AX2:AX30" si="4">G2/AW2*100000</f>
        <v>94319.836877366732</v>
      </c>
      <c r="AY2" s="37">
        <v>663</v>
      </c>
      <c r="AZ2" s="37">
        <f>Table1[[#This Row],[SGA ]]/Table1[[#This Row],[No of Employees]]*100000</f>
        <v>6437.5182056510339</v>
      </c>
      <c r="BA2" s="39">
        <f>AY2/AV2</f>
        <v>0.16317991631799164</v>
      </c>
      <c r="BB2" s="39"/>
      <c r="BC2" s="39"/>
      <c r="BD2" s="47">
        <v>1672</v>
      </c>
      <c r="BE2" s="37">
        <v>-793</v>
      </c>
      <c r="BF2" s="37">
        <v>291</v>
      </c>
      <c r="BG2" s="37">
        <v>1170</v>
      </c>
      <c r="BH2" s="49">
        <v>0.11889035667107001</v>
      </c>
      <c r="BI2" s="49">
        <v>0.20305449496702535</v>
      </c>
      <c r="BJ2" s="49">
        <v>0.16931982633863965</v>
      </c>
      <c r="BK2" s="49">
        <v>0.16990143278122141</v>
      </c>
      <c r="BL2" s="49">
        <v>0.29017702186740713</v>
      </c>
      <c r="BM2" s="49">
        <v>0.24196816208393632</v>
      </c>
      <c r="BN2" s="41">
        <v>2.9220100836444853</v>
      </c>
      <c r="BO2" s="41">
        <v>32.549008481119031</v>
      </c>
      <c r="BP2" s="41">
        <v>0.40510916972099631</v>
      </c>
      <c r="BQ2" s="41">
        <v>6.0523998210887413</v>
      </c>
    </row>
    <row r="3" spans="1:69" ht="15.5" x14ac:dyDescent="0.35">
      <c r="A3" s="20" t="s">
        <v>93</v>
      </c>
      <c r="B3" s="3">
        <v>2018</v>
      </c>
      <c r="C3" s="4">
        <v>7471</v>
      </c>
      <c r="D3" s="18">
        <v>0.29659840333217635</v>
      </c>
      <c r="E3" s="4">
        <v>11241</v>
      </c>
      <c r="F3" s="18">
        <v>0.1422619652474342</v>
      </c>
      <c r="G3" s="4">
        <v>11716</v>
      </c>
      <c r="H3" s="18">
        <v>0.20609429689108502</v>
      </c>
      <c r="I3" s="4">
        <v>3770</v>
      </c>
      <c r="J3" s="19">
        <f>(I3-I2)/I2</f>
        <v>-7.5753861240500125E-2</v>
      </c>
      <c r="K3" s="4">
        <v>9255</v>
      </c>
      <c r="L3" s="18">
        <f t="shared" ref="L3:L8" si="5">(K3-K2)/K2</f>
        <v>8.4231490159325212E-2</v>
      </c>
      <c r="M3" s="30">
        <f t="shared" si="0"/>
        <v>1.2659103187466234</v>
      </c>
      <c r="N3" s="18">
        <f t="shared" ref="N3:N8" si="6">(M3-M2)/M2</f>
        <v>0.11239556113044857</v>
      </c>
      <c r="O3" s="32">
        <f t="shared" si="1"/>
        <v>0.82332532692820926</v>
      </c>
      <c r="P3" s="34">
        <f t="shared" ref="P3:P8" si="7">1-O3</f>
        <v>0.17667467307179074</v>
      </c>
      <c r="Q3" s="4">
        <v>1153</v>
      </c>
      <c r="R3" s="5">
        <f t="shared" si="2"/>
        <v>0.30583554376657823</v>
      </c>
      <c r="S3" s="4">
        <f t="shared" ref="S3:S8" si="8">I3-Q3</f>
        <v>2617</v>
      </c>
      <c r="T3" s="6">
        <f t="shared" si="3"/>
        <v>0.69416445623342171</v>
      </c>
      <c r="U3" s="51">
        <f t="shared" ref="U3:U29" si="9">K3/Q3</f>
        <v>8.0268863833477884</v>
      </c>
      <c r="V3" s="7">
        <v>1.7653884030273539</v>
      </c>
      <c r="W3" s="7">
        <v>2.3449256595443173</v>
      </c>
      <c r="X3" s="5">
        <v>7.3365134431916736</v>
      </c>
      <c r="Y3" s="5">
        <v>6.1647875108412835</v>
      </c>
      <c r="Z3" s="5">
        <v>3.8547955674436376</v>
      </c>
      <c r="AA3" s="5">
        <v>0.50461785570874051</v>
      </c>
      <c r="AB3" s="5">
        <v>0.33537941464282539</v>
      </c>
      <c r="AC3" s="5">
        <v>0.66462058535717461</v>
      </c>
      <c r="AD3" s="8">
        <v>63.925192519251929</v>
      </c>
      <c r="AE3" s="8">
        <v>39.409781495390916</v>
      </c>
      <c r="AF3" s="8">
        <v>41.037403740374039</v>
      </c>
      <c r="AG3" s="8">
        <v>62.297570274268814</v>
      </c>
      <c r="AH3" s="4">
        <v>0</v>
      </c>
      <c r="AI3" s="8">
        <v>1.6276222449831224</v>
      </c>
      <c r="AJ3" s="38">
        <v>3210</v>
      </c>
      <c r="AK3" s="38">
        <v>3047</v>
      </c>
      <c r="AL3" s="40">
        <v>0.40065884290714432</v>
      </c>
      <c r="AM3" s="40">
        <v>0.26889026147827877</v>
      </c>
      <c r="AN3" s="40">
        <v>0.33045089561457691</v>
      </c>
      <c r="AO3" s="42">
        <v>229.28571428571428</v>
      </c>
      <c r="AP3" s="38" t="s">
        <v>103</v>
      </c>
      <c r="AQ3" s="40">
        <v>0.27106129347922781</v>
      </c>
      <c r="AR3" s="40">
        <v>0.40784366216035339</v>
      </c>
      <c r="AS3" s="40">
        <v>0.3136709903232448</v>
      </c>
      <c r="AT3" s="42">
        <v>0.86415799306111551</v>
      </c>
      <c r="AU3" s="42">
        <v>1.5046178557087404</v>
      </c>
      <c r="AV3" s="38">
        <v>5822</v>
      </c>
      <c r="AW3" s="38">
        <v>8191</v>
      </c>
      <c r="AX3" s="45">
        <f t="shared" si="4"/>
        <v>143035.03845684286</v>
      </c>
      <c r="AY3" s="38">
        <v>815</v>
      </c>
      <c r="AZ3" s="38">
        <f>Table1[[#This Row],[SGA ]]/Table1[[#This Row],[No of Employees]]*100000</f>
        <v>9949.9450616530339</v>
      </c>
      <c r="BA3" s="40">
        <f t="shared" ref="BA3:BA29" si="10">AY3/AV3</f>
        <v>0.13998625901751977</v>
      </c>
      <c r="BB3" s="40">
        <f t="shared" ref="BB3:BB29" si="11">(AX3-AX2)/AX2</f>
        <v>0.51648945961192572</v>
      </c>
      <c r="BC3" s="40">
        <f t="shared" ref="BC3:BC29" si="12">(AZ3-AZ2)/AZ2</f>
        <v>0.54561816274456409</v>
      </c>
      <c r="BD3" s="48">
        <v>3502</v>
      </c>
      <c r="BE3" s="38">
        <v>1278</v>
      </c>
      <c r="BF3" s="38">
        <v>-2544</v>
      </c>
      <c r="BG3" s="38">
        <v>2236</v>
      </c>
      <c r="BH3" s="50">
        <v>0.19891468730539988</v>
      </c>
      <c r="BI3" s="50">
        <v>0.29929059028242538</v>
      </c>
      <c r="BJ3" s="50">
        <v>0.23018324068354951</v>
      </c>
      <c r="BK3" s="50">
        <v>0.31153811938439641</v>
      </c>
      <c r="BL3" s="50">
        <v>0.46874581715968411</v>
      </c>
      <c r="BM3" s="50">
        <v>0.36051060325303685</v>
      </c>
      <c r="BN3" s="42">
        <v>3.7608571660157484</v>
      </c>
      <c r="BO3" s="42">
        <v>54.24187524242403</v>
      </c>
      <c r="BP3" s="42">
        <v>0.50821776816383846</v>
      </c>
      <c r="BQ3" s="42">
        <v>7.2242864937011717</v>
      </c>
    </row>
    <row r="4" spans="1:69" ht="15.5" x14ac:dyDescent="0.35">
      <c r="A4" s="20" t="s">
        <v>93</v>
      </c>
      <c r="B4" s="9">
        <v>2019</v>
      </c>
      <c r="C4" s="10">
        <v>9342</v>
      </c>
      <c r="D4" s="11">
        <v>0.25043501539285234</v>
      </c>
      <c r="E4" s="10">
        <v>13292</v>
      </c>
      <c r="F4" s="11">
        <v>0.18245707677252915</v>
      </c>
      <c r="G4" s="10">
        <v>10918</v>
      </c>
      <c r="H4" s="11">
        <v>-6.8111983612154314E-2</v>
      </c>
      <c r="I4" s="10">
        <v>3950</v>
      </c>
      <c r="J4" s="19">
        <f t="shared" ref="J4:J29" si="13">(I4-I3)/I3</f>
        <v>4.7745358090185673E-2</v>
      </c>
      <c r="K4" s="10">
        <v>10557</v>
      </c>
      <c r="L4" s="11">
        <f t="shared" si="5"/>
        <v>0.1406807131280389</v>
      </c>
      <c r="M4" s="30">
        <f t="shared" si="0"/>
        <v>1.0341953206403334</v>
      </c>
      <c r="N4" s="11">
        <f t="shared" si="6"/>
        <v>-0.18304219080519923</v>
      </c>
      <c r="O4" s="31">
        <f t="shared" si="1"/>
        <v>0.79423713511886851</v>
      </c>
      <c r="P4" s="33">
        <f t="shared" si="7"/>
        <v>0.20576286488113149</v>
      </c>
      <c r="Q4" s="10">
        <v>1329</v>
      </c>
      <c r="R4" s="14">
        <f t="shared" si="2"/>
        <v>0.33645569620253163</v>
      </c>
      <c r="S4" s="10">
        <f t="shared" si="8"/>
        <v>2621</v>
      </c>
      <c r="T4" s="15">
        <f t="shared" si="3"/>
        <v>0.66354430379746843</v>
      </c>
      <c r="U4" s="11">
        <f t="shared" si="9"/>
        <v>7.9435665914221216</v>
      </c>
      <c r="V4" s="16">
        <v>1.420112057373375</v>
      </c>
      <c r="W4" s="16">
        <v>1.8935227947019106</v>
      </c>
      <c r="X4" s="14">
        <v>6.758465011286682</v>
      </c>
      <c r="Y4" s="14">
        <v>5.5846501128668171</v>
      </c>
      <c r="Z4" s="14">
        <v>4.5642884395268979</v>
      </c>
      <c r="AA4" s="14">
        <v>0.42282166559623208</v>
      </c>
      <c r="AB4" s="14">
        <v>0.29717123081552815</v>
      </c>
      <c r="AC4" s="14">
        <v>0.7028287691844719</v>
      </c>
      <c r="AD4" s="17">
        <v>138.52409638554218</v>
      </c>
      <c r="AE4" s="17">
        <v>47.605788605971796</v>
      </c>
      <c r="AF4" s="17">
        <v>60.422891566265058</v>
      </c>
      <c r="AG4" s="17">
        <v>125.7069934252489</v>
      </c>
      <c r="AH4" s="10">
        <v>0</v>
      </c>
      <c r="AI4" s="17">
        <v>12.817102960293262</v>
      </c>
      <c r="AJ4" s="37">
        <v>3804</v>
      </c>
      <c r="AK4" s="37">
        <v>4141</v>
      </c>
      <c r="AL4" s="39">
        <v>0.38793103448275862</v>
      </c>
      <c r="AM4" s="39">
        <v>0.2873847729600546</v>
      </c>
      <c r="AN4" s="39">
        <v>0.32468419255718678</v>
      </c>
      <c r="AO4" s="41">
        <v>41.347826086956523</v>
      </c>
      <c r="AP4" s="37" t="s">
        <v>100</v>
      </c>
      <c r="AQ4" s="39">
        <v>0.31154077640686129</v>
      </c>
      <c r="AR4" s="39">
        <v>0.44326696638835367</v>
      </c>
      <c r="AS4" s="39">
        <v>0.35344827586206895</v>
      </c>
      <c r="AT4" s="41">
        <v>0.88143244056575387</v>
      </c>
      <c r="AU4" s="41">
        <v>1.422821665596232</v>
      </c>
      <c r="AV4" s="37">
        <v>7171</v>
      </c>
      <c r="AW4" s="37">
        <v>13277</v>
      </c>
      <c r="AX4" s="44">
        <f t="shared" si="4"/>
        <v>82232.432025306916</v>
      </c>
      <c r="AY4" s="37">
        <v>991</v>
      </c>
      <c r="AZ4" s="37">
        <f>Table1[[#This Row],[SGA ]]/Table1[[#This Row],[No of Employees]]*100000</f>
        <v>7464.0355501995937</v>
      </c>
      <c r="BA4" s="39">
        <f t="shared" si="10"/>
        <v>0.13819550969181424</v>
      </c>
      <c r="BB4" s="39">
        <f t="shared" si="11"/>
        <v>-0.4250888949135464</v>
      </c>
      <c r="BC4" s="39">
        <f t="shared" si="12"/>
        <v>-0.24984153139036969</v>
      </c>
      <c r="BD4" s="47">
        <v>3743</v>
      </c>
      <c r="BE4" s="37">
        <v>-4097</v>
      </c>
      <c r="BF4" s="37">
        <v>-2866</v>
      </c>
      <c r="BG4" s="37">
        <v>-3220</v>
      </c>
      <c r="BH4" s="49">
        <v>-0.24225097803189888</v>
      </c>
      <c r="BI4" s="49">
        <v>-0.3446799400556626</v>
      </c>
      <c r="BJ4" s="49">
        <v>-0.27483782861044725</v>
      </c>
      <c r="BK4" s="49">
        <v>0.28159795365633461</v>
      </c>
      <c r="BL4" s="49">
        <v>0.40066366944979664</v>
      </c>
      <c r="BM4" s="49">
        <v>0.31947763741891433</v>
      </c>
      <c r="BN4" s="41">
        <v>4.0606322548634948</v>
      </c>
      <c r="BO4" s="41">
        <v>55.237858546415971</v>
      </c>
      <c r="BP4" s="41">
        <v>0.51496328454129214</v>
      </c>
      <c r="BQ4" s="41">
        <v>5.3180604771574069</v>
      </c>
    </row>
    <row r="5" spans="1:69" ht="15.5" x14ac:dyDescent="0.35">
      <c r="A5" s="20" t="s">
        <v>93</v>
      </c>
      <c r="B5" s="3">
        <v>2020</v>
      </c>
      <c r="C5" s="4">
        <v>12204</v>
      </c>
      <c r="D5" s="18">
        <v>0.30635838150289019</v>
      </c>
      <c r="E5" s="4">
        <v>17315</v>
      </c>
      <c r="F5" s="18">
        <v>0.30266325609389105</v>
      </c>
      <c r="G5" s="4">
        <v>16675</v>
      </c>
      <c r="H5" s="18">
        <v>0.52729437625938813</v>
      </c>
      <c r="I5" s="4">
        <v>5111</v>
      </c>
      <c r="J5" s="19">
        <f t="shared" si="13"/>
        <v>0.29392405063291138</v>
      </c>
      <c r="K5" s="4">
        <v>13690</v>
      </c>
      <c r="L5" s="18">
        <f t="shared" si="5"/>
        <v>0.2967699156957469</v>
      </c>
      <c r="M5" s="30">
        <f t="shared" si="0"/>
        <v>1.2180423666910154</v>
      </c>
      <c r="N5" s="18">
        <f t="shared" si="6"/>
        <v>0.17776820527175768</v>
      </c>
      <c r="O5" s="32">
        <f t="shared" si="1"/>
        <v>0.79064395033208201</v>
      </c>
      <c r="P5" s="34">
        <f t="shared" si="7"/>
        <v>0.20935604966791799</v>
      </c>
      <c r="Q5" s="4">
        <v>1784</v>
      </c>
      <c r="R5" s="5">
        <f t="shared" si="2"/>
        <v>0.34905106632752886</v>
      </c>
      <c r="S5" s="4">
        <f t="shared" si="8"/>
        <v>3327</v>
      </c>
      <c r="T5" s="6">
        <f t="shared" si="3"/>
        <v>0.6509489336724712</v>
      </c>
      <c r="U5" s="51">
        <f t="shared" si="9"/>
        <v>7.6737668161434973</v>
      </c>
      <c r="V5" s="7">
        <v>1.78</v>
      </c>
      <c r="W5" s="7">
        <v>2.1116319043107903</v>
      </c>
      <c r="X5" s="5">
        <v>7.125</v>
      </c>
      <c r="Y5" s="5">
        <v>6.1081838565022419</v>
      </c>
      <c r="Z5" s="5">
        <v>4.6681695220919748</v>
      </c>
      <c r="AA5" s="5">
        <v>0.41879711569977057</v>
      </c>
      <c r="AB5" s="5">
        <v>0.29517759168351143</v>
      </c>
      <c r="AC5" s="5">
        <v>0.70482240831648857</v>
      </c>
      <c r="AD5" s="8">
        <v>56.909539735626687</v>
      </c>
      <c r="AE5" s="8">
        <v>36.27016491754123</v>
      </c>
      <c r="AF5" s="8">
        <v>66.791686574295269</v>
      </c>
      <c r="AG5" s="8">
        <v>26.388018078872648</v>
      </c>
      <c r="AH5" s="4">
        <v>0</v>
      </c>
      <c r="AI5" s="8">
        <v>30.521521656754039</v>
      </c>
      <c r="AJ5" s="38">
        <v>2846</v>
      </c>
      <c r="AK5" s="38">
        <v>2796</v>
      </c>
      <c r="AL5" s="40">
        <v>0.38010624656530501</v>
      </c>
      <c r="AM5" s="40">
        <v>0.35922330097087379</v>
      </c>
      <c r="AN5" s="40">
        <v>0.2606704524638212</v>
      </c>
      <c r="AO5" s="42">
        <v>-22.951612903225808</v>
      </c>
      <c r="AP5" s="38" t="s">
        <v>104</v>
      </c>
      <c r="AQ5" s="40">
        <v>0.16147848686110308</v>
      </c>
      <c r="AR5" s="40">
        <v>0.22910521140609635</v>
      </c>
      <c r="AS5" s="40">
        <v>0.25609085913170909</v>
      </c>
      <c r="AT5" s="42">
        <v>0.63055154490326304</v>
      </c>
      <c r="AU5" s="42">
        <v>1.4187971156997705</v>
      </c>
      <c r="AV5" s="38">
        <v>6768</v>
      </c>
      <c r="AW5" s="38">
        <v>13775</v>
      </c>
      <c r="AX5" s="45">
        <f t="shared" si="4"/>
        <v>121052.63157894737</v>
      </c>
      <c r="AY5" s="38">
        <v>1093</v>
      </c>
      <c r="AZ5" s="38">
        <f>Table1[[#This Row],[SGA ]]/Table1[[#This Row],[No of Employees]]*100000</f>
        <v>7934.664246823957</v>
      </c>
      <c r="BA5" s="40">
        <f>AY5/AV5</f>
        <v>0.16149527186761228</v>
      </c>
      <c r="BB5" s="40">
        <f t="shared" si="11"/>
        <v>0.47207894254779664</v>
      </c>
      <c r="BC5" s="40">
        <f t="shared" si="12"/>
        <v>6.3052847679936144E-2</v>
      </c>
      <c r="BD5" s="48">
        <v>4761</v>
      </c>
      <c r="BE5" s="38">
        <v>6145</v>
      </c>
      <c r="BF5" s="38">
        <v>-792</v>
      </c>
      <c r="BG5" s="38">
        <v>10114</v>
      </c>
      <c r="BH5" s="50">
        <v>0.58411781692174414</v>
      </c>
      <c r="BI5" s="50">
        <v>0.82874467387741724</v>
      </c>
      <c r="BJ5" s="50">
        <v>0.92636013921963734</v>
      </c>
      <c r="BK5" s="50">
        <v>0.27496390412936761</v>
      </c>
      <c r="BL5" s="50">
        <v>0.39011799410029496</v>
      </c>
      <c r="BM5" s="50">
        <v>0.43606887708371495</v>
      </c>
      <c r="BN5" s="42">
        <v>3.3682043183627823</v>
      </c>
      <c r="BO5" s="42">
        <v>44.358293556751889</v>
      </c>
      <c r="BP5" s="42">
        <v>0.42094943200219492</v>
      </c>
      <c r="BQ5" s="42">
        <v>9.3433428231004267</v>
      </c>
    </row>
    <row r="6" spans="1:69" ht="15.5" x14ac:dyDescent="0.35">
      <c r="A6" s="20" t="s">
        <v>93</v>
      </c>
      <c r="B6" s="9">
        <v>2021</v>
      </c>
      <c r="C6" s="10">
        <v>16893</v>
      </c>
      <c r="D6" s="11">
        <v>0.38421828908554573</v>
      </c>
      <c r="E6" s="10">
        <v>28791</v>
      </c>
      <c r="F6" s="11">
        <v>0.66277793820386943</v>
      </c>
      <c r="G6" s="10">
        <v>26914</v>
      </c>
      <c r="H6" s="11">
        <v>0.61403298350824587</v>
      </c>
      <c r="I6" s="10">
        <v>11898</v>
      </c>
      <c r="J6" s="19">
        <f t="shared" si="13"/>
        <v>1.3279201721776561</v>
      </c>
      <c r="K6" s="10">
        <v>16055</v>
      </c>
      <c r="L6" s="11">
        <f t="shared" si="5"/>
        <v>0.17275383491599708</v>
      </c>
      <c r="M6" s="30">
        <f t="shared" si="0"/>
        <v>1.6763625038928682</v>
      </c>
      <c r="N6" s="11">
        <f t="shared" si="6"/>
        <v>0.37627602268625876</v>
      </c>
      <c r="O6" s="31">
        <f t="shared" si="1"/>
        <v>0.55763954013406969</v>
      </c>
      <c r="P6" s="33">
        <f t="shared" si="7"/>
        <v>0.44236045986593031</v>
      </c>
      <c r="Q6" s="10">
        <v>3925</v>
      </c>
      <c r="R6" s="14">
        <f t="shared" si="2"/>
        <v>0.32988737602958479</v>
      </c>
      <c r="S6" s="10">
        <f t="shared" si="8"/>
        <v>7973</v>
      </c>
      <c r="T6" s="15">
        <f t="shared" si="3"/>
        <v>0.67011262397041516</v>
      </c>
      <c r="U6" s="11">
        <f t="shared" si="9"/>
        <v>4.0904458598726112</v>
      </c>
      <c r="V6" s="16">
        <v>1.7281645215444881</v>
      </c>
      <c r="W6" s="16">
        <v>1.8027829719999569</v>
      </c>
      <c r="X6" s="14">
        <v>3.6252229299363057</v>
      </c>
      <c r="Y6" s="14">
        <v>2.9454777070063694</v>
      </c>
      <c r="Z6" s="14">
        <v>3.1187758685563778</v>
      </c>
      <c r="AA6" s="14">
        <v>0.7043153969099627</v>
      </c>
      <c r="AB6" s="14">
        <v>0.41325414191934978</v>
      </c>
      <c r="AC6" s="14">
        <v>0.58674585808065016</v>
      </c>
      <c r="AD6" s="17">
        <v>70.610234134971932</v>
      </c>
      <c r="AE6" s="17">
        <v>32.941405959723568</v>
      </c>
      <c r="AF6" s="17">
        <v>68.947452060599645</v>
      </c>
      <c r="AG6" s="17">
        <v>34.604188034095856</v>
      </c>
      <c r="AH6" s="10">
        <v>0</v>
      </c>
      <c r="AI6" s="17">
        <v>36.006046100876077</v>
      </c>
      <c r="AJ6" s="37">
        <v>4532</v>
      </c>
      <c r="AK6" s="37">
        <v>4332</v>
      </c>
      <c r="AL6" s="39">
        <v>0.37655172413793103</v>
      </c>
      <c r="AM6" s="39">
        <v>0.35166416791604199</v>
      </c>
      <c r="AN6" s="39">
        <v>0.27178410794602698</v>
      </c>
      <c r="AO6" s="41">
        <v>-36.845528455284551</v>
      </c>
      <c r="AP6" s="37" t="s">
        <v>100</v>
      </c>
      <c r="AQ6" s="39">
        <v>0.15046368656871939</v>
      </c>
      <c r="AR6" s="39">
        <v>0.25643757769490322</v>
      </c>
      <c r="AS6" s="39">
        <v>0.25979010494752625</v>
      </c>
      <c r="AT6" s="41">
        <v>0.57917404744538226</v>
      </c>
      <c r="AU6" s="41">
        <v>1.7043153969099627</v>
      </c>
      <c r="AV6" s="37">
        <v>10396</v>
      </c>
      <c r="AW6" s="37">
        <v>18975</v>
      </c>
      <c r="AX6" s="44">
        <f t="shared" si="4"/>
        <v>141839.26218708826</v>
      </c>
      <c r="AY6" s="37">
        <v>1940</v>
      </c>
      <c r="AZ6" s="37">
        <f>Table1[[#This Row],[SGA ]]/Table1[[#This Row],[No of Employees]]*100000</f>
        <v>10223.978919631094</v>
      </c>
      <c r="BA6" s="39">
        <f t="shared" si="10"/>
        <v>0.18661023470565602</v>
      </c>
      <c r="BB6" s="39">
        <f t="shared" si="11"/>
        <v>0.17171564415420729</v>
      </c>
      <c r="BC6" s="39">
        <f t="shared" si="12"/>
        <v>0.28852067353996624</v>
      </c>
      <c r="BD6" s="47">
        <v>5822</v>
      </c>
      <c r="BE6" s="37">
        <v>-19675</v>
      </c>
      <c r="BF6" s="37">
        <v>3804</v>
      </c>
      <c r="BG6" s="37">
        <v>-10049</v>
      </c>
      <c r="BH6" s="49">
        <v>-0.34903268382480634</v>
      </c>
      <c r="BI6" s="49">
        <v>-0.59486177706742438</v>
      </c>
      <c r="BJ6" s="49">
        <v>-0.60263868065967019</v>
      </c>
      <c r="BK6" s="49">
        <v>0.20221597026848667</v>
      </c>
      <c r="BL6" s="49">
        <v>0.34463979162966907</v>
      </c>
      <c r="BM6" s="49">
        <v>0.34914542728635684</v>
      </c>
      <c r="BN6" s="41">
        <v>2.521746974425894</v>
      </c>
      <c r="BO6" s="41">
        <v>28.565534856118596</v>
      </c>
      <c r="BP6" s="41">
        <v>0.34692791933192596</v>
      </c>
      <c r="BQ6" s="41">
        <v>3.7334813966760505</v>
      </c>
    </row>
    <row r="7" spans="1:69" ht="15.5" x14ac:dyDescent="0.35">
      <c r="A7" s="20" t="s">
        <v>93</v>
      </c>
      <c r="B7" s="3">
        <v>2022</v>
      </c>
      <c r="C7" s="4">
        <v>26612</v>
      </c>
      <c r="D7" s="18">
        <v>0.57532705854495947</v>
      </c>
      <c r="E7" s="4">
        <v>44187</v>
      </c>
      <c r="F7" s="18">
        <v>0.53475044284672291</v>
      </c>
      <c r="G7" s="4">
        <v>26974</v>
      </c>
      <c r="H7" s="18">
        <v>2.2293230289068887E-3</v>
      </c>
      <c r="I7" s="4">
        <v>17575</v>
      </c>
      <c r="J7" s="19">
        <f t="shared" si="13"/>
        <v>0.47713901496049754</v>
      </c>
      <c r="K7" s="4">
        <v>28829</v>
      </c>
      <c r="L7" s="18">
        <f t="shared" si="5"/>
        <v>0.7956399875428215</v>
      </c>
      <c r="M7" s="30">
        <f t="shared" si="0"/>
        <v>0.93565506954802458</v>
      </c>
      <c r="N7" s="18">
        <f t="shared" si="6"/>
        <v>-0.44185397408064447</v>
      </c>
      <c r="O7" s="32">
        <f t="shared" si="1"/>
        <v>0.65243171068413786</v>
      </c>
      <c r="P7" s="34">
        <f t="shared" si="7"/>
        <v>0.34756828931586214</v>
      </c>
      <c r="Q7" s="4">
        <v>4335</v>
      </c>
      <c r="R7" s="5">
        <f t="shared" si="2"/>
        <v>0.24665718349928875</v>
      </c>
      <c r="S7" s="4">
        <f t="shared" si="8"/>
        <v>13240</v>
      </c>
      <c r="T7" s="6">
        <f t="shared" si="3"/>
        <v>0.75334281650071122</v>
      </c>
      <c r="U7" s="51">
        <f t="shared" si="9"/>
        <v>6.6502883506343711</v>
      </c>
      <c r="V7" s="7">
        <v>1.5470053360569556</v>
      </c>
      <c r="W7" s="7">
        <v>1.9710366681829148</v>
      </c>
      <c r="X7" s="5">
        <v>6.0493656286043826</v>
      </c>
      <c r="Y7" s="5">
        <v>4.8922722029988464</v>
      </c>
      <c r="Z7" s="5">
        <v>3.0099697885196375</v>
      </c>
      <c r="AA7" s="5">
        <v>0.66041635352472572</v>
      </c>
      <c r="AB7" s="5">
        <v>0.39774141715889288</v>
      </c>
      <c r="AC7" s="5">
        <v>0.60225858284110712</v>
      </c>
      <c r="AD7" s="8">
        <v>81.840678257875709</v>
      </c>
      <c r="AE7" s="8">
        <v>62.921702380069696</v>
      </c>
      <c r="AF7" s="8">
        <v>37.480203133069374</v>
      </c>
      <c r="AG7" s="8">
        <v>107.28217750487602</v>
      </c>
      <c r="AH7" s="4">
        <v>0</v>
      </c>
      <c r="AI7" s="8">
        <v>-25.441499247000323</v>
      </c>
      <c r="AJ7" s="38">
        <v>10041</v>
      </c>
      <c r="AK7" s="38">
        <v>9752</v>
      </c>
      <c r="AL7" s="40">
        <v>0.35070966783086871</v>
      </c>
      <c r="AM7" s="40">
        <v>0.2762131232815635</v>
      </c>
      <c r="AN7" s="40">
        <v>0.37307720888756779</v>
      </c>
      <c r="AO7" s="42">
        <v>100.41</v>
      </c>
      <c r="AP7" s="38" t="s">
        <v>100</v>
      </c>
      <c r="AQ7" s="40">
        <v>0.22069839545567702</v>
      </c>
      <c r="AR7" s="40">
        <v>0.36645122501127309</v>
      </c>
      <c r="AS7" s="40">
        <v>0.36233930296499961</v>
      </c>
      <c r="AT7" s="42">
        <v>0.60909317219996828</v>
      </c>
      <c r="AU7" s="42">
        <v>1.6604163535247256</v>
      </c>
      <c r="AV7" s="38">
        <v>17475</v>
      </c>
      <c r="AW7" s="38">
        <v>22473</v>
      </c>
      <c r="AX7" s="45">
        <f t="shared" si="4"/>
        <v>120028.47861878698</v>
      </c>
      <c r="AY7" s="38">
        <v>2166</v>
      </c>
      <c r="AZ7" s="38">
        <f>Table1[[#This Row],[SGA ]]/Table1[[#This Row],[No of Employees]]*100000</f>
        <v>9638.232545721532</v>
      </c>
      <c r="BA7" s="40">
        <f t="shared" si="10"/>
        <v>0.12394849785407726</v>
      </c>
      <c r="BB7" s="40">
        <f t="shared" si="11"/>
        <v>-0.15377112960114322</v>
      </c>
      <c r="BC7" s="40">
        <f t="shared" si="12"/>
        <v>-5.7291430128525452E-2</v>
      </c>
      <c r="BD7" s="48">
        <v>9108</v>
      </c>
      <c r="BE7" s="38">
        <v>-9830</v>
      </c>
      <c r="BF7" s="38">
        <v>1865</v>
      </c>
      <c r="BG7" s="38">
        <v>1143</v>
      </c>
      <c r="BH7" s="50">
        <v>2.5867336546948196E-2</v>
      </c>
      <c r="BI7" s="50">
        <v>4.2950548624680597E-2</v>
      </c>
      <c r="BJ7" s="50">
        <v>4.2468603700676226E-2</v>
      </c>
      <c r="BK7" s="50">
        <v>0.20612397311426436</v>
      </c>
      <c r="BL7" s="50">
        <v>0.34225161581241548</v>
      </c>
      <c r="BM7" s="50">
        <v>0.3384112357880657</v>
      </c>
      <c r="BN7" s="42">
        <v>2.6585211630217245</v>
      </c>
      <c r="BO7" s="42">
        <v>48.849370761639655</v>
      </c>
      <c r="BP7" s="42">
        <v>0.42000305243801261</v>
      </c>
      <c r="BQ7" s="42">
        <v>6.2486773281807624</v>
      </c>
    </row>
    <row r="8" spans="1:69" ht="15.5" x14ac:dyDescent="0.35">
      <c r="A8" s="20" t="s">
        <v>93</v>
      </c>
      <c r="B8" s="9">
        <v>2023</v>
      </c>
      <c r="C8" s="10">
        <v>22101</v>
      </c>
      <c r="D8" s="11">
        <v>-0.16950999549075604</v>
      </c>
      <c r="E8" s="10">
        <v>41182</v>
      </c>
      <c r="F8" s="11">
        <v>-6.8006427229728203E-2</v>
      </c>
      <c r="G8" s="10">
        <v>60922</v>
      </c>
      <c r="H8" s="11">
        <v>1.2585452658115222</v>
      </c>
      <c r="I8" s="10">
        <v>19081</v>
      </c>
      <c r="J8" s="19">
        <f t="shared" si="13"/>
        <v>8.568990042674253E-2</v>
      </c>
      <c r="K8" s="10">
        <v>23073</v>
      </c>
      <c r="L8" s="11">
        <f t="shared" si="5"/>
        <v>-0.19966006451836693</v>
      </c>
      <c r="M8" s="30">
        <f t="shared" si="0"/>
        <v>2.6404022017076234</v>
      </c>
      <c r="N8" s="11">
        <f t="shared" si="6"/>
        <v>1.8219824673029241</v>
      </c>
      <c r="O8" s="31">
        <f t="shared" si="1"/>
        <v>0.56026904958477008</v>
      </c>
      <c r="P8" s="33">
        <f t="shared" si="7"/>
        <v>0.43973095041522992</v>
      </c>
      <c r="Q8" s="10">
        <v>6563</v>
      </c>
      <c r="R8" s="14">
        <f t="shared" si="2"/>
        <v>0.34395471935433153</v>
      </c>
      <c r="S8" s="10">
        <f t="shared" si="8"/>
        <v>12518</v>
      </c>
      <c r="T8" s="15">
        <f t="shared" si="3"/>
        <v>0.65604528064566847</v>
      </c>
      <c r="U8" s="11">
        <f t="shared" si="9"/>
        <v>3.5156178576870332</v>
      </c>
      <c r="V8" s="16">
        <v>1.4662009410758208</v>
      </c>
      <c r="W8" s="16">
        <v>1.9043010836703946</v>
      </c>
      <c r="X8" s="14">
        <v>2.7295444156635686</v>
      </c>
      <c r="Y8" s="14">
        <v>2.025902788358982</v>
      </c>
      <c r="Z8" s="14">
        <v>2.7655376258188209</v>
      </c>
      <c r="AA8" s="14">
        <v>0.8633545993393964</v>
      </c>
      <c r="AB8" s="14">
        <v>0.46333349521635664</v>
      </c>
      <c r="AC8" s="14">
        <v>0.53666650478364331</v>
      </c>
      <c r="AD8" s="17">
        <v>113.29252150893448</v>
      </c>
      <c r="AE8" s="17">
        <v>22.928580808246608</v>
      </c>
      <c r="AF8" s="17">
        <v>59.270501173214605</v>
      </c>
      <c r="AG8" s="17">
        <v>76.95060114396648</v>
      </c>
      <c r="AH8" s="10">
        <v>0</v>
      </c>
      <c r="AI8" s="17">
        <v>36.341920364967997</v>
      </c>
      <c r="AJ8" s="37">
        <v>4224</v>
      </c>
      <c r="AK8" s="37">
        <v>4368</v>
      </c>
      <c r="AL8" s="39">
        <v>0.43071105509008673</v>
      </c>
      <c r="AM8" s="39">
        <v>0.41269370504930675</v>
      </c>
      <c r="AN8" s="39">
        <v>0.1565952398606065</v>
      </c>
      <c r="AO8" s="41">
        <v>-98.232558139534888</v>
      </c>
      <c r="AP8" s="37" t="s">
        <v>100</v>
      </c>
      <c r="AQ8" s="39">
        <v>0.10606575688407557</v>
      </c>
      <c r="AR8" s="39">
        <v>0.19763811592235644</v>
      </c>
      <c r="AS8" s="39">
        <v>0.16193371394676356</v>
      </c>
      <c r="AT8" s="41">
        <v>0.65499490068476518</v>
      </c>
      <c r="AU8" s="41">
        <v>1.8633545993393965</v>
      </c>
      <c r="AV8" s="37">
        <v>15356</v>
      </c>
      <c r="AW8" s="37">
        <v>26196</v>
      </c>
      <c r="AX8" s="44">
        <f t="shared" si="4"/>
        <v>232562.22324018934</v>
      </c>
      <c r="AY8" s="37">
        <v>2440</v>
      </c>
      <c r="AZ8" s="37">
        <f>Table1[[#This Row],[SGA ]]/Table1[[#This Row],[No of Employees]]*100000</f>
        <v>9314.3991449076184</v>
      </c>
      <c r="BA8" s="39">
        <f t="shared" si="10"/>
        <v>0.15889554571502995</v>
      </c>
      <c r="BB8" s="39">
        <f t="shared" si="11"/>
        <v>0.93755870203780511</v>
      </c>
      <c r="BC8" s="39">
        <f t="shared" si="12"/>
        <v>-3.359883664123306E-2</v>
      </c>
      <c r="BD8" s="47">
        <v>5641</v>
      </c>
      <c r="BE8" s="37">
        <v>7375</v>
      </c>
      <c r="BF8" s="37">
        <v>-11617</v>
      </c>
      <c r="BG8" s="37">
        <v>1399</v>
      </c>
      <c r="BH8" s="49">
        <v>3.3971152445243069E-2</v>
      </c>
      <c r="BI8" s="49">
        <v>6.3300303153703455E-2</v>
      </c>
      <c r="BJ8" s="49">
        <v>5.1864758656484024E-2</v>
      </c>
      <c r="BK8" s="49">
        <v>0.13697732018843184</v>
      </c>
      <c r="BL8" s="49">
        <v>0.25523731957829965</v>
      </c>
      <c r="BM8" s="49">
        <v>0.20912730777786015</v>
      </c>
      <c r="BN8" s="41">
        <v>1.9554786071673753</v>
      </c>
      <c r="BO8" s="41">
        <v>17.934751569051443</v>
      </c>
      <c r="BP8" s="41">
        <v>0.29009231631966914</v>
      </c>
      <c r="BQ8" s="41">
        <v>4.8917146220660186</v>
      </c>
    </row>
    <row r="9" spans="1:69" ht="15.5" x14ac:dyDescent="0.35">
      <c r="A9" s="20" t="s">
        <v>94</v>
      </c>
      <c r="B9" s="9">
        <v>2017</v>
      </c>
      <c r="C9" s="10">
        <v>596</v>
      </c>
      <c r="D9" s="11"/>
      <c r="E9" s="17">
        <v>3552</v>
      </c>
      <c r="F9" s="11"/>
      <c r="G9" s="10">
        <v>5253</v>
      </c>
      <c r="H9" s="11"/>
      <c r="I9" s="17">
        <v>2956</v>
      </c>
      <c r="J9" s="19"/>
      <c r="K9" s="17">
        <v>2634</v>
      </c>
      <c r="L9" s="18"/>
      <c r="M9" s="30">
        <f t="shared" si="0"/>
        <v>1.9943052391799545</v>
      </c>
      <c r="N9" s="11"/>
      <c r="O9" s="31">
        <f t="shared" ref="O9:O15" si="14">K9/E9</f>
        <v>0.74155405405405406</v>
      </c>
      <c r="P9" s="33">
        <f t="shared" ref="P9:P15" si="15">1-O9</f>
        <v>0.25844594594594594</v>
      </c>
      <c r="Q9" s="17">
        <v>1513</v>
      </c>
      <c r="R9" s="14">
        <f t="shared" ref="R9:R15" si="16">Q9/I9</f>
        <v>0.51184032476319352</v>
      </c>
      <c r="S9" s="10">
        <f t="shared" ref="S9:S15" si="17">I9-Q9</f>
        <v>1443</v>
      </c>
      <c r="T9" s="15">
        <f t="shared" ref="T9:T15" si="18">1-R9</f>
        <v>0.48815967523680648</v>
      </c>
      <c r="U9" s="11">
        <f t="shared" si="9"/>
        <v>1.7409120951751487</v>
      </c>
      <c r="V9" s="16">
        <v>1.9004560475875745</v>
      </c>
      <c r="W9" s="16">
        <v>2.4242928958952965</v>
      </c>
      <c r="X9" s="14">
        <v>1.2822207534699273</v>
      </c>
      <c r="Y9" s="14">
        <v>0.78321216126900195</v>
      </c>
      <c r="Z9" s="14">
        <v>1.413028413028413</v>
      </c>
      <c r="AA9" s="14">
        <v>4.9597315436241614</v>
      </c>
      <c r="AB9" s="14">
        <v>0.8322072072072072</v>
      </c>
      <c r="AC9" s="14">
        <v>0.1677927927927928</v>
      </c>
      <c r="AD9" s="17">
        <v>73.084246970571257</v>
      </c>
      <c r="AE9" s="17">
        <v>31.545783361888446</v>
      </c>
      <c r="AF9" s="17">
        <v>83.825735718407387</v>
      </c>
      <c r="AG9" s="17">
        <v>20.804294614052324</v>
      </c>
      <c r="AH9" s="10">
        <v>0</v>
      </c>
      <c r="AI9" s="17">
        <v>52.27995235651894</v>
      </c>
      <c r="AJ9" s="37">
        <v>127</v>
      </c>
      <c r="AK9" s="37">
        <v>-33</v>
      </c>
      <c r="AL9" s="39">
        <v>0.65981343993908248</v>
      </c>
      <c r="AM9" s="39">
        <v>0.31600989910527316</v>
      </c>
      <c r="AN9" s="39">
        <v>2.4176660955644393E-2</v>
      </c>
      <c r="AO9" s="41">
        <v>0.94074074074074077</v>
      </c>
      <c r="AP9" s="37" t="s">
        <v>100</v>
      </c>
      <c r="AQ9" s="39">
        <v>-9.2905405405405411E-3</v>
      </c>
      <c r="AR9" s="39">
        <v>-5.5369127516778527E-2</v>
      </c>
      <c r="AS9" s="39">
        <v>-6.2821245002855509E-3</v>
      </c>
      <c r="AT9" s="41">
        <v>1.4788851351351351</v>
      </c>
      <c r="AU9" s="41">
        <v>5.9597315436241614</v>
      </c>
      <c r="AV9" s="37">
        <v>1787</v>
      </c>
      <c r="AW9" s="37">
        <v>8900</v>
      </c>
      <c r="AX9" s="44">
        <f t="shared" si="4"/>
        <v>59022.471910112363</v>
      </c>
      <c r="AY9" s="37">
        <v>516</v>
      </c>
      <c r="AZ9" s="37">
        <f>Table1[[#This Row],[SGA ]]/Table1[[#This Row],[No of Employees]]*100000</f>
        <v>5797.7528089887637</v>
      </c>
      <c r="BA9" s="39">
        <f t="shared" si="10"/>
        <v>0.28875209848908784</v>
      </c>
      <c r="BB9" s="39"/>
      <c r="BC9" s="39"/>
      <c r="BD9" s="37">
        <v>12</v>
      </c>
      <c r="BE9" s="37">
        <v>54</v>
      </c>
      <c r="BF9" s="37">
        <v>-33</v>
      </c>
      <c r="BG9" s="37">
        <v>-75</v>
      </c>
      <c r="BH9" s="49">
        <v>-2.1114864864864864E-2</v>
      </c>
      <c r="BI9" s="49">
        <v>-0.12583892617449666</v>
      </c>
      <c r="BJ9" s="49">
        <v>-1.4277555682467162E-2</v>
      </c>
      <c r="BK9" s="49">
        <v>3.3783783783783786E-3</v>
      </c>
      <c r="BL9" s="49">
        <v>2.0134228187919462E-2</v>
      </c>
      <c r="BM9" s="49">
        <v>2.2844089091947459E-3</v>
      </c>
      <c r="BN9" s="41">
        <v>4.3976766219873342E-2</v>
      </c>
      <c r="BO9" s="41">
        <v>1.7035960241060675</v>
      </c>
      <c r="BP9" s="41">
        <v>0.2039129169868534</v>
      </c>
      <c r="BQ9" s="41">
        <v>1.8150955553068777</v>
      </c>
    </row>
    <row r="10" spans="1:69" ht="15.5" x14ac:dyDescent="0.35">
      <c r="A10" s="20" t="s">
        <v>94</v>
      </c>
      <c r="B10" s="3">
        <v>2018</v>
      </c>
      <c r="C10" s="4">
        <v>1266</v>
      </c>
      <c r="D10" s="18">
        <v>1.1241610738255035</v>
      </c>
      <c r="E10" s="8">
        <v>4556</v>
      </c>
      <c r="F10" s="18">
        <v>0.28265765765765766</v>
      </c>
      <c r="G10" s="4">
        <v>6475</v>
      </c>
      <c r="H10" s="18">
        <v>0.23262897391966494</v>
      </c>
      <c r="I10" s="8">
        <v>3290</v>
      </c>
      <c r="J10" s="19">
        <f t="shared" si="13"/>
        <v>0.11299052774018944</v>
      </c>
      <c r="K10" s="8">
        <v>3540</v>
      </c>
      <c r="L10" s="11">
        <f t="shared" ref="L10:L22" si="19">(K10-K9)/K9</f>
        <v>0.3439635535307517</v>
      </c>
      <c r="M10" s="30">
        <f t="shared" si="0"/>
        <v>1.8290960451977401</v>
      </c>
      <c r="N10" s="18">
        <f t="shared" ref="N10:N15" si="20">(M10-M9)/M9</f>
        <v>-8.2840475337740888E-2</v>
      </c>
      <c r="O10" s="32">
        <f t="shared" si="14"/>
        <v>0.77699736611062331</v>
      </c>
      <c r="P10" s="34">
        <f t="shared" si="15"/>
        <v>0.22300263388937669</v>
      </c>
      <c r="Q10" s="8">
        <v>1984</v>
      </c>
      <c r="R10" s="5">
        <f t="shared" si="16"/>
        <v>0.6030395136778115</v>
      </c>
      <c r="S10" s="4">
        <f t="shared" si="17"/>
        <v>1306</v>
      </c>
      <c r="T10" s="6">
        <f t="shared" si="18"/>
        <v>0.3969604863221885</v>
      </c>
      <c r="U10" s="51">
        <f t="shared" si="9"/>
        <v>1.784274193548387</v>
      </c>
      <c r="V10" s="7">
        <v>1.7653884030273539</v>
      </c>
      <c r="W10" s="7">
        <v>2.3449256595443173</v>
      </c>
      <c r="X10" s="5">
        <v>1.358366935483871</v>
      </c>
      <c r="Y10" s="5">
        <v>0.58266129032258063</v>
      </c>
      <c r="Z10" s="5">
        <v>1.9693721286370598</v>
      </c>
      <c r="AA10" s="5">
        <v>2.5987361769352288</v>
      </c>
      <c r="AB10" s="5">
        <v>0.72212467076382791</v>
      </c>
      <c r="AC10" s="5">
        <v>0.27787532923617209</v>
      </c>
      <c r="AD10" s="8">
        <v>76.570258192651437</v>
      </c>
      <c r="AE10" s="8">
        <v>69.617760617760609</v>
      </c>
      <c r="AF10" s="8">
        <v>94.330933465739818</v>
      </c>
      <c r="AG10" s="8">
        <v>51.857085344672228</v>
      </c>
      <c r="AH10" s="4">
        <v>0</v>
      </c>
      <c r="AI10" s="8">
        <v>24.713172847979209</v>
      </c>
      <c r="AJ10" s="38">
        <v>451</v>
      </c>
      <c r="AK10" s="38">
        <v>337</v>
      </c>
      <c r="AL10" s="40">
        <v>0.62208494208494214</v>
      </c>
      <c r="AM10" s="40">
        <v>0.30826254826254829</v>
      </c>
      <c r="AN10" s="40">
        <v>6.9652509652509659E-2</v>
      </c>
      <c r="AO10" s="42">
        <v>3.7272727272727271</v>
      </c>
      <c r="AP10" s="38" t="s">
        <v>100</v>
      </c>
      <c r="AQ10" s="40">
        <v>7.3968393327480245E-2</v>
      </c>
      <c r="AR10" s="40">
        <v>0.26619273301737756</v>
      </c>
      <c r="AS10" s="40">
        <v>5.2046332046332043E-2</v>
      </c>
      <c r="AT10" s="42">
        <v>1.4212028094820017</v>
      </c>
      <c r="AU10" s="42">
        <v>3.5987361769352288</v>
      </c>
      <c r="AV10" s="38">
        <v>2447</v>
      </c>
      <c r="AW10" s="38">
        <v>10100</v>
      </c>
      <c r="AX10" s="45">
        <f t="shared" si="4"/>
        <v>64108.910891089108</v>
      </c>
      <c r="AY10" s="38">
        <v>562</v>
      </c>
      <c r="AZ10" s="38">
        <f>Table1[[#This Row],[SGA ]]/Table1[[#This Row],[No of Employees]]*100000</f>
        <v>5564.3564356435645</v>
      </c>
      <c r="BA10" s="40">
        <f t="shared" si="10"/>
        <v>0.2296689824274622</v>
      </c>
      <c r="BB10" s="40">
        <f t="shared" si="11"/>
        <v>8.617800672128885E-2</v>
      </c>
      <c r="BC10" s="40">
        <f t="shared" si="12"/>
        <v>-4.0256351216516918E-2</v>
      </c>
      <c r="BD10" s="38">
        <v>34</v>
      </c>
      <c r="BE10" s="38">
        <v>-170</v>
      </c>
      <c r="BF10" s="38">
        <v>28</v>
      </c>
      <c r="BG10" s="38">
        <v>-108</v>
      </c>
      <c r="BH10" s="50">
        <v>-2.3705004389815629E-2</v>
      </c>
      <c r="BI10" s="50">
        <v>-8.5308056872037921E-2</v>
      </c>
      <c r="BJ10" s="50">
        <v>-1.6679536679536679E-2</v>
      </c>
      <c r="BK10" s="50">
        <v>7.462686567164179E-3</v>
      </c>
      <c r="BL10" s="50">
        <v>2.6856240126382307E-2</v>
      </c>
      <c r="BM10" s="50">
        <v>5.250965250965251E-3</v>
      </c>
      <c r="BN10" s="42">
        <v>0.74999871574542798</v>
      </c>
      <c r="BO10" s="42">
        <v>4.532692999969842</v>
      </c>
      <c r="BP10" s="42">
        <v>0.23435576993140422</v>
      </c>
      <c r="BQ10" s="42">
        <v>2.7738313634394469</v>
      </c>
    </row>
    <row r="11" spans="1:69" ht="15.5" x14ac:dyDescent="0.35">
      <c r="A11" s="20" t="s">
        <v>94</v>
      </c>
      <c r="B11" s="9">
        <v>2019</v>
      </c>
      <c r="C11" s="10">
        <v>2827</v>
      </c>
      <c r="D11" s="11">
        <v>1.2330173775671407</v>
      </c>
      <c r="E11" s="17">
        <v>6028</v>
      </c>
      <c r="F11" s="11">
        <v>0.32309043020193151</v>
      </c>
      <c r="G11" s="10">
        <v>6731</v>
      </c>
      <c r="H11" s="11">
        <v>3.9536679536679539E-2</v>
      </c>
      <c r="I11" s="17">
        <v>3201</v>
      </c>
      <c r="J11" s="19">
        <f t="shared" si="13"/>
        <v>-2.7051671732522795E-2</v>
      </c>
      <c r="K11" s="17">
        <v>4597</v>
      </c>
      <c r="L11" s="18">
        <f t="shared" si="19"/>
        <v>0.2985875706214689</v>
      </c>
      <c r="M11" s="30">
        <f t="shared" si="0"/>
        <v>1.4642157929084185</v>
      </c>
      <c r="N11" s="11">
        <f t="shared" si="20"/>
        <v>-0.19948665530566767</v>
      </c>
      <c r="O11" s="31">
        <f t="shared" si="14"/>
        <v>0.76260783012607836</v>
      </c>
      <c r="P11" s="33">
        <f t="shared" si="15"/>
        <v>0.23739216987392164</v>
      </c>
      <c r="Q11" s="17">
        <v>2359</v>
      </c>
      <c r="R11" s="14">
        <f t="shared" si="16"/>
        <v>0.7369572008747266</v>
      </c>
      <c r="S11" s="10">
        <f t="shared" si="17"/>
        <v>842</v>
      </c>
      <c r="T11" s="15">
        <f t="shared" si="18"/>
        <v>0.2630427991252734</v>
      </c>
      <c r="U11" s="11">
        <f t="shared" si="9"/>
        <v>1.9487070792708774</v>
      </c>
      <c r="V11" s="16">
        <v>1.420112057373375</v>
      </c>
      <c r="W11" s="16">
        <v>1.8935227947019106</v>
      </c>
      <c r="X11" s="14">
        <v>1.5324289953370072</v>
      </c>
      <c r="Y11" s="14">
        <v>0.6371343789741416</v>
      </c>
      <c r="Z11" s="14">
        <v>4.3574821852731596</v>
      </c>
      <c r="AA11" s="14">
        <v>1.132295719844358</v>
      </c>
      <c r="AB11" s="14">
        <v>0.53102189781021902</v>
      </c>
      <c r="AC11" s="14">
        <v>0.46897810218978103</v>
      </c>
      <c r="AD11" s="17">
        <v>92.785399948226768</v>
      </c>
      <c r="AE11" s="17">
        <v>101.89199227455057</v>
      </c>
      <c r="AF11" s="17">
        <v>113.47786694279058</v>
      </c>
      <c r="AG11" s="17">
        <v>81.199525279986759</v>
      </c>
      <c r="AH11" s="10">
        <v>0</v>
      </c>
      <c r="AI11" s="17">
        <v>11.58587466824001</v>
      </c>
      <c r="AJ11" s="37">
        <v>631</v>
      </c>
      <c r="AK11" s="37">
        <v>341</v>
      </c>
      <c r="AL11" s="39">
        <v>0.57391175159708807</v>
      </c>
      <c r="AM11" s="39">
        <v>0.33234289110087656</v>
      </c>
      <c r="AN11" s="39">
        <v>9.3745357302035356E-2</v>
      </c>
      <c r="AO11" s="41">
        <v>2.4362934362934361</v>
      </c>
      <c r="AP11" s="37" t="s">
        <v>100</v>
      </c>
      <c r="AQ11" s="39">
        <v>5.6569343065693431E-2</v>
      </c>
      <c r="AR11" s="39">
        <v>0.12062256809338522</v>
      </c>
      <c r="AS11" s="39">
        <v>5.0661120190164909E-2</v>
      </c>
      <c r="AT11" s="41">
        <v>1.1166224286662243</v>
      </c>
      <c r="AU11" s="41">
        <v>2.132295719844358</v>
      </c>
      <c r="AV11" s="37">
        <v>2868</v>
      </c>
      <c r="AW11" s="37">
        <v>11400</v>
      </c>
      <c r="AX11" s="44">
        <f t="shared" si="4"/>
        <v>59043.859649122809</v>
      </c>
      <c r="AY11" s="37">
        <v>750</v>
      </c>
      <c r="AZ11" s="37">
        <f>Table1[[#This Row],[SGA ]]/Table1[[#This Row],[No of Employees]]*100000</f>
        <v>6578.9473684210525</v>
      </c>
      <c r="BA11" s="39">
        <f t="shared" si="10"/>
        <v>0.2615062761506276</v>
      </c>
      <c r="BB11" s="39">
        <f t="shared" si="11"/>
        <v>-7.9006976901713696E-2</v>
      </c>
      <c r="BC11" s="39">
        <f t="shared" si="12"/>
        <v>0.1823375163888368</v>
      </c>
      <c r="BD11" s="37">
        <v>493</v>
      </c>
      <c r="BE11" s="37">
        <v>-149</v>
      </c>
      <c r="BF11" s="37">
        <v>43</v>
      </c>
      <c r="BG11" s="37">
        <v>387</v>
      </c>
      <c r="BH11" s="49">
        <v>6.4200398142003984E-2</v>
      </c>
      <c r="BI11" s="49">
        <v>0.13689423417049876</v>
      </c>
      <c r="BJ11" s="49">
        <v>5.7495171594116774E-2</v>
      </c>
      <c r="BK11" s="49">
        <v>8.1785003317850033E-2</v>
      </c>
      <c r="BL11" s="49">
        <v>0.17438981252210825</v>
      </c>
      <c r="BM11" s="49">
        <v>7.3243203090179759E-2</v>
      </c>
      <c r="BN11" s="41">
        <v>1.0798256452705244</v>
      </c>
      <c r="BO11" s="41">
        <v>6.7213606146556142</v>
      </c>
      <c r="BP11" s="41">
        <v>0.27830890016522741</v>
      </c>
      <c r="BQ11" s="41">
        <v>4.2886202747279398</v>
      </c>
    </row>
    <row r="12" spans="1:69" ht="15.5" x14ac:dyDescent="0.35">
      <c r="A12" s="20" t="s">
        <v>94</v>
      </c>
      <c r="B12" s="3">
        <v>2020</v>
      </c>
      <c r="C12" s="4">
        <v>5837</v>
      </c>
      <c r="D12" s="18">
        <v>1.0647329324372126</v>
      </c>
      <c r="E12" s="8">
        <v>8962</v>
      </c>
      <c r="F12" s="18">
        <v>0.486728599867286</v>
      </c>
      <c r="G12" s="4">
        <v>9763</v>
      </c>
      <c r="H12" s="18">
        <v>0.45045312732134896</v>
      </c>
      <c r="I12" s="8">
        <v>3125</v>
      </c>
      <c r="J12" s="19">
        <f t="shared" si="13"/>
        <v>-2.3742580443611373E-2</v>
      </c>
      <c r="K12" s="8">
        <v>6143</v>
      </c>
      <c r="L12" s="11">
        <f t="shared" si="19"/>
        <v>0.33630628670872309</v>
      </c>
      <c r="M12" s="30">
        <f t="shared" si="0"/>
        <v>1.589288621194856</v>
      </c>
      <c r="N12" s="18">
        <f t="shared" si="20"/>
        <v>8.5419668939645407E-2</v>
      </c>
      <c r="O12" s="32">
        <f t="shared" si="14"/>
        <v>0.68544967641151533</v>
      </c>
      <c r="P12" s="34">
        <f t="shared" si="15"/>
        <v>0.31455032358848467</v>
      </c>
      <c r="Q12" s="8">
        <v>2417</v>
      </c>
      <c r="R12" s="5">
        <f t="shared" si="16"/>
        <v>0.77344000000000002</v>
      </c>
      <c r="S12" s="4">
        <f t="shared" si="17"/>
        <v>708</v>
      </c>
      <c r="T12" s="6">
        <f t="shared" si="18"/>
        <v>0.22655999999999998</v>
      </c>
      <c r="U12" s="51">
        <f t="shared" si="9"/>
        <v>2.5415804716590813</v>
      </c>
      <c r="V12" s="7">
        <v>1.78</v>
      </c>
      <c r="W12" s="7">
        <v>2.1116319043107903</v>
      </c>
      <c r="X12" s="5">
        <v>1.9627637567232106</v>
      </c>
      <c r="Y12" s="5">
        <v>0.94745552337608607</v>
      </c>
      <c r="Z12" s="5">
        <v>9.2443502824858754</v>
      </c>
      <c r="AA12" s="5">
        <v>0.53537776254925473</v>
      </c>
      <c r="AB12" s="5">
        <v>0.34869448783753626</v>
      </c>
      <c r="AC12" s="5">
        <v>0.65130551216246368</v>
      </c>
      <c r="AD12" s="8">
        <v>94.282680945347124</v>
      </c>
      <c r="AE12" s="8">
        <v>77.613438492266724</v>
      </c>
      <c r="AF12" s="8">
        <v>36.796528803545051</v>
      </c>
      <c r="AG12" s="8">
        <v>135.09959063406879</v>
      </c>
      <c r="AH12" s="4">
        <v>0</v>
      </c>
      <c r="AI12" s="8">
        <v>-40.816909688721672</v>
      </c>
      <c r="AJ12" s="38">
        <v>1369</v>
      </c>
      <c r="AK12" s="38">
        <v>2490</v>
      </c>
      <c r="AL12" s="40">
        <v>0.55474751613233642</v>
      </c>
      <c r="AM12" s="40">
        <v>0.30502919184676841</v>
      </c>
      <c r="AN12" s="40">
        <v>0.14022329202089523</v>
      </c>
      <c r="AO12" s="42">
        <v>14.563829787234043</v>
      </c>
      <c r="AP12" s="38" t="s">
        <v>100</v>
      </c>
      <c r="AQ12" s="40">
        <v>0.27783976790894888</v>
      </c>
      <c r="AR12" s="40">
        <v>0.4265890011992462</v>
      </c>
      <c r="AS12" s="40">
        <v>0.25504455597664655</v>
      </c>
      <c r="AT12" s="42">
        <v>1.0893773711225172</v>
      </c>
      <c r="AU12" s="42">
        <v>1.5353777625492548</v>
      </c>
      <c r="AV12" s="38">
        <v>4347</v>
      </c>
      <c r="AW12" s="38">
        <v>12600</v>
      </c>
      <c r="AX12" s="45">
        <f t="shared" si="4"/>
        <v>77484.126984126982</v>
      </c>
      <c r="AY12" s="38">
        <v>995</v>
      </c>
      <c r="AZ12" s="38">
        <f>Table1[[#This Row],[SGA ]]/Table1[[#This Row],[No of Employees]]*100000</f>
        <v>7896.8253968253966</v>
      </c>
      <c r="BA12" s="40">
        <f t="shared" si="10"/>
        <v>0.22889348976305499</v>
      </c>
      <c r="BB12" s="40">
        <f t="shared" si="11"/>
        <v>0.31231473424312517</v>
      </c>
      <c r="BC12" s="40">
        <f t="shared" si="12"/>
        <v>0.20031746031746031</v>
      </c>
      <c r="BD12" s="38">
        <v>1071</v>
      </c>
      <c r="BE12" s="38">
        <v>-952</v>
      </c>
      <c r="BF12" s="38">
        <v>6</v>
      </c>
      <c r="BG12" s="38">
        <v>125</v>
      </c>
      <c r="BH12" s="50">
        <v>1.394777951350145E-2</v>
      </c>
      <c r="BI12" s="50">
        <v>2.1415110501970189E-2</v>
      </c>
      <c r="BJ12" s="50">
        <v>1.2803441565092697E-2</v>
      </c>
      <c r="BK12" s="50">
        <v>0.11950457487168042</v>
      </c>
      <c r="BL12" s="50">
        <v>0.1834846667808806</v>
      </c>
      <c r="BM12" s="50">
        <v>0.10969988732971422</v>
      </c>
      <c r="BN12" s="42">
        <v>2.2091819318902033</v>
      </c>
      <c r="BO12" s="42">
        <v>14.692589744987401</v>
      </c>
      <c r="BP12" s="42">
        <v>0.32924052326077924</v>
      </c>
      <c r="BQ12" s="42">
        <v>5.7944830594610224</v>
      </c>
    </row>
    <row r="13" spans="1:69" ht="15.5" x14ac:dyDescent="0.35">
      <c r="A13" s="20" t="s">
        <v>94</v>
      </c>
      <c r="B13" s="9">
        <v>2021</v>
      </c>
      <c r="C13" s="10">
        <v>7497</v>
      </c>
      <c r="D13" s="11">
        <v>0.28439266746616415</v>
      </c>
      <c r="E13" s="17">
        <v>12419</v>
      </c>
      <c r="F13" s="11">
        <v>0.38573979022539612</v>
      </c>
      <c r="G13" s="10">
        <v>16434</v>
      </c>
      <c r="H13" s="11">
        <v>0.68329406944586701</v>
      </c>
      <c r="I13" s="17">
        <v>4822</v>
      </c>
      <c r="J13" s="19">
        <f t="shared" si="13"/>
        <v>0.54303999999999997</v>
      </c>
      <c r="K13" s="17">
        <v>8583</v>
      </c>
      <c r="L13" s="18">
        <f t="shared" si="19"/>
        <v>0.3972000651147648</v>
      </c>
      <c r="M13" s="30">
        <f t="shared" si="0"/>
        <v>1.9147151345683326</v>
      </c>
      <c r="N13" s="11">
        <f t="shared" si="20"/>
        <v>0.20476237546381917</v>
      </c>
      <c r="O13" s="31">
        <f t="shared" si="14"/>
        <v>0.69111844754005958</v>
      </c>
      <c r="P13" s="33">
        <f t="shared" si="15"/>
        <v>0.30888155245994042</v>
      </c>
      <c r="Q13" s="17">
        <v>4240</v>
      </c>
      <c r="R13" s="14">
        <f t="shared" si="16"/>
        <v>0.87930319369556198</v>
      </c>
      <c r="S13" s="10">
        <f t="shared" si="17"/>
        <v>582</v>
      </c>
      <c r="T13" s="15">
        <f t="shared" si="18"/>
        <v>0.12069680630443802</v>
      </c>
      <c r="U13" s="11">
        <f t="shared" si="9"/>
        <v>2.0242924528301889</v>
      </c>
      <c r="V13" s="16">
        <v>1.7281645215444881</v>
      </c>
      <c r="W13" s="16">
        <v>1.8027829719999569</v>
      </c>
      <c r="X13" s="14">
        <v>1.5632075471698113</v>
      </c>
      <c r="Y13" s="14">
        <v>0.85094339622641513</v>
      </c>
      <c r="Z13" s="14">
        <v>11.992668621700879</v>
      </c>
      <c r="AA13" s="14">
        <v>0.64319060957716423</v>
      </c>
      <c r="AB13" s="14">
        <v>0.38827602866575411</v>
      </c>
      <c r="AC13" s="14">
        <v>0.60367179322006603</v>
      </c>
      <c r="AD13" s="17">
        <v>83.900646678424451</v>
      </c>
      <c r="AE13" s="17">
        <v>60.144821711086777</v>
      </c>
      <c r="AF13" s="17">
        <v>60.339800117577894</v>
      </c>
      <c r="AG13" s="17">
        <v>83.705668271933334</v>
      </c>
      <c r="AH13" s="10">
        <v>0</v>
      </c>
      <c r="AI13" s="17">
        <v>0.19497840649111708</v>
      </c>
      <c r="AJ13" s="37">
        <v>3648</v>
      </c>
      <c r="AK13" s="37">
        <v>3162</v>
      </c>
      <c r="AL13" s="39">
        <v>0.51752464403066811</v>
      </c>
      <c r="AM13" s="39">
        <v>0.26049653158086894</v>
      </c>
      <c r="AN13" s="39">
        <v>0.22197882438846295</v>
      </c>
      <c r="AO13" s="41">
        <v>-173.71428571428572</v>
      </c>
      <c r="AP13" s="37" t="s">
        <v>100</v>
      </c>
      <c r="AQ13" s="39">
        <v>0.254609871970368</v>
      </c>
      <c r="AR13" s="39">
        <v>0.42176870748299322</v>
      </c>
      <c r="AS13" s="39">
        <v>0.19240598758671049</v>
      </c>
      <c r="AT13" s="41">
        <v>1.3232949512843224</v>
      </c>
      <c r="AU13" s="41">
        <v>1.6565292783780179</v>
      </c>
      <c r="AV13" s="37">
        <v>7929</v>
      </c>
      <c r="AW13" s="37">
        <v>15500</v>
      </c>
      <c r="AX13" s="44">
        <f t="shared" si="4"/>
        <v>106025.80645161291</v>
      </c>
      <c r="AY13" s="37">
        <v>1448</v>
      </c>
      <c r="AZ13" s="37">
        <f>Table1[[#This Row],[SGA ]]/Table1[[#This Row],[No of Employees]]*100000</f>
        <v>9341.9354838709678</v>
      </c>
      <c r="BA13" s="39">
        <f t="shared" si="10"/>
        <v>0.18262075923823937</v>
      </c>
      <c r="BB13" s="39">
        <f t="shared" si="11"/>
        <v>0.36835517903341464</v>
      </c>
      <c r="BC13" s="39">
        <f t="shared" si="12"/>
        <v>0.18299886529421303</v>
      </c>
      <c r="BD13" s="37">
        <v>3521</v>
      </c>
      <c r="BE13" s="37">
        <v>-686</v>
      </c>
      <c r="BF13" s="37">
        <v>-1895</v>
      </c>
      <c r="BG13" s="37">
        <v>940</v>
      </c>
      <c r="BH13" s="49">
        <v>7.5690474273290925E-2</v>
      </c>
      <c r="BI13" s="49">
        <v>0.12538348672802455</v>
      </c>
      <c r="BJ13" s="49">
        <v>5.7198490933430692E-2</v>
      </c>
      <c r="BK13" s="49">
        <v>0.28351719140027376</v>
      </c>
      <c r="BL13" s="49">
        <v>0.46965452847805789</v>
      </c>
      <c r="BM13" s="49">
        <v>0.21425094316660581</v>
      </c>
      <c r="BN13" s="41">
        <v>3.0380821352225551</v>
      </c>
      <c r="BO13" s="41">
        <v>16.598059751209711</v>
      </c>
      <c r="BP13" s="41">
        <v>0.38845539235705229</v>
      </c>
      <c r="BQ13" s="41">
        <v>5.6367946047172834</v>
      </c>
    </row>
    <row r="14" spans="1:69" ht="15.5" x14ac:dyDescent="0.35">
      <c r="A14" s="20" t="s">
        <v>94</v>
      </c>
      <c r="B14" s="3">
        <v>2022</v>
      </c>
      <c r="C14" s="4">
        <v>54750</v>
      </c>
      <c r="D14" s="18">
        <v>6.3029211684673871</v>
      </c>
      <c r="E14" s="8">
        <v>67580</v>
      </c>
      <c r="F14" s="18">
        <v>4.4416619695627668</v>
      </c>
      <c r="G14" s="4">
        <v>23601</v>
      </c>
      <c r="H14" s="18">
        <v>0.43610806863818913</v>
      </c>
      <c r="I14" s="8">
        <v>12830</v>
      </c>
      <c r="J14" s="19">
        <f t="shared" si="13"/>
        <v>1.6607216922438821</v>
      </c>
      <c r="K14" s="8">
        <v>15019</v>
      </c>
      <c r="L14" s="11">
        <f t="shared" si="19"/>
        <v>0.74985436327624377</v>
      </c>
      <c r="M14" s="30">
        <f t="shared" si="0"/>
        <v>1.5714095479059857</v>
      </c>
      <c r="N14" s="18">
        <f t="shared" si="20"/>
        <v>-0.17929851833533672</v>
      </c>
      <c r="O14" s="32">
        <f t="shared" si="14"/>
        <v>0.22224030778336787</v>
      </c>
      <c r="P14" s="34">
        <f t="shared" si="15"/>
        <v>0.7777596922166321</v>
      </c>
      <c r="Q14" s="8">
        <v>6369</v>
      </c>
      <c r="R14" s="5">
        <f t="shared" si="16"/>
        <v>0.49641465315666405</v>
      </c>
      <c r="S14" s="4">
        <f t="shared" si="17"/>
        <v>6461</v>
      </c>
      <c r="T14" s="6">
        <f t="shared" si="18"/>
        <v>0.503585346843336</v>
      </c>
      <c r="U14" s="51">
        <f t="shared" si="9"/>
        <v>2.358140995446695</v>
      </c>
      <c r="V14" s="7">
        <v>1.5470053360569556</v>
      </c>
      <c r="W14" s="7">
        <v>1.9710366681829148</v>
      </c>
      <c r="X14" s="5">
        <v>1.7660543256398178</v>
      </c>
      <c r="Y14" s="5">
        <v>0.91929659287172238</v>
      </c>
      <c r="Z14" s="5">
        <v>9.4739204457514319</v>
      </c>
      <c r="AA14" s="5">
        <v>0.234337899543379</v>
      </c>
      <c r="AB14" s="5">
        <v>0.18984906777153004</v>
      </c>
      <c r="AC14" s="5">
        <v>0.81015093222847001</v>
      </c>
      <c r="AD14" s="8">
        <v>105.89436836436376</v>
      </c>
      <c r="AE14" s="8">
        <v>63.841362654124829</v>
      </c>
      <c r="AF14" s="8">
        <v>83.008155100784734</v>
      </c>
      <c r="AG14" s="8">
        <v>86.727575917703859</v>
      </c>
      <c r="AH14" s="4">
        <v>0</v>
      </c>
      <c r="AI14" s="8">
        <v>19.166792446659905</v>
      </c>
      <c r="AJ14" s="38">
        <v>1264</v>
      </c>
      <c r="AK14" s="38">
        <v>1320</v>
      </c>
      <c r="AL14" s="40">
        <v>0.5507393754501928</v>
      </c>
      <c r="AM14" s="40">
        <v>0.39570357188254734</v>
      </c>
      <c r="AN14" s="40">
        <v>5.3557052667259859E-2</v>
      </c>
      <c r="AO14" s="42">
        <v>15.8</v>
      </c>
      <c r="AP14" s="38" t="s">
        <v>100</v>
      </c>
      <c r="AQ14" s="40">
        <v>1.9532406037289139E-2</v>
      </c>
      <c r="AR14" s="40">
        <v>2.4109589041095891E-2</v>
      </c>
      <c r="AS14" s="40">
        <v>5.5929833481632135E-2</v>
      </c>
      <c r="AT14" s="42">
        <v>0.34923054158034922</v>
      </c>
      <c r="AU14" s="42">
        <v>1.2343378995433789</v>
      </c>
      <c r="AV14" s="38">
        <v>10603</v>
      </c>
      <c r="AW14" s="38">
        <v>25000</v>
      </c>
      <c r="AX14" s="45">
        <f t="shared" si="4"/>
        <v>94404</v>
      </c>
      <c r="AY14" s="38">
        <v>2336</v>
      </c>
      <c r="AZ14" s="38">
        <f>Table1[[#This Row],[SGA ]]/Table1[[#This Row],[No of Employees]]*100000</f>
        <v>9344</v>
      </c>
      <c r="BA14" s="40">
        <f t="shared" si="10"/>
        <v>0.22031500518721117</v>
      </c>
      <c r="BB14" s="40">
        <f t="shared" si="11"/>
        <v>-0.10961299744432279</v>
      </c>
      <c r="BC14" s="40">
        <f t="shared" si="12"/>
        <v>2.2099447513811526E-4</v>
      </c>
      <c r="BD14" s="38">
        <v>3565</v>
      </c>
      <c r="BE14" s="38">
        <v>1999</v>
      </c>
      <c r="BF14" s="38">
        <v>-3264</v>
      </c>
      <c r="BG14" s="38">
        <v>2300</v>
      </c>
      <c r="BH14" s="50">
        <v>3.4033737792246228E-2</v>
      </c>
      <c r="BI14" s="50">
        <v>4.2009132420091327E-2</v>
      </c>
      <c r="BJ14" s="50">
        <v>9.7453497733146904E-2</v>
      </c>
      <c r="BK14" s="50">
        <v>5.2752293577981654E-2</v>
      </c>
      <c r="BL14" s="50">
        <v>6.5114155251141559E-2</v>
      </c>
      <c r="BM14" s="50">
        <v>0.15105292148637769</v>
      </c>
      <c r="BN14" s="42">
        <v>2.2890599604244919</v>
      </c>
      <c r="BO14" s="42">
        <v>10.258835257627398</v>
      </c>
      <c r="BP14" s="42">
        <v>0.22746385615215103</v>
      </c>
      <c r="BQ14" s="42">
        <v>5.713028622702458</v>
      </c>
    </row>
    <row r="15" spans="1:69" ht="15.5" x14ac:dyDescent="0.35">
      <c r="A15" s="20" t="s">
        <v>94</v>
      </c>
      <c r="B15" s="9">
        <v>2023</v>
      </c>
      <c r="C15" s="10">
        <v>55892</v>
      </c>
      <c r="D15" s="11">
        <v>2.0858447488584474E-2</v>
      </c>
      <c r="E15" s="17">
        <v>67885</v>
      </c>
      <c r="F15" s="11">
        <v>4.5131695767978691E-3</v>
      </c>
      <c r="G15" s="10">
        <v>22680</v>
      </c>
      <c r="H15" s="11">
        <v>-3.9023770179229693E-2</v>
      </c>
      <c r="I15" s="17">
        <v>11993</v>
      </c>
      <c r="J15" s="19">
        <f t="shared" si="13"/>
        <v>-6.5237724084177703E-2</v>
      </c>
      <c r="K15" s="17">
        <v>16768</v>
      </c>
      <c r="L15" s="18">
        <f t="shared" si="19"/>
        <v>0.11645249350822291</v>
      </c>
      <c r="M15" s="30">
        <f t="shared" si="0"/>
        <v>1.3525763358778626</v>
      </c>
      <c r="N15" s="11">
        <f t="shared" si="20"/>
        <v>-0.13925918441804927</v>
      </c>
      <c r="O15" s="31">
        <f t="shared" si="14"/>
        <v>0.24700596597186419</v>
      </c>
      <c r="P15" s="33">
        <f t="shared" si="15"/>
        <v>0.75299403402813581</v>
      </c>
      <c r="Q15" s="17">
        <v>6689</v>
      </c>
      <c r="R15" s="14">
        <f t="shared" si="16"/>
        <v>0.55774201617610275</v>
      </c>
      <c r="S15" s="10">
        <f t="shared" si="17"/>
        <v>5304</v>
      </c>
      <c r="T15" s="15">
        <f t="shared" si="18"/>
        <v>0.44225798382389725</v>
      </c>
      <c r="U15" s="11">
        <f t="shared" si="9"/>
        <v>2.5068022125878309</v>
      </c>
      <c r="V15" s="16">
        <v>1.4662009410758208</v>
      </c>
      <c r="W15" s="16">
        <v>1.9043010836703946</v>
      </c>
      <c r="X15" s="14">
        <v>1.8563312901779041</v>
      </c>
      <c r="Y15" s="14">
        <v>0.86305875317685754</v>
      </c>
      <c r="Z15" s="14">
        <v>11.537707390648567</v>
      </c>
      <c r="AA15" s="14">
        <v>0.21457453660631218</v>
      </c>
      <c r="AB15" s="14">
        <v>0.17666642115342124</v>
      </c>
      <c r="AC15" s="14">
        <v>0.82333357884657876</v>
      </c>
      <c r="AD15" s="17">
        <v>129.9603109656301</v>
      </c>
      <c r="AE15" s="17">
        <v>86.663359788359784</v>
      </c>
      <c r="AF15" s="17">
        <v>72.223404255319153</v>
      </c>
      <c r="AG15" s="17">
        <v>144.4002664986707</v>
      </c>
      <c r="AH15" s="10">
        <v>0</v>
      </c>
      <c r="AI15" s="17">
        <v>-14.439955533040632</v>
      </c>
      <c r="AJ15" s="37">
        <v>401</v>
      </c>
      <c r="AK15" s="37">
        <v>854</v>
      </c>
      <c r="AL15" s="39">
        <v>0.53880070546737213</v>
      </c>
      <c r="AM15" s="39">
        <v>0.44351851851851853</v>
      </c>
      <c r="AN15" s="39">
        <v>1.7680776014109348E-2</v>
      </c>
      <c r="AO15" s="41">
        <v>-4.4065934065934069</v>
      </c>
      <c r="AP15" s="37" t="s">
        <v>100</v>
      </c>
      <c r="AQ15" s="39">
        <v>1.2580098696324666E-2</v>
      </c>
      <c r="AR15" s="39">
        <v>1.5279467544550203E-2</v>
      </c>
      <c r="AS15" s="39">
        <v>3.7654320987654324E-2</v>
      </c>
      <c r="AT15" s="41">
        <v>0.33409442439419607</v>
      </c>
      <c r="AU15" s="41">
        <v>1.2145745366063121</v>
      </c>
      <c r="AV15" s="37">
        <v>10460</v>
      </c>
      <c r="AW15" s="37">
        <v>26000</v>
      </c>
      <c r="AX15" s="44">
        <f t="shared" si="4"/>
        <v>87230.769230769234</v>
      </c>
      <c r="AY15" s="37">
        <v>2352</v>
      </c>
      <c r="AZ15" s="37">
        <f>Table1[[#This Row],[SGA ]]/Table1[[#This Row],[No of Employees]]*100000</f>
        <v>9046.1538461538476</v>
      </c>
      <c r="BA15" s="39">
        <f t="shared" si="10"/>
        <v>0.22485659655831741</v>
      </c>
      <c r="BB15" s="39">
        <f t="shared" si="11"/>
        <v>-7.5984394403105435E-2</v>
      </c>
      <c r="BC15" s="39">
        <f t="shared" si="12"/>
        <v>-3.1875658587987209E-2</v>
      </c>
      <c r="BD15" s="37">
        <v>1667</v>
      </c>
      <c r="BE15" s="37">
        <v>-1423</v>
      </c>
      <c r="BF15" s="37">
        <v>-1146</v>
      </c>
      <c r="BG15" s="37">
        <v>-902</v>
      </c>
      <c r="BH15" s="49">
        <v>-1.328717684319069E-2</v>
      </c>
      <c r="BI15" s="49">
        <v>-1.6138266657124454E-2</v>
      </c>
      <c r="BJ15" s="49">
        <v>-3.9770723104056438E-2</v>
      </c>
      <c r="BK15" s="49">
        <v>2.4556234808867938E-2</v>
      </c>
      <c r="BL15" s="49">
        <v>2.982537751377657E-2</v>
      </c>
      <c r="BM15" s="49">
        <v>7.3500881834215173E-2</v>
      </c>
      <c r="BN15" s="41">
        <v>2.424616283589748</v>
      </c>
      <c r="BO15" s="41">
        <v>9.7926858863120199</v>
      </c>
      <c r="BP15" s="41">
        <v>0.20666933097304546</v>
      </c>
      <c r="BQ15" s="41">
        <v>5.3387229962527414</v>
      </c>
    </row>
    <row r="16" spans="1:69" ht="15.5" x14ac:dyDescent="0.35">
      <c r="A16" s="20" t="s">
        <v>95</v>
      </c>
      <c r="B16" s="9">
        <v>2017</v>
      </c>
      <c r="C16" s="10">
        <v>69019</v>
      </c>
      <c r="D16" s="11"/>
      <c r="E16" s="10">
        <v>123249</v>
      </c>
      <c r="F16" s="11"/>
      <c r="G16" s="10">
        <v>54228</v>
      </c>
      <c r="H16" s="11"/>
      <c r="I16" s="10">
        <v>54230</v>
      </c>
      <c r="J16" s="19"/>
      <c r="K16" s="10">
        <v>29500</v>
      </c>
      <c r="L16" s="11"/>
      <c r="M16" s="30">
        <f>G16/K16</f>
        <v>1.8382372881355933</v>
      </c>
      <c r="N16" s="11"/>
      <c r="O16" s="31">
        <f t="shared" ref="O16:O22" si="21">K16/E16</f>
        <v>0.23935285478989687</v>
      </c>
      <c r="P16" s="33">
        <f t="shared" ref="P16:P22" si="22">1-O16</f>
        <v>0.76064714521010313</v>
      </c>
      <c r="Q16" s="10">
        <v>17421</v>
      </c>
      <c r="R16" s="14">
        <f t="shared" ref="R16:R22" si="23">Q16/I16</f>
        <v>0.32124285450857459</v>
      </c>
      <c r="S16" s="10">
        <f t="shared" ref="S16:S22" si="24">I16-Q16</f>
        <v>36809</v>
      </c>
      <c r="T16" s="15">
        <f t="shared" ref="T16:T22" si="25">1-R16</f>
        <v>0.67875714549142541</v>
      </c>
      <c r="U16" s="11">
        <f t="shared" si="9"/>
        <v>1.6933585902072212</v>
      </c>
      <c r="V16" s="16">
        <v>1.9004560475875745</v>
      </c>
      <c r="W16" s="16">
        <v>2.4242928958952965</v>
      </c>
      <c r="X16" s="14">
        <v>1.2925205212100339</v>
      </c>
      <c r="Y16" s="14">
        <v>0.80374260949428855</v>
      </c>
      <c r="Z16" s="14">
        <v>2.875057730446358</v>
      </c>
      <c r="AA16" s="14">
        <v>0.7857256697431142</v>
      </c>
      <c r="AB16" s="14">
        <v>0.44000357000868162</v>
      </c>
      <c r="AC16" s="14">
        <v>0.55999642999131838</v>
      </c>
      <c r="AD16" s="17">
        <v>107.71225119384694</v>
      </c>
      <c r="AE16" s="17">
        <v>37.739820756804605</v>
      </c>
      <c r="AF16" s="17">
        <v>45.164180365972193</v>
      </c>
      <c r="AG16" s="17">
        <v>100.28789158467936</v>
      </c>
      <c r="AH16" s="10">
        <v>0</v>
      </c>
      <c r="AI16" s="17">
        <v>7.4243596091675883</v>
      </c>
      <c r="AJ16" s="37">
        <v>18050</v>
      </c>
      <c r="AK16" s="37">
        <v>9601</v>
      </c>
      <c r="AL16" s="39">
        <v>0.37703350807029845</v>
      </c>
      <c r="AM16" s="39">
        <v>0.33536750529787607</v>
      </c>
      <c r="AN16" s="39">
        <v>0.28759898663182548</v>
      </c>
      <c r="AO16" s="41">
        <v>-7.8410078192875758</v>
      </c>
      <c r="AP16" s="37" t="s">
        <v>102</v>
      </c>
      <c r="AQ16" s="39">
        <v>7.7899212163993217E-2</v>
      </c>
      <c r="AR16" s="39">
        <v>0.13910662281400774</v>
      </c>
      <c r="AS16" s="39">
        <v>0.15297716734914996</v>
      </c>
      <c r="AT16" s="41">
        <v>0.50922117015148194</v>
      </c>
      <c r="AU16" s="41">
        <v>1.7857256697431143</v>
      </c>
      <c r="AV16" s="37">
        <v>39098</v>
      </c>
      <c r="AW16" s="37">
        <v>102700</v>
      </c>
      <c r="AX16" s="44">
        <f t="shared" si="4"/>
        <v>52802.336903602729</v>
      </c>
      <c r="AY16" s="37">
        <v>7452</v>
      </c>
      <c r="AZ16" s="37">
        <f>Table1[[#This Row],[SGA ]]/Table1[[#This Row],[No of Employees]]*100000</f>
        <v>7256.0856864654324</v>
      </c>
      <c r="BA16" s="39">
        <f t="shared" si="10"/>
        <v>0.19059798455163948</v>
      </c>
      <c r="BB16" s="39"/>
      <c r="BC16" s="39"/>
      <c r="BD16" s="37">
        <v>22110</v>
      </c>
      <c r="BE16" s="37">
        <v>-15762</v>
      </c>
      <c r="BF16" s="37">
        <v>-8475</v>
      </c>
      <c r="BG16" s="37">
        <v>-2127</v>
      </c>
      <c r="BH16" s="49">
        <v>-1.7257746513156293E-2</v>
      </c>
      <c r="BI16" s="49">
        <v>-3.0817600950462917E-2</v>
      </c>
      <c r="BJ16" s="49">
        <v>-3.3890473383151959E-2</v>
      </c>
      <c r="BK16" s="49">
        <v>0.17939293625100405</v>
      </c>
      <c r="BL16" s="49">
        <v>0.320346571234008</v>
      </c>
      <c r="BM16" s="49">
        <v>0.35228884179665715</v>
      </c>
      <c r="BN16" s="41">
        <v>1.8572403036906018</v>
      </c>
      <c r="BO16" s="41">
        <v>18.853124584168704</v>
      </c>
      <c r="BP16" s="41">
        <v>0.24327115283060655</v>
      </c>
      <c r="BQ16" s="41">
        <v>4.4712080834855659</v>
      </c>
    </row>
    <row r="17" spans="1:69" ht="15.5" x14ac:dyDescent="0.35">
      <c r="A17" s="20" t="s">
        <v>95</v>
      </c>
      <c r="B17" s="3">
        <v>2018</v>
      </c>
      <c r="C17" s="4">
        <v>74563</v>
      </c>
      <c r="D17" s="18">
        <v>8.0325707413900521E-2</v>
      </c>
      <c r="E17" s="4">
        <v>127963</v>
      </c>
      <c r="F17" s="18">
        <v>3.8247774829816061E-2</v>
      </c>
      <c r="G17" s="4">
        <v>63054</v>
      </c>
      <c r="H17" s="18">
        <v>0.16275724717857934</v>
      </c>
      <c r="I17" s="4">
        <v>53400</v>
      </c>
      <c r="J17" s="19">
        <f t="shared" si="13"/>
        <v>-1.530518163378204E-2</v>
      </c>
      <c r="K17" s="4">
        <v>28787</v>
      </c>
      <c r="L17" s="18">
        <f t="shared" si="19"/>
        <v>-2.416949152542373E-2</v>
      </c>
      <c r="M17" s="30">
        <f t="shared" si="0"/>
        <v>2.1903637058394416</v>
      </c>
      <c r="N17" s="18">
        <f t="shared" ref="N17:N22" si="26">(M17-M16)/M16</f>
        <v>0.19155656344072297</v>
      </c>
      <c r="O17" s="32">
        <f t="shared" si="21"/>
        <v>0.22496346600189118</v>
      </c>
      <c r="P17" s="34">
        <f t="shared" si="22"/>
        <v>0.77503653399810879</v>
      </c>
      <c r="Q17" s="4">
        <v>16626</v>
      </c>
      <c r="R17" s="5">
        <f t="shared" si="23"/>
        <v>0.31134831460674156</v>
      </c>
      <c r="S17" s="4">
        <f t="shared" si="24"/>
        <v>36774</v>
      </c>
      <c r="T17" s="6">
        <f t="shared" si="25"/>
        <v>0.68865168539325849</v>
      </c>
      <c r="U17" s="51">
        <f t="shared" si="9"/>
        <v>1.7314447251293155</v>
      </c>
      <c r="V17" s="7">
        <v>1.7653884030273539</v>
      </c>
      <c r="W17" s="7">
        <v>2.3449256595443173</v>
      </c>
      <c r="X17" s="5">
        <v>1.2952002887044389</v>
      </c>
      <c r="Y17" s="5">
        <v>0.70070973174545892</v>
      </c>
      <c r="Z17" s="5">
        <v>3.0276010224615217</v>
      </c>
      <c r="AA17" s="5">
        <v>0.71617290076847762</v>
      </c>
      <c r="AB17" s="5">
        <v>0.41730812813078783</v>
      </c>
      <c r="AC17" s="5">
        <v>0.58269187186921223</v>
      </c>
      <c r="AD17" s="8">
        <v>97.648371509719297</v>
      </c>
      <c r="AE17" s="8">
        <v>38.911567862467095</v>
      </c>
      <c r="AF17" s="8">
        <v>51.483161816236951</v>
      </c>
      <c r="AG17" s="8">
        <v>85.076777555949434</v>
      </c>
      <c r="AH17" s="4">
        <v>0</v>
      </c>
      <c r="AI17" s="8">
        <v>12.571593953769856</v>
      </c>
      <c r="AJ17" s="38">
        <v>23316</v>
      </c>
      <c r="AK17" s="38">
        <v>21053</v>
      </c>
      <c r="AL17" s="40">
        <v>0.38266429539295393</v>
      </c>
      <c r="AM17" s="40">
        <v>0.28823678861788615</v>
      </c>
      <c r="AN17" s="40">
        <v>0.32909891598915991</v>
      </c>
      <c r="AO17" s="42">
        <v>-23316</v>
      </c>
      <c r="AP17" s="38" t="s">
        <v>100</v>
      </c>
      <c r="AQ17" s="40">
        <v>0.16452412025351079</v>
      </c>
      <c r="AR17" s="40">
        <v>0.28235183670184943</v>
      </c>
      <c r="AS17" s="40">
        <v>0.29715729448961159</v>
      </c>
      <c r="AT17" s="42">
        <v>0.55366004235599353</v>
      </c>
      <c r="AU17" s="42">
        <v>1.7161729007684776</v>
      </c>
      <c r="AV17" s="38">
        <v>43737</v>
      </c>
      <c r="AW17" s="38">
        <v>107400</v>
      </c>
      <c r="AX17" s="45">
        <f t="shared" si="4"/>
        <v>58709.497206703913</v>
      </c>
      <c r="AY17" s="38">
        <v>6950</v>
      </c>
      <c r="AZ17" s="38">
        <f>Table1[[#This Row],[SGA ]]/Table1[[#This Row],[No of Employees]]*100000</f>
        <v>6471.1359404096838</v>
      </c>
      <c r="BA17" s="40">
        <f t="shared" si="10"/>
        <v>0.1589043601527311</v>
      </c>
      <c r="BB17" s="40">
        <f t="shared" si="11"/>
        <v>0.1118730845925521</v>
      </c>
      <c r="BC17" s="40">
        <f t="shared" si="12"/>
        <v>-0.10817812522802656</v>
      </c>
      <c r="BD17" s="38">
        <v>29432</v>
      </c>
      <c r="BE17" s="38">
        <v>-11239</v>
      </c>
      <c r="BF17" s="38">
        <v>-18607</v>
      </c>
      <c r="BG17" s="38">
        <v>-414</v>
      </c>
      <c r="BH17" s="50">
        <v>-3.2353102068566693E-3</v>
      </c>
      <c r="BI17" s="50">
        <v>-5.5523517025870741E-3</v>
      </c>
      <c r="BJ17" s="50">
        <v>-5.8434959349593493E-3</v>
      </c>
      <c r="BK17" s="50">
        <v>0.23000398552706641</v>
      </c>
      <c r="BL17" s="50">
        <v>0.39472660703029655</v>
      </c>
      <c r="BM17" s="50">
        <v>0.41542457091237578</v>
      </c>
      <c r="BN17" s="42">
        <v>2.1053602231842472</v>
      </c>
      <c r="BO17" s="42">
        <v>21.593092653642987</v>
      </c>
      <c r="BP17" s="42">
        <v>0.30327573552979331</v>
      </c>
      <c r="BQ17" s="42">
        <v>5.6099120537269878</v>
      </c>
    </row>
    <row r="18" spans="1:69" ht="15.5" x14ac:dyDescent="0.35">
      <c r="A18" s="20" t="s">
        <v>95</v>
      </c>
      <c r="B18" s="9">
        <v>2019</v>
      </c>
      <c r="C18" s="10">
        <v>77504</v>
      </c>
      <c r="D18" s="11">
        <v>3.9443155452436193E-2</v>
      </c>
      <c r="E18" s="10">
        <v>136524</v>
      </c>
      <c r="F18" s="11">
        <v>6.6902151403139973E-2</v>
      </c>
      <c r="G18" s="10">
        <v>79024</v>
      </c>
      <c r="H18" s="11">
        <v>0.25327497066006915</v>
      </c>
      <c r="I18" s="10">
        <v>59020</v>
      </c>
      <c r="J18" s="19">
        <f t="shared" si="13"/>
        <v>0.10524344569288389</v>
      </c>
      <c r="K18" s="10">
        <v>31239</v>
      </c>
      <c r="L18" s="11">
        <f t="shared" si="19"/>
        <v>8.5177336992392397E-2</v>
      </c>
      <c r="M18" s="30">
        <f t="shared" si="0"/>
        <v>2.5296584397707993</v>
      </c>
      <c r="N18" s="11">
        <f t="shared" si="26"/>
        <v>0.1549033765610745</v>
      </c>
      <c r="O18" s="31">
        <f t="shared" si="21"/>
        <v>0.22881691131229673</v>
      </c>
      <c r="P18" s="33">
        <f t="shared" si="22"/>
        <v>0.77118308868770324</v>
      </c>
      <c r="Q18" s="10">
        <v>22310</v>
      </c>
      <c r="R18" s="14">
        <f t="shared" si="23"/>
        <v>0.37800745509996614</v>
      </c>
      <c r="S18" s="10">
        <f t="shared" si="24"/>
        <v>36710</v>
      </c>
      <c r="T18" s="15">
        <f t="shared" si="25"/>
        <v>0.62199254490003386</v>
      </c>
      <c r="U18" s="11">
        <f t="shared" si="9"/>
        <v>1.4002241147467502</v>
      </c>
      <c r="V18" s="16">
        <v>1.420112057373375</v>
      </c>
      <c r="W18" s="16">
        <v>1.8935227947019106</v>
      </c>
      <c r="X18" s="14">
        <v>1.0082922456297625</v>
      </c>
      <c r="Y18" s="14">
        <v>0.58821156432093236</v>
      </c>
      <c r="Z18" s="14">
        <v>3.111250340506674</v>
      </c>
      <c r="AA18" s="14">
        <v>0.76150908340214696</v>
      </c>
      <c r="AB18" s="14">
        <v>0.43230494272069381</v>
      </c>
      <c r="AC18" s="14">
        <v>0.56769505727930625</v>
      </c>
      <c r="AD18" s="17">
        <v>107.00955574182731</v>
      </c>
      <c r="AE18" s="17">
        <v>35.375771917392186</v>
      </c>
      <c r="AF18" s="17">
        <v>50.518692372170996</v>
      </c>
      <c r="AG18" s="17">
        <v>91.866635287048524</v>
      </c>
      <c r="AH18" s="10">
        <v>0</v>
      </c>
      <c r="AI18" s="17">
        <v>15.14292045477881</v>
      </c>
      <c r="AJ18" s="37">
        <v>22035</v>
      </c>
      <c r="AK18" s="37">
        <v>21048</v>
      </c>
      <c r="AL18" s="39">
        <v>0.41443757382060725</v>
      </c>
      <c r="AM18" s="39">
        <v>0.27937191690405055</v>
      </c>
      <c r="AN18" s="39">
        <v>0.30619050927534219</v>
      </c>
      <c r="AO18" s="41">
        <v>-10.892239248640633</v>
      </c>
      <c r="AP18" s="37" t="s">
        <v>100</v>
      </c>
      <c r="AQ18" s="39">
        <v>0.15417069526237145</v>
      </c>
      <c r="AR18" s="39">
        <v>0.27157308009909165</v>
      </c>
      <c r="AS18" s="39">
        <v>0.2924755089279511</v>
      </c>
      <c r="AT18" s="41">
        <v>0.52712343617239454</v>
      </c>
      <c r="AU18" s="41">
        <v>1.761509083402147</v>
      </c>
      <c r="AV18" s="37">
        <v>42140</v>
      </c>
      <c r="AW18" s="37">
        <v>110800</v>
      </c>
      <c r="AX18" s="44">
        <f t="shared" si="4"/>
        <v>71321.299638989163</v>
      </c>
      <c r="AY18" s="37">
        <v>6350</v>
      </c>
      <c r="AZ18" s="37">
        <f>Table1[[#This Row],[SGA ]]/Table1[[#This Row],[No of Employees]]*100000</f>
        <v>5731.0469314079428</v>
      </c>
      <c r="BA18" s="39">
        <f t="shared" si="10"/>
        <v>0.15068818224964403</v>
      </c>
      <c r="BB18" s="39">
        <f t="shared" si="11"/>
        <v>0.21481707444847842</v>
      </c>
      <c r="BC18" s="39">
        <f t="shared" si="12"/>
        <v>-0.11436771160688775</v>
      </c>
      <c r="BD18" s="37">
        <v>33145</v>
      </c>
      <c r="BE18" s="37">
        <v>-14405</v>
      </c>
      <c r="BF18" s="37">
        <v>-17565</v>
      </c>
      <c r="BG18" s="37">
        <v>1175</v>
      </c>
      <c r="BH18" s="49">
        <v>8.6065453693123552E-3</v>
      </c>
      <c r="BI18" s="49">
        <v>1.51605078447564E-2</v>
      </c>
      <c r="BJ18" s="49">
        <v>1.6327381365941779E-2</v>
      </c>
      <c r="BK18" s="49">
        <v>0.24277782660924085</v>
      </c>
      <c r="BL18" s="49">
        <v>0.42765534682080925</v>
      </c>
      <c r="BM18" s="49">
        <v>0.46057111095671505</v>
      </c>
      <c r="BN18" s="41">
        <v>1.9580282466177394</v>
      </c>
      <c r="BO18" s="41">
        <v>15.965089787783985</v>
      </c>
      <c r="BP18" s="41">
        <v>0.25848261722017668</v>
      </c>
      <c r="BQ18" s="41">
        <v>5.5796230405798939</v>
      </c>
    </row>
    <row r="19" spans="1:69" ht="15.5" x14ac:dyDescent="0.35">
      <c r="A19" s="20" t="s">
        <v>95</v>
      </c>
      <c r="B19" s="3">
        <v>2020</v>
      </c>
      <c r="C19" s="4">
        <v>81038</v>
      </c>
      <c r="D19" s="18">
        <v>4.5597646573080096E-2</v>
      </c>
      <c r="E19" s="4">
        <v>153091</v>
      </c>
      <c r="F19" s="18">
        <v>0.12134862734757258</v>
      </c>
      <c r="G19" s="4">
        <v>77867</v>
      </c>
      <c r="H19" s="18">
        <v>-1.4641121684551528E-2</v>
      </c>
      <c r="I19" s="4">
        <v>72053</v>
      </c>
      <c r="J19" s="19">
        <f t="shared" si="13"/>
        <v>0.22082344967807524</v>
      </c>
      <c r="K19" s="4">
        <v>47249</v>
      </c>
      <c r="L19" s="18">
        <f t="shared" si="19"/>
        <v>0.51250040014084963</v>
      </c>
      <c r="M19" s="30">
        <f t="shared" si="0"/>
        <v>1.6480137145759699</v>
      </c>
      <c r="N19" s="18">
        <f t="shared" si="26"/>
        <v>-0.34852322801125324</v>
      </c>
      <c r="O19" s="32">
        <f t="shared" si="21"/>
        <v>0.3086334271772998</v>
      </c>
      <c r="P19" s="34">
        <f t="shared" si="22"/>
        <v>0.6913665728227002</v>
      </c>
      <c r="Q19" s="4">
        <v>24754</v>
      </c>
      <c r="R19" s="5">
        <f t="shared" si="23"/>
        <v>0.34355266262334672</v>
      </c>
      <c r="S19" s="4">
        <f t="shared" si="24"/>
        <v>47299</v>
      </c>
      <c r="T19" s="6">
        <f t="shared" si="25"/>
        <v>0.65644733737665328</v>
      </c>
      <c r="U19" s="51">
        <f t="shared" si="9"/>
        <v>1.9087420214914761</v>
      </c>
      <c r="V19" s="7">
        <v>1.78</v>
      </c>
      <c r="W19" s="7">
        <v>2.1116319043107903</v>
      </c>
      <c r="X19" s="5">
        <v>1.5683121919689746</v>
      </c>
      <c r="Y19" s="5">
        <v>0.96529853761008322</v>
      </c>
      <c r="Z19" s="5">
        <v>2.7133131778684541</v>
      </c>
      <c r="AA19" s="5">
        <v>0.88912608899528611</v>
      </c>
      <c r="AB19" s="5">
        <v>0.47065470863734643</v>
      </c>
      <c r="AC19" s="5">
        <v>0.52934529136265362</v>
      </c>
      <c r="AD19" s="8">
        <v>89.792876952269737</v>
      </c>
      <c r="AE19" s="8">
        <v>31.790488910578294</v>
      </c>
      <c r="AF19" s="8">
        <v>59.467668953437446</v>
      </c>
      <c r="AG19" s="8">
        <v>62.11569690941058</v>
      </c>
      <c r="AH19" s="4">
        <v>0</v>
      </c>
      <c r="AI19" s="8">
        <v>27.677180042859153</v>
      </c>
      <c r="AJ19" s="38">
        <v>23678</v>
      </c>
      <c r="AK19" s="38">
        <v>20899</v>
      </c>
      <c r="AL19" s="40">
        <v>0.43991678117816274</v>
      </c>
      <c r="AM19" s="40">
        <v>0.25600061643571731</v>
      </c>
      <c r="AN19" s="40">
        <v>0.30408260238611995</v>
      </c>
      <c r="AO19" s="42">
        <v>-16.912857142857142</v>
      </c>
      <c r="AP19" s="38" t="s">
        <v>100</v>
      </c>
      <c r="AQ19" s="40">
        <v>0.13651357689217525</v>
      </c>
      <c r="AR19" s="40">
        <v>0.25789135960907228</v>
      </c>
      <c r="AS19" s="40">
        <v>0.26839354283586114</v>
      </c>
      <c r="AT19" s="42">
        <v>0.50863212076477393</v>
      </c>
      <c r="AU19" s="42">
        <v>1.8891260889952861</v>
      </c>
      <c r="AV19" s="38">
        <v>43612</v>
      </c>
      <c r="AW19" s="38">
        <v>110600</v>
      </c>
      <c r="AX19" s="45">
        <f t="shared" si="4"/>
        <v>70404.159132007233</v>
      </c>
      <c r="AY19" s="38">
        <v>6180</v>
      </c>
      <c r="AZ19" s="38">
        <f>Table1[[#This Row],[SGA ]]/Table1[[#This Row],[No of Employees]]*100000</f>
        <v>5587.7034358047013</v>
      </c>
      <c r="BA19" s="40">
        <f t="shared" si="10"/>
        <v>0.14170411813262404</v>
      </c>
      <c r="BB19" s="40">
        <f t="shared" si="11"/>
        <v>-1.2859279228284809E-2</v>
      </c>
      <c r="BC19" s="40">
        <f t="shared" si="12"/>
        <v>-2.5011746949353007E-2</v>
      </c>
      <c r="BD19" s="38">
        <v>35864</v>
      </c>
      <c r="BE19" s="38">
        <v>-21524</v>
      </c>
      <c r="BF19" s="38">
        <v>-12669</v>
      </c>
      <c r="BG19" s="38">
        <v>1671</v>
      </c>
      <c r="BH19" s="50">
        <v>1.0915076653754956E-2</v>
      </c>
      <c r="BI19" s="50">
        <v>2.0619956069991854E-2</v>
      </c>
      <c r="BJ19" s="50">
        <v>2.145966840895373E-2</v>
      </c>
      <c r="BK19" s="50">
        <v>0.23426589414139304</v>
      </c>
      <c r="BL19" s="50">
        <v>0.44255781238431352</v>
      </c>
      <c r="BM19" s="50">
        <v>0.46058022011892075</v>
      </c>
      <c r="BN19" s="42">
        <v>1.8770096080984322</v>
      </c>
      <c r="BO19" s="42">
        <v>19.124156900535883</v>
      </c>
      <c r="BP19" s="42">
        <v>0.26554476687893647</v>
      </c>
      <c r="BQ19" s="42">
        <v>5.2955070069342298</v>
      </c>
    </row>
    <row r="20" spans="1:69" ht="15.5" x14ac:dyDescent="0.35">
      <c r="A20" s="20" t="s">
        <v>95</v>
      </c>
      <c r="B20" s="9">
        <v>2021</v>
      </c>
      <c r="C20" s="10">
        <v>95391</v>
      </c>
      <c r="D20" s="11">
        <v>0.17711444013919395</v>
      </c>
      <c r="E20" s="10">
        <v>168406</v>
      </c>
      <c r="F20" s="11">
        <v>0.10003853916951355</v>
      </c>
      <c r="G20" s="10">
        <v>71965</v>
      </c>
      <c r="H20" s="11">
        <v>-7.5795908407926341E-2</v>
      </c>
      <c r="I20" s="10">
        <v>73015</v>
      </c>
      <c r="J20" s="19">
        <f t="shared" si="13"/>
        <v>1.3351283083285915E-2</v>
      </c>
      <c r="K20" s="10">
        <v>58558</v>
      </c>
      <c r="L20" s="11">
        <f t="shared" si="19"/>
        <v>0.23934898093081336</v>
      </c>
      <c r="M20" s="30">
        <f t="shared" si="0"/>
        <v>1.2289524915468424</v>
      </c>
      <c r="N20" s="11">
        <f t="shared" si="26"/>
        <v>-0.25428260658434571</v>
      </c>
      <c r="O20" s="31">
        <f t="shared" si="21"/>
        <v>0.34771920240371484</v>
      </c>
      <c r="P20" s="33">
        <f t="shared" si="22"/>
        <v>0.65228079759628521</v>
      </c>
      <c r="Q20" s="10">
        <v>27462</v>
      </c>
      <c r="R20" s="14">
        <f t="shared" si="23"/>
        <v>0.37611449702116001</v>
      </c>
      <c r="S20" s="10">
        <f t="shared" si="24"/>
        <v>45553</v>
      </c>
      <c r="T20" s="15">
        <f t="shared" si="25"/>
        <v>0.62388550297883993</v>
      </c>
      <c r="U20" s="11">
        <f t="shared" si="9"/>
        <v>2.1323283082077054</v>
      </c>
      <c r="V20" s="16">
        <v>1.7281645215444881</v>
      </c>
      <c r="W20" s="16">
        <v>1.8027829719999569</v>
      </c>
      <c r="X20" s="14">
        <v>1.7399315417668051</v>
      </c>
      <c r="Y20" s="14">
        <v>1.0652173913043479</v>
      </c>
      <c r="Z20" s="14">
        <v>3.0940662524970914</v>
      </c>
      <c r="AA20" s="14">
        <v>0.76542860437567484</v>
      </c>
      <c r="AB20" s="14">
        <v>0.43356531239979573</v>
      </c>
      <c r="AC20" s="14">
        <v>0.56643468760020432</v>
      </c>
      <c r="AD20" s="17">
        <v>111.71121020193701</v>
      </c>
      <c r="AE20" s="17">
        <v>47.965052456055027</v>
      </c>
      <c r="AF20" s="17">
        <v>59.577238774177054</v>
      </c>
      <c r="AG20" s="17">
        <v>100.09902388381497</v>
      </c>
      <c r="AH20" s="10">
        <v>0</v>
      </c>
      <c r="AI20" s="17">
        <v>11.612186318122028</v>
      </c>
      <c r="AJ20" s="37">
        <v>19456</v>
      </c>
      <c r="AK20" s="37">
        <v>19868</v>
      </c>
      <c r="AL20" s="39">
        <v>0.4455481878922859</v>
      </c>
      <c r="AM20" s="39">
        <v>0.30824812715124517</v>
      </c>
      <c r="AN20" s="39">
        <v>0.24620368495646891</v>
      </c>
      <c r="AO20" s="41">
        <v>-8.6586559857587897</v>
      </c>
      <c r="AP20" s="37" t="s">
        <v>100</v>
      </c>
      <c r="AQ20" s="39">
        <v>0.11797679417597948</v>
      </c>
      <c r="AR20" s="39">
        <v>0.20827960709081569</v>
      </c>
      <c r="AS20" s="39">
        <v>0.25141729094958493</v>
      </c>
      <c r="AT20" s="41">
        <v>0.46924693894516822</v>
      </c>
      <c r="AU20" s="41">
        <v>1.7654286043756748</v>
      </c>
      <c r="AV20" s="37">
        <v>43815</v>
      </c>
      <c r="AW20" s="37">
        <v>121100</v>
      </c>
      <c r="AX20" s="44">
        <f t="shared" si="4"/>
        <v>59426.094137076805</v>
      </c>
      <c r="AY20" s="37">
        <v>6543</v>
      </c>
      <c r="AZ20" s="37">
        <f>Table1[[#This Row],[SGA ]]/Table1[[#This Row],[No of Employees]]*100000</f>
        <v>5402.9727497935592</v>
      </c>
      <c r="BA20" s="39">
        <f t="shared" si="10"/>
        <v>0.14933242040397124</v>
      </c>
      <c r="BB20" s="39">
        <f t="shared" si="11"/>
        <v>-0.15592921114712335</v>
      </c>
      <c r="BC20" s="39">
        <f t="shared" si="12"/>
        <v>-3.3060216622706015E-2</v>
      </c>
      <c r="BD20" s="37">
        <v>29456</v>
      </c>
      <c r="BE20" s="37">
        <v>-24283</v>
      </c>
      <c r="BF20" s="37">
        <v>-6211</v>
      </c>
      <c r="BG20" s="37">
        <v>-1038</v>
      </c>
      <c r="BH20" s="49">
        <v>-6.1636758785316437E-3</v>
      </c>
      <c r="BI20" s="49">
        <v>-1.0881529704060132E-2</v>
      </c>
      <c r="BJ20" s="49">
        <v>-1.3135250050617534E-2</v>
      </c>
      <c r="BK20" s="49">
        <v>0.174910632637792</v>
      </c>
      <c r="BL20" s="49">
        <v>0.3087922340682035</v>
      </c>
      <c r="BM20" s="49">
        <v>0.37274751974083825</v>
      </c>
      <c r="BN20" s="41">
        <v>1.8517063215919558</v>
      </c>
      <c r="BO20" s="41">
        <v>17.813346482175909</v>
      </c>
      <c r="BP20" s="41">
        <v>0.24518296411629273</v>
      </c>
      <c r="BQ20" s="41">
        <v>5.2899419498412206</v>
      </c>
    </row>
    <row r="21" spans="1:69" ht="15.5" x14ac:dyDescent="0.35">
      <c r="A21" s="20" t="s">
        <v>95</v>
      </c>
      <c r="B21" s="3">
        <v>2022</v>
      </c>
      <c r="C21" s="4">
        <v>103286</v>
      </c>
      <c r="D21" s="18">
        <v>8.2764621400341756E-2</v>
      </c>
      <c r="E21" s="4">
        <v>182103</v>
      </c>
      <c r="F21" s="18">
        <v>8.1333206655344825E-2</v>
      </c>
      <c r="G21" s="4">
        <v>70848</v>
      </c>
      <c r="H21" s="18">
        <v>-1.552143403043146E-2</v>
      </c>
      <c r="I21" s="4">
        <v>78817</v>
      </c>
      <c r="J21" s="19">
        <f t="shared" si="13"/>
        <v>7.9463124015613229E-2</v>
      </c>
      <c r="K21" s="4">
        <v>50407</v>
      </c>
      <c r="L21" s="18">
        <f t="shared" si="19"/>
        <v>-0.1391953277092797</v>
      </c>
      <c r="M21" s="30">
        <f t="shared" si="0"/>
        <v>1.4055190747316841</v>
      </c>
      <c r="N21" s="18">
        <f t="shared" si="26"/>
        <v>0.14367242379125914</v>
      </c>
      <c r="O21" s="32">
        <f t="shared" si="21"/>
        <v>0.27680488514741658</v>
      </c>
      <c r="P21" s="34">
        <f t="shared" si="22"/>
        <v>0.72319511485258348</v>
      </c>
      <c r="Q21" s="4">
        <v>32155</v>
      </c>
      <c r="R21" s="5">
        <f t="shared" si="23"/>
        <v>0.40797036172399354</v>
      </c>
      <c r="S21" s="4">
        <f t="shared" si="24"/>
        <v>46662</v>
      </c>
      <c r="T21" s="6">
        <f t="shared" si="25"/>
        <v>0.59202963827600641</v>
      </c>
      <c r="U21" s="51">
        <f t="shared" si="9"/>
        <v>1.5676255636759446</v>
      </c>
      <c r="V21" s="7">
        <v>1.5470053360569556</v>
      </c>
      <c r="W21" s="7">
        <v>1.9710366681829148</v>
      </c>
      <c r="X21" s="5">
        <v>1.1563675944643135</v>
      </c>
      <c r="Y21" s="5">
        <v>0.88129373347846374</v>
      </c>
      <c r="Z21" s="5">
        <v>3.2134927778492135</v>
      </c>
      <c r="AA21" s="5">
        <v>0.76309470789845668</v>
      </c>
      <c r="AB21" s="5">
        <v>0.43281549452782214</v>
      </c>
      <c r="AC21" s="5">
        <v>0.5671845054721778</v>
      </c>
      <c r="AD21" s="8">
        <v>133.38012600862163</v>
      </c>
      <c r="AE21" s="8">
        <v>21.292697041553748</v>
      </c>
      <c r="AF21" s="8">
        <v>96.777246601083235</v>
      </c>
      <c r="AG21" s="8">
        <v>57.895576449092133</v>
      </c>
      <c r="AH21" s="4">
        <v>0</v>
      </c>
      <c r="AI21" s="8">
        <v>75.484549559529484</v>
      </c>
      <c r="AJ21" s="38">
        <v>2334</v>
      </c>
      <c r="AK21" s="38">
        <v>8014</v>
      </c>
      <c r="AL21" s="40">
        <v>0.57392076632727507</v>
      </c>
      <c r="AM21" s="40">
        <v>0.38906334253179814</v>
      </c>
      <c r="AN21" s="40">
        <v>3.7015891140926828E-2</v>
      </c>
      <c r="AO21" s="42">
        <v>-0.42951785057048214</v>
      </c>
      <c r="AP21" s="38" t="s">
        <v>100</v>
      </c>
      <c r="AQ21" s="40">
        <v>4.4008061371860981E-2</v>
      </c>
      <c r="AR21" s="40">
        <v>7.7590380109598595E-2</v>
      </c>
      <c r="AS21" s="40">
        <v>0.1270974085704317</v>
      </c>
      <c r="AT21" s="42">
        <v>0.34625459218134791</v>
      </c>
      <c r="AU21" s="42">
        <v>1.7630947078984567</v>
      </c>
      <c r="AV21" s="38">
        <v>26866</v>
      </c>
      <c r="AW21" s="38">
        <v>131900</v>
      </c>
      <c r="AX21" s="45">
        <f t="shared" si="4"/>
        <v>53713.419257012887</v>
      </c>
      <c r="AY21" s="38">
        <v>7002</v>
      </c>
      <c r="AZ21" s="38">
        <f>Table1[[#This Row],[SGA ]]/Table1[[#This Row],[No of Employees]]*100000</f>
        <v>5308.5670962850645</v>
      </c>
      <c r="BA21" s="40">
        <f t="shared" si="10"/>
        <v>0.26062681456115538</v>
      </c>
      <c r="BB21" s="40">
        <f t="shared" si="11"/>
        <v>-9.6130747999130184E-2</v>
      </c>
      <c r="BC21" s="40">
        <f t="shared" si="12"/>
        <v>-1.7472909429739725E-2</v>
      </c>
      <c r="BD21" s="38">
        <v>15433</v>
      </c>
      <c r="BE21" s="38">
        <v>-10231</v>
      </c>
      <c r="BF21" s="38">
        <v>1115</v>
      </c>
      <c r="BG21" s="38">
        <v>6317</v>
      </c>
      <c r="BH21" s="50">
        <v>3.4689159431750161E-2</v>
      </c>
      <c r="BI21" s="50">
        <v>6.1160273415564549E-2</v>
      </c>
      <c r="BJ21" s="50">
        <v>0.10018396929615885</v>
      </c>
      <c r="BK21" s="50">
        <v>8.4748741097071437E-2</v>
      </c>
      <c r="BL21" s="50">
        <v>0.1494200569293031</v>
      </c>
      <c r="BM21" s="50">
        <v>0.24475846100168111</v>
      </c>
      <c r="BN21" s="42">
        <v>1.3351075580793337</v>
      </c>
      <c r="BO21" s="42">
        <v>7.1151217371170308</v>
      </c>
      <c r="BP21" s="42">
        <v>0.1157508195164427</v>
      </c>
      <c r="BQ21" s="42">
        <v>5.0222915643263395</v>
      </c>
    </row>
    <row r="22" spans="1:69" ht="15.5" x14ac:dyDescent="0.35">
      <c r="A22" s="20" t="s">
        <v>95</v>
      </c>
      <c r="B22" s="9">
        <v>2023</v>
      </c>
      <c r="C22" s="10">
        <v>109965</v>
      </c>
      <c r="D22" s="11">
        <v>6.4665104660844644E-2</v>
      </c>
      <c r="E22" s="10">
        <v>191572</v>
      </c>
      <c r="F22" s="11">
        <v>5.1998045062409737E-2</v>
      </c>
      <c r="G22" s="10">
        <v>62761</v>
      </c>
      <c r="H22" s="11">
        <v>-0.11414577687443542</v>
      </c>
      <c r="I22" s="10">
        <v>81607</v>
      </c>
      <c r="J22" s="19">
        <f t="shared" si="13"/>
        <v>3.539845464810891E-2</v>
      </c>
      <c r="K22" s="10">
        <v>43269</v>
      </c>
      <c r="L22" s="11">
        <f t="shared" si="19"/>
        <v>-0.14160731644414465</v>
      </c>
      <c r="M22" s="30">
        <f t="shared" si="0"/>
        <v>1.450484180360073</v>
      </c>
      <c r="N22" s="11">
        <f t="shared" si="26"/>
        <v>3.199181458065431E-2</v>
      </c>
      <c r="O22" s="31">
        <f t="shared" si="21"/>
        <v>0.22586286096089198</v>
      </c>
      <c r="P22" s="33">
        <f t="shared" si="22"/>
        <v>0.77413713903910808</v>
      </c>
      <c r="Q22" s="10">
        <v>28053</v>
      </c>
      <c r="R22" s="14">
        <f t="shared" si="23"/>
        <v>0.34375727572389625</v>
      </c>
      <c r="S22" s="10">
        <f t="shared" si="24"/>
        <v>53554</v>
      </c>
      <c r="T22" s="15">
        <f t="shared" si="25"/>
        <v>0.65624272427610375</v>
      </c>
      <c r="U22" s="11">
        <f t="shared" si="9"/>
        <v>1.5424018821516416</v>
      </c>
      <c r="V22" s="16">
        <v>1.4662009410758208</v>
      </c>
      <c r="W22" s="16">
        <v>1.9043010836703946</v>
      </c>
      <c r="X22" s="14">
        <v>1.1457598117848358</v>
      </c>
      <c r="Y22" s="14">
        <v>0.89238227640537549</v>
      </c>
      <c r="Z22" s="14">
        <v>3.0533480225566718</v>
      </c>
      <c r="AA22" s="14">
        <v>0.74211794661937891</v>
      </c>
      <c r="AB22" s="14">
        <v>0.42598605224145492</v>
      </c>
      <c r="AC22" s="14">
        <v>0.57401394775854508</v>
      </c>
      <c r="AD22" s="17">
        <v>124.89943721745549</v>
      </c>
      <c r="AE22" s="17">
        <v>19.785057599464636</v>
      </c>
      <c r="AF22" s="17">
        <v>96.287172863425297</v>
      </c>
      <c r="AG22" s="17">
        <v>48.39732195349481</v>
      </c>
      <c r="AH22" s="10">
        <v>0</v>
      </c>
      <c r="AI22" s="17">
        <v>76.502115263960661</v>
      </c>
      <c r="AJ22" s="37">
        <v>93</v>
      </c>
      <c r="AK22" s="37">
        <v>1689</v>
      </c>
      <c r="AL22" s="39">
        <v>0.59963487497233903</v>
      </c>
      <c r="AM22" s="39">
        <v>0.3986501438371321</v>
      </c>
      <c r="AN22" s="39">
        <v>1.714981190528878E-3</v>
      </c>
      <c r="AO22" s="41">
        <v>-0.13901345291479822</v>
      </c>
      <c r="AP22" s="37" t="s">
        <v>100</v>
      </c>
      <c r="AQ22" s="39">
        <v>8.8165285114734926E-3</v>
      </c>
      <c r="AR22" s="39">
        <v>1.535943254671941E-2</v>
      </c>
      <c r="AS22" s="39">
        <v>3.1146271298959947E-2</v>
      </c>
      <c r="AT22" s="41">
        <v>0.2830685068799198</v>
      </c>
      <c r="AU22" s="41">
        <v>1.7421179466193788</v>
      </c>
      <c r="AV22" s="37">
        <v>21711</v>
      </c>
      <c r="AW22" s="37">
        <v>124800</v>
      </c>
      <c r="AX22" s="44">
        <f t="shared" si="4"/>
        <v>50289.262820512828</v>
      </c>
      <c r="AY22" s="37">
        <v>5634</v>
      </c>
      <c r="AZ22" s="37">
        <f>Table1[[#This Row],[SGA ]]/Table1[[#This Row],[No of Employees]]*100000</f>
        <v>4514.4230769230771</v>
      </c>
      <c r="BA22" s="39">
        <f t="shared" si="10"/>
        <v>0.25949979273179496</v>
      </c>
      <c r="BB22" s="39">
        <f t="shared" si="11"/>
        <v>-6.3748621552387905E-2</v>
      </c>
      <c r="BC22" s="39">
        <f t="shared" si="12"/>
        <v>-0.14959668116801789</v>
      </c>
      <c r="BD22" s="37">
        <v>11471</v>
      </c>
      <c r="BE22" s="37">
        <v>-24041</v>
      </c>
      <c r="BF22" s="37">
        <v>8505</v>
      </c>
      <c r="BG22" s="37">
        <v>-4065</v>
      </c>
      <c r="BH22" s="49">
        <v>-2.1219176080011691E-2</v>
      </c>
      <c r="BI22" s="49">
        <v>-3.6966307461465009E-2</v>
      </c>
      <c r="BJ22" s="49">
        <v>-7.4961274618278381E-2</v>
      </c>
      <c r="BK22" s="49">
        <v>5.9878270310901385E-2</v>
      </c>
      <c r="BL22" s="49">
        <v>0.10431500932114764</v>
      </c>
      <c r="BM22" s="49">
        <v>0.21153278748985763</v>
      </c>
      <c r="BN22" s="41">
        <v>1.2126680620215256</v>
      </c>
      <c r="BO22" s="41">
        <v>4.2791722353689332</v>
      </c>
      <c r="BP22" s="41">
        <v>0.17512424196505708</v>
      </c>
      <c r="BQ22" s="41">
        <v>4.1672354641003633</v>
      </c>
    </row>
    <row r="23" spans="1:69" ht="15.5" x14ac:dyDescent="0.35">
      <c r="A23" s="20" t="s">
        <v>96</v>
      </c>
      <c r="B23" s="9">
        <v>2017</v>
      </c>
      <c r="C23" s="10">
        <v>30746</v>
      </c>
      <c r="D23" s="11"/>
      <c r="E23" s="10">
        <v>65486</v>
      </c>
      <c r="F23" s="11"/>
      <c r="G23" s="10">
        <v>35820</v>
      </c>
      <c r="H23" s="11"/>
      <c r="I23" s="10">
        <v>34740</v>
      </c>
      <c r="J23" s="19"/>
      <c r="K23" s="10">
        <v>43593</v>
      </c>
      <c r="L23" s="18"/>
      <c r="M23" s="30">
        <f t="shared" si="0"/>
        <v>0.82169155598375887</v>
      </c>
      <c r="N23" s="11"/>
      <c r="O23" s="31">
        <f t="shared" ref="O23:O29" si="27">K23/E23</f>
        <v>0.66568426839324435</v>
      </c>
      <c r="P23" s="33">
        <f t="shared" ref="P23:P29" si="28">1-O23</f>
        <v>0.33431573160675565</v>
      </c>
      <c r="Q23" s="10">
        <v>10907</v>
      </c>
      <c r="R23" s="14">
        <f t="shared" ref="R23:R29" si="29">Q23/I23</f>
        <v>0.31396085204375362</v>
      </c>
      <c r="S23" s="10">
        <f t="shared" ref="S23:S29" si="30">I23-Q23</f>
        <v>23833</v>
      </c>
      <c r="T23" s="15">
        <f t="shared" ref="T23:T29" si="31">1-R23</f>
        <v>0.68603914795624643</v>
      </c>
      <c r="U23" s="11">
        <f t="shared" si="9"/>
        <v>3.996791051618227</v>
      </c>
      <c r="V23" s="16">
        <v>1.9004560475875745</v>
      </c>
      <c r="W23" s="16">
        <v>2.4242928958952965</v>
      </c>
      <c r="X23" s="14">
        <v>3.8102136242779867</v>
      </c>
      <c r="Y23" s="14">
        <v>3.4205556064912441</v>
      </c>
      <c r="Z23" s="14">
        <v>2.2900600008391727</v>
      </c>
      <c r="AA23" s="14">
        <v>1.1299030768230014</v>
      </c>
      <c r="AB23" s="14">
        <v>0.53049506764804688</v>
      </c>
      <c r="AC23" s="14">
        <v>0.46950493235195306</v>
      </c>
      <c r="AD23" s="17">
        <v>75.855290032679747</v>
      </c>
      <c r="AE23" s="17">
        <v>37.009491903964268</v>
      </c>
      <c r="AF23" s="17">
        <v>73.469669117647058</v>
      </c>
      <c r="AG23" s="17">
        <v>39.395112818996964</v>
      </c>
      <c r="AH23" s="10">
        <v>0</v>
      </c>
      <c r="AI23" s="17">
        <v>36.46017721368279</v>
      </c>
      <c r="AJ23" s="37">
        <v>2581</v>
      </c>
      <c r="AK23" s="37">
        <v>2445</v>
      </c>
      <c r="AL23" s="39">
        <v>0.43993170994698533</v>
      </c>
      <c r="AM23" s="39">
        <v>0.44410998292748677</v>
      </c>
      <c r="AN23" s="39">
        <v>0.1159583071255279</v>
      </c>
      <c r="AO23" s="41">
        <v>-6.3571428571428568</v>
      </c>
      <c r="AP23" s="37" t="s">
        <v>100</v>
      </c>
      <c r="AQ23" s="39">
        <v>3.7336224536542159E-2</v>
      </c>
      <c r="AR23" s="39">
        <v>7.9522539517335594E-2</v>
      </c>
      <c r="AS23" s="39">
        <v>0.10984814448737533</v>
      </c>
      <c r="AT23" s="41">
        <v>0.33988944201814131</v>
      </c>
      <c r="AU23" s="41">
        <v>2.1299030768230014</v>
      </c>
      <c r="AV23" s="37">
        <v>12466</v>
      </c>
      <c r="AW23" s="37">
        <v>33800</v>
      </c>
      <c r="AX23" s="44">
        <f t="shared" si="4"/>
        <v>105976.33136094676</v>
      </c>
      <c r="AY23" s="37">
        <v>2658</v>
      </c>
      <c r="AZ23" s="37">
        <f>Table1[[#This Row],[SGA ]]/Table1[[#This Row],[No of Employees]]*100000</f>
        <v>7863.9053254437877</v>
      </c>
      <c r="BA23" s="39">
        <f t="shared" si="10"/>
        <v>0.21321995828653939</v>
      </c>
      <c r="BB23" s="39"/>
      <c r="BC23" s="39"/>
      <c r="BD23" s="37">
        <v>5001</v>
      </c>
      <c r="BE23" s="37">
        <v>20463</v>
      </c>
      <c r="BF23" s="37">
        <v>5571</v>
      </c>
      <c r="BG23" s="37">
        <v>31083</v>
      </c>
      <c r="BH23" s="49">
        <v>0.4746510704578078</v>
      </c>
      <c r="BI23" s="49">
        <v>1.010960775385416</v>
      </c>
      <c r="BJ23" s="49">
        <v>1.3964866564830622</v>
      </c>
      <c r="BK23" s="49">
        <v>7.6367467855724888E-2</v>
      </c>
      <c r="BL23" s="49">
        <v>0.1626553047550901</v>
      </c>
      <c r="BM23" s="49">
        <v>0.22468325995147811</v>
      </c>
      <c r="BN23" s="41">
        <v>1.5804151434601086</v>
      </c>
      <c r="BO23" s="41">
        <v>26.188758650958526</v>
      </c>
      <c r="BP23" s="41">
        <v>0.26402485291859734</v>
      </c>
      <c r="BQ23" s="41">
        <v>6.5423697634620313</v>
      </c>
    </row>
    <row r="24" spans="1:69" ht="15.5" x14ac:dyDescent="0.35">
      <c r="A24" s="20" t="s">
        <v>96</v>
      </c>
      <c r="B24" s="3">
        <v>2018</v>
      </c>
      <c r="C24" s="4">
        <v>807</v>
      </c>
      <c r="D24" s="18">
        <v>-0.97375268327587328</v>
      </c>
      <c r="E24" s="4">
        <v>32718</v>
      </c>
      <c r="F24" s="18">
        <v>-0.5003817609870812</v>
      </c>
      <c r="G24" s="4">
        <v>44200</v>
      </c>
      <c r="H24" s="18">
        <v>0.23394751535455052</v>
      </c>
      <c r="I24" s="4">
        <v>31911</v>
      </c>
      <c r="J24" s="19">
        <f t="shared" si="13"/>
        <v>-8.1433506044905013E-2</v>
      </c>
      <c r="K24" s="4">
        <v>17384</v>
      </c>
      <c r="L24" s="11">
        <f t="shared" ref="L24:L29" si="32">(K24-K23)/K23</f>
        <v>-0.60122037941871398</v>
      </c>
      <c r="M24" s="30">
        <f t="shared" si="0"/>
        <v>2.5425678785089736</v>
      </c>
      <c r="N24" s="18">
        <f t="shared" ref="N24:N29" si="33">(M24-M23)/M23</f>
        <v>2.0943093670530897</v>
      </c>
      <c r="O24" s="32">
        <f t="shared" si="27"/>
        <v>0.53132832080200498</v>
      </c>
      <c r="P24" s="34">
        <f t="shared" si="28"/>
        <v>0.46867167919799502</v>
      </c>
      <c r="Q24" s="4">
        <v>11389</v>
      </c>
      <c r="R24" s="5">
        <f t="shared" si="29"/>
        <v>0.35689887499608286</v>
      </c>
      <c r="S24" s="4">
        <f t="shared" si="30"/>
        <v>20522</v>
      </c>
      <c r="T24" s="6">
        <f t="shared" si="31"/>
        <v>0.64310112500391714</v>
      </c>
      <c r="U24" s="51">
        <f t="shared" si="9"/>
        <v>1.5263851084379665</v>
      </c>
      <c r="V24" s="7">
        <v>1.7653884030273539</v>
      </c>
      <c r="W24" s="7">
        <v>2.3449256595443173</v>
      </c>
      <c r="X24" s="5">
        <v>1.3777329001668277</v>
      </c>
      <c r="Y24" s="5">
        <v>1.0613750109755027</v>
      </c>
      <c r="Z24" s="5">
        <v>1.0393236526654321</v>
      </c>
      <c r="AA24" s="5">
        <v>39.542750929368033</v>
      </c>
      <c r="AB24" s="5">
        <v>0.9753346781588117</v>
      </c>
      <c r="AC24" s="5">
        <v>2.4665321841188338E-2</v>
      </c>
      <c r="AD24" s="8">
        <v>60.322627879734476</v>
      </c>
      <c r="AE24" s="8">
        <v>23.980995475113119</v>
      </c>
      <c r="AF24" s="8">
        <v>65.025868801249516</v>
      </c>
      <c r="AG24" s="8">
        <v>19.277754553598072</v>
      </c>
      <c r="AH24" s="4">
        <v>0</v>
      </c>
      <c r="AI24" s="8">
        <v>41.044873326136397</v>
      </c>
      <c r="AJ24" s="38">
        <v>621</v>
      </c>
      <c r="AK24" s="38">
        <v>-4964</v>
      </c>
      <c r="AL24" s="40">
        <v>0.45305382336031136</v>
      </c>
      <c r="AM24" s="40">
        <v>0.51948166821458586</v>
      </c>
      <c r="AN24" s="40">
        <v>2.7464508425102827E-2</v>
      </c>
      <c r="AO24" s="42">
        <v>2.7117903930131004</v>
      </c>
      <c r="AP24" s="38" t="s">
        <v>103</v>
      </c>
      <c r="AQ24" s="40">
        <v>-0.15172076532795403</v>
      </c>
      <c r="AR24" s="40">
        <v>-6.1511771995043372</v>
      </c>
      <c r="AS24" s="40">
        <v>-0.21953916235460616</v>
      </c>
      <c r="AT24" s="42">
        <v>0.69108747478452226</v>
      </c>
      <c r="AU24" s="42">
        <v>40.542750929368033</v>
      </c>
      <c r="AV24" s="38">
        <v>12367</v>
      </c>
      <c r="AW24" s="38">
        <v>35400</v>
      </c>
      <c r="AX24" s="45">
        <f t="shared" si="4"/>
        <v>124858.75706214689</v>
      </c>
      <c r="AY24" s="38">
        <v>2986</v>
      </c>
      <c r="AZ24" s="38">
        <f>Table1[[#This Row],[SGA ]]/Table1[[#This Row],[No of Employees]]*100000</f>
        <v>8435.0282485875705</v>
      </c>
      <c r="BA24" s="40">
        <f t="shared" si="10"/>
        <v>0.24144901754669684</v>
      </c>
      <c r="BB24" s="40">
        <f t="shared" si="11"/>
        <v>0.1781758762424803</v>
      </c>
      <c r="BC24" s="40">
        <f t="shared" si="12"/>
        <v>7.2625864568321513E-2</v>
      </c>
      <c r="BD24" s="38">
        <v>3908</v>
      </c>
      <c r="BE24" s="38">
        <v>2381</v>
      </c>
      <c r="BF24" s="38">
        <v>-31500</v>
      </c>
      <c r="BG24" s="38">
        <v>-25252</v>
      </c>
      <c r="BH24" s="50">
        <v>-0.77180756769973713</v>
      </c>
      <c r="BI24" s="50">
        <v>-31.291201982651796</v>
      </c>
      <c r="BJ24" s="50">
        <v>-1.1168015567644067</v>
      </c>
      <c r="BK24" s="50">
        <v>0.11944495384803472</v>
      </c>
      <c r="BL24" s="50">
        <v>4.8426270136307314</v>
      </c>
      <c r="BM24" s="50">
        <v>0.17283623015346514</v>
      </c>
      <c r="BN24" s="42">
        <v>0.90470766802863478</v>
      </c>
      <c r="BO24" s="42">
        <v>3.4973069467687683</v>
      </c>
      <c r="BP24" s="42">
        <v>0.20607069407509457</v>
      </c>
      <c r="BQ24" s="42">
        <v>-4.5961309928455893</v>
      </c>
    </row>
    <row r="25" spans="1:69" ht="15.5" x14ac:dyDescent="0.35">
      <c r="A25" s="20" t="s">
        <v>96</v>
      </c>
      <c r="B25" s="9">
        <v>2019</v>
      </c>
      <c r="C25" s="10">
        <v>4909</v>
      </c>
      <c r="D25" s="11">
        <v>5.0830235439900866</v>
      </c>
      <c r="E25" s="10">
        <v>32957</v>
      </c>
      <c r="F25" s="11">
        <v>7.304847484565071E-3</v>
      </c>
      <c r="G25" s="10">
        <v>33566</v>
      </c>
      <c r="H25" s="11">
        <v>-0.24058823529411766</v>
      </c>
      <c r="I25" s="10">
        <v>28048</v>
      </c>
      <c r="J25" s="19">
        <f t="shared" si="13"/>
        <v>-0.1210554354297891</v>
      </c>
      <c r="K25" s="10">
        <v>16765</v>
      </c>
      <c r="L25" s="18">
        <f t="shared" si="32"/>
        <v>-3.5607455131155083E-2</v>
      </c>
      <c r="M25" s="30">
        <f t="shared" si="0"/>
        <v>2.0021473307485835</v>
      </c>
      <c r="N25" s="11">
        <f t="shared" si="33"/>
        <v>-0.21254911317345299</v>
      </c>
      <c r="O25" s="31">
        <f t="shared" si="27"/>
        <v>0.50869314561398182</v>
      </c>
      <c r="P25" s="33">
        <f t="shared" si="28"/>
        <v>0.49130685438601818</v>
      </c>
      <c r="Q25" s="10">
        <v>8935</v>
      </c>
      <c r="R25" s="14">
        <f t="shared" si="29"/>
        <v>0.31856103822019394</v>
      </c>
      <c r="S25" s="10">
        <f t="shared" si="30"/>
        <v>19113</v>
      </c>
      <c r="T25" s="15">
        <f t="shared" si="31"/>
        <v>0.68143896177980601</v>
      </c>
      <c r="U25" s="11">
        <f t="shared" si="9"/>
        <v>1.8763290430889759</v>
      </c>
      <c r="V25" s="16">
        <v>1.420112057373375</v>
      </c>
      <c r="W25" s="16">
        <v>1.8935227947019106</v>
      </c>
      <c r="X25" s="14">
        <v>1.7196418578623391</v>
      </c>
      <c r="Y25" s="14">
        <v>1.3721320649132625</v>
      </c>
      <c r="Z25" s="14">
        <v>1.2568408936326061</v>
      </c>
      <c r="AA25" s="14">
        <v>5.7135872886534935</v>
      </c>
      <c r="AB25" s="14">
        <v>0.8510483357101678</v>
      </c>
      <c r="AC25" s="14">
        <v>0.1489516642898322</v>
      </c>
      <c r="AD25" s="17">
        <v>59.425514594720319</v>
      </c>
      <c r="AE25" s="17">
        <v>26.869898111183936</v>
      </c>
      <c r="AF25" s="17">
        <v>58.067217118269561</v>
      </c>
      <c r="AG25" s="17">
        <v>28.228195587634694</v>
      </c>
      <c r="AH25" s="10">
        <v>0</v>
      </c>
      <c r="AI25" s="17">
        <v>31.197319007085625</v>
      </c>
      <c r="AJ25" s="37">
        <v>7667</v>
      </c>
      <c r="AK25" s="37">
        <v>4386</v>
      </c>
      <c r="AL25" s="39">
        <v>0.35426193713179255</v>
      </c>
      <c r="AM25" s="39">
        <v>0.32987269805957237</v>
      </c>
      <c r="AN25" s="39">
        <v>0.31586536480863509</v>
      </c>
      <c r="AO25" s="41">
        <v>41.22043010752688</v>
      </c>
      <c r="AP25" s="37" t="s">
        <v>125</v>
      </c>
      <c r="AQ25" s="39">
        <v>0.13308250144127196</v>
      </c>
      <c r="AR25" s="39">
        <v>0.89346099001833368</v>
      </c>
      <c r="AS25" s="39">
        <v>0.18069459893709058</v>
      </c>
      <c r="AT25" s="41">
        <v>0.7365051430652062</v>
      </c>
      <c r="AU25" s="41">
        <v>6.7135872886534935</v>
      </c>
      <c r="AV25" s="37">
        <v>15674</v>
      </c>
      <c r="AW25" s="37">
        <v>37000</v>
      </c>
      <c r="AX25" s="44">
        <f t="shared" si="4"/>
        <v>90718.91891891892</v>
      </c>
      <c r="AY25" s="37">
        <v>2195</v>
      </c>
      <c r="AZ25" s="37">
        <f>Table1[[#This Row],[SGA ]]/Table1[[#This Row],[No of Employees]]*100000</f>
        <v>5932.4324324324325</v>
      </c>
      <c r="BA25" s="39">
        <f t="shared" si="10"/>
        <v>0.14004083195100167</v>
      </c>
      <c r="BB25" s="39">
        <f t="shared" si="11"/>
        <v>-0.27342766295707471</v>
      </c>
      <c r="BC25" s="39">
        <f t="shared" si="12"/>
        <v>-0.29669086367010011</v>
      </c>
      <c r="BD25" s="37">
        <v>7286</v>
      </c>
      <c r="BE25" s="37">
        <v>-806</v>
      </c>
      <c r="BF25" s="37">
        <v>-6386</v>
      </c>
      <c r="BG25" s="37">
        <v>62</v>
      </c>
      <c r="BH25" s="49">
        <v>1.8812391904602967E-3</v>
      </c>
      <c r="BI25" s="49">
        <v>1.2629863515991036E-2</v>
      </c>
      <c r="BJ25" s="49">
        <v>2.554278416347382E-3</v>
      </c>
      <c r="BK25" s="49">
        <v>0.22107594744667294</v>
      </c>
      <c r="BL25" s="49">
        <v>1.4842126706050112</v>
      </c>
      <c r="BM25" s="49">
        <v>0.30016891195979073</v>
      </c>
      <c r="BN25" s="41">
        <v>1.8164660195221276</v>
      </c>
      <c r="BO25" s="41">
        <v>16.478059376669805</v>
      </c>
      <c r="BP25" s="41">
        <v>0.29013909416145384</v>
      </c>
      <c r="BQ25" s="41">
        <v>2.6738461761053895</v>
      </c>
    </row>
    <row r="26" spans="1:69" ht="15.5" x14ac:dyDescent="0.35">
      <c r="A26" s="20" t="s">
        <v>96</v>
      </c>
      <c r="B26" s="3">
        <v>2020</v>
      </c>
      <c r="C26" s="4">
        <v>6077</v>
      </c>
      <c r="D26" s="18">
        <v>0.23793033204318598</v>
      </c>
      <c r="E26" s="4">
        <v>35594</v>
      </c>
      <c r="F26" s="18">
        <v>8.0013350729738753E-2</v>
      </c>
      <c r="G26" s="4">
        <v>23531</v>
      </c>
      <c r="H26" s="18">
        <v>-0.29896323660847285</v>
      </c>
      <c r="I26" s="4">
        <v>29517</v>
      </c>
      <c r="J26" s="19">
        <f t="shared" si="13"/>
        <v>5.2374500855675986E-2</v>
      </c>
      <c r="K26" s="4">
        <v>18519</v>
      </c>
      <c r="L26" s="11">
        <f t="shared" si="32"/>
        <v>0.10462272591708917</v>
      </c>
      <c r="M26" s="30">
        <f t="shared" si="0"/>
        <v>1.2706409633349534</v>
      </c>
      <c r="N26" s="18">
        <f t="shared" si="33"/>
        <v>-0.36536090835039947</v>
      </c>
      <c r="O26" s="32">
        <f t="shared" si="27"/>
        <v>0.52028431758161486</v>
      </c>
      <c r="P26" s="34">
        <f t="shared" si="28"/>
        <v>0.47971568241838514</v>
      </c>
      <c r="Q26" s="4">
        <v>8672</v>
      </c>
      <c r="R26" s="5">
        <f t="shared" si="29"/>
        <v>0.29379679506724937</v>
      </c>
      <c r="S26" s="4">
        <f t="shared" si="30"/>
        <v>20845</v>
      </c>
      <c r="T26" s="6">
        <f t="shared" si="31"/>
        <v>0.70620320493275068</v>
      </c>
      <c r="U26" s="51">
        <f t="shared" si="9"/>
        <v>2.1354935424354244</v>
      </c>
      <c r="V26" s="7">
        <v>1.78</v>
      </c>
      <c r="W26" s="7">
        <v>2.1116319043107903</v>
      </c>
      <c r="X26" s="5">
        <v>1.8359086715867159</v>
      </c>
      <c r="Y26" s="5">
        <v>1.2931273062730628</v>
      </c>
      <c r="Z26" s="5">
        <v>1.2915327416646678</v>
      </c>
      <c r="AA26" s="5">
        <v>4.8571663649827217</v>
      </c>
      <c r="AB26" s="5">
        <v>0.82926897791762655</v>
      </c>
      <c r="AC26" s="5">
        <v>0.17073102208237342</v>
      </c>
      <c r="AD26" s="8">
        <v>102.46029173419774</v>
      </c>
      <c r="AE26" s="8">
        <v>62.092346266627004</v>
      </c>
      <c r="AF26" s="8">
        <v>88.656942193408966</v>
      </c>
      <c r="AG26" s="8">
        <v>75.895695807415777</v>
      </c>
      <c r="AH26" s="4">
        <v>0</v>
      </c>
      <c r="AI26" s="8">
        <v>26.564595926781962</v>
      </c>
      <c r="AJ26" s="38">
        <v>6255</v>
      </c>
      <c r="AK26" s="38">
        <v>5198</v>
      </c>
      <c r="AL26" s="40">
        <v>0.393310951510773</v>
      </c>
      <c r="AM26" s="40">
        <v>0.34086949130933664</v>
      </c>
      <c r="AN26" s="40">
        <v>0.26581955717989036</v>
      </c>
      <c r="AO26" s="42">
        <v>11.669776119402986</v>
      </c>
      <c r="AP26" s="38" t="s">
        <v>125</v>
      </c>
      <c r="AQ26" s="40">
        <v>0.14603584873855144</v>
      </c>
      <c r="AR26" s="40">
        <v>0.8553562613131479</v>
      </c>
      <c r="AS26" s="40">
        <v>0.22090008924397603</v>
      </c>
      <c r="AT26" s="42">
        <v>0.66109456649997189</v>
      </c>
      <c r="AU26" s="42">
        <v>5.8571663649827217</v>
      </c>
      <c r="AV26" s="38">
        <v>14276</v>
      </c>
      <c r="AW26" s="38">
        <v>41000</v>
      </c>
      <c r="AX26" s="45">
        <f t="shared" si="4"/>
        <v>57392.682926829264</v>
      </c>
      <c r="AY26" s="38">
        <v>2074</v>
      </c>
      <c r="AZ26" s="38">
        <f>Table1[[#This Row],[SGA ]]/Table1[[#This Row],[No of Employees]]*100000</f>
        <v>5058.5365853658541</v>
      </c>
      <c r="BA26" s="40">
        <f t="shared" si="10"/>
        <v>0.14527878957691229</v>
      </c>
      <c r="BB26" s="40">
        <f t="shared" si="11"/>
        <v>-0.36735706718325606</v>
      </c>
      <c r="BC26" s="40">
        <f t="shared" si="12"/>
        <v>-0.14730818378798816</v>
      </c>
      <c r="BD26" s="38">
        <v>5814</v>
      </c>
      <c r="BE26" s="38">
        <v>-5263</v>
      </c>
      <c r="BF26" s="38">
        <v>-5707</v>
      </c>
      <c r="BG26" s="38">
        <v>-5132</v>
      </c>
      <c r="BH26" s="50">
        <v>-0.14418160364106311</v>
      </c>
      <c r="BI26" s="50">
        <v>-0.84449563929570515</v>
      </c>
      <c r="BJ26" s="50">
        <v>-0.21809527856869662</v>
      </c>
      <c r="BK26" s="50">
        <v>0.1633421363151093</v>
      </c>
      <c r="BL26" s="50">
        <v>0.95672206680928085</v>
      </c>
      <c r="BM26" s="50">
        <v>0.2470783222132506</v>
      </c>
      <c r="BN26" s="42">
        <v>1.6163367202749226</v>
      </c>
      <c r="BO26" s="42">
        <v>14.872200832898542</v>
      </c>
      <c r="BP26" s="42">
        <v>0.29095070529617284</v>
      </c>
      <c r="BQ26" s="42">
        <v>2.402366215765146</v>
      </c>
    </row>
    <row r="27" spans="1:69" ht="15.5" x14ac:dyDescent="0.35">
      <c r="A27" s="20" t="s">
        <v>96</v>
      </c>
      <c r="B27" s="9">
        <v>2021</v>
      </c>
      <c r="C27" s="10">
        <v>9950</v>
      </c>
      <c r="D27" s="11">
        <v>0.63732104656903077</v>
      </c>
      <c r="E27" s="10">
        <v>41240</v>
      </c>
      <c r="F27" s="11">
        <v>0.15862223970332079</v>
      </c>
      <c r="G27" s="10">
        <v>24273</v>
      </c>
      <c r="H27" s="11">
        <v>3.1532871531171645E-2</v>
      </c>
      <c r="I27" s="10">
        <v>31290</v>
      </c>
      <c r="J27" s="19">
        <f t="shared" si="13"/>
        <v>6.006707998780364E-2</v>
      </c>
      <c r="K27" s="10">
        <v>20075</v>
      </c>
      <c r="L27" s="18">
        <f t="shared" si="32"/>
        <v>8.4021815432798741E-2</v>
      </c>
      <c r="M27" s="30">
        <f t="shared" si="0"/>
        <v>1.2091158156911581</v>
      </c>
      <c r="N27" s="11">
        <f t="shared" si="33"/>
        <v>-4.842056050382236E-2</v>
      </c>
      <c r="O27" s="31">
        <f t="shared" si="27"/>
        <v>0.48678467507274492</v>
      </c>
      <c r="P27" s="33">
        <f t="shared" si="28"/>
        <v>0.51321532492725508</v>
      </c>
      <c r="Q27" s="10">
        <v>11951</v>
      </c>
      <c r="R27" s="14">
        <f t="shared" si="29"/>
        <v>0.38194311281559606</v>
      </c>
      <c r="S27" s="10">
        <f t="shared" si="30"/>
        <v>19339</v>
      </c>
      <c r="T27" s="15">
        <f t="shared" si="31"/>
        <v>0.61805688718440388</v>
      </c>
      <c r="U27" s="11">
        <f t="shared" si="9"/>
        <v>1.6797757509831812</v>
      </c>
      <c r="V27" s="16">
        <v>1.7281645215444881</v>
      </c>
      <c r="W27" s="16">
        <v>1.8027829719999569</v>
      </c>
      <c r="X27" s="14">
        <v>1.4096728307254622</v>
      </c>
      <c r="Y27" s="14">
        <v>1.0387415279056147</v>
      </c>
      <c r="Z27" s="14">
        <v>1.5145043694089664</v>
      </c>
      <c r="AA27" s="14">
        <v>3.1447236180904521</v>
      </c>
      <c r="AB27" s="14">
        <v>0.75872938894277397</v>
      </c>
      <c r="AC27" s="14">
        <v>0.241270611057226</v>
      </c>
      <c r="AD27" s="17">
        <v>82.612536811106438</v>
      </c>
      <c r="AE27" s="17">
        <v>53.818440242244471</v>
      </c>
      <c r="AF27" s="17">
        <v>70.379329687280887</v>
      </c>
      <c r="AG27" s="17">
        <v>66.051647366070029</v>
      </c>
      <c r="AH27" s="10">
        <v>0</v>
      </c>
      <c r="AI27" s="17">
        <v>16.560889445036416</v>
      </c>
      <c r="AJ27" s="37">
        <v>9789</v>
      </c>
      <c r="AK27" s="37">
        <v>9043</v>
      </c>
      <c r="AL27" s="39">
        <v>0.42489423821724365</v>
      </c>
      <c r="AM27" s="39">
        <v>0.28347136983852705</v>
      </c>
      <c r="AN27" s="39">
        <v>0.2916343919442293</v>
      </c>
      <c r="AO27" s="41">
        <v>-20.183505154639175</v>
      </c>
      <c r="AP27" s="37" t="s">
        <v>101</v>
      </c>
      <c r="AQ27" s="39">
        <v>0.21927740058195927</v>
      </c>
      <c r="AR27" s="39">
        <v>0.90884422110552765</v>
      </c>
      <c r="AS27" s="39">
        <v>0.2694095215396532</v>
      </c>
      <c r="AT27" s="41">
        <v>0.81391852570320078</v>
      </c>
      <c r="AU27" s="41">
        <v>4.1447236180904525</v>
      </c>
      <c r="AV27" s="37">
        <v>19304</v>
      </c>
      <c r="AW27" s="37">
        <v>45000</v>
      </c>
      <c r="AX27" s="44">
        <f t="shared" si="4"/>
        <v>53940</v>
      </c>
      <c r="AY27" s="37">
        <v>2339</v>
      </c>
      <c r="AZ27" s="37">
        <f>Table1[[#This Row],[SGA ]]/Table1[[#This Row],[No of Employees]]*100000</f>
        <v>5197.7777777777774</v>
      </c>
      <c r="BA27" s="39">
        <f t="shared" si="10"/>
        <v>0.12116659759635309</v>
      </c>
      <c r="BB27" s="39">
        <f t="shared" si="11"/>
        <v>-6.0158939271599099E-2</v>
      </c>
      <c r="BC27" s="39">
        <f t="shared" si="12"/>
        <v>2.7525983070823792E-2</v>
      </c>
      <c r="BD27" s="37">
        <v>10536</v>
      </c>
      <c r="BE27" s="37">
        <v>-3356</v>
      </c>
      <c r="BF27" s="37">
        <v>-6798</v>
      </c>
      <c r="BG27" s="37">
        <v>409</v>
      </c>
      <c r="BH27" s="49">
        <v>9.9175557710960236E-3</v>
      </c>
      <c r="BI27" s="49">
        <v>4.1105527638190954E-2</v>
      </c>
      <c r="BJ27" s="49">
        <v>1.2184949055591967E-2</v>
      </c>
      <c r="BK27" s="49">
        <v>0.25548011639185259</v>
      </c>
      <c r="BL27" s="49">
        <v>1.058894472361809</v>
      </c>
      <c r="BM27" s="49">
        <v>0.31388905440028603</v>
      </c>
      <c r="BN27" s="41">
        <v>2.0263173040118736</v>
      </c>
      <c r="BO27" s="41">
        <v>14.567500128498864</v>
      </c>
      <c r="BP27" s="41">
        <v>0.26869037174295474</v>
      </c>
      <c r="BQ27" s="41">
        <v>3.8538816977565462</v>
      </c>
    </row>
    <row r="28" spans="1:69" ht="15.5" x14ac:dyDescent="0.35">
      <c r="A28" s="20" t="s">
        <v>96</v>
      </c>
      <c r="B28" s="3">
        <v>2022</v>
      </c>
      <c r="C28" s="4">
        <v>18013</v>
      </c>
      <c r="D28" s="18">
        <v>0.81035175879396981</v>
      </c>
      <c r="E28" s="4">
        <v>49014</v>
      </c>
      <c r="F28" s="18">
        <v>0.18850630455868089</v>
      </c>
      <c r="G28" s="4">
        <v>22611</v>
      </c>
      <c r="H28" s="18">
        <v>-6.8471140773699174E-2</v>
      </c>
      <c r="I28" s="4">
        <v>31001</v>
      </c>
      <c r="J28" s="19">
        <f t="shared" si="13"/>
        <v>-9.2361776925535318E-3</v>
      </c>
      <c r="K28" s="4">
        <v>20724</v>
      </c>
      <c r="L28" s="11">
        <f t="shared" si="32"/>
        <v>3.2328767123287673E-2</v>
      </c>
      <c r="M28" s="30">
        <f t="shared" si="0"/>
        <v>1.0910538506079908</v>
      </c>
      <c r="N28" s="18">
        <f t="shared" si="33"/>
        <v>-9.7643222883227646E-2</v>
      </c>
      <c r="O28" s="32">
        <f t="shared" si="27"/>
        <v>0.42281797037581098</v>
      </c>
      <c r="P28" s="34">
        <f t="shared" si="28"/>
        <v>0.57718202962418896</v>
      </c>
      <c r="Q28" s="4">
        <v>11866</v>
      </c>
      <c r="R28" s="5">
        <f t="shared" si="29"/>
        <v>0.38276184639205185</v>
      </c>
      <c r="S28" s="4">
        <f t="shared" si="30"/>
        <v>19135</v>
      </c>
      <c r="T28" s="6">
        <f t="shared" si="31"/>
        <v>0.61723815360794809</v>
      </c>
      <c r="U28" s="51">
        <f t="shared" si="9"/>
        <v>1.7465026125063206</v>
      </c>
      <c r="V28" s="7">
        <v>1.5470053360569556</v>
      </c>
      <c r="W28" s="7">
        <v>1.9710366681829148</v>
      </c>
      <c r="X28" s="5">
        <v>1.2121186583515928</v>
      </c>
      <c r="Y28" s="5">
        <v>0.53783920444968814</v>
      </c>
      <c r="Z28" s="5">
        <v>1.9413639926835642</v>
      </c>
      <c r="AA28" s="5">
        <v>1.7210348081940821</v>
      </c>
      <c r="AB28" s="5">
        <v>0.63249275717142039</v>
      </c>
      <c r="AC28" s="5">
        <v>0.36750724282857961</v>
      </c>
      <c r="AD28" s="8">
        <v>124.19989267507378</v>
      </c>
      <c r="AE28" s="8">
        <v>91.092609791694301</v>
      </c>
      <c r="AF28" s="8">
        <v>74.351489133351222</v>
      </c>
      <c r="AG28" s="8">
        <v>140.94101333341689</v>
      </c>
      <c r="AH28" s="4">
        <v>0</v>
      </c>
      <c r="AI28" s="8">
        <v>-16.741120658343078</v>
      </c>
      <c r="AJ28" s="38">
        <v>15860</v>
      </c>
      <c r="AK28" s="38">
        <v>12936</v>
      </c>
      <c r="AL28" s="40">
        <v>0.42160633484162896</v>
      </c>
      <c r="AM28" s="40">
        <v>0.21957013574660633</v>
      </c>
      <c r="AN28" s="40">
        <v>0.35882352941176471</v>
      </c>
      <c r="AO28" s="42">
        <v>18.399071925754061</v>
      </c>
      <c r="AP28" s="38" t="s">
        <v>126</v>
      </c>
      <c r="AQ28" s="40">
        <v>0.26392459297343618</v>
      </c>
      <c r="AR28" s="40">
        <v>0.71814800421917502</v>
      </c>
      <c r="AS28" s="40">
        <v>0.29266968325791853</v>
      </c>
      <c r="AT28" s="42">
        <v>0.90178316399396086</v>
      </c>
      <c r="AU28" s="42">
        <v>2.7210348081940818</v>
      </c>
      <c r="AV28" s="38">
        <v>25565</v>
      </c>
      <c r="AW28" s="38">
        <v>51000</v>
      </c>
      <c r="AX28" s="45">
        <f t="shared" si="4"/>
        <v>44335.294117647056</v>
      </c>
      <c r="AY28" s="38">
        <v>2570</v>
      </c>
      <c r="AZ28" s="38">
        <f>Table1[[#This Row],[SGA ]]/Table1[[#This Row],[No of Employees]]*100000</f>
        <v>5039.2156862745096</v>
      </c>
      <c r="BA28" s="40">
        <f t="shared" si="10"/>
        <v>0.10052806571484452</v>
      </c>
      <c r="BB28" s="40">
        <f t="shared" si="11"/>
        <v>-0.17806277127091108</v>
      </c>
      <c r="BC28" s="40">
        <f t="shared" si="12"/>
        <v>-3.0505746548298632E-2</v>
      </c>
      <c r="BD28" s="38">
        <v>9096</v>
      </c>
      <c r="BE28" s="38">
        <v>-5804</v>
      </c>
      <c r="BF28" s="38">
        <v>-7196</v>
      </c>
      <c r="BG28" s="38">
        <v>-4017</v>
      </c>
      <c r="BH28" s="50">
        <v>-8.1956175786509974E-2</v>
      </c>
      <c r="BI28" s="50">
        <v>-0.22300560706156664</v>
      </c>
      <c r="BJ28" s="50">
        <v>-9.088235294117647E-2</v>
      </c>
      <c r="BK28" s="50">
        <v>0.18557963030970742</v>
      </c>
      <c r="BL28" s="50">
        <v>0.50496863376450341</v>
      </c>
      <c r="BM28" s="50">
        <v>0.20579185520361992</v>
      </c>
      <c r="BN28" s="42">
        <v>2.5872531226110831</v>
      </c>
      <c r="BO28" s="42">
        <v>18.651556316244456</v>
      </c>
      <c r="BP28" s="42">
        <v>0.33569068742595276</v>
      </c>
      <c r="BQ28" s="42">
        <v>4.170741432343184</v>
      </c>
    </row>
    <row r="29" spans="1:69" ht="15.5" x14ac:dyDescent="0.35">
      <c r="A29" s="20" t="s">
        <v>96</v>
      </c>
      <c r="B29" s="9">
        <v>2023</v>
      </c>
      <c r="C29" s="10">
        <v>21581</v>
      </c>
      <c r="D29" s="11">
        <v>0.19807916504746573</v>
      </c>
      <c r="E29" s="10">
        <v>51040</v>
      </c>
      <c r="F29" s="11">
        <v>4.133512873872771E-2</v>
      </c>
      <c r="G29" s="10">
        <v>22258</v>
      </c>
      <c r="H29" s="11">
        <v>-1.5611870328601124E-2</v>
      </c>
      <c r="I29" s="10">
        <v>29459</v>
      </c>
      <c r="J29" s="19">
        <f t="shared" si="13"/>
        <v>-4.9740330957065898E-2</v>
      </c>
      <c r="K29" s="10">
        <v>22464</v>
      </c>
      <c r="L29" s="18">
        <f t="shared" si="32"/>
        <v>8.3960625361899244E-2</v>
      </c>
      <c r="M29" s="30">
        <f t="shared" si="0"/>
        <v>0.99082977207977208</v>
      </c>
      <c r="N29" s="11">
        <f t="shared" si="33"/>
        <v>-9.1859882509345181E-2</v>
      </c>
      <c r="O29" s="31">
        <f t="shared" si="27"/>
        <v>0.44012539184952976</v>
      </c>
      <c r="P29" s="33">
        <f t="shared" si="28"/>
        <v>0.55987460815047019</v>
      </c>
      <c r="Q29" s="10">
        <v>9628</v>
      </c>
      <c r="R29" s="14">
        <f t="shared" si="29"/>
        <v>0.32682711565226247</v>
      </c>
      <c r="S29" s="10">
        <f t="shared" si="30"/>
        <v>19831</v>
      </c>
      <c r="T29" s="15">
        <f t="shared" si="31"/>
        <v>0.67317288434773759</v>
      </c>
      <c r="U29" s="11">
        <f t="shared" si="9"/>
        <v>2.3331948483589531</v>
      </c>
      <c r="V29" s="16">
        <v>1.4662009410758208</v>
      </c>
      <c r="W29" s="16">
        <v>1.9043010836703946</v>
      </c>
      <c r="X29" s="14">
        <v>1.6661819692563358</v>
      </c>
      <c r="Y29" s="14">
        <v>1.1761528874117158</v>
      </c>
      <c r="Z29" s="14">
        <v>2.0882456759618777</v>
      </c>
      <c r="AA29" s="14">
        <v>1.3650433251471201</v>
      </c>
      <c r="AB29" s="14">
        <v>0.57717476489028208</v>
      </c>
      <c r="AC29" s="14">
        <v>0.42282523510971787</v>
      </c>
      <c r="AD29" s="17">
        <v>147.7112609490201</v>
      </c>
      <c r="AE29" s="17">
        <v>52.196738251415226</v>
      </c>
      <c r="AF29" s="17">
        <v>43.977566324280041</v>
      </c>
      <c r="AG29" s="17">
        <v>155.93043287615527</v>
      </c>
      <c r="AH29" s="10">
        <v>0</v>
      </c>
      <c r="AI29" s="17">
        <v>-8.2191719271351857</v>
      </c>
      <c r="AJ29" s="37">
        <v>7788</v>
      </c>
      <c r="AK29" s="37">
        <v>7232</v>
      </c>
      <c r="AL29" s="39">
        <v>0.44302065884980457</v>
      </c>
      <c r="AM29" s="39">
        <v>0.33955890563930763</v>
      </c>
      <c r="AN29" s="39">
        <v>0.21742043551088777</v>
      </c>
      <c r="AO29" s="41">
        <v>22.57391304347826</v>
      </c>
      <c r="AP29" s="37" t="s">
        <v>103</v>
      </c>
      <c r="AQ29" s="39">
        <v>0.14169278996865203</v>
      </c>
      <c r="AR29" s="39">
        <v>0.33510958713683331</v>
      </c>
      <c r="AS29" s="39">
        <v>0.20189838079285316</v>
      </c>
      <c r="AT29" s="41">
        <v>0.70180250783699061</v>
      </c>
      <c r="AU29" s="41">
        <v>2.3650433251471203</v>
      </c>
      <c r="AV29" s="37">
        <v>19951</v>
      </c>
      <c r="AW29" s="37">
        <v>50000</v>
      </c>
      <c r="AX29" s="44">
        <f t="shared" si="4"/>
        <v>44516</v>
      </c>
      <c r="AY29" s="37">
        <v>2483</v>
      </c>
      <c r="AZ29" s="37">
        <f>Table1[[#This Row],[SGA ]]/Table1[[#This Row],[No of Employees]]*100000</f>
        <v>4966</v>
      </c>
      <c r="BA29" s="39">
        <f t="shared" si="10"/>
        <v>0.12445491454062453</v>
      </c>
      <c r="BB29" s="39">
        <f t="shared" si="11"/>
        <v>4.0758922648269219E-3</v>
      </c>
      <c r="BC29" s="39">
        <f t="shared" si="12"/>
        <v>-1.4529182879377394E-2</v>
      </c>
      <c r="BD29" s="37">
        <v>11299</v>
      </c>
      <c r="BE29" s="37">
        <v>762</v>
      </c>
      <c r="BF29" s="37">
        <v>-6663</v>
      </c>
      <c r="BG29" s="37">
        <v>5428</v>
      </c>
      <c r="BH29" s="49">
        <v>0.10634796238244514</v>
      </c>
      <c r="BI29" s="49">
        <v>0.25151753857559889</v>
      </c>
      <c r="BJ29" s="49">
        <v>0.151535455053043</v>
      </c>
      <c r="BK29" s="49">
        <v>0.22137539184952978</v>
      </c>
      <c r="BL29" s="49">
        <v>0.52356239284555861</v>
      </c>
      <c r="BM29" s="49">
        <v>0.31543830262423228</v>
      </c>
      <c r="BN29" s="41">
        <v>2.0065449830603788</v>
      </c>
      <c r="BO29" s="41">
        <v>15.080623719889703</v>
      </c>
      <c r="BP29" s="41">
        <v>0.28335857677843113</v>
      </c>
      <c r="BQ29" s="41">
        <v>4.7695441142767576</v>
      </c>
    </row>
    <row r="30" spans="1:69" ht="15.5" x14ac:dyDescent="0.35">
      <c r="A30" s="20"/>
      <c r="B30" s="9"/>
      <c r="C30" s="10"/>
      <c r="D30" s="12"/>
      <c r="E30" s="10"/>
      <c r="F30" s="12"/>
      <c r="G30" s="10"/>
      <c r="H30" s="12"/>
      <c r="I30" s="10"/>
      <c r="J30" s="12"/>
      <c r="K30" s="10"/>
      <c r="L30" s="12"/>
      <c r="M30" s="30" t="e">
        <f>G30/K30</f>
        <v>#DIV/0!</v>
      </c>
      <c r="N30" s="12" t="e">
        <f>(M30-M29)/M29</f>
        <v>#DIV/0!</v>
      </c>
      <c r="O30" s="33" t="e">
        <f>K30/E30</f>
        <v>#DIV/0!</v>
      </c>
      <c r="P30" s="33" t="e">
        <f>1-O30</f>
        <v>#DIV/0!</v>
      </c>
      <c r="Q30" s="10"/>
      <c r="R30" s="10" t="e">
        <f>Q30/I30</f>
        <v>#DIV/0!</v>
      </c>
      <c r="S30" s="10">
        <f>I30-Q30</f>
        <v>0</v>
      </c>
      <c r="T30" s="15" t="e">
        <f>1-R30</f>
        <v>#DIV/0!</v>
      </c>
      <c r="U30" s="12" t="e">
        <f>K30/Q30</f>
        <v>#DIV/0!</v>
      </c>
      <c r="V30" s="43"/>
      <c r="W30" s="43"/>
      <c r="X30" s="10"/>
      <c r="Y30" s="10"/>
      <c r="Z30" s="10"/>
      <c r="AA30" s="10"/>
      <c r="AB30" s="10"/>
      <c r="AC30" s="10"/>
      <c r="AD30" s="17"/>
      <c r="AE30" s="17"/>
      <c r="AF30" s="17"/>
      <c r="AG30" s="10"/>
      <c r="AH30" s="10"/>
      <c r="AI30" s="17"/>
      <c r="AJ30" s="17"/>
      <c r="AK30" s="17"/>
      <c r="AL30" s="15"/>
      <c r="AM30" s="15"/>
      <c r="AN30" s="15"/>
      <c r="AO30" s="30"/>
      <c r="AP30" s="17" t="s">
        <v>104</v>
      </c>
      <c r="AQ30" s="17"/>
      <c r="AR30" s="17"/>
      <c r="AS30" s="17"/>
      <c r="AT30" s="17"/>
      <c r="AU30" s="17"/>
      <c r="AV30" s="17"/>
      <c r="AW30" s="17"/>
      <c r="AX30" s="17" t="e">
        <f t="shared" si="4"/>
        <v>#DIV/0!</v>
      </c>
      <c r="AY30" s="17"/>
      <c r="AZ30" s="17"/>
      <c r="BA30" s="17"/>
      <c r="BB30" s="37"/>
      <c r="BC30" s="37"/>
      <c r="BD30" s="37"/>
      <c r="BE30" s="37"/>
      <c r="BF30" s="37"/>
      <c r="BG30" s="37"/>
      <c r="BH30" s="37"/>
      <c r="BI30" s="37"/>
      <c r="BJ30" s="37"/>
      <c r="BK30" s="37"/>
      <c r="BL30" s="37"/>
      <c r="BM30" s="37"/>
      <c r="BN30" s="37"/>
      <c r="BO30" s="37"/>
      <c r="BP30" s="37"/>
      <c r="BQ30" s="37"/>
    </row>
    <row r="31" spans="1:69" ht="15.5" x14ac:dyDescent="0.35">
      <c r="A31" s="20"/>
      <c r="B31" s="9"/>
      <c r="C31" s="10"/>
      <c r="D31" s="12"/>
      <c r="E31" s="10"/>
      <c r="F31" s="12"/>
      <c r="G31" s="10"/>
      <c r="H31" s="12"/>
      <c r="I31" s="10"/>
      <c r="J31" s="12"/>
      <c r="K31" s="10"/>
      <c r="L31" s="12"/>
      <c r="M31" s="13"/>
      <c r="N31" s="12"/>
      <c r="O31" s="15"/>
      <c r="P31" s="15"/>
      <c r="Q31" s="10"/>
      <c r="R31" s="15"/>
      <c r="S31" s="10"/>
      <c r="T31" s="15"/>
      <c r="U31" s="15" t="e">
        <f>MAX(Table1[Current Ratio])</f>
        <v>#DIV/0!</v>
      </c>
      <c r="V31" s="29"/>
      <c r="W31" s="29"/>
      <c r="X31" s="15">
        <f>MAX(Table1[Quick Ratio])</f>
        <v>7.3365134431916736</v>
      </c>
      <c r="Y31" s="15">
        <f>MAX(Table1[Cash Ratio])</f>
        <v>6.1647875108412835</v>
      </c>
      <c r="Z31" s="15">
        <f>MAX(Table1[Solvency Ratio])</f>
        <v>11.992668621700879</v>
      </c>
      <c r="AA31" s="15"/>
      <c r="AB31" s="15"/>
      <c r="AC31" s="15"/>
      <c r="AD31" s="17"/>
      <c r="AE31" s="17"/>
      <c r="AF31" s="17"/>
      <c r="AG31" s="10"/>
      <c r="AH31" s="10"/>
      <c r="AI31" s="17"/>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row>
  </sheetData>
  <phoneticPr fontId="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6771-F122-404A-A3FB-219123082F05}">
  <dimension ref="A12:AB52"/>
  <sheetViews>
    <sheetView showOutlineSymbols="0" zoomScale="62" workbookViewId="0">
      <selection activeCell="AC16" sqref="AC16"/>
    </sheetView>
  </sheetViews>
  <sheetFormatPr defaultRowHeight="14.5" x14ac:dyDescent="0.35"/>
  <cols>
    <col min="5" max="5" width="8.7265625" customWidth="1"/>
  </cols>
  <sheetData>
    <row r="12" spans="1:28" ht="47.9" customHeight="1" x14ac:dyDescent="0.35">
      <c r="A12" s="77" t="s">
        <v>93</v>
      </c>
      <c r="B12" s="77"/>
      <c r="C12" s="77"/>
      <c r="D12" s="77"/>
      <c r="E12" s="77"/>
      <c r="F12" s="77"/>
      <c r="G12" s="27"/>
      <c r="H12" s="78" t="s">
        <v>94</v>
      </c>
      <c r="I12" s="79"/>
      <c r="J12" s="79"/>
      <c r="K12" s="79"/>
      <c r="L12" s="79"/>
      <c r="M12" s="79"/>
      <c r="N12" s="27"/>
      <c r="O12" s="77" t="s">
        <v>95</v>
      </c>
      <c r="P12" s="77"/>
      <c r="Q12" s="77"/>
      <c r="R12" s="77"/>
      <c r="S12" s="77"/>
      <c r="T12" s="77"/>
      <c r="U12" s="27"/>
      <c r="V12" s="78" t="s">
        <v>96</v>
      </c>
      <c r="W12" s="79"/>
      <c r="X12" s="79"/>
      <c r="Y12" s="79"/>
      <c r="Z12" s="79"/>
      <c r="AA12" s="79"/>
      <c r="AB12" s="27"/>
    </row>
    <row r="13" spans="1:28" x14ac:dyDescent="0.35">
      <c r="G13" s="28"/>
      <c r="N13" s="28"/>
      <c r="U13" s="28"/>
      <c r="AB13" s="28"/>
    </row>
    <row r="14" spans="1:28" x14ac:dyDescent="0.35">
      <c r="G14" s="28"/>
      <c r="N14" s="28"/>
      <c r="U14" s="28"/>
      <c r="AB14" s="28"/>
    </row>
    <row r="15" spans="1:28" x14ac:dyDescent="0.35">
      <c r="G15" s="28"/>
      <c r="N15" s="28"/>
      <c r="U15" s="28"/>
      <c r="AB15" s="28"/>
    </row>
    <row r="16" spans="1:28" x14ac:dyDescent="0.35">
      <c r="G16" s="28"/>
      <c r="N16" s="28"/>
      <c r="U16" s="28"/>
      <c r="AB16" s="28"/>
    </row>
    <row r="17" spans="7:28" x14ac:dyDescent="0.35">
      <c r="G17" s="28"/>
      <c r="N17" s="28"/>
      <c r="U17" s="28"/>
      <c r="AB17" s="28"/>
    </row>
    <row r="18" spans="7:28" x14ac:dyDescent="0.35">
      <c r="G18" s="28"/>
      <c r="N18" s="28"/>
      <c r="U18" s="28"/>
      <c r="AB18" s="28"/>
    </row>
    <row r="19" spans="7:28" x14ac:dyDescent="0.35">
      <c r="G19" s="28"/>
      <c r="N19" s="28"/>
      <c r="U19" s="28"/>
      <c r="AB19" s="28"/>
    </row>
    <row r="20" spans="7:28" x14ac:dyDescent="0.35">
      <c r="G20" s="28"/>
      <c r="N20" s="28"/>
      <c r="U20" s="28"/>
      <c r="AB20" s="28"/>
    </row>
    <row r="21" spans="7:28" x14ac:dyDescent="0.35">
      <c r="G21" s="28"/>
      <c r="N21" s="28"/>
      <c r="U21" s="28"/>
      <c r="AB21" s="28"/>
    </row>
    <row r="22" spans="7:28" x14ac:dyDescent="0.35">
      <c r="G22" s="28"/>
      <c r="N22" s="28"/>
      <c r="U22" s="28"/>
      <c r="AB22" s="28"/>
    </row>
    <row r="23" spans="7:28" x14ac:dyDescent="0.35">
      <c r="G23" s="28"/>
      <c r="N23" s="28"/>
      <c r="U23" s="28"/>
      <c r="AB23" s="28"/>
    </row>
    <row r="24" spans="7:28" x14ac:dyDescent="0.35">
      <c r="G24" s="28"/>
      <c r="N24" s="28"/>
      <c r="U24" s="28"/>
      <c r="AB24" s="28"/>
    </row>
    <row r="25" spans="7:28" x14ac:dyDescent="0.35">
      <c r="G25" s="28"/>
      <c r="N25" s="28"/>
      <c r="U25" s="28"/>
      <c r="AB25" s="28"/>
    </row>
    <row r="26" spans="7:28" x14ac:dyDescent="0.35">
      <c r="G26" s="28"/>
      <c r="N26" s="28"/>
      <c r="U26" s="28"/>
      <c r="AB26" s="28"/>
    </row>
    <row r="27" spans="7:28" x14ac:dyDescent="0.35">
      <c r="G27" s="28"/>
      <c r="N27" s="28"/>
      <c r="U27" s="28"/>
      <c r="AB27" s="28"/>
    </row>
    <row r="28" spans="7:28" x14ac:dyDescent="0.35">
      <c r="G28" s="28"/>
      <c r="N28" s="28"/>
      <c r="U28" s="28"/>
      <c r="AB28" s="28"/>
    </row>
    <row r="29" spans="7:28" x14ac:dyDescent="0.35">
      <c r="G29" s="28"/>
      <c r="N29" s="28"/>
      <c r="U29" s="28"/>
      <c r="AB29" s="28"/>
    </row>
    <row r="30" spans="7:28" x14ac:dyDescent="0.35">
      <c r="G30" s="28"/>
      <c r="N30" s="28"/>
      <c r="U30" s="28"/>
      <c r="AB30" s="28"/>
    </row>
    <row r="31" spans="7:28" x14ac:dyDescent="0.35">
      <c r="G31" s="28"/>
      <c r="N31" s="28"/>
      <c r="U31" s="28"/>
      <c r="AB31" s="28"/>
    </row>
    <row r="32" spans="7:28" x14ac:dyDescent="0.35">
      <c r="G32" s="28"/>
      <c r="N32" s="28"/>
      <c r="U32" s="28"/>
      <c r="AB32" s="28"/>
    </row>
    <row r="33" spans="7:28" x14ac:dyDescent="0.35">
      <c r="G33" s="28"/>
      <c r="N33" s="28"/>
      <c r="U33" s="28"/>
      <c r="AB33" s="28"/>
    </row>
    <row r="34" spans="7:28" x14ac:dyDescent="0.35">
      <c r="G34" s="28"/>
      <c r="N34" s="28"/>
      <c r="U34" s="28"/>
      <c r="AB34" s="28"/>
    </row>
    <row r="35" spans="7:28" x14ac:dyDescent="0.35">
      <c r="G35" s="28"/>
      <c r="N35" s="28"/>
      <c r="U35" s="28"/>
      <c r="AB35" s="28"/>
    </row>
    <row r="36" spans="7:28" x14ac:dyDescent="0.35">
      <c r="G36" s="28"/>
      <c r="N36" s="28"/>
      <c r="U36" s="28"/>
      <c r="AB36" s="28"/>
    </row>
    <row r="37" spans="7:28" x14ac:dyDescent="0.35">
      <c r="G37" s="28"/>
      <c r="N37" s="28"/>
      <c r="U37" s="28"/>
      <c r="AB37" s="28"/>
    </row>
    <row r="38" spans="7:28" x14ac:dyDescent="0.35">
      <c r="G38" s="28"/>
      <c r="N38" s="28"/>
      <c r="U38" s="28"/>
      <c r="AB38" s="28"/>
    </row>
    <row r="39" spans="7:28" x14ac:dyDescent="0.35">
      <c r="G39" s="28"/>
      <c r="N39" s="28"/>
      <c r="U39" s="28"/>
      <c r="AB39" s="28"/>
    </row>
    <row r="40" spans="7:28" x14ac:dyDescent="0.35">
      <c r="G40" s="28"/>
      <c r="N40" s="28"/>
      <c r="U40" s="28"/>
      <c r="AB40" s="28"/>
    </row>
    <row r="41" spans="7:28" x14ac:dyDescent="0.35">
      <c r="G41" s="28"/>
      <c r="N41" s="28"/>
      <c r="U41" s="28"/>
      <c r="AB41" s="28"/>
    </row>
    <row r="42" spans="7:28" x14ac:dyDescent="0.35">
      <c r="G42" s="28"/>
      <c r="N42" s="28"/>
      <c r="U42" s="28"/>
      <c r="AB42" s="28"/>
    </row>
    <row r="43" spans="7:28" x14ac:dyDescent="0.35">
      <c r="G43" s="28"/>
      <c r="N43" s="28"/>
      <c r="U43" s="28"/>
      <c r="AB43" s="28"/>
    </row>
    <row r="44" spans="7:28" x14ac:dyDescent="0.35">
      <c r="G44" s="28"/>
      <c r="N44" s="28"/>
      <c r="U44" s="28"/>
      <c r="AB44" s="28"/>
    </row>
    <row r="45" spans="7:28" x14ac:dyDescent="0.35">
      <c r="G45" s="28"/>
      <c r="N45" s="28"/>
      <c r="U45" s="28"/>
      <c r="AB45" s="28"/>
    </row>
    <row r="46" spans="7:28" x14ac:dyDescent="0.35">
      <c r="G46" s="28"/>
      <c r="N46" s="28"/>
      <c r="U46" s="28"/>
      <c r="AB46" s="28"/>
    </row>
    <row r="47" spans="7:28" x14ac:dyDescent="0.35">
      <c r="G47" s="28"/>
      <c r="N47" s="28"/>
      <c r="U47" s="28"/>
      <c r="AB47" s="28"/>
    </row>
    <row r="48" spans="7:28" x14ac:dyDescent="0.35">
      <c r="G48" s="28"/>
      <c r="N48" s="28"/>
      <c r="U48" s="28"/>
      <c r="AB48" s="28"/>
    </row>
    <row r="49" spans="7:28" x14ac:dyDescent="0.35">
      <c r="G49" s="28"/>
      <c r="N49" s="28"/>
      <c r="U49" s="28"/>
      <c r="AB49" s="28"/>
    </row>
    <row r="50" spans="7:28" x14ac:dyDescent="0.35">
      <c r="G50" s="28"/>
      <c r="N50" s="28"/>
      <c r="U50" s="28"/>
      <c r="AB50" s="28"/>
    </row>
    <row r="51" spans="7:28" x14ac:dyDescent="0.35">
      <c r="G51" s="28"/>
      <c r="N51" s="28"/>
      <c r="U51" s="28"/>
      <c r="AB51" s="28"/>
    </row>
    <row r="52" spans="7:28" x14ac:dyDescent="0.35">
      <c r="G52" s="28"/>
      <c r="N52" s="28"/>
      <c r="U52" s="28"/>
      <c r="AB52" s="28"/>
    </row>
  </sheetData>
  <mergeCells count="4">
    <mergeCell ref="A12:F12"/>
    <mergeCell ref="H12:M12"/>
    <mergeCell ref="O12:T12"/>
    <mergeCell ref="V12:AA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C516-2FDA-4991-A829-A5B28426FC25}">
  <dimension ref="L10:AE24"/>
  <sheetViews>
    <sheetView showOutlineSymbols="0" topLeftCell="A14" zoomScale="56" zoomScaleNormal="56" workbookViewId="0">
      <selection activeCell="AG18" sqref="AG18"/>
    </sheetView>
  </sheetViews>
  <sheetFormatPr defaultRowHeight="14.5" x14ac:dyDescent="0.35"/>
  <sheetData>
    <row r="10" spans="12:31" x14ac:dyDescent="0.35">
      <c r="L10" s="76" t="s">
        <v>202</v>
      </c>
    </row>
    <row r="11" spans="12:31" x14ac:dyDescent="0.35">
      <c r="U11" s="76" t="s">
        <v>202</v>
      </c>
      <c r="AE11" s="76" t="s">
        <v>202</v>
      </c>
    </row>
    <row r="24" spans="20:31" x14ac:dyDescent="0.35">
      <c r="T24" s="76" t="s">
        <v>202</v>
      </c>
      <c r="AE24" s="76" t="s">
        <v>202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574B-3BB7-42FE-B498-09F4FFF9311B}">
  <dimension ref="L11:AP28"/>
  <sheetViews>
    <sheetView showOutlineSymbols="0" topLeftCell="A25" zoomScale="45" zoomScaleNormal="45" workbookViewId="0">
      <selection activeCell="AQ41" sqref="AQ41"/>
    </sheetView>
  </sheetViews>
  <sheetFormatPr defaultRowHeight="14.5" x14ac:dyDescent="0.35"/>
  <sheetData>
    <row r="11" spans="12:42" x14ac:dyDescent="0.35">
      <c r="L11" s="76" t="s">
        <v>202</v>
      </c>
      <c r="V11" s="76" t="s">
        <v>203</v>
      </c>
      <c r="AF11" s="76" t="s">
        <v>202</v>
      </c>
      <c r="AP11" s="76" t="s">
        <v>202</v>
      </c>
    </row>
    <row r="28" spans="13:38" x14ac:dyDescent="0.35">
      <c r="M28" s="76" t="s">
        <v>202</v>
      </c>
      <c r="X28" s="76" t="s">
        <v>202</v>
      </c>
      <c r="AL28" s="76" t="s">
        <v>202</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AB0F-EA9C-485E-9AE1-7118A6076AB3}">
  <dimension ref="O11:AC11"/>
  <sheetViews>
    <sheetView showOutlineSymbols="0" topLeftCell="A8" zoomScale="65" zoomScaleNormal="65" workbookViewId="0">
      <selection activeCell="AK26" sqref="AK26"/>
    </sheetView>
  </sheetViews>
  <sheetFormatPr defaultRowHeight="14.5" x14ac:dyDescent="0.35"/>
  <sheetData>
    <row r="11" spans="15:29" x14ac:dyDescent="0.35">
      <c r="O11" s="76" t="s">
        <v>202</v>
      </c>
      <c r="AC11" s="76" t="s">
        <v>202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F1D6-9E3C-4866-A17C-ADD645812A3C}">
  <dimension ref="A13:AN41"/>
  <sheetViews>
    <sheetView topLeftCell="A25" zoomScale="58" zoomScaleNormal="58" workbookViewId="0">
      <selection activeCell="O55" sqref="O55"/>
    </sheetView>
  </sheetViews>
  <sheetFormatPr defaultRowHeight="14.5" x14ac:dyDescent="0.35"/>
  <cols>
    <col min="3" max="3" width="14.90625" customWidth="1"/>
    <col min="37" max="37" width="11.453125" bestFit="1" customWidth="1"/>
    <col min="40" max="40" width="13.54296875" bestFit="1" customWidth="1"/>
  </cols>
  <sheetData>
    <row r="13" spans="35:40" x14ac:dyDescent="0.35">
      <c r="AI13" s="52"/>
      <c r="AJ13" s="52"/>
      <c r="AK13" s="52"/>
    </row>
    <row r="14" spans="35:40" x14ac:dyDescent="0.35">
      <c r="AI14" s="52"/>
      <c r="AJ14" s="52"/>
      <c r="AK14" s="52"/>
    </row>
    <row r="16" spans="35:40" x14ac:dyDescent="0.35">
      <c r="AL16" s="59" t="s">
        <v>0</v>
      </c>
      <c r="AM16" s="52" t="s" vm="1">
        <v>93</v>
      </c>
      <c r="AN16" s="52"/>
    </row>
    <row r="17" spans="38:40" x14ac:dyDescent="0.35">
      <c r="AL17" s="52"/>
      <c r="AM17" s="52"/>
      <c r="AN17" s="52"/>
    </row>
    <row r="18" spans="38:40" x14ac:dyDescent="0.35">
      <c r="AL18" s="53" t="s">
        <v>1</v>
      </c>
      <c r="AM18" s="60" t="s">
        <v>153</v>
      </c>
      <c r="AN18" s="54" t="s">
        <v>99</v>
      </c>
    </row>
    <row r="19" spans="38:40" x14ac:dyDescent="0.35">
      <c r="AL19" s="58">
        <v>2017</v>
      </c>
      <c r="AM19" s="56">
        <v>66.689655172413794</v>
      </c>
      <c r="AN19" s="52" t="s">
        <v>102</v>
      </c>
    </row>
    <row r="20" spans="38:40" x14ac:dyDescent="0.35">
      <c r="AL20" s="58">
        <v>2018</v>
      </c>
      <c r="AM20" s="56">
        <v>229.28571428571428</v>
      </c>
      <c r="AN20" s="52" t="s">
        <v>103</v>
      </c>
    </row>
    <row r="21" spans="38:40" x14ac:dyDescent="0.35">
      <c r="AL21" s="58">
        <v>2019</v>
      </c>
      <c r="AM21" s="56">
        <v>41.347826086956523</v>
      </c>
      <c r="AN21" s="52" t="s">
        <v>100</v>
      </c>
    </row>
    <row r="22" spans="38:40" x14ac:dyDescent="0.35">
      <c r="AL22" s="58">
        <v>2020</v>
      </c>
      <c r="AM22" s="56">
        <v>-22.951612903225808</v>
      </c>
      <c r="AN22" s="52" t="s">
        <v>104</v>
      </c>
    </row>
    <row r="23" spans="38:40" x14ac:dyDescent="0.35">
      <c r="AL23" s="58">
        <v>2021</v>
      </c>
      <c r="AM23" s="56">
        <v>-36.845528455284551</v>
      </c>
      <c r="AN23" s="52" t="s">
        <v>100</v>
      </c>
    </row>
    <row r="24" spans="38:40" x14ac:dyDescent="0.35">
      <c r="AL24" s="58">
        <v>2022</v>
      </c>
      <c r="AM24" s="56">
        <v>100.41</v>
      </c>
      <c r="AN24" s="52" t="s">
        <v>100</v>
      </c>
    </row>
    <row r="25" spans="38:40" x14ac:dyDescent="0.35">
      <c r="AL25" s="58">
        <v>2023</v>
      </c>
      <c r="AM25" s="56">
        <v>-98.232558139534888</v>
      </c>
      <c r="AN25" s="52" t="s">
        <v>100</v>
      </c>
    </row>
    <row r="36" spans="1:3" x14ac:dyDescent="0.35">
      <c r="A36" s="80" t="s">
        <v>184</v>
      </c>
      <c r="B36" s="81"/>
      <c r="C36" s="81"/>
    </row>
    <row r="37" spans="1:3" x14ac:dyDescent="0.35">
      <c r="A37" s="80" t="s">
        <v>185</v>
      </c>
      <c r="B37" s="81"/>
      <c r="C37" s="81"/>
    </row>
    <row r="38" spans="1:3" x14ac:dyDescent="0.35">
      <c r="A38" s="80" t="s">
        <v>186</v>
      </c>
      <c r="B38" s="81"/>
      <c r="C38" s="81"/>
    </row>
    <row r="39" spans="1:3" x14ac:dyDescent="0.35">
      <c r="A39" s="80" t="s">
        <v>187</v>
      </c>
      <c r="B39" s="81"/>
      <c r="C39" s="81"/>
    </row>
    <row r="40" spans="1:3" x14ac:dyDescent="0.35">
      <c r="A40" s="80" t="s">
        <v>188</v>
      </c>
      <c r="B40" s="81"/>
      <c r="C40" s="81"/>
    </row>
    <row r="41" spans="1:3" x14ac:dyDescent="0.35">
      <c r="A41" s="80" t="s">
        <v>189</v>
      </c>
      <c r="B41" s="81"/>
      <c r="C41" s="81"/>
    </row>
  </sheetData>
  <mergeCells count="6">
    <mergeCell ref="A36:C36"/>
    <mergeCell ref="A37:C37"/>
    <mergeCell ref="A38:C38"/>
    <mergeCell ref="A39:C39"/>
    <mergeCell ref="A41:C41"/>
    <mergeCell ref="A40:C40"/>
  </mergeCells>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047E-FC20-4E6C-9A10-50C860D452EF}">
  <dimension ref="A33:C43"/>
  <sheetViews>
    <sheetView tabSelected="1" zoomScale="47" zoomScaleNormal="47" workbookViewId="0">
      <selection activeCell="C47" sqref="C47"/>
    </sheetView>
  </sheetViews>
  <sheetFormatPr defaultRowHeight="14.5" x14ac:dyDescent="0.35"/>
  <cols>
    <col min="1" max="1" width="8.7265625" customWidth="1"/>
    <col min="3" max="3" width="17.08984375" customWidth="1"/>
  </cols>
  <sheetData>
    <row r="33" spans="1:3" x14ac:dyDescent="0.35">
      <c r="A33" s="80" t="s">
        <v>190</v>
      </c>
      <c r="B33" s="81"/>
      <c r="C33" s="81"/>
    </row>
    <row r="34" spans="1:3" x14ac:dyDescent="0.35">
      <c r="A34" s="80" t="s">
        <v>191</v>
      </c>
      <c r="B34" s="81"/>
      <c r="C34" s="81"/>
    </row>
    <row r="35" spans="1:3" x14ac:dyDescent="0.35">
      <c r="A35" s="80" t="s">
        <v>192</v>
      </c>
      <c r="B35" s="81"/>
      <c r="C35" s="81"/>
    </row>
    <row r="36" spans="1:3" x14ac:dyDescent="0.35">
      <c r="A36" s="80" t="s">
        <v>193</v>
      </c>
      <c r="B36" s="81"/>
      <c r="C36" s="81"/>
    </row>
    <row r="37" spans="1:3" x14ac:dyDescent="0.35">
      <c r="A37" s="80" t="s">
        <v>194</v>
      </c>
      <c r="B37" s="81"/>
      <c r="C37" s="81"/>
    </row>
    <row r="38" spans="1:3" x14ac:dyDescent="0.35">
      <c r="A38" s="80" t="s">
        <v>195</v>
      </c>
      <c r="B38" s="81"/>
      <c r="C38" s="81"/>
    </row>
    <row r="39" spans="1:3" x14ac:dyDescent="0.35">
      <c r="A39" s="80" t="s">
        <v>196</v>
      </c>
      <c r="B39" s="81"/>
      <c r="C39" s="81"/>
    </row>
    <row r="40" spans="1:3" x14ac:dyDescent="0.35">
      <c r="A40" s="80" t="s">
        <v>197</v>
      </c>
      <c r="B40" s="81"/>
      <c r="C40" s="81"/>
    </row>
    <row r="41" spans="1:3" x14ac:dyDescent="0.35">
      <c r="A41" s="74"/>
      <c r="B41" s="75"/>
      <c r="C41" s="75"/>
    </row>
    <row r="42" spans="1:3" x14ac:dyDescent="0.35">
      <c r="A42" s="74"/>
      <c r="B42" s="75"/>
      <c r="C42" s="75"/>
    </row>
    <row r="43" spans="1:3" x14ac:dyDescent="0.35">
      <c r="A43" s="74"/>
      <c r="B43" s="75"/>
      <c r="C43" s="75"/>
    </row>
  </sheetData>
  <mergeCells count="8">
    <mergeCell ref="A39:C39"/>
    <mergeCell ref="A40:C40"/>
    <mergeCell ref="A33:C33"/>
    <mergeCell ref="A34:C34"/>
    <mergeCell ref="A35:C35"/>
    <mergeCell ref="A36:C36"/>
    <mergeCell ref="A37:C37"/>
    <mergeCell ref="A38:C38"/>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4ADF1-B874-4AC3-9ACF-614069DBD40C}">
  <dimension ref="A13:AC39"/>
  <sheetViews>
    <sheetView zoomScale="64" zoomScaleNormal="64" workbookViewId="0">
      <selection activeCell="AC39" sqref="AC39"/>
    </sheetView>
  </sheetViews>
  <sheetFormatPr defaultRowHeight="14.5" x14ac:dyDescent="0.35"/>
  <cols>
    <col min="3" max="3" width="14" customWidth="1"/>
  </cols>
  <sheetData>
    <row r="13" spans="1:3" x14ac:dyDescent="0.35">
      <c r="A13" s="82" t="s">
        <v>198</v>
      </c>
      <c r="B13" s="83"/>
      <c r="C13" s="83"/>
    </row>
    <row r="14" spans="1:3" x14ac:dyDescent="0.35">
      <c r="A14" s="82" t="s">
        <v>199</v>
      </c>
      <c r="B14" s="83"/>
      <c r="C14" s="83"/>
    </row>
    <row r="15" spans="1:3" x14ac:dyDescent="0.35">
      <c r="A15" s="82" t="s">
        <v>200</v>
      </c>
      <c r="B15" s="83"/>
      <c r="C15" s="83"/>
    </row>
    <row r="16" spans="1:3" x14ac:dyDescent="0.35">
      <c r="A16" s="82" t="s">
        <v>201</v>
      </c>
      <c r="B16" s="83"/>
      <c r="C16" s="83"/>
    </row>
    <row r="39" spans="29:29" x14ac:dyDescent="0.35">
      <c r="AC39" t="s">
        <v>204</v>
      </c>
    </row>
  </sheetData>
  <mergeCells count="4">
    <mergeCell ref="A13:C13"/>
    <mergeCell ref="A14:C14"/>
    <mergeCell ref="A15:C15"/>
    <mergeCell ref="A16:C16"/>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D822-CFBC-4844-BF8E-654A64039F41}">
  <dimension ref="B13:S45"/>
  <sheetViews>
    <sheetView zoomScale="62" zoomScaleNormal="62" workbookViewId="0">
      <selection activeCell="X19" sqref="X19"/>
    </sheetView>
  </sheetViews>
  <sheetFormatPr defaultRowHeight="14.5" x14ac:dyDescent="0.35"/>
  <cols>
    <col min="2" max="2" width="18.1796875" customWidth="1"/>
    <col min="12" max="12" width="18.54296875" customWidth="1"/>
  </cols>
  <sheetData>
    <row r="13" spans="2:19" x14ac:dyDescent="0.35">
      <c r="B13" s="65" t="s">
        <v>93</v>
      </c>
      <c r="C13" s="84">
        <v>2017</v>
      </c>
      <c r="D13" s="84">
        <v>2018</v>
      </c>
      <c r="E13" s="84">
        <v>2019</v>
      </c>
      <c r="F13" s="84">
        <v>2020</v>
      </c>
      <c r="G13" s="84">
        <v>2021</v>
      </c>
      <c r="H13" s="84">
        <v>2022</v>
      </c>
      <c r="I13" s="84">
        <v>2023</v>
      </c>
      <c r="L13" s="66" t="s">
        <v>94</v>
      </c>
      <c r="M13" s="85">
        <v>2017</v>
      </c>
      <c r="N13" s="85">
        <v>2018</v>
      </c>
      <c r="O13" s="85">
        <v>2019</v>
      </c>
      <c r="P13" s="85">
        <v>2020</v>
      </c>
      <c r="Q13" s="85">
        <v>2021</v>
      </c>
      <c r="R13" s="85">
        <v>2022</v>
      </c>
      <c r="S13" s="85">
        <v>2023</v>
      </c>
    </row>
    <row r="14" spans="2:19" ht="19" customHeight="1" x14ac:dyDescent="0.35">
      <c r="B14" s="68" t="s">
        <v>163</v>
      </c>
      <c r="C14" s="84"/>
      <c r="D14" s="84"/>
      <c r="E14" s="84"/>
      <c r="F14" s="84"/>
      <c r="G14" s="84"/>
      <c r="H14" s="84"/>
      <c r="I14" s="84"/>
      <c r="L14" s="67" t="s">
        <v>163</v>
      </c>
      <c r="M14" s="85"/>
      <c r="N14" s="85"/>
      <c r="O14" s="85"/>
      <c r="P14" s="85"/>
      <c r="Q14" s="85"/>
      <c r="R14" s="85"/>
      <c r="S14" s="85"/>
    </row>
    <row r="15" spans="2:19" x14ac:dyDescent="0.35">
      <c r="B15" s="65" t="s">
        <v>90</v>
      </c>
      <c r="C15" s="69">
        <f>IF([3]RawData!AH14&gt;122,1,IF([3]RawData!AH14&gt;42,3,IF([3]RawData!AH14&gt;41,5,IF([3]RawData!AH14&gt;-89,7,10))))</f>
        <v>7</v>
      </c>
      <c r="D15" s="69">
        <f>IF([3]RawData!AH15&gt;122,1,IF([3]RawData!AH15&gt;42,3,IF([3]RawData!AH15&gt;41,5,IF([3]RawData!AH15&gt;-89,7,10))))</f>
        <v>7</v>
      </c>
      <c r="E15" s="69">
        <f>IF([3]RawData!AH16&gt;122,1,IF([3]RawData!AH16&gt;42,3,IF([3]RawData!AH16&gt;41,5,IF([3]RawData!AH16&gt;-89,7,10))))</f>
        <v>7</v>
      </c>
      <c r="F15" s="69">
        <f>IF([3]RawData!AH17&gt;122,1,IF([3]RawData!AH17&gt;42,3,IF([3]RawData!AH17&gt;41,5,IF([3]RawData!AH17&gt;-89,7,10))))</f>
        <v>7</v>
      </c>
      <c r="G15" s="69">
        <f>IF([3]RawData!AH18&gt;122,1,IF([3]RawData!AH18&gt;42,3,IF([3]RawData!AH18&gt;41,5,IF([3]RawData!AH18&gt;-89,7,10))))</f>
        <v>7</v>
      </c>
      <c r="H15" s="69">
        <f>IF([3]RawData!AH19&gt;122,1,IF([3]RawData!AH19&gt;42,3,IF([3]RawData!AH19&gt;41,5,IF([3]RawData!AH19&gt;-89,7,10))))</f>
        <v>7</v>
      </c>
      <c r="I15" s="69">
        <f>IF([3]RawData!AH20&gt;122,1,IF([3]RawData!AH20&gt;42,3,IF([3]RawData!AH20&gt;41,5,IF([3]RawData!AH20&gt;-89,7,10))))</f>
        <v>7</v>
      </c>
      <c r="L15" s="66" t="s">
        <v>90</v>
      </c>
      <c r="M15" s="69">
        <f>IF([3]RawData!AI21&gt;122,1,IF([3]RawData!AI21&gt;42,3,IF([3]RawData!AI21&gt;41,5,IF([3]RawData!AI21&gt;-89,7,10))))</f>
        <v>3</v>
      </c>
      <c r="N15" s="69">
        <f>IF([3]RawData!AI22&gt;122,1,IF([3]RawData!AI22&gt;42,3,IF([3]RawData!AI22&gt;41,5,IF([3]RawData!AI22&gt;-89,7,10))))</f>
        <v>3</v>
      </c>
      <c r="O15" s="69">
        <f>IF([3]RawData!AI23&gt;122,1,IF([3]RawData!AI23&gt;42,3,IF([3]RawData!AI23&gt;41,5,IF([3]RawData!AI23&gt;-89,7,10))))</f>
        <v>7</v>
      </c>
      <c r="P15" s="69">
        <f>IF([3]RawData!AI24&gt;122,1,IF([3]RawData!AI24&gt;42,3,IF([3]RawData!AI24&gt;41,5,IF([3]RawData!AI24&gt;-89,7,10))))</f>
        <v>5</v>
      </c>
      <c r="Q15" s="69">
        <f>IF([3]RawData!AI25&gt;122,1,IF([3]RawData!AI25&gt;42,3,IF([3]RawData!AI25&gt;41,5,IF([3]RawData!AI25&gt;-89,7,10))))</f>
        <v>7</v>
      </c>
      <c r="R15" s="69">
        <f>IF([3]RawData!AI26&gt;122,1,IF([3]RawData!AI26&gt;42,3,IF([3]RawData!AI26&gt;41,5,IF([3]RawData!AI26&gt;-89,7,10))))</f>
        <v>7</v>
      </c>
      <c r="S15" s="69">
        <f>IF([3]RawData!AI27&gt;122,1,IF([3]RawData!AI27&gt;42,3,IF([3]RawData!AI27&gt;41,5,IF([3]RawData!AI27&gt;-89,7,10))))</f>
        <v>7</v>
      </c>
    </row>
    <row r="16" spans="2:19" x14ac:dyDescent="0.35">
      <c r="B16" s="65" t="s">
        <v>164</v>
      </c>
      <c r="C16" s="70">
        <f>IF([3]RawData!V14&lt;20%,1,IF([3]RawData!V14&lt;50%,3,IF([3]RawData!V14&lt;100%,5,IF([3]RawData!V14&lt;150%,7,10))))</f>
        <v>10</v>
      </c>
      <c r="D16" s="70">
        <f>IF([3]RawData!V15&lt;20%,1,IF([3]RawData!V15&lt;50%,3,IF([3]RawData!V15&lt;100%,5,IF([3]RawData!V15&lt;150%,7,10))))</f>
        <v>7</v>
      </c>
      <c r="E16" s="70">
        <f>IF([3]RawData!V16&lt;20%,1,IF([3]RawData!V16&lt;50%,3,IF([3]RawData!V16&lt;100%,5,IF([3]RawData!V16&lt;150%,7,10))))</f>
        <v>10</v>
      </c>
      <c r="F16" s="70">
        <f>IF([3]RawData!V17&lt;20%,1,IF([3]RawData!V17&lt;50%,3,IF([3]RawData!V17&lt;100%,5,IF([3]RawData!V17&lt;150%,7,10))))</f>
        <v>10</v>
      </c>
      <c r="G16" s="70">
        <f>IF([3]RawData!V18&lt;20%,1,IF([3]RawData!V18&lt;50%,3,IF([3]RawData!V18&lt;100%,5,IF([3]RawData!V18&lt;150%,7,10))))</f>
        <v>7</v>
      </c>
      <c r="H16" s="70">
        <f>IF([3]RawData!V19&lt;20%,1,IF([3]RawData!V19&lt;50%,3,IF([3]RawData!V19&lt;100%,5,IF([3]RawData!V19&lt;150%,7,10))))</f>
        <v>10</v>
      </c>
      <c r="I16" s="70">
        <f>IF([3]RawData!V20&lt;20%,1,IF([3]RawData!V20&lt;50%,3,IF([3]RawData!V20&lt;100%,5,IF([3]RawData!V20&lt;150%,7,10))))</f>
        <v>10</v>
      </c>
      <c r="L16" s="66" t="s">
        <v>164</v>
      </c>
      <c r="M16" s="70">
        <f>IF([3]RawData!W21&lt;20%,1,IF([3]RawData!W21&lt;50%,3,IF([3]RawData!W21&lt;100%,5,IF([3]RawData!W21&lt;150%,7,10))))</f>
        <v>10</v>
      </c>
      <c r="N16" s="70">
        <f>IF([3]RawData!W22&lt;20%,1,IF([3]RawData!W22&lt;50%,3,IF([3]RawData!W22&lt;100%,5,IF([3]RawData!W22&lt;150%,7,10))))</f>
        <v>10</v>
      </c>
      <c r="O16" s="70">
        <f>IF([3]RawData!W23&lt;20%,1,IF([3]RawData!W23&lt;50%,3,IF([3]RawData!W23&lt;100%,5,IF([3]RawData!W23&lt;150%,7,10))))</f>
        <v>10</v>
      </c>
      <c r="P16" s="70">
        <f>IF([3]RawData!W24&lt;20%,1,IF([3]RawData!W24&lt;50%,3,IF([3]RawData!W24&lt;100%,5,IF([3]RawData!W24&lt;150%,7,10))))</f>
        <v>10</v>
      </c>
      <c r="Q16" s="70">
        <f>IF([3]RawData!W25&lt;20%,1,IF([3]RawData!W25&lt;50%,3,IF([3]RawData!W25&lt;100%,5,IF([3]RawData!W25&lt;150%,7,10))))</f>
        <v>10</v>
      </c>
      <c r="R16" s="70">
        <f>IF([3]RawData!W26&lt;20%,1,IF([3]RawData!W26&lt;50%,3,IF([3]RawData!W26&lt;100%,5,IF([3]RawData!W26&lt;150%,7,10))))</f>
        <v>10</v>
      </c>
      <c r="S16" s="70">
        <f>IF([3]RawData!W27&lt;20%,1,IF([3]RawData!W27&lt;50%,3,IF([3]RawData!W27&lt;100%,5,IF([3]RawData!W27&lt;150%,7,10))))</f>
        <v>10</v>
      </c>
    </row>
    <row r="17" spans="2:19" x14ac:dyDescent="0.35">
      <c r="B17" s="65" t="s">
        <v>165</v>
      </c>
      <c r="C17" s="70">
        <f>IF([3]RawData!AA14&lt;20%,1,IF([3]RawData!AA14&lt;40%,3,IF([3]RawData!AA14&lt;60%,5,IF([3]RawData!AA14&lt;80%,7,10))))</f>
        <v>3</v>
      </c>
      <c r="D17" s="70">
        <f>IF([3]RawData!AA15&lt;20%,1,IF([3]RawData!AA15&lt;40%,3,IF([3]RawData!AA15&lt;60%,5,IF([3]RawData!AA15&lt;80%,7,10))))</f>
        <v>3</v>
      </c>
      <c r="E17" s="70">
        <f>IF([3]RawData!AA16&lt;20%,1,IF([3]RawData!AA16&lt;40%,3,IF([3]RawData!AA16&lt;60%,5,IF([3]RawData!AA16&lt;80%,7,10))))</f>
        <v>7</v>
      </c>
      <c r="F17" s="70">
        <f>IF([3]RawData!AA17&lt;20%,1,IF([3]RawData!AA15&lt;40%,3,IF([3]RawData!AA15&lt;60%,5,IF([3]RawData!AA15&lt;80%,7,10))))</f>
        <v>3</v>
      </c>
      <c r="G17" s="70">
        <f>IF([3]RawData!AA18&lt;20%,1,IF([3]RawData!AA18&lt;40%,3,IF([3]RawData!AA18&lt;60%,5,IF([3]RawData!AA18&lt;80%,7,10))))</f>
        <v>7</v>
      </c>
      <c r="H17" s="70">
        <f>IF([3]RawData!AA19&lt;20%,1,IF([3]RawData!AA19&lt;40%,3,IF([3]RawData!AA19&lt;60%,5,IF([3]RawData!AA19&lt;80%,7,10))))</f>
        <v>10</v>
      </c>
      <c r="I17" s="70">
        <f>IF([3]RawData!AA20&lt;20%,1,IF([3]RawData!AA20&lt;40%,3,IF([3]RawData!AA20&lt;60%,5,IF([3]RawData!AA20&lt;80%,7,10))))</f>
        <v>7</v>
      </c>
      <c r="L17" s="66" t="s">
        <v>165</v>
      </c>
      <c r="M17" s="70">
        <f>IF([3]RawData!AB21&lt;20%,1,IF([3]RawData!AB21&lt;40%,3,IF([3]RawData!AB21&lt;60%,5,IF([3]RawData!AB21&lt;80%,7,10))))</f>
        <v>5</v>
      </c>
      <c r="N17" s="70">
        <f>IF([3]RawData!AB22&lt;20%,1,IF([3]RawData!AB22&lt;40%,3,IF([3]RawData!AB22&lt;60%,5,IF([3]RawData!AB22&lt;80%,7,10))))</f>
        <v>5</v>
      </c>
      <c r="O17" s="70">
        <f>IF([3]RawData!AB23&lt;20%,1,IF([3]RawData!AB23&lt;40%,3,IF([3]RawData!AB23&lt;60%,5,IF([3]RawData!AB23&lt;80%,7,10))))</f>
        <v>5</v>
      </c>
      <c r="P17" s="70">
        <f>IF([3]RawData!AB24&lt;20%,1,IF([3]RawData!AB24&lt;40%,3,IF([3]RawData!AB24&lt;60%,5,IF([3]RawData!AB24&lt;80%,7,10))))</f>
        <v>10</v>
      </c>
      <c r="Q17" s="70">
        <f>IF([3]RawData!AB25&lt;20%,1,IF([3]RawData!AB25&lt;40%,3,IF([3]RawData!AB25&lt;60%,5,IF([3]RawData!AB25&lt;80%,7,10))))</f>
        <v>10</v>
      </c>
      <c r="R17" s="70">
        <f>IF([3]RawData!AB26&lt;20%,1,IF([3]RawData!AB26&lt;40%,3,IF([3]RawData!AB26&lt;60%,5,IF([3]RawData!AB26&lt;80%,7,10))))</f>
        <v>10</v>
      </c>
      <c r="S17" s="70">
        <f>IF([3]RawData!AB27&lt;20%,1,IF([3]RawData!AB27&lt;40%,3,IF([3]RawData!AB27&lt;60%,5,IF([3]RawData!AB27&lt;80%,7,10))))</f>
        <v>7</v>
      </c>
    </row>
    <row r="18" spans="2:19" x14ac:dyDescent="0.35">
      <c r="B18" s="65" t="s">
        <v>85</v>
      </c>
      <c r="C18" s="70">
        <f>IF([3]RawData!AC14&gt;80%,1,IF([3]RawData!AC14&gt;65%,3,IF([3]RawData!AC14&gt;50%,5,IF([3]RawData!AC14&gt;35%,7,10))))</f>
        <v>1</v>
      </c>
      <c r="D18" s="70">
        <f>IF([3]RawData!AC15&gt;80%,1,IF([3]RawData!AC15&gt;65%,3,IF([3]RawData!AC15&gt;50%,5,IF([3]RawData!AC15&gt;35%,7,10))))</f>
        <v>1</v>
      </c>
      <c r="E18" s="70">
        <f>IF([3]RawData!AC16&gt;80%,1,IF([3]RawData!AC16&gt;65%,3,IF([3]RawData!AC16&gt;50%,5,IF([3]RawData!AC16&gt;35%,7,10))))</f>
        <v>5</v>
      </c>
      <c r="F18" s="70">
        <f>IF([3]RawData!AC17&gt;80%,1,IF([3]RawData!AC17&gt;65%,3,IF([3]RawData!AC17&gt;50%,5,IF([3]RawData!AC17&gt;35%,7,10))))</f>
        <v>5</v>
      </c>
      <c r="G18" s="70">
        <f>IF([3]RawData!AC18&gt;80%,1,IF([3]RawData!AC18&gt;65%,3,IF([3]RawData!AC18&gt;50%,5,IF([3]RawData!AC18&gt;35%,7,10))))</f>
        <v>5</v>
      </c>
      <c r="H18" s="70">
        <f>IF([3]RawData!AC19&gt;80%,1,IF([3]RawData!AC19&gt;65%,3,IF([3]RawData!AC19&gt;50%,5,IF([3]RawData!AC19&gt;35%,7,10))))</f>
        <v>5</v>
      </c>
      <c r="I18" s="70">
        <f>IF([3]RawData!AC20&gt;80%,1,IF([3]RawData!AC20&gt;65%,3,IF([3]RawData!AC20&gt;50%,5,IF([3]RawData!AC20&gt;35%,7,10))))</f>
        <v>5</v>
      </c>
      <c r="L18" s="66" t="s">
        <v>85</v>
      </c>
      <c r="M18" s="70">
        <f>IF([3]RawData!AD21&gt;80%,1,IF([3]RawData!AD21&gt;65%,3,IF([3]RawData!AD21&gt;50%,5,IF([3]RawData!AD21&gt;35%,7,10))))</f>
        <v>1</v>
      </c>
      <c r="N18" s="70">
        <f>IF([3]RawData!AD22&gt;80%,1,IF([3]RawData!AD22&gt;65%,3,IF([3]RawData!AD22&gt;50%,5,IF([3]RawData!AD22&gt;35%,7,10))))</f>
        <v>1</v>
      </c>
      <c r="O18" s="70">
        <f>IF([3]RawData!AD23&gt;80%,1,IF([3]RawData!AD23&gt;65%,3,IF([3]RawData!AD23&gt;50%,5,IF([3]RawData!AD23&gt;35%,7,10))))</f>
        <v>1</v>
      </c>
      <c r="P18" s="70">
        <f>IF([3]RawData!AD24&gt;80%,1,IF([3]RawData!AD24&gt;65%,3,IF([3]RawData!AD24&gt;50%,5,IF([3]RawData!AD24&gt;35%,7,10))))</f>
        <v>1</v>
      </c>
      <c r="Q18" s="70">
        <f>IF([3]RawData!AD25&gt;80%,1,IF([3]RawData!AD25&gt;65%,3,IF([3]RawData!AD25&gt;50%,5,IF([3]RawData!AD25&gt;35%,7,10))))</f>
        <v>1</v>
      </c>
      <c r="R18" s="70">
        <f>IF([3]RawData!AD26&gt;80%,1,IF([3]RawData!AD26&gt;65%,3,IF([3]RawData!AD26&gt;50%,5,IF([3]RawData!AD26&gt;35%,7,10))))</f>
        <v>1</v>
      </c>
      <c r="S18" s="70">
        <f>IF([3]RawData!AD27&gt;80%,1,IF([3]RawData!AD27&gt;65%,3,IF([3]RawData!AD27&gt;50%,5,IF([3]RawData!AD27&gt;35%,7,10))))</f>
        <v>1</v>
      </c>
    </row>
    <row r="19" spans="2:19" x14ac:dyDescent="0.35">
      <c r="B19" s="65" t="s">
        <v>114</v>
      </c>
      <c r="C19" s="70">
        <f>IF([3]RawData!AR14&lt;0,1,IF([3]RawData!AR14&lt;5%,3,IF([3]RawData!AR14&lt;10%,5,IF([3]RawData!AR14&lt;15%,7,10))))</f>
        <v>3</v>
      </c>
      <c r="D19" s="70">
        <f>IF([3]RawData!AR15&lt;0,1,IF([3]RawData!AR15&lt;5%,3,IF([3]RawData!AR15&lt;10%,5,IF([3]RawData!AR15&lt;15%,7,10))))</f>
        <v>3</v>
      </c>
      <c r="E19" s="70">
        <f>IF([3]RawData!AR16&lt;0,1,IF([3]RawData!AR16&lt;5%,3,IF([3]RawData!AR16&lt;10%,5,IF([3]RawData!AR16&lt;15%,7,10))))</f>
        <v>7</v>
      </c>
      <c r="F19" s="70">
        <f>IF([3]RawData!AR17&lt;0,1,IF([3]RawData!AR17&lt;5%,3,IF([3]RawData!AR17&lt;10%,5,IF([3]RawData!AR17&lt;15%,7,10))))</f>
        <v>10</v>
      </c>
      <c r="G19" s="70">
        <f>IF([3]RawData!AR18&lt;0,1,IF([3]RawData!AR18&lt;5%,3,IF([3]RawData!AR18&lt;10%,5,IF([3]RawData!AR18&lt;15%,7,10))))</f>
        <v>10</v>
      </c>
      <c r="H19" s="70">
        <f>IF([3]RawData!AR19&lt;0,1,IF([3]RawData!AR19&lt;5%,3,IF([3]RawData!AR19&lt;10%,5,IF([3]RawData!AR19&lt;15%,7,10))))</f>
        <v>10</v>
      </c>
      <c r="I19" s="70">
        <f>IF([3]RawData!AR20&lt;0,1,IF([3]RawData!AR20&lt;5%,3,IF([3]RawData!AR20&lt;10%,5,IF([3]RawData!AR20&lt;15%,7,10))))</f>
        <v>10</v>
      </c>
      <c r="L19" s="66" t="s">
        <v>114</v>
      </c>
      <c r="M19" s="70">
        <f>IF([3]RawData!AS21&lt;0,1,IF([3]RawData!AS21&lt;5%,3,IF([3]RawData!AS21&lt;10%,5,IF([3]RawData!AS21&lt;15%,7,10))))</f>
        <v>7</v>
      </c>
      <c r="N19" s="70">
        <f>IF([3]RawData!AS22&lt;0,1,IF([3]RawData!AS22&lt;5%,3,IF([3]RawData!AS22&lt;10%,5,IF([3]RawData!AS22&lt;15%,7,10))))</f>
        <v>3</v>
      </c>
      <c r="O19" s="70">
        <f>IF([3]RawData!AS23&lt;0,1,IF([3]RawData!AS23&lt;5%,3,IF([3]RawData!AS23&lt;10%,5,IF([3]RawData!AS23&lt;15%,7,10))))</f>
        <v>7</v>
      </c>
      <c r="P19" s="70">
        <f>IF([3]RawData!AS24&lt;0,1,IF([3]RawData!AS24&lt;5%,3,IF([3]RawData!AS24&lt;10%,5,IF([3]RawData!AS24&lt;15%,7,10))))</f>
        <v>1</v>
      </c>
      <c r="Q19" s="70">
        <f>IF([3]RawData!AS25&lt;0,1,IF([3]RawData!AS25&lt;5%,3,IF([3]RawData!AS25&lt;10%,5,IF([3]RawData!AS25&lt;15%,7,10))))</f>
        <v>10</v>
      </c>
      <c r="R19" s="70">
        <f>IF([3]RawData!AS26&lt;0,1,IF([3]RawData!AS26&lt;5%,3,IF([3]RawData!AS26&lt;10%,5,IF([3]RawData!AS26&lt;15%,7,10))))</f>
        <v>10</v>
      </c>
      <c r="S19" s="70">
        <f>IF([3]RawData!AS27&lt;0,1,IF([3]RawData!AS27&lt;5%,3,IF([3]RawData!AS27&lt;10%,5,IF([3]RawData!AS27&lt;15%,7,10))))</f>
        <v>10</v>
      </c>
    </row>
    <row r="20" spans="2:19" x14ac:dyDescent="0.35">
      <c r="B20" s="65" t="s">
        <v>115</v>
      </c>
      <c r="C20" s="70">
        <f>IF([3]RawData!AS14&lt;0,1,IF([3]RawData!AS14&lt;5%,3,IF([3]RawData!AS14&lt;10%,5,IF([3]RawData!AS14&lt;15%,7,10))))</f>
        <v>5</v>
      </c>
      <c r="D20" s="70">
        <f>IF([3]RawData!AS15&lt;0,1,IF([3]RawData!AS15&lt;5%,3,IF([3]RawData!AS15&lt;10%,5,IF([3]RawData!AS15&lt;15%,7,10))))</f>
        <v>3</v>
      </c>
      <c r="E20" s="70">
        <f>IF([3]RawData!AS16&lt;0,1,IF([3]RawData!AS16&lt;5%,3,IF([3]RawData!AS16&lt;10%,5,IF([3]RawData!AS16&lt;15%,7,10))))</f>
        <v>10</v>
      </c>
      <c r="F20" s="70">
        <f>IF([3]RawData!AS17&lt;0,1,IF([3]RawData!AS17&lt;5%,3,IF([3]RawData!AS17&lt;10%,5,IF([3]RawData!AS17&lt;15%,7,10))))</f>
        <v>10</v>
      </c>
      <c r="G20" s="70">
        <f>IF([3]RawData!AS18&lt;0,1,IF([3]RawData!AS18&lt;5%,3,IF([3]RawData!AS622%,5,IF([3]RawData!AS18&lt;15%,7,10))))</f>
        <v>10</v>
      </c>
      <c r="H20" s="70">
        <f>IF([3]RawData!AS19&lt;0,1,IF([3]RawData!AS19&lt;5%,3,IF([3]RawData!AS19&lt;10%,5,IF([3]RawData!AS19&lt;15%,7,10))))</f>
        <v>10</v>
      </c>
      <c r="I20" s="70">
        <f>IF([3]RawData!AS20&lt;0,1,IF([3]RawData!AS20&lt;5%,3,IF([3]RawData!AS20&lt;10%,5,IF([3]RawData!AS20&lt;15%,7,10))))</f>
        <v>10</v>
      </c>
      <c r="L20" s="66" t="s">
        <v>115</v>
      </c>
      <c r="M20" s="70">
        <f>IF([3]RawData!AT21&lt;0,1,IF([3]RawData!AT21&lt;5%,3,IF([3]RawData!AT21&lt;10%,5,IF([3]RawData!AT21&lt;15%,7,10))))</f>
        <v>10</v>
      </c>
      <c r="N20" s="70">
        <f>IF([3]RawData!AT22&lt;0,1,IF([3]RawData!AT22&lt;5%,3,IF([3]RawData!AT22&lt;10%,5,IF([3]RawData!AT22&lt;15%,7,10))))</f>
        <v>10</v>
      </c>
      <c r="O20" s="70">
        <f>IF([3]RawData!AT23&lt;0,1,IF([3]RawData!AT23&lt;5%,3,IF([3]RawData!AT23&lt;10%,5,IF([3]RawData!AT23&lt;15%,7,10))))</f>
        <v>10</v>
      </c>
      <c r="P20" s="70">
        <f>IF([3]RawData!AT24&lt;0,1,IF([3]RawData!AT24&lt;5%,3,IF([3]RawData!AT24&lt;10%,5,IF([3]RawData!AT24&lt;15%,7,10))))</f>
        <v>10</v>
      </c>
      <c r="Q20" s="70">
        <f>IF([3]RawData!AT25&lt;0,1,IF([3]RawData!AT25&lt;5%,3,IF([3]RawData!AT25&lt;10%,5,IF([3]RawData!AT25&lt;15%,7,10))))</f>
        <v>10</v>
      </c>
      <c r="R20" s="70">
        <f>IF([3]RawData!AT26&lt;0,1,IF([3]RawData!AT26&lt;5%,3,IF([3]RawData!AT26&lt;10%,5,IF([3]RawData!AT26&lt;15%,7,10))))</f>
        <v>10</v>
      </c>
      <c r="S20" s="70">
        <f>IF([3]RawData!AT27&lt;0,1,IF([3]RawData!AT27&lt;5%,3,IF([3]RawData!AT27&lt;10%,5,IF([3]RawData!AT27&lt;15%,7,10))))</f>
        <v>10</v>
      </c>
    </row>
    <row r="21" spans="2:19" x14ac:dyDescent="0.35">
      <c r="B21" s="65" t="s">
        <v>111</v>
      </c>
      <c r="C21" s="70">
        <f>IF([3]RawData!AO14&lt;0,1,IF([3]RawData!AO14&lt;5%,3,IF([3]RawData!AO14&lt;10%,5,IF([3]RawData!AO14&lt;15%,7,10))))</f>
        <v>10</v>
      </c>
      <c r="D21" s="70">
        <f>IF([3]RawData!AO15&lt;0,1,IF([3]RawData!AO15&lt;5%,3,IF([3]RawData!AO15&lt;10%,5,IF([3]RawData!AO15&lt;15%,7,10))))</f>
        <v>1</v>
      </c>
      <c r="E21" s="70">
        <f>IF([3]RawData!AO16&lt;0,1,IF([3]RawData!AO16&lt;5%,3,IF([3]RawData!AO16&lt;10%,5,IF([3]RawData!AO16&lt;15%,7,10))))</f>
        <v>1</v>
      </c>
      <c r="F21" s="70">
        <f>IF([3]RawData!AO17&lt;0,1,IF([3]RawData!AO17&lt;5%,3,IF([3]RawData!AO17&lt;10%,5,IF([3]RawData!AO17&lt;15%,7,10))))</f>
        <v>1</v>
      </c>
      <c r="G21" s="70">
        <f>IF([3]RawData!AO18&lt;0,1,IF([3]RawData!AO18&lt;5%,3,IF([3]RawData!AO18&lt;10%,5,IF([3]RawData!AO18&lt;15%,7,10))))</f>
        <v>1</v>
      </c>
      <c r="H21" s="70">
        <f>IF([3]RawData!AO19&lt;0,1,IF([3]RawData!AO19&lt;5%,3,IF([3]RawData!AO19&lt;10%,5,IF([3]RawData!AO19&lt;15%,7,10))))</f>
        <v>1</v>
      </c>
      <c r="I21" s="70">
        <f>IF([3]RawData!AO20&lt;0,1,IF([3]RawData!AO20&lt;5%,3,IF([3]RawData!AO20&lt;10%,5,IF([3]RawData!AO20&lt;15%,7,10))))</f>
        <v>1</v>
      </c>
      <c r="L21" s="66" t="s">
        <v>111</v>
      </c>
      <c r="M21" s="70">
        <f>IF([3]RawData!AP21&lt;0,1,IF([3]RawData!AP21&lt;5%,3,IF([3]RawData!AP21&lt;10%,5,IF([3]RawData!AP21&lt;15%,7,10))))</f>
        <v>10</v>
      </c>
      <c r="N21" s="70">
        <f>IF([3]RawData!AP22&lt;0,1,IF([3]RawData!AP22&lt;5%,3,IF([3]RawData!AP22&lt;10%,5,IF([3]RawData!AP22&lt;15%,7,10))))</f>
        <v>10</v>
      </c>
      <c r="O21" s="70">
        <f>IF([3]RawData!AP23&lt;0,1,IF([3]RawData!AP23&lt;5%,3,IF([3]RawData!AP23&lt;10%,5,IF([3]RawData!AP23&lt;15%,7,10))))</f>
        <v>10</v>
      </c>
      <c r="P21" s="70">
        <f>IF([3]RawData!AP24&lt;0,1,IF([3]RawData!AP24&lt;5%,3,IF([3]RawData!AP24&lt;10%,5,IF([3]RawData!AP24&lt;15%,7,10))))</f>
        <v>10</v>
      </c>
      <c r="Q21" s="70">
        <f>IF([3]RawData!AP25&lt;0,1,IF([3]RawData!AP25&lt;5%,3,IF([3]RawData!AP25&lt;10%,5,IF([3]RawData!AP25&lt;15%,7,10))))</f>
        <v>10</v>
      </c>
      <c r="R21" s="70">
        <f>IF([3]RawData!AP26&lt;0,1,IF([3]RawData!AP26&lt;5%,3,IF([3]RawData!AP26&lt;10%,5,IF([3]RawData!AP26&lt;15%,7,10))))</f>
        <v>10</v>
      </c>
      <c r="S21" s="70">
        <f>IF([3]RawData!AP27&lt;0,1,IF([3]RawData!AP27&lt;5%,3,IF([3]RawData!AP27&lt;10%,5,IF([3]RawData!AP27&lt;15%,7,10))))</f>
        <v>10</v>
      </c>
    </row>
    <row r="22" spans="2:19" x14ac:dyDescent="0.35">
      <c r="B22" s="65" t="s">
        <v>138</v>
      </c>
      <c r="C22" s="70">
        <f>IF([3]RawData!BN14&lt;0,1,IF([3]RawData!BN14&lt;5%,3,IF([3]RawData!BN14&lt;10%,5,IF([3]RawData!BN14&lt;15%,7,10))))</f>
        <v>10</v>
      </c>
      <c r="D22" s="70">
        <f>IF([3]RawData!BN15&lt;0,1,IF([3]RawData!BN15&lt;5%,3,IF([3]RawData!BN15&lt;10%,5,IF([3]RawData!BN15&lt;15%,7,10))))</f>
        <v>10</v>
      </c>
      <c r="E22" s="70">
        <f>IF([3]RawData!BN16&lt;0,1,IF([3]RawData!BN16&lt;5%,3,IF([3]RawData!BN16&lt;10%,5,IF([3]RawData!BN16&lt;15%,7,10))))</f>
        <v>10</v>
      </c>
      <c r="F22" s="70">
        <f>IF([3]RawData!BN17&lt;0,1,IF([3]RawData!BN17&lt;5%,3,IF([3]RawData!BN17&lt;10%,5,IF([3]RawData!BN17&lt;15%,7,10))))</f>
        <v>10</v>
      </c>
      <c r="G22" s="70">
        <f>IF([3]RawData!BN18&lt;0,1,IF([3]RawData!BN18&lt;5%,3,IF([3]RawData!BN18&lt;10%,5,IF([3]RawData!BN18&lt;15%,7,10))))</f>
        <v>10</v>
      </c>
      <c r="H22" s="70">
        <f>IF([3]RawData!BN19&lt;0,1,IF([3]RawData!BN19&lt;5%,3,IF([3]RawData!BN19&lt;10%,5,IF([3]RawData!BN19&lt;15%,7,10))))</f>
        <v>10</v>
      </c>
      <c r="I22" s="70">
        <f>IF([3]RawData!BN20&lt;0,1,IF([3]RawData!BN20&lt;5%,3,IF([3]RawData!BN20&lt;10%,5,IF([3]RawData!BN20&lt;15%,7,10))))</f>
        <v>10</v>
      </c>
      <c r="L22" s="66" t="s">
        <v>138</v>
      </c>
      <c r="M22" s="70">
        <f>IF([3]RawData!BO21&lt;0,1,IF([3]RawData!BO21&lt;5%,3,IF([3]RawData!BO21&lt;10%,5,IF([3]RawData!BO21&lt;15%,7,10))))</f>
        <v>10</v>
      </c>
      <c r="N22" s="70">
        <f>IF([3]RawData!BO22&lt;0,1,IF([3]RawData!BO22&lt;5%,3,IF([3]RawData!BO22&lt;10%,5,IF([3]RawData!BO22&lt;15%,7,10))))</f>
        <v>10</v>
      </c>
      <c r="O22" s="70">
        <f>IF([3]RawData!BO23&lt;0,1,IF([3]RawData!BO23&lt;5%,3,IF([3]RawData!BO23&lt;10%,5,IF([3]RawData!BO23&lt;15%,7,10))))</f>
        <v>10</v>
      </c>
      <c r="P22" s="70">
        <f>IF([3]RawData!BO24&lt;0,1,IF([3]RawData!BO24&lt;5%,3,IF([3]RawData!BO24&lt;10%,5,IF([3]RawData!BO24&lt;15%,7,10))))</f>
        <v>10</v>
      </c>
      <c r="Q22" s="70">
        <f>IF([3]RawData!BO25&lt;0,1,IF([3]RawData!BO25&lt;5%,3,IF([3]RawData!BO25&lt;10%,5,IF([3]RawData!BO25&lt;15%,7,10))))</f>
        <v>10</v>
      </c>
      <c r="R22" s="70">
        <f>IF([3]RawData!BO26&lt;0,1,IF([3]RawData!BO26&lt;5%,3,IF([3]RawData!BO26&lt;10%,5,IF([3]RawData!BO26&lt;15%,7,10))))</f>
        <v>10</v>
      </c>
      <c r="S22" s="70">
        <f>IF([3]RawData!BO27&lt;0,1,IF([3]RawData!BO27&lt;5%,3,IF([3]RawData!BO27&lt;10%,5,IF([3]RawData!BO27&lt;15%,7,10))))</f>
        <v>10</v>
      </c>
    </row>
    <row r="23" spans="2:19" x14ac:dyDescent="0.35">
      <c r="B23" s="65" t="s">
        <v>166</v>
      </c>
      <c r="C23" s="71">
        <f>IF([3]RawData!BO14&lt;1.2,1,IF([3]RawData!BO14&lt;2.9,6,10))</f>
        <v>10</v>
      </c>
      <c r="D23" s="71">
        <f>IF([3]RawData!BO15&lt;1.2,1,IF([3]RawData!BO15&lt;2.9,6,10))</f>
        <v>10</v>
      </c>
      <c r="E23" s="71">
        <f>IF([3]RawData!BO16&lt;1.2,1,IF([3]RawData!BO16&lt;2.9,6,10))</f>
        <v>10</v>
      </c>
      <c r="F23" s="71">
        <f>IF([3]RawData!BO17&lt;1.2,1,IF([3]RawData!BO17&lt;2.9,6,10))</f>
        <v>10</v>
      </c>
      <c r="G23" s="71">
        <f>IF([3]RawData!BO18&lt;1.2,1,IF([3]RawData!BO18&lt;2.9,6,10))</f>
        <v>10</v>
      </c>
      <c r="H23" s="71">
        <f>IF([3]RawData!BO19&lt;1.2,1,IF([3]RawData!BO19&lt;2.9,6,10))</f>
        <v>10</v>
      </c>
      <c r="I23" s="71">
        <f>IF([3]RawData!BO20&lt;1.2,1,IF([3]RawData!BO20&lt;2.9,6,10))</f>
        <v>10</v>
      </c>
      <c r="L23" s="66" t="s">
        <v>166</v>
      </c>
      <c r="M23" s="71">
        <f>IF([3]RawData!BP21&lt;1.2,1,IF([3]RawData!BP21&lt;2.9,6,10))</f>
        <v>1</v>
      </c>
      <c r="N23" s="71">
        <f>IF([3]RawData!BP22&lt;1.2,1,IF([3]RawData!BP22&lt;2.9,6,10))</f>
        <v>1</v>
      </c>
      <c r="O23" s="71">
        <f>IF([3]RawData!BP23&lt;1.2,1,IF([3]RawData!BP23&lt;2.9,6,10))</f>
        <v>1</v>
      </c>
      <c r="P23" s="71">
        <f>IF([3]RawData!BP24&lt;1.2,1,IF([3]RawData!BP24&lt;2.9,6,10))</f>
        <v>1</v>
      </c>
      <c r="Q23" s="71">
        <f>IF([3]RawData!BP25&lt;1.2,1,IF([3]RawData!BP25&lt;2.9,6,10))</f>
        <v>1</v>
      </c>
      <c r="R23" s="71">
        <f>IF([3]RawData!BP26&lt;1.2,1,IF([3]RawData!BP26&lt;2.9,6,10))</f>
        <v>1</v>
      </c>
      <c r="S23" s="71">
        <f>IF([3]RawData!BP27&lt;1.2,1,IF([3]RawData!BP27&lt;2.9,6,10))</f>
        <v>1</v>
      </c>
    </row>
    <row r="24" spans="2:19" x14ac:dyDescent="0.35">
      <c r="B24" s="65" t="s">
        <v>167</v>
      </c>
      <c r="C24" s="70">
        <f>IF([3]RawData!BP14&lt;1.2,1,IF([3]RawData!BP14&lt;2.9,6,10))</f>
        <v>1</v>
      </c>
      <c r="D24" s="70">
        <f>IF([3]RawData!BP15&lt;1.2,1,IF([3]RawData!BP15&lt;2.9,6,10))</f>
        <v>1</v>
      </c>
      <c r="E24" s="70">
        <f>IF([3]RawData!BP16&lt;1.2,1,IF([3]RawData!BP16&lt;2.9,6,10))</f>
        <v>1</v>
      </c>
      <c r="F24" s="70">
        <f>IF([3]RawData!BP17&lt;1.2,1,IF([3]RawData!BP17&lt;2.9,6,10))</f>
        <v>1</v>
      </c>
      <c r="G24" s="70">
        <f>IF([3]RawData!BP18&lt;1.2,1,IF([3]RawData!BP18&lt;2.9,6,10))</f>
        <v>1</v>
      </c>
      <c r="H24" s="70">
        <f>IF([3]RawData!BP19&lt;1.2,1,IF([3]RawData!BP19&lt;2.9,6,10))</f>
        <v>1</v>
      </c>
      <c r="I24" s="70">
        <f>IF([3]RawData!BP20&lt;1.2,1,IF([3]RawData!BP20&lt;2.9,6,10))</f>
        <v>1</v>
      </c>
      <c r="L24" s="66" t="s">
        <v>167</v>
      </c>
      <c r="M24" s="70">
        <f>IF([3]RawData!BQ21&lt;1.2,1,IF([3]RawData!BQ21&lt;2.9,6,10))</f>
        <v>10</v>
      </c>
      <c r="N24" s="70">
        <f>IF([3]RawData!BQ22&lt;1.2,1,IF([3]RawData!BQ22&lt;2.9,6,10))</f>
        <v>10</v>
      </c>
      <c r="O24" s="70">
        <f>IF([3]RawData!BQ23&lt;1.2,1,IF([3]RawData!BQ23&lt;2.9,6,10))</f>
        <v>10</v>
      </c>
      <c r="P24" s="70">
        <f>IF([3]RawData!BQ24&lt;1.2,1,IF([3]RawData!BQ24&lt;2.9,6,10))</f>
        <v>1</v>
      </c>
      <c r="Q24" s="70">
        <f>IF([3]RawData!BQ25&lt;1.2,1,IF([3]RawData!BQ25&lt;2.9,6,10))</f>
        <v>6</v>
      </c>
      <c r="R24" s="70">
        <f>IF([3]RawData!BQ26&lt;1.2,1,IF([3]RawData!BQ26&lt;2.9,6,10))</f>
        <v>6</v>
      </c>
      <c r="S24" s="70">
        <f>IF([3]RawData!BQ27&lt;1.2,1,IF([3]RawData!BQ27&lt;2.9,6,10))</f>
        <v>10</v>
      </c>
    </row>
    <row r="25" spans="2:19" x14ac:dyDescent="0.35">
      <c r="B25" s="65" t="s">
        <v>168</v>
      </c>
      <c r="C25" s="70">
        <f>SUM(C15:C24)</f>
        <v>60</v>
      </c>
      <c r="D25" s="70">
        <f t="shared" ref="D25:I25" si="0">SUM(D15:D24)</f>
        <v>46</v>
      </c>
      <c r="E25" s="70">
        <f t="shared" si="0"/>
        <v>68</v>
      </c>
      <c r="F25" s="70">
        <f t="shared" si="0"/>
        <v>67</v>
      </c>
      <c r="G25" s="70">
        <f t="shared" si="0"/>
        <v>68</v>
      </c>
      <c r="H25" s="70">
        <f t="shared" si="0"/>
        <v>74</v>
      </c>
      <c r="I25" s="70">
        <f t="shared" si="0"/>
        <v>71</v>
      </c>
      <c r="L25" s="66" t="s">
        <v>168</v>
      </c>
      <c r="M25" s="70">
        <f t="shared" ref="M25:S25" si="1">SUM(M15:M24)</f>
        <v>67</v>
      </c>
      <c r="N25" s="70">
        <f t="shared" si="1"/>
        <v>63</v>
      </c>
      <c r="O25" s="70">
        <f t="shared" si="1"/>
        <v>71</v>
      </c>
      <c r="P25" s="70">
        <f t="shared" si="1"/>
        <v>59</v>
      </c>
      <c r="Q25" s="70">
        <f t="shared" si="1"/>
        <v>75</v>
      </c>
      <c r="R25" s="70">
        <f t="shared" si="1"/>
        <v>75</v>
      </c>
      <c r="S25" s="70">
        <f t="shared" si="1"/>
        <v>76</v>
      </c>
    </row>
    <row r="26" spans="2:19" x14ac:dyDescent="0.35">
      <c r="B26" s="65" t="s">
        <v>169</v>
      </c>
      <c r="C26" s="61" t="s">
        <v>102</v>
      </c>
      <c r="D26" s="61" t="s">
        <v>170</v>
      </c>
      <c r="E26" s="61" t="s">
        <v>102</v>
      </c>
      <c r="F26" s="61" t="s">
        <v>100</v>
      </c>
      <c r="G26" s="61" t="s">
        <v>102</v>
      </c>
      <c r="H26" s="61" t="s">
        <v>171</v>
      </c>
      <c r="I26" s="61" t="s">
        <v>172</v>
      </c>
      <c r="L26" s="66" t="s">
        <v>169</v>
      </c>
      <c r="M26" s="62" t="s">
        <v>90</v>
      </c>
      <c r="N26" s="63" t="s">
        <v>176</v>
      </c>
      <c r="O26" s="63" t="s">
        <v>176</v>
      </c>
      <c r="P26" s="61" t="s">
        <v>172</v>
      </c>
      <c r="Q26" s="61" t="s">
        <v>102</v>
      </c>
      <c r="R26" s="63" t="s">
        <v>101</v>
      </c>
      <c r="S26" s="63" t="s">
        <v>176</v>
      </c>
    </row>
    <row r="27" spans="2:19" x14ac:dyDescent="0.35">
      <c r="B27" s="65" t="s">
        <v>173</v>
      </c>
      <c r="C27" s="61" t="s">
        <v>174</v>
      </c>
      <c r="D27" s="61" t="s">
        <v>174</v>
      </c>
      <c r="E27" s="61" t="s">
        <v>175</v>
      </c>
      <c r="F27" s="61" t="s">
        <v>175</v>
      </c>
      <c r="G27" s="61" t="s">
        <v>175</v>
      </c>
      <c r="H27" s="61" t="s">
        <v>104</v>
      </c>
      <c r="I27" s="61" t="s">
        <v>172</v>
      </c>
      <c r="L27" s="66" t="s">
        <v>173</v>
      </c>
      <c r="M27" s="63" t="s">
        <v>177</v>
      </c>
      <c r="N27" s="63" t="s">
        <v>125</v>
      </c>
      <c r="O27" s="63" t="s">
        <v>178</v>
      </c>
      <c r="P27" s="63" t="s">
        <v>179</v>
      </c>
      <c r="Q27" s="63" t="s">
        <v>180</v>
      </c>
      <c r="R27" s="61" t="s">
        <v>174</v>
      </c>
      <c r="S27" s="61" t="s">
        <v>172</v>
      </c>
    </row>
    <row r="29" spans="2:19" x14ac:dyDescent="0.35">
      <c r="B29" s="65" t="s">
        <v>95</v>
      </c>
      <c r="C29" s="84">
        <v>2017</v>
      </c>
      <c r="D29" s="84">
        <v>2018</v>
      </c>
      <c r="E29" s="84">
        <v>2019</v>
      </c>
      <c r="F29" s="84">
        <v>2020</v>
      </c>
      <c r="G29" s="84">
        <v>2021</v>
      </c>
      <c r="H29" s="84">
        <v>2022</v>
      </c>
      <c r="I29" s="84">
        <v>2023</v>
      </c>
      <c r="L29" s="66" t="s">
        <v>96</v>
      </c>
      <c r="M29" s="85">
        <v>2017</v>
      </c>
      <c r="N29" s="85">
        <v>2018</v>
      </c>
      <c r="O29" s="85">
        <v>2019</v>
      </c>
      <c r="P29" s="85">
        <v>2020</v>
      </c>
      <c r="Q29" s="85">
        <v>2021</v>
      </c>
      <c r="R29" s="85">
        <v>2022</v>
      </c>
      <c r="S29" s="85">
        <v>2023</v>
      </c>
    </row>
    <row r="30" spans="2:19" x14ac:dyDescent="0.35">
      <c r="B30" s="68" t="s">
        <v>163</v>
      </c>
      <c r="C30" s="84"/>
      <c r="D30" s="84"/>
      <c r="E30" s="84"/>
      <c r="F30" s="84"/>
      <c r="G30" s="84"/>
      <c r="H30" s="84"/>
      <c r="I30" s="84"/>
      <c r="L30" s="67" t="s">
        <v>163</v>
      </c>
      <c r="M30" s="85"/>
      <c r="N30" s="85"/>
      <c r="O30" s="85"/>
      <c r="P30" s="85"/>
      <c r="Q30" s="85"/>
      <c r="R30" s="85"/>
      <c r="S30" s="85"/>
    </row>
    <row r="31" spans="2:19" x14ac:dyDescent="0.35">
      <c r="B31" s="65" t="s">
        <v>90</v>
      </c>
      <c r="C31" s="69">
        <f>IF([3]RawData!P44&gt;122,1,IF([3]RawData!P44&gt;42,3,IF([3]RawData!P44&gt;41,5,IF([3]RawData!P44&gt;-89,7,10))))</f>
        <v>7</v>
      </c>
      <c r="D31" s="69">
        <f>IF([3]RawData!P45&gt;122,1,IF([3]RawData!P45&gt;42,3,IF([3]RawData!P45&gt;41,5,IF([3]RawData!P45&gt;-89,7,10))))</f>
        <v>7</v>
      </c>
      <c r="E31" s="69">
        <f>IF([3]RawData!P46&gt;122,1,IF([3]RawData!P46&gt;42,3,IF([3]RawData!P46&gt;41,5,IF([3]RawData!P46&gt;-89,7,10))))</f>
        <v>7</v>
      </c>
      <c r="F31" s="69">
        <f>IF([3]RawData!P47&gt;122,1,IF([3]RawData!P47&gt;42,3,IF([3]RawData!P47&gt;41,5,IF([3]RawData!P47&gt;-89,7,10))))</f>
        <v>7</v>
      </c>
      <c r="G31" s="69">
        <f>IF([3]RawData!P48&gt;122,1,IF([3]RawData!P48&gt;42,3,IF([3]RawData!P48&gt;41,5,IF([3]RawData!P48&gt;-89,7,10))))</f>
        <v>7</v>
      </c>
      <c r="H31" s="69">
        <f>IF([3]RawData!P49&gt;122,1,IF([3]RawData!P49&gt;42,3,IF([3]RawData!P49&gt;41,5,IF([3]RawData!P49&gt;-89,7,10))))</f>
        <v>7</v>
      </c>
      <c r="I31" s="69">
        <f>IF([3]RawData!P50&gt;122,1,IF([3]RawData!P50&gt;42,3,IF([3]RawData!P50&gt;41,5,IF([3]RawData!P50&gt;-89,7,10))))</f>
        <v>7</v>
      </c>
      <c r="L31" s="66" t="s">
        <v>90</v>
      </c>
      <c r="M31" s="69">
        <f>IF([3]RawData!Q51&gt;122,1,IF([3]RawData!Q51&gt;42,3,IF([3]RawData!Q51&gt;41,5,IF([3]RawData!Q51&gt;-89,7,10))))</f>
        <v>7</v>
      </c>
      <c r="N31" s="69">
        <f>IF([3]RawData!Q52&gt;122,1,IF([3]RawData!Q52&gt;42,3,IF([3]RawData!Q52&gt;41,5,IF([3]RawData!Q52&gt;-89,7,10))))</f>
        <v>7</v>
      </c>
      <c r="O31" s="69">
        <f>IF([3]RawData!Q53&gt;122,1,IF([3]RawData!Q53&gt;42,3,IF([3]RawData!Q53&gt;41,5,IF([3]RawData!Q53&gt;-89,7,10))))</f>
        <v>7</v>
      </c>
      <c r="P31" s="69">
        <f>IF([3]RawData!Q54&gt;122,1,IF([3]RawData!Q54&gt;42,3,IF([3]RawData!Q54&gt;41,5,IF([3]RawData!Q54&gt;-89,7,10))))</f>
        <v>7</v>
      </c>
      <c r="Q31" s="69">
        <f>IF([3]RawData!Q55&gt;122,1,IF([3]RawData!Q55&gt;42,3,IF([3]RawData!Q55&gt;41,5,IF([3]RawData!Q55&gt;-89,7,10))))</f>
        <v>7</v>
      </c>
      <c r="R31" s="69">
        <f>IF([3]RawData!Q56&gt;122,1,IF([3]RawData!Q56&gt;42,3,IF([3]RawData!Q56&gt;41,5,IF([3]RawData!Q56&gt;-89,7,10))))</f>
        <v>7</v>
      </c>
      <c r="S31" s="69">
        <f>IF([3]RawData!Q57&gt;122,1,IF([3]RawData!Q57&gt;42,3,IF([3]RawData!Q57&gt;41,5,IF([3]RawData!Q57&gt;-89,7,10))))</f>
        <v>7</v>
      </c>
    </row>
    <row r="32" spans="2:19" x14ac:dyDescent="0.35">
      <c r="B32" s="65" t="s">
        <v>164</v>
      </c>
      <c r="C32" s="70">
        <f>IF([3]RawData!D44&lt;20%,1,IF([3]RawData!D44&lt;50%,3,IF([3]RawData!D44&lt;100%,5,IF([3]RawData!D44&lt;150%,7,10))))</f>
        <v>1</v>
      </c>
      <c r="D32" s="70">
        <f>IF([3]RawData!D45&lt;20%,1,IF([3]RawData!D45&lt;50%,3,IF([3]RawData!D45&lt;100%,5,IF([3]RawData!D45&lt;150%,7,10))))</f>
        <v>1</v>
      </c>
      <c r="E32" s="70">
        <f>IF([3]RawData!D46&lt;20%,1,IF([3]RawData!D46&lt;50%,3,IF([3]RawData!D46&lt;100%,5,IF([3]RawData!D46&lt;150%,7,10))))</f>
        <v>1</v>
      </c>
      <c r="F32" s="70">
        <f>IF([3]RawData!D47&lt;20%,1,IF([3]RawData!D47&lt;50%,3,IF([3]RawData!D47&lt;100%,5,IF([3]RawData!D47&lt;150%,7,10))))</f>
        <v>1</v>
      </c>
      <c r="G32" s="70">
        <f>IF([3]RawData!D48&lt;20%,1,IF([3]RawData!D48&lt;50%,3,IF([3]RawData!D48&lt;100%,5,IF([3]RawData!D48&lt;150%,7,10))))</f>
        <v>1</v>
      </c>
      <c r="H32" s="70">
        <f>IF([3]RawData!D49&lt;20%,1,IF([3]RawData!D49&lt;50%,3,IF([3]RawData!D49&lt;100%,5,IF([3]RawData!D49&lt;150%,7,10))))</f>
        <v>1</v>
      </c>
      <c r="I32" s="70">
        <f>IF([3]RawData!D50&lt;20%,1,IF([3]RawData!D50&lt;50%,3,IF([3]RawData!D50&lt;100%,5,IF([3]RawData!D50&lt;150%,7,10))))</f>
        <v>1</v>
      </c>
      <c r="L32" s="66" t="s">
        <v>164</v>
      </c>
      <c r="M32" s="70">
        <f>IF([3]RawData!E51&lt;20%,1,IF([3]RawData!E51&lt;50%,3,IF([3]RawData!E51&lt;100%,5,IF([3]RawData!E51&lt;150%,7,10))))</f>
        <v>1</v>
      </c>
      <c r="N32" s="70">
        <f>IF([3]RawData!E52&lt;20%,1,IF([3]RawData!E52&lt;50%,3,IF([3]RawData!E52&lt;100%,5,IF([3]RawData!E52&lt;150%,7,10))))</f>
        <v>1</v>
      </c>
      <c r="O32" s="70">
        <f>IF([3]RawData!E53&lt;20%,1,IF([3]RawData!E53&lt;50%,3,IF([3]RawData!E53&lt;100%,5,IF([3]RawData!E53&lt;150%,7,10))))</f>
        <v>1</v>
      </c>
      <c r="P32" s="70">
        <f>IF([3]RawData!E54&lt;20%,1,IF([3]RawData!E54&lt;50%,3,IF([3]RawData!E54&lt;100%,5,IF([3]RawData!E54&lt;150%,7,10))))</f>
        <v>1</v>
      </c>
      <c r="Q32" s="70">
        <f>IF([3]RawData!E55&lt;20%,1,IF([3]RawData!E55&lt;50%,3,IF([3]RawData!E55&lt;100%,5,IF([3]RawData!E55&lt;150%,7,10))))</f>
        <v>1</v>
      </c>
      <c r="R32" s="70">
        <f>IF([3]RawData!E56&lt;20%,1,IF([3]RawData!E56&lt;50%,3,IF([3]RawData!E56&lt;100%,5,IF([3]RawData!E56&lt;150%,7,10))))</f>
        <v>1</v>
      </c>
      <c r="S32" s="70">
        <f>IF([3]RawData!E57&lt;20%,1,IF([3]RawData!E57&lt;50%,3,IF([3]RawData!E57&lt;100%,5,IF([3]RawData!E57&lt;150%,7,10))))</f>
        <v>1</v>
      </c>
    </row>
    <row r="33" spans="2:19" x14ac:dyDescent="0.35">
      <c r="B33" s="65" t="s">
        <v>165</v>
      </c>
      <c r="C33" s="70">
        <f>IF([3]RawData!I44&lt;20%,1,IF([3]RawData!I44&lt;40%,3,IF([3]RawData!I44&lt;60%,5,IF([3]RawData!I44&lt;80%,7,10))))</f>
        <v>1</v>
      </c>
      <c r="D33" s="70">
        <f>IF([3]RawData!I45&lt;20%,1,IF([3]RawData!I45&lt;40%,3,IF([3]RawData!I45&lt;60%,5,IF([3]RawData!I45&lt;80%,7,10))))</f>
        <v>1</v>
      </c>
      <c r="E33" s="70">
        <f>IF([3]RawData!I46&lt;20%,1,IF([3]RawData!I46&lt;40%,3,IF([3]RawData!I46&lt;60%,5,IF([3]RawData!I46&lt;80%,7,10))))</f>
        <v>1</v>
      </c>
      <c r="F33" s="70">
        <f>IF([3]RawData!I47&lt;20%,1,IF([3]RawData!I47&lt;40%,3,IF([3]RawData!I47&lt;60%,5,IF([3]RawData!I47&lt;80%,7,10))))</f>
        <v>1</v>
      </c>
      <c r="G33" s="70">
        <f>IF([3]RawData!I48&lt;20%,1,IF([3]RawData!I48&lt;40%,3,IF([3]RawData!I48&lt;60%,5,IF([3]RawData!I48&lt;80%,7,10))))</f>
        <v>1</v>
      </c>
      <c r="H33" s="70">
        <f>IF([3]RawData!I49&lt;20%,1,IF([3]RawData!I49&lt;40%,3,IF([3]RawData!I49&lt;60%,5,IF([3]RawData!I49&lt;80%,7,10))))</f>
        <v>1</v>
      </c>
      <c r="I33" s="70">
        <f>IF([3]RawData!I50&lt;20%,1,IF([3]RawData!I50&lt;40%,3,IF([3]RawData!I50&lt;60%,5,IF([3]RawData!I50&lt;80%,7,10))))</f>
        <v>1</v>
      </c>
      <c r="L33" s="66" t="s">
        <v>165</v>
      </c>
      <c r="M33" s="70">
        <f>IF([3]RawData!J51&lt;20%,1,IF([3]RawData!J51&lt;40%,3,IF([3]RawData!J51&lt;60%,5,IF([3]RawData!J51&lt;80%,7,10))))</f>
        <v>1</v>
      </c>
      <c r="N33" s="70">
        <f>IF([3]RawData!J52&lt;20%,1,IF([3]RawData!J52&lt;40%,3,IF([3]RawData!J52&lt;60%,5,IF([3]RawData!J52&lt;80%,7,10))))</f>
        <v>1</v>
      </c>
      <c r="O33" s="70">
        <f>IF([3]RawData!J53&lt;20%,1,IF([3]RawData!J53&lt;40%,3,IF([3]RawData!J53&lt;60%,5,IF([3]RawData!J53&lt;80%,7,10))))</f>
        <v>1</v>
      </c>
      <c r="P33" s="70">
        <f>IF([3]RawData!J54&lt;20%,1,IF([3]RawData!J54&lt;40%,3,IF([3]RawData!J54&lt;60%,5,IF([3]RawData!J54&lt;80%,7,10))))</f>
        <v>1</v>
      </c>
      <c r="Q33" s="70">
        <f>IF([3]RawData!J55&lt;20%,1,IF([3]RawData!J55&lt;40%,3,IF([3]RawData!J55&lt;60%,5,IF([3]RawData!J55&lt;80%,7,10))))</f>
        <v>1</v>
      </c>
      <c r="R33" s="70">
        <f>IF([3]RawData!J56&lt;20%,1,IF([3]RawData!J56&lt;40%,3,IF([3]RawData!J56&lt;60%,5,IF([3]RawData!J56&lt;80%,7,10))))</f>
        <v>1</v>
      </c>
      <c r="S33" s="70">
        <f>IF([3]RawData!J57&lt;20%,1,IF([3]RawData!J57&lt;40%,3,IF([3]RawData!J57&lt;60%,5,IF([3]RawData!J57&lt;80%,7,10))))</f>
        <v>1</v>
      </c>
    </row>
    <row r="34" spans="2:19" x14ac:dyDescent="0.35">
      <c r="B34" s="65" t="s">
        <v>85</v>
      </c>
      <c r="C34" s="70">
        <f>IF([3]RawData!K44&gt;80%,1,IF([3]RawData!K44&gt;65%,3,IF([3]RawData!K44&gt;50%,5,IF([3]RawData!K44&gt;35%,7,10))))</f>
        <v>10</v>
      </c>
      <c r="D34" s="70">
        <f>IF([3]RawData!K45&gt;80%,1,IF([3]RawData!K45&gt;65%,3,IF([3]RawData!K45&gt;50%,5,IF([3]RawData!K45&gt;35%,7,10))))</f>
        <v>10</v>
      </c>
      <c r="E34" s="70">
        <f>IF([3]RawData!K46&gt;80%,1,IF([3]RawData!K46&gt;65%,3,IF([3]RawData!K46&gt;50%,5,IF([3]RawData!K46&gt;35%,7,10))))</f>
        <v>10</v>
      </c>
      <c r="F34" s="70">
        <f>IF([3]RawData!K47&gt;80%,1,IF([3]RawData!K47&gt;65%,3,IF([3]RawData!K47&gt;50%,5,IF([3]RawData!K47&gt;35%,7,10))))</f>
        <v>10</v>
      </c>
      <c r="G34" s="70">
        <f>IF([3]RawData!K48&gt;80%,1,IF([3]RawData!K48&gt;65%,3,IF([3]RawData!K48&gt;50%,5,IF([3]RawData!K48&gt;35%,7,10))))</f>
        <v>10</v>
      </c>
      <c r="H34" s="70">
        <f>IF([3]RawData!K49&gt;80%,1,IF([3]RawData!K49&gt;65%,3,IF([3]RawData!K49&gt;50%,5,IF([3]RawData!K49&gt;35%,7,10))))</f>
        <v>10</v>
      </c>
      <c r="I34" s="70">
        <f>IF([3]RawData!K50&gt;80%,1,IF([3]RawData!K50&gt;65%,3,IF([3]RawData!K50&gt;50%,5,IF([3]RawData!K50&gt;35%,7,10))))</f>
        <v>10</v>
      </c>
      <c r="L34" s="66" t="s">
        <v>85</v>
      </c>
      <c r="M34" s="70">
        <f>IF([3]RawData!L51&gt;80%,1,IF([3]RawData!L51&gt;65%,3,IF([3]RawData!L51&gt;50%,5,IF([3]RawData!L51&gt;35%,7,10))))</f>
        <v>10</v>
      </c>
      <c r="N34" s="70">
        <f>IF([3]RawData!L52&gt;80%,1,IF([3]RawData!L52&gt;65%,3,IF([3]RawData!L52&gt;50%,5,IF([3]RawData!L52&gt;35%,7,10))))</f>
        <v>10</v>
      </c>
      <c r="O34" s="70">
        <f>IF([3]RawData!L53&gt;80%,1,IF([3]RawData!L53&gt;65%,3,IF([3]RawData!L53&gt;50%,5,IF([3]RawData!L53&gt;35%,7,10))))</f>
        <v>10</v>
      </c>
      <c r="P34" s="70">
        <f>IF([3]RawData!L54&gt;80%,1,IF([3]RawData!L54&gt;65%,3,IF([3]RawData!L54&gt;50%,5,IF([3]RawData!L54&gt;35%,7,10))))</f>
        <v>10</v>
      </c>
      <c r="Q34" s="70">
        <f>IF([3]RawData!L55&gt;80%,1,IF([3]RawData!L55&gt;65%,3,IF([3]RawData!L55&gt;50%,5,IF([3]RawData!L55&gt;35%,7,10))))</f>
        <v>10</v>
      </c>
      <c r="R34" s="70">
        <f>IF([3]RawData!L56&gt;80%,1,IF([3]RawData!L56&gt;65%,3,IF([3]RawData!L56&gt;50%,5,IF([3]RawData!L56&gt;35%,7,10))))</f>
        <v>10</v>
      </c>
      <c r="S34" s="70">
        <f>IF([3]RawData!L57&gt;80%,1,IF([3]RawData!L57&gt;65%,3,IF([3]RawData!L57&gt;50%,5,IF([3]RawData!L57&gt;35%,7,10))))</f>
        <v>10</v>
      </c>
    </row>
    <row r="35" spans="2:19" x14ac:dyDescent="0.35">
      <c r="B35" s="65" t="s">
        <v>114</v>
      </c>
      <c r="C35" s="70">
        <f>IF([3]RawData!Z44&lt;0,1,IF([3]RawData!Z44&lt;5%,3,IF([3]RawData!Z44&lt;10%,5,IF([3]RawData!Z44&lt;15%,7,10))))</f>
        <v>3</v>
      </c>
      <c r="D35" s="70">
        <f>IF([3]RawData!Z45&lt;0,1,IF([3]RawData!Z45&lt;5%,3,IF([3]RawData!Z45&lt;10%,5,IF([3]RawData!Z45&lt;15%,7,10))))</f>
        <v>3</v>
      </c>
      <c r="E35" s="70">
        <f>IF([3]RawData!Z46&lt;0,1,IF([3]RawData!Z46&lt;5%,3,IF([3]RawData!Z46&lt;10%,5,IF([3]RawData!Z46&lt;15%,7,10))))</f>
        <v>3</v>
      </c>
      <c r="F35" s="70">
        <f>IF([3]RawData!Z47&lt;0,1,IF([3]RawData!Z47&lt;5%,3,IF([3]RawData!Z47&lt;10%,5,IF([3]RawData!Z47&lt;15%,7,10))))</f>
        <v>3</v>
      </c>
      <c r="G35" s="70">
        <f>IF([3]RawData!Z48&lt;0,1,IF([3]RawData!Z48&lt;5%,3,IF([3]RawData!Z48&lt;10%,5,IF([3]RawData!Z48&lt;15%,7,10))))</f>
        <v>3</v>
      </c>
      <c r="H35" s="70">
        <f>IF([3]RawData!Z49&lt;0,1,IF([3]RawData!Z49&lt;5%,3,IF([3]RawData!Z49&lt;10%,5,IF([3]RawData!Z49&lt;15%,7,10))))</f>
        <v>3</v>
      </c>
      <c r="I35" s="70">
        <f>IF([3]RawData!Z50&lt;0,1,IF([3]RawData!Z50&lt;5%,3,IF([3]RawData!Z50&lt;10%,5,IF([3]RawData!Z50&lt;15%,7,10))))</f>
        <v>3</v>
      </c>
      <c r="L35" s="66" t="s">
        <v>114</v>
      </c>
      <c r="M35" s="70">
        <f>IF([3]RawData!AA51&lt;0,1,IF([3]RawData!AA51&lt;5%,3,IF([3]RawData!AA51&lt;10%,5,IF([3]RawData!AA51&lt;15%,7,10))))</f>
        <v>3</v>
      </c>
      <c r="N35" s="70">
        <f>IF([3]RawData!AA52&lt;0,1,IF([3]RawData!AA52&lt;5%,3,IF([3]RawData!AA52&lt;10%,5,IF([3]RawData!AA52&lt;15%,7,10))))</f>
        <v>3</v>
      </c>
      <c r="O35" s="70">
        <f>IF([3]RawData!AA53&lt;0,1,IF([3]RawData!AA53&lt;5%,3,IF([3]RawData!AA53&lt;10%,5,IF([3]RawData!AA53&lt;15%,7,10))))</f>
        <v>3</v>
      </c>
      <c r="P35" s="70">
        <f>IF([3]RawData!AA54&lt;0,1,IF([3]RawData!AA54&lt;5%,3,IF([3]RawData!AA54&lt;10%,5,IF([3]RawData!AA54&lt;15%,7,10))))</f>
        <v>3</v>
      </c>
      <c r="Q35" s="70">
        <f>IF([3]RawData!AA55&lt;0,1,IF([3]RawData!AA55&lt;5%,3,IF([3]RawData!AA55&lt;10%,5,IF([3]RawData!AA55&lt;15%,7,10))))</f>
        <v>3</v>
      </c>
      <c r="R35" s="70">
        <f>IF([3]RawData!AA56&lt;0,1,IF([3]RawData!AA56&lt;5%,3,IF([3]RawData!AA56&lt;10%,5,IF([3]RawData!AA56&lt;15%,7,10))))</f>
        <v>3</v>
      </c>
      <c r="S35" s="70">
        <f>IF([3]RawData!AA57&lt;0,1,IF([3]RawData!AA57&lt;5%,3,IF([3]RawData!AA57&lt;10%,5,IF([3]RawData!AA57&lt;15%,7,10))))</f>
        <v>3</v>
      </c>
    </row>
    <row r="36" spans="2:19" x14ac:dyDescent="0.35">
      <c r="B36" s="65" t="s">
        <v>115</v>
      </c>
      <c r="C36" s="70">
        <f>IF([3]RawData!AA44&lt;0,1,IF([3]RawData!AA44&lt;5%,3,IF([3]RawData!AA44&lt;10%,5,IF([3]RawData!AA44&lt;15%,7,10))))</f>
        <v>3</v>
      </c>
      <c r="D36" s="70">
        <f>IF([3]RawData!AA45&lt;0,1,IF([3]RawData!AA45&lt;5%,3,IF([3]RawData!AA45&lt;10%,5,IF([3]RawData!AA45&lt;15%,7,10))))</f>
        <v>3</v>
      </c>
      <c r="E36" s="70">
        <f>IF([3]RawData!AA46&lt;0,1,IF([3]RawData!AA46&lt;5%,3,IF([3]RawData!AA46&lt;10%,5,IF([3]RawData!AA46&lt;15%,7,10))))</f>
        <v>3</v>
      </c>
      <c r="F36" s="70">
        <f>IF([3]RawData!AA47&lt;0,1,IF([3]RawData!AA47&lt;5%,3,IF([3]RawData!AA47&lt;10%,5,IF([3]RawData!AA47&lt;15%,7,10))))</f>
        <v>3</v>
      </c>
      <c r="G36" s="70">
        <f>IF([3]RawData!AA48&lt;0,1,IF([3]RawData!AA48&lt;5%,3,IF([3]RawData!AA48&lt;10%,5,IF([3]RawData!AA48&lt;15%,7,10))))</f>
        <v>3</v>
      </c>
      <c r="H36" s="70">
        <f>IF([3]RawData!AA49&lt;0,1,IF([3]RawData!AA49&lt;5%,3,IF([3]RawData!AA49&lt;10%,5,IF([3]RawData!AA49&lt;15%,7,10))))</f>
        <v>3</v>
      </c>
      <c r="I36" s="70">
        <f>IF([3]RawData!AA50&lt;0,1,IF([3]RawData!AA50&lt;5%,3,IF([3]RawData!AA50&lt;10%,5,IF([3]RawData!AA50&lt;15%,7,10))))</f>
        <v>3</v>
      </c>
      <c r="L36" s="66" t="s">
        <v>115</v>
      </c>
      <c r="M36" s="70">
        <f>IF([3]RawData!AB51&lt;0,1,IF([3]RawData!AB51&lt;5%,3,IF([3]RawData!AB51&lt;10%,5,IF([3]RawData!AB51&lt;15%,7,10))))</f>
        <v>3</v>
      </c>
      <c r="N36" s="70">
        <f>IF([3]RawData!AB52&lt;0,1,IF([3]RawData!AB52&lt;5%,3,IF([3]RawData!AB52&lt;10%,5,IF([3]RawData!AB52&lt;15%,7,10))))</f>
        <v>3</v>
      </c>
      <c r="O36" s="70">
        <f>IF([3]RawData!AB53&lt;0,1,IF([3]RawData!AB53&lt;5%,3,IF([3]RawData!AB53&lt;10%,5,IF([3]RawData!AB53&lt;15%,7,10))))</f>
        <v>3</v>
      </c>
      <c r="P36" s="70">
        <f>IF([3]RawData!AB54&lt;0,1,IF([3]RawData!AB54&lt;5%,3,IF([3]RawData!AB54&lt;10%,5,IF([3]RawData!AB54&lt;15%,7,10))))</f>
        <v>3</v>
      </c>
      <c r="Q36" s="70">
        <f>IF([3]RawData!AB55&lt;0,1,IF([3]RawData!AB55&lt;5%,3,IF([3]RawData!AB55&lt;10%,5,IF([3]RawData!AB55&lt;15%,7,10))))</f>
        <v>3</v>
      </c>
      <c r="R36" s="70">
        <f>IF([3]RawData!AB56&lt;0,1,IF([3]RawData!AB56&lt;5%,3,IF([3]RawData!AB56&lt;10%,5,IF([3]RawData!AB56&lt;15%,7,10))))</f>
        <v>3</v>
      </c>
      <c r="S36" s="70">
        <f>IF([3]RawData!AB57&lt;0,1,IF([3]RawData!AB57&lt;5%,3,IF([3]RawData!AB57&lt;10%,5,IF([3]RawData!AB57&lt;15%,7,10))))</f>
        <v>3</v>
      </c>
    </row>
    <row r="37" spans="2:19" x14ac:dyDescent="0.35">
      <c r="B37" s="72" t="s">
        <v>111</v>
      </c>
      <c r="C37" s="73">
        <f>IF([3]RawData!W44&lt;0,1,IF([3]RawData!W44&lt;5%,3,IF([3]RawData!W44&lt;10%,5,IF([3]RawData!W44&lt;15%,7,10))))</f>
        <v>3</v>
      </c>
      <c r="D37" s="70">
        <f>IF([3]RawData!W45&lt;0,1,IF([3]RawData!W45&lt;5%,3,IF([3]RawData!W45&lt;10%,5,IF([3]RawData!W45&lt;15%,7,10))))</f>
        <v>3</v>
      </c>
      <c r="E37" s="70">
        <f>IF([3]RawData!W46&lt;0,1,IF([3]RawData!W46&lt;5%,3,IF([3]RawData!W46&lt;10%,5,IF([3]RawData!W46&lt;15%,7,10))))</f>
        <v>3</v>
      </c>
      <c r="F37" s="70">
        <f>IF([3]RawData!W47&lt;0,1,IF([3]RawData!W47&lt;5%,3,IF([3]RawData!W47&lt;10%,5,IF([3]RawData!W47&lt;15%,7,10))))</f>
        <v>3</v>
      </c>
      <c r="G37" s="70">
        <f>IF([3]RawData!W48&lt;0,1,IF([3]RawData!W48&lt;5%,3,IF([3]RawData!W48&lt;10%,5,IF([3]RawData!W48&lt;15%,7,10))))</f>
        <v>3</v>
      </c>
      <c r="H37" s="70">
        <f>IF([3]RawData!W49&lt;0,1,IF([3]RawData!W49&lt;5%,3,IF([3]RawData!W49&lt;10%,5,IF([3]RawData!W49&lt;15%,7,10))))</f>
        <v>3</v>
      </c>
      <c r="I37" s="70">
        <f>IF([3]RawData!W50&lt;0,1,IF([3]RawData!W50&lt;5%,3,IF([3]RawData!W50&lt;10%,5,IF([3]RawData!W50&lt;15%,7,10))))</f>
        <v>3</v>
      </c>
      <c r="L37" s="66" t="s">
        <v>111</v>
      </c>
      <c r="M37" s="70">
        <f>IF([3]RawData!X51&lt;0,1,IF([3]RawData!X51&lt;5%,3,IF([3]RawData!X51&lt;10%,5,IF([3]RawData!X51&lt;15%,7,10))))</f>
        <v>3</v>
      </c>
      <c r="N37" s="70">
        <f>IF([3]RawData!X52&lt;0,1,IF([3]RawData!X52&lt;5%,3,IF([3]RawData!X52&lt;10%,5,IF([3]RawData!X52&lt;15%,7,10))))</f>
        <v>3</v>
      </c>
      <c r="O37" s="70">
        <f>IF([3]RawData!X53&lt;0,1,IF([3]RawData!X53&lt;5%,3,IF([3]RawData!X53&lt;10%,5,IF([3]RawData!X53&lt;15%,7,10))))</f>
        <v>3</v>
      </c>
      <c r="P37" s="70">
        <f>IF([3]RawData!X54&lt;0,1,IF([3]RawData!X54&lt;5%,3,IF([3]RawData!X54&lt;10%,5,IF([3]RawData!X54&lt;15%,7,10))))</f>
        <v>3</v>
      </c>
      <c r="Q37" s="70">
        <f>IF([3]RawData!X55&lt;0,1,IF([3]RawData!X55&lt;5%,3,IF([3]RawData!X55&lt;10%,5,IF([3]RawData!X55&lt;15%,7,10))))</f>
        <v>3</v>
      </c>
      <c r="R37" s="70">
        <f>IF([3]RawData!X56&lt;0,1,IF([3]RawData!X56&lt;5%,3,IF([3]RawData!X56&lt;10%,5,IF([3]RawData!X56&lt;15%,7,10))))</f>
        <v>3</v>
      </c>
      <c r="S37" s="70">
        <f>IF([3]RawData!X57&lt;0,1,IF([3]RawData!X57&lt;5%,3,IF([3]RawData!X57&lt;10%,5,IF([3]RawData!X57&lt;15%,7,10))))</f>
        <v>3</v>
      </c>
    </row>
    <row r="38" spans="2:19" x14ac:dyDescent="0.35">
      <c r="B38" s="65" t="s">
        <v>138</v>
      </c>
      <c r="C38" s="70">
        <f>IF([3]RawData!AV44&lt;0,1,IF([3]RawData!AV44&lt;5%,3,IF([3]RawData!AV44&lt;10%,5,IF([3]RawData!AV44&lt;15%,7,10))))</f>
        <v>3</v>
      </c>
      <c r="D38" s="70">
        <f>IF([3]RawData!AV45&lt;0,1,IF([3]RawData!AV45&lt;5%,3,IF([3]RawData!AV45&lt;10%,5,IF([3]RawData!AV45&lt;15%,7,10))))</f>
        <v>3</v>
      </c>
      <c r="E38" s="70">
        <f>IF([3]RawData!AV46&lt;0,1,IF([3]RawData!AV46&lt;5%,3,IF([3]RawData!AV46&lt;10%,5,IF([3]RawData!AV46&lt;15%,7,10))))</f>
        <v>3</v>
      </c>
      <c r="F38" s="70">
        <f>IF([3]RawData!AV47&lt;0,1,IF([3]RawData!AV47&lt;5%,3,IF([3]RawData!AV47&lt;10%,5,IF([3]RawData!AV47&lt;15%,7,10))))</f>
        <v>3</v>
      </c>
      <c r="G38" s="70">
        <f>IF([3]RawData!AV48&lt;0,1,IF([3]RawData!AV48&lt;5%,3,IF([3]RawData!AV48&lt;10%,5,IF([3]RawData!AV48&lt;15%,7,10))))</f>
        <v>3</v>
      </c>
      <c r="H38" s="70">
        <f>IF([3]RawData!AV49&lt;0,1,IF([3]RawData!AV49&lt;5%,3,IF([3]RawData!AV49&lt;10%,5,IF([3]RawData!AV49&lt;15%,7,10))))</f>
        <v>3</v>
      </c>
      <c r="I38" s="70">
        <f>IF([3]RawData!AV50&lt;0,1,IF([3]RawData!AV50&lt;5%,3,IF([3]RawData!AV50&lt;10%,5,IF([3]RawData!AV50&lt;15%,7,10))))</f>
        <v>3</v>
      </c>
      <c r="L38" s="66" t="s">
        <v>138</v>
      </c>
      <c r="M38" s="70">
        <f>IF([3]RawData!AW51&lt;0,1,IF([3]RawData!AW51&lt;5%,3,IF([3]RawData!AW51&lt;10%,5,IF([3]RawData!AW51&lt;15%,7,10))))</f>
        <v>3</v>
      </c>
      <c r="N38" s="70">
        <f>IF([3]RawData!AW52&lt;0,1,IF([3]RawData!AW52&lt;5%,3,IF([3]RawData!AW52&lt;10%,5,IF([3]RawData!AW52&lt;15%,7,10))))</f>
        <v>3</v>
      </c>
      <c r="O38" s="70">
        <f>IF([3]RawData!AW53&lt;0,1,IF([3]RawData!AW53&lt;5%,3,IF([3]RawData!AW53&lt;10%,5,IF([3]RawData!AW53&lt;15%,7,10))))</f>
        <v>3</v>
      </c>
      <c r="P38" s="70">
        <f>IF([3]RawData!AW54&lt;0,1,IF([3]RawData!AW54&lt;5%,3,IF([3]RawData!AW54&lt;10%,5,IF([3]RawData!AW54&lt;15%,7,10))))</f>
        <v>3</v>
      </c>
      <c r="Q38" s="70">
        <f>IF([3]RawData!AW55&lt;0,1,IF([3]RawData!AW55&lt;5%,3,IF([3]RawData!AW55&lt;10%,5,IF([3]RawData!AW55&lt;15%,7,10))))</f>
        <v>3</v>
      </c>
      <c r="R38" s="70">
        <f>IF([3]RawData!AW56&lt;0,1,IF([3]RawData!AW56&lt;5%,3,IF([3]RawData!AW56&lt;10%,5,IF([3]RawData!AW56&lt;15%,7,10))))</f>
        <v>3</v>
      </c>
      <c r="S38" s="70">
        <f>IF([3]RawData!AW57&lt;0,1,IF([3]RawData!AW57&lt;5%,3,IF([3]RawData!AW57&lt;10%,5,IF([3]RawData!AW57&lt;15%,7,10))))</f>
        <v>3</v>
      </c>
    </row>
    <row r="39" spans="2:19" x14ac:dyDescent="0.35">
      <c r="B39" s="65" t="s">
        <v>166</v>
      </c>
      <c r="C39" s="71">
        <f>IF([3]RawData!AW44&lt;1.2,1,IF([3]RawData!AW44&lt;2.9,6,10))</f>
        <v>1</v>
      </c>
      <c r="D39" s="71">
        <f>IF([3]RawData!AW45&lt;1.2,1,IF([3]RawData!AW45&lt;2.9,6,10))</f>
        <v>1</v>
      </c>
      <c r="E39" s="71">
        <f>IF([3]RawData!AW46&lt;1.2,1,IF([3]RawData!AW46&lt;2.9,6,10))</f>
        <v>1</v>
      </c>
      <c r="F39" s="71">
        <f>IF([3]RawData!AW47&lt;1.2,1,IF([3]RawData!AW47&lt;2.9,6,10))</f>
        <v>1</v>
      </c>
      <c r="G39" s="71">
        <f>IF([3]RawData!AW48&lt;1.2,1,IF([3]RawData!AW48&lt;2.9,6,10))</f>
        <v>1</v>
      </c>
      <c r="H39" s="71">
        <f>IF([3]RawData!AW49&lt;1.2,1,IF([3]RawData!AW49&lt;2.9,6,10))</f>
        <v>1</v>
      </c>
      <c r="I39" s="71">
        <f>IF([3]RawData!AW50&lt;1.2,1,IF([3]RawData!AW50&lt;2.9,6,10))</f>
        <v>1</v>
      </c>
      <c r="L39" s="66" t="s">
        <v>166</v>
      </c>
      <c r="M39" s="71">
        <f>IF([3]RawData!AX51&lt;1.2,1,IF([3]RawData!AX51&lt;2.9,6,10))</f>
        <v>1</v>
      </c>
      <c r="N39" s="71">
        <f>IF([3]RawData!AX52&lt;1.2,1,IF([3]RawData!AX52&lt;2.9,6,10))</f>
        <v>1</v>
      </c>
      <c r="O39" s="71">
        <f>IF([3]RawData!AX53&lt;1.2,1,IF([3]RawData!AX53&lt;2.9,6,10))</f>
        <v>1</v>
      </c>
      <c r="P39" s="71">
        <f>IF([3]RawData!AX54&lt;1.2,1,IF([3]RawData!AX54&lt;2.9,6,10))</f>
        <v>1</v>
      </c>
      <c r="Q39" s="71">
        <f>IF([3]RawData!AX55&lt;1.2,1,IF([3]RawData!AX55&lt;2.9,6,10))</f>
        <v>1</v>
      </c>
      <c r="R39" s="71">
        <f>IF([3]RawData!AX56&lt;1.2,1,IF([3]RawData!AX56&lt;2.9,6,10))</f>
        <v>1</v>
      </c>
      <c r="S39" s="71">
        <f>IF([3]RawData!AX57&lt;1.2,1,IF([3]RawData!AX57&lt;2.9,6,10))</f>
        <v>1</v>
      </c>
    </row>
    <row r="40" spans="2:19" x14ac:dyDescent="0.35">
      <c r="B40" s="65" t="s">
        <v>167</v>
      </c>
      <c r="C40" s="70">
        <f>IF([3]RawData!AX44&lt;1.2,1,IF([3]RawData!AX44&lt;2.9,6,10))</f>
        <v>1</v>
      </c>
      <c r="D40" s="70">
        <f>IF([3]RawData!AX45&lt;1.2,1,IF([3]RawData!AX45&lt;2.9,6,10))</f>
        <v>1</v>
      </c>
      <c r="E40" s="70">
        <f>IF([3]RawData!AX46&lt;1.2,1,IF([3]RawData!AX46&lt;2.9,6,10))</f>
        <v>1</v>
      </c>
      <c r="F40" s="70">
        <f>IF([3]RawData!AX47&lt;1.2,1,IF([3]RawData!AX47&lt;2.9,6,10))</f>
        <v>1</v>
      </c>
      <c r="G40" s="70">
        <f>IF([3]RawData!AX48&lt;1.2,1,IF([3]RawData!AX48&lt;2.9,6,10))</f>
        <v>1</v>
      </c>
      <c r="H40" s="70">
        <f>IF([3]RawData!AX49&lt;1.2,1,IF([3]RawData!AX49&lt;2.9,6,10))</f>
        <v>1</v>
      </c>
      <c r="I40" s="70">
        <f>IF([3]RawData!AX50&lt;1.2,1,IF([3]RawData!AX50&lt;2.9,6,10))</f>
        <v>1</v>
      </c>
      <c r="L40" s="66" t="s">
        <v>167</v>
      </c>
      <c r="M40" s="70">
        <f>IF([3]RawData!AY51&lt;1.2,1,IF([3]RawData!AY51&lt;2.9,6,10))</f>
        <v>1</v>
      </c>
      <c r="N40" s="70">
        <f>IF([3]RawData!AY52&lt;1.2,1,IF([3]RawData!AY52&lt;2.9,6,10))</f>
        <v>1</v>
      </c>
      <c r="O40" s="70">
        <f>IF([3]RawData!AY53&lt;1.2,1,IF([3]RawData!AY53&lt;2.9,6,10))</f>
        <v>1</v>
      </c>
      <c r="P40" s="70">
        <f>IF([3]RawData!AY54&lt;1.2,1,IF([3]RawData!AY54&lt;2.9,6,10))</f>
        <v>1</v>
      </c>
      <c r="Q40" s="70">
        <f>IF([3]RawData!AY55&lt;1.2,1,IF([3]RawData!AY55&lt;2.9,6,10))</f>
        <v>1</v>
      </c>
      <c r="R40" s="70">
        <f>IF([3]RawData!AY56&lt;1.2,1,IF([3]RawData!AY56&lt;2.9,6,10))</f>
        <v>1</v>
      </c>
      <c r="S40" s="70">
        <f>IF([3]RawData!AY57&lt;1.2,1,IF([3]RawData!AY57&lt;2.9,6,10))</f>
        <v>1</v>
      </c>
    </row>
    <row r="41" spans="2:19" x14ac:dyDescent="0.35">
      <c r="B41" s="65" t="s">
        <v>168</v>
      </c>
      <c r="C41" s="70">
        <f t="shared" ref="C41:I41" si="2">SUM(C31:C40)</f>
        <v>33</v>
      </c>
      <c r="D41" s="70">
        <f t="shared" si="2"/>
        <v>33</v>
      </c>
      <c r="E41" s="70">
        <f t="shared" si="2"/>
        <v>33</v>
      </c>
      <c r="F41" s="70">
        <f t="shared" si="2"/>
        <v>33</v>
      </c>
      <c r="G41" s="70">
        <f t="shared" si="2"/>
        <v>33</v>
      </c>
      <c r="H41" s="70">
        <f t="shared" si="2"/>
        <v>33</v>
      </c>
      <c r="I41" s="70">
        <f t="shared" si="2"/>
        <v>33</v>
      </c>
      <c r="L41" s="66" t="s">
        <v>168</v>
      </c>
      <c r="M41" s="70">
        <f t="shared" ref="M41:S41" si="3">SUM(M31:M40)</f>
        <v>33</v>
      </c>
      <c r="N41" s="70">
        <f t="shared" si="3"/>
        <v>33</v>
      </c>
      <c r="O41" s="70">
        <f t="shared" si="3"/>
        <v>33</v>
      </c>
      <c r="P41" s="70">
        <f t="shared" si="3"/>
        <v>33</v>
      </c>
      <c r="Q41" s="70">
        <f t="shared" si="3"/>
        <v>33</v>
      </c>
      <c r="R41" s="70">
        <f t="shared" si="3"/>
        <v>33</v>
      </c>
      <c r="S41" s="70">
        <f t="shared" si="3"/>
        <v>33</v>
      </c>
    </row>
    <row r="42" spans="2:19" x14ac:dyDescent="0.35">
      <c r="B42" s="65" t="s">
        <v>169</v>
      </c>
      <c r="C42" s="61" t="s">
        <v>175</v>
      </c>
      <c r="D42" s="61" t="s">
        <v>171</v>
      </c>
      <c r="E42" s="61" t="s">
        <v>172</v>
      </c>
      <c r="F42" s="61" t="s">
        <v>172</v>
      </c>
      <c r="G42" s="61" t="s">
        <v>172</v>
      </c>
      <c r="H42" s="63" t="s">
        <v>181</v>
      </c>
      <c r="I42" s="63" t="s">
        <v>179</v>
      </c>
      <c r="L42" s="66" t="s">
        <v>169</v>
      </c>
      <c r="M42" s="63" t="s">
        <v>180</v>
      </c>
      <c r="N42" s="63" t="s">
        <v>103</v>
      </c>
      <c r="O42" s="64" t="s">
        <v>172</v>
      </c>
      <c r="P42" s="64" t="s">
        <v>175</v>
      </c>
      <c r="Q42" s="64" t="s">
        <v>172</v>
      </c>
      <c r="R42" s="64" t="s">
        <v>172</v>
      </c>
      <c r="S42" s="64" t="s">
        <v>104</v>
      </c>
    </row>
    <row r="43" spans="2:19" x14ac:dyDescent="0.35">
      <c r="B43" s="65" t="s">
        <v>173</v>
      </c>
      <c r="C43" s="61" t="s">
        <v>182</v>
      </c>
      <c r="D43" s="61" t="s">
        <v>182</v>
      </c>
      <c r="E43" s="61" t="s">
        <v>172</v>
      </c>
      <c r="F43" s="61" t="s">
        <v>172</v>
      </c>
      <c r="G43" s="61" t="s">
        <v>172</v>
      </c>
      <c r="H43" s="61" t="s">
        <v>172</v>
      </c>
      <c r="I43" s="61" t="s">
        <v>104</v>
      </c>
      <c r="L43" s="66" t="s">
        <v>173</v>
      </c>
      <c r="M43" s="61" t="s">
        <v>104</v>
      </c>
      <c r="N43" s="61" t="s">
        <v>175</v>
      </c>
      <c r="O43" s="64" t="s">
        <v>175</v>
      </c>
      <c r="P43" s="64" t="s">
        <v>175</v>
      </c>
      <c r="Q43" s="64" t="s">
        <v>172</v>
      </c>
      <c r="R43" s="64" t="s">
        <v>172</v>
      </c>
      <c r="S43" s="64" t="s">
        <v>104</v>
      </c>
    </row>
    <row r="45" spans="2:19" x14ac:dyDescent="0.35">
      <c r="B45" s="54" t="s">
        <v>183</v>
      </c>
      <c r="C45" s="52"/>
      <c r="D45" s="52"/>
      <c r="E45" s="52"/>
    </row>
  </sheetData>
  <mergeCells count="28">
    <mergeCell ref="H13:H14"/>
    <mergeCell ref="C13:C14"/>
    <mergeCell ref="D13:D14"/>
    <mergeCell ref="E13:E14"/>
    <mergeCell ref="F13:F14"/>
    <mergeCell ref="G13:G14"/>
    <mergeCell ref="I13:I14"/>
    <mergeCell ref="M13:M14"/>
    <mergeCell ref="N13:N14"/>
    <mergeCell ref="O13:O14"/>
    <mergeCell ref="P13:P14"/>
    <mergeCell ref="R13:R14"/>
    <mergeCell ref="S13:S14"/>
    <mergeCell ref="M29:M30"/>
    <mergeCell ref="N29:N30"/>
    <mergeCell ref="O29:O30"/>
    <mergeCell ref="P29:P30"/>
    <mergeCell ref="Q29:Q30"/>
    <mergeCell ref="R29:R30"/>
    <mergeCell ref="S29:S30"/>
    <mergeCell ref="Q13:Q14"/>
    <mergeCell ref="I29:I30"/>
    <mergeCell ref="C29:C30"/>
    <mergeCell ref="D29:D30"/>
    <mergeCell ref="E29:E30"/>
    <mergeCell ref="F29:F30"/>
    <mergeCell ref="G29:G30"/>
    <mergeCell ref="H29:H3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7 2 6 / 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O 9 u v 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b r 9 Y K I p H u A 4 A A A A R A A A A E w A c A E Z v c m 1 1 b G F z L 1 N l Y 3 R p b 2 4 x L m 0 g o h g A K K A U A A A A A A A A A A A A A A A A A A A A A A A A A A A A K 0 5 N L s n M z 1 M I h t C G 1 g B Q S w E C L Q A U A A I A C A D v b r 9 Y j d h F u 6 U A A A D 2 A A A A E g A A A A A A A A A A A A A A A A A A A A A A Q 2 9 u Z m l n L 1 B h Y 2 t h Z 2 U u e G 1 s U E s B A i 0 A F A A C A A g A 7 2 6 / W A / K 6 a u k A A A A 6 Q A A A B M A A A A A A A A A A A A A A A A A 8 Q A A A F t D b 2 5 0 Z W 5 0 X 1 R 5 c G V z X S 5 4 b W x Q S w E C L Q A U A A I A C A D v b r 9 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X D D X b G 4 Z V L o i H w i d x r 2 Z o A A A A A A g A A A A A A E G Y A A A A B A A A g A A A A I 4 B J W u P L / q E 5 C 9 S K c g O j V S j q q Q O X P c C H L D k x + F l 3 W M U A A A A A D o A A A A A C A A A g A A A A q g q 3 7 u B S S D u h I b 5 L Z q w 9 n y z Y G s J l 8 y 6 y r R n I 0 4 8 O 3 1 J Q A A A A J U 7 8 d + 9 U Y 9 S 2 a + g s v b R / 8 B O K 2 a R L F x k 3 n e J R e m S f r I H V 8 x / d L q Y u 6 C T i g k g A b S Q T n 6 J N o k v l f A Y 8 4 y v g N Z Y i B Z 2 v r z Q M x H H B s r O v R z I g c B l A A A A A l b z V R E v K S W J P u E H y j I B v H G B n P o Q M 4 s K k G B 3 7 S f p q x y u 3 D Q V d Y A l 2 P D b G Q 4 g x 6 V f r V H y m V h J O O 9 j c u V j / N p P N k A = = < / 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10AACA93A81F24E83AA71F61E2B4247" ma:contentTypeVersion="6" ma:contentTypeDescription="Create a new document." ma:contentTypeScope="" ma:versionID="0f6e1159634de94aad423ec0d72c478f">
  <xsd:schema xmlns:xsd="http://www.w3.org/2001/XMLSchema" xmlns:xs="http://www.w3.org/2001/XMLSchema" xmlns:p="http://schemas.microsoft.com/office/2006/metadata/properties" xmlns:ns2="009e61dc-bdf4-43c2-8d10-0f970ddd9a53" xmlns:ns3="c60eb188-0f9f-4de1-9bb5-210548c19d3a" targetNamespace="http://schemas.microsoft.com/office/2006/metadata/properties" ma:root="true" ma:fieldsID="56a1355a5fa21bbb3ea92c7025f2ad1d" ns2:_="" ns3:_="">
    <xsd:import namespace="009e61dc-bdf4-43c2-8d10-0f970ddd9a53"/>
    <xsd:import namespace="c60eb188-0f9f-4de1-9bb5-210548c19d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9e61dc-bdf4-43c2-8d10-0f970ddd9a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0eb188-0f9f-4de1-9bb5-210548c19d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6AF11-A853-4CED-89D1-679C4C2D5017}">
  <ds:schemaRefs>
    <ds:schemaRef ds:uri="http://schemas.microsoft.com/DataMashup"/>
  </ds:schemaRefs>
</ds:datastoreItem>
</file>

<file path=customXml/itemProps2.xml><?xml version="1.0" encoding="utf-8"?>
<ds:datastoreItem xmlns:ds="http://schemas.openxmlformats.org/officeDocument/2006/customXml" ds:itemID="{F6B787C0-9F4F-4F1A-B317-ED0B1D526449}">
  <ds:schemaRefs>
    <ds:schemaRef ds:uri="http://schemas.microsoft.com/sharepoint/v3/contenttype/forms"/>
  </ds:schemaRefs>
</ds:datastoreItem>
</file>

<file path=customXml/itemProps3.xml><?xml version="1.0" encoding="utf-8"?>
<ds:datastoreItem xmlns:ds="http://schemas.openxmlformats.org/officeDocument/2006/customXml" ds:itemID="{31000110-890C-4B61-A07A-E0B6EACAFDE8}">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32B056EC-D1BC-4849-BC98-BE053BC783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9e61dc-bdf4-43c2-8d10-0f970ddd9a53"/>
    <ds:schemaRef ds:uri="c60eb188-0f9f-4de1-9bb5-210548c19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TitlePage</vt:lpstr>
      <vt:lpstr>CompanyPres</vt:lpstr>
      <vt:lpstr>BS_Dynamic&amp;Static</vt:lpstr>
      <vt:lpstr>BS_Liquidity&amp;Solvency</vt:lpstr>
      <vt:lpstr>BS_WK</vt:lpstr>
      <vt:lpstr>Income Statement</vt:lpstr>
      <vt:lpstr>CashFlow</vt:lpstr>
      <vt:lpstr>Bankruptcy risk</vt:lpstr>
      <vt:lpstr>Financial Rating</vt:lpstr>
      <vt:lpstr>Conclusions</vt:lpstr>
      <vt:lpstr>PivotCharts</vt:lpstr>
      <vt:lpstr>RawData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MARA-ILINCA FRON</cp:lastModifiedBy>
  <cp:revision/>
  <dcterms:created xsi:type="dcterms:W3CDTF">2015-06-05T18:17:20Z</dcterms:created>
  <dcterms:modified xsi:type="dcterms:W3CDTF">2024-06-23T09:32:35Z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0x010100710AACA93A81F24E83AA71F61E2B4247</vt:lpwstr>
  </property>
</Properties>
</file>