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E:\一些资源\尝试汉化\mobmania\"/>
    </mc:Choice>
  </mc:AlternateContent>
  <xr:revisionPtr revIDLastSave="0" documentId="13_ncr:1_{651239EC-5137-4DAE-ABBA-6B51B70A59FC}" xr6:coauthVersionLast="47" xr6:coauthVersionMax="47" xr10:uidLastSave="{00000000-0000-0000-0000-000000000000}"/>
  <bookViews>
    <workbookView xWindow="-109" yWindow="-109" windowWidth="26301" windowHeight="14169" activeTab="6" xr2:uid="{00000000-000D-0000-FFFF-FFFF00000000}"/>
  </bookViews>
  <sheets>
    <sheet name="暴击" sheetId="1" r:id="rId1"/>
    <sheet name="想玩斩杀" sheetId="2" r:id="rId2"/>
    <sheet name="眩晕" sheetId="6" r:id="rId3"/>
    <sheet name="毒火双修" sheetId="5" r:id="rId4"/>
    <sheet name="防御" sheetId="8" r:id="rId5"/>
    <sheet name="攻速+大小" sheetId="9" r:id="rId6"/>
    <sheet name="攻速+伤害" sheetId="7" r:id="rId7"/>
    <sheet name="Sheet3" sheetId="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9" l="1"/>
  <c r="N26" i="9"/>
  <c r="Q40" i="8"/>
  <c r="R81" i="1"/>
  <c r="R80" i="1"/>
  <c r="R79" i="1"/>
  <c r="R78" i="1"/>
  <c r="R77" i="1"/>
  <c r="R76" i="1"/>
  <c r="P81" i="1"/>
  <c r="P80" i="1"/>
  <c r="P79" i="1"/>
  <c r="P78" i="1"/>
  <c r="P77" i="1"/>
  <c r="P76" i="1"/>
  <c r="P62" i="1"/>
  <c r="P60" i="1"/>
  <c r="P64" i="1"/>
  <c r="P58" i="1"/>
  <c r="P56" i="1"/>
  <c r="P54" i="1"/>
  <c r="P51" i="1"/>
  <c r="P45" i="1"/>
  <c r="P52" i="1"/>
  <c r="P49" i="1"/>
  <c r="P48" i="1"/>
  <c r="Q76" i="1"/>
  <c r="P34" i="1"/>
  <c r="P33" i="1"/>
  <c r="P46" i="1"/>
  <c r="P43" i="1"/>
  <c r="P42" i="1"/>
  <c r="P41" i="1"/>
  <c r="P40" i="1"/>
  <c r="P39" i="1"/>
  <c r="P38" i="1"/>
  <c r="P36" i="1"/>
  <c r="P35" i="1"/>
  <c r="P32" i="1"/>
  <c r="P31" i="1"/>
  <c r="P29" i="1"/>
  <c r="P28" i="1"/>
  <c r="G22" i="1"/>
  <c r="G25" i="1" s="1"/>
</calcChain>
</file>

<file path=xl/sharedStrings.xml><?xml version="1.0" encoding="utf-8"?>
<sst xmlns="http://schemas.openxmlformats.org/spreadsheetml/2006/main" count="343" uniqueCount="171">
  <si>
    <t>正常</t>
    <phoneticPr fontId="1" type="noConversion"/>
  </si>
  <si>
    <t>HP</t>
    <phoneticPr fontId="1" type="noConversion"/>
  </si>
  <si>
    <t>ATK</t>
    <phoneticPr fontId="1" type="noConversion"/>
  </si>
  <si>
    <t>DEP</t>
    <phoneticPr fontId="1" type="noConversion"/>
  </si>
  <si>
    <t>减伤</t>
    <phoneticPr fontId="1" type="noConversion"/>
  </si>
  <si>
    <t>移动速度</t>
    <phoneticPr fontId="1" type="noConversion"/>
  </si>
  <si>
    <t>伤害</t>
    <phoneticPr fontId="1" type="noConversion"/>
  </si>
  <si>
    <t>暴击率</t>
    <phoneticPr fontId="1" type="noConversion"/>
  </si>
  <si>
    <t>暴击伤害</t>
    <phoneticPr fontId="1" type="noConversion"/>
  </si>
  <si>
    <t>子弹大小</t>
    <phoneticPr fontId="1" type="noConversion"/>
  </si>
  <si>
    <t>攻速</t>
    <phoneticPr fontId="1" type="noConversion"/>
  </si>
  <si>
    <t>BP</t>
    <phoneticPr fontId="1" type="noConversion"/>
  </si>
  <si>
    <t>牛奶徽章</t>
    <phoneticPr fontId="1" type="noConversion"/>
  </si>
  <si>
    <t>羁绊</t>
    <phoneticPr fontId="1" type="noConversion"/>
  </si>
  <si>
    <t>羁绊位</t>
    <phoneticPr fontId="1" type="noConversion"/>
  </si>
  <si>
    <t>卡片</t>
    <phoneticPr fontId="1" type="noConversion"/>
  </si>
  <si>
    <t>钉鞋</t>
    <phoneticPr fontId="1" type="noConversion"/>
  </si>
  <si>
    <t>高级滚筒</t>
    <phoneticPr fontId="1" type="noConversion"/>
  </si>
  <si>
    <t>面具(徽章)</t>
    <phoneticPr fontId="1" type="noConversion"/>
  </si>
  <si>
    <t>牛奶1</t>
    <phoneticPr fontId="1" type="noConversion"/>
  </si>
  <si>
    <t>蛋白粉2</t>
    <phoneticPr fontId="1" type="noConversion"/>
  </si>
  <si>
    <t>钉鞋4</t>
    <phoneticPr fontId="1" type="noConversion"/>
  </si>
  <si>
    <t>骰子5</t>
    <phoneticPr fontId="1" type="noConversion"/>
  </si>
  <si>
    <t>招财猫(徽章)</t>
    <phoneticPr fontId="1" type="noConversion"/>
  </si>
  <si>
    <t>灵药(自销毁)</t>
    <phoneticPr fontId="1" type="noConversion"/>
  </si>
  <si>
    <t>羁绊大概是4级加成</t>
    <phoneticPr fontId="1" type="noConversion"/>
  </si>
  <si>
    <t>卡片为3级加成</t>
    <phoneticPr fontId="1" type="noConversion"/>
  </si>
  <si>
    <t>2级加成</t>
    <phoneticPr fontId="1" type="noConversion"/>
  </si>
  <si>
    <t>生命,为4:2.5
暴击率为4:1.5
攻击防御4:3
移动攻击速度4:3
异常几率4:2.5
经验4:3
处决目前最大4:4</t>
    <phoneticPr fontId="1" type="noConversion"/>
  </si>
  <si>
    <t>因此暴击率优先
从羁绊获取</t>
    <phoneticPr fontId="1" type="noConversion"/>
  </si>
  <si>
    <t>暴击IV</t>
    <phoneticPr fontId="1" type="noConversion"/>
  </si>
  <si>
    <t>出伤</t>
    <phoneticPr fontId="1" type="noConversion"/>
  </si>
  <si>
    <t>面具换杠铃</t>
    <phoneticPr fontId="1" type="noConversion"/>
  </si>
  <si>
    <t>加上攻击徽章</t>
    <phoneticPr fontId="1" type="noConversion"/>
  </si>
  <si>
    <t>面具徽章</t>
    <phoneticPr fontId="1" type="noConversion"/>
  </si>
  <si>
    <r>
      <t>B</t>
    </r>
    <r>
      <rPr>
        <sz val="11"/>
        <color theme="1"/>
        <rFont val="宋体"/>
        <family val="3"/>
        <charset val="134"/>
        <scheme val="minor"/>
      </rPr>
      <t>OSS面具</t>
    </r>
    <phoneticPr fontId="1" type="noConversion"/>
  </si>
  <si>
    <t>青柠</t>
    <phoneticPr fontId="1" type="noConversion"/>
  </si>
  <si>
    <r>
      <t>7</t>
    </r>
    <r>
      <rPr>
        <sz val="11"/>
        <color theme="1"/>
        <rFont val="宋体"/>
        <family val="3"/>
        <charset val="134"/>
        <scheme val="minor"/>
      </rPr>
      <t>5级情况</t>
    </r>
    <phoneticPr fontId="1" type="noConversion"/>
  </si>
  <si>
    <r>
      <t>4</t>
    </r>
    <r>
      <rPr>
        <sz val="11"/>
        <color theme="1"/>
        <rFont val="宋体"/>
        <family val="3"/>
        <charset val="134"/>
        <scheme val="minor"/>
      </rPr>
      <t>00+750</t>
    </r>
    <phoneticPr fontId="1" type="noConversion"/>
  </si>
  <si>
    <t>通常</t>
    <phoneticPr fontId="1" type="noConversion"/>
  </si>
  <si>
    <t>橘子</t>
    <phoneticPr fontId="1" type="noConversion"/>
  </si>
  <si>
    <r>
      <t>对B</t>
    </r>
    <r>
      <rPr>
        <sz val="11"/>
        <color theme="1"/>
        <rFont val="宋体"/>
        <family val="3"/>
        <charset val="134"/>
        <scheme val="minor"/>
      </rPr>
      <t>OSS</t>
    </r>
    <phoneticPr fontId="1" type="noConversion"/>
  </si>
  <si>
    <t>暴击+高级滚筒</t>
    <phoneticPr fontId="1" type="noConversion"/>
  </si>
  <si>
    <t>魔爆(武器)</t>
    <phoneticPr fontId="1" type="noConversion"/>
  </si>
  <si>
    <t>如果要追电元素加成
应该会牺牲魔爪+钉鞋换巫毒娃娃/杠铃</t>
    <phoneticPr fontId="1" type="noConversion"/>
  </si>
  <si>
    <t>之后可以用会空出8BP
可以补一点移速(+0.06)</t>
    <phoneticPr fontId="1" type="noConversion"/>
  </si>
  <si>
    <t>可以看角色技能
具体有什么加成</t>
    <phoneticPr fontId="1" type="noConversion"/>
  </si>
  <si>
    <t>自带暴击</t>
    <phoneticPr fontId="1" type="noConversion"/>
  </si>
  <si>
    <t>自带生命</t>
    <phoneticPr fontId="1" type="noConversion"/>
  </si>
  <si>
    <t>换羁绊</t>
    <phoneticPr fontId="1" type="noConversion"/>
  </si>
  <si>
    <t>自带移速</t>
    <phoneticPr fontId="1" type="noConversion"/>
  </si>
  <si>
    <t>换卡片</t>
    <phoneticPr fontId="1" type="noConversion"/>
  </si>
  <si>
    <t>换成2移速还是钉鞋</t>
    <phoneticPr fontId="1" type="noConversion"/>
  </si>
  <si>
    <t>还能吃满</t>
    <phoneticPr fontId="1" type="noConversion"/>
  </si>
  <si>
    <r>
      <t>其实会直接推荐卡片2移速</t>
    </r>
    <r>
      <rPr>
        <sz val="11"/>
        <color theme="1"/>
        <rFont val="宋体"/>
        <family val="3"/>
        <charset val="134"/>
        <scheme val="minor"/>
      </rPr>
      <t>+钉鞋
徽章里补4的暴击</t>
    </r>
    <phoneticPr fontId="1" type="noConversion"/>
  </si>
  <si>
    <r>
      <t>同样的移速应该要1</t>
    </r>
    <r>
      <rPr>
        <sz val="11"/>
        <color theme="1"/>
        <rFont val="宋体"/>
        <family val="3"/>
        <charset val="134"/>
        <scheme val="minor"/>
      </rPr>
      <t>5BP了</t>
    </r>
    <phoneticPr fontId="1" type="noConversion"/>
  </si>
  <si>
    <r>
      <t>补徽章只要5</t>
    </r>
    <r>
      <rPr>
        <sz val="11"/>
        <color theme="1"/>
        <rFont val="宋体"/>
        <family val="3"/>
        <charset val="134"/>
        <scheme val="minor"/>
      </rPr>
      <t>BP</t>
    </r>
    <phoneticPr fontId="1" type="noConversion"/>
  </si>
  <si>
    <t>魔爪3(感觉可以不要)
移速虽然给很多但对钉鞋只要0.1</t>
    <phoneticPr fontId="1" type="noConversion"/>
  </si>
  <si>
    <t>直接补杠铃</t>
    <phoneticPr fontId="1" type="noConversion"/>
  </si>
  <si>
    <r>
      <t>羁绊:</t>
    </r>
    <r>
      <rPr>
        <sz val="11"/>
        <color theme="1"/>
        <rFont val="宋体"/>
        <family val="3"/>
        <charset val="134"/>
        <scheme val="minor"/>
      </rPr>
      <t>400HP,16%暴击率,40攻击</t>
    </r>
    <phoneticPr fontId="1" type="noConversion"/>
  </si>
  <si>
    <t>卡组:3%暴击率x2,6%移动速度x2,2%暴击率x6</t>
    <phoneticPr fontId="1" type="noConversion"/>
  </si>
  <si>
    <r>
      <t>徽章:钙补充剂</t>
    </r>
    <r>
      <rPr>
        <sz val="11"/>
        <color theme="1"/>
        <rFont val="宋体"/>
        <family val="3"/>
        <charset val="134"/>
        <scheme val="minor"/>
      </rPr>
      <t>,蛋白质补充剂,高级滚筒,暴击IVx2,物品栏+1,愤怒问题,瓶装犹豫</t>
    </r>
    <phoneticPr fontId="1" type="noConversion"/>
  </si>
  <si>
    <t>牛奶+蛋白粉+面具+钉鞋+骰子+招财猫+灵药</t>
    <phoneticPr fontId="1" type="noConversion"/>
  </si>
  <si>
    <t>普通</t>
    <phoneticPr fontId="1" type="noConversion"/>
  </si>
  <si>
    <t>倍率</t>
    <phoneticPr fontId="1" type="noConversion"/>
  </si>
  <si>
    <t>青柠(副武器)</t>
    <phoneticPr fontId="1" type="noConversion"/>
  </si>
  <si>
    <t>羁绊大概是
4级加成</t>
    <phoneticPr fontId="1" type="noConversion"/>
  </si>
  <si>
    <t>卡片为
0到4级加成不等</t>
    <phoneticPr fontId="1" type="noConversion"/>
  </si>
  <si>
    <t>羁绊</t>
    <phoneticPr fontId="3" type="noConversion"/>
  </si>
  <si>
    <t>卡片</t>
    <phoneticPr fontId="3" type="noConversion"/>
  </si>
  <si>
    <t>最后一击</t>
    <phoneticPr fontId="3" type="noConversion"/>
  </si>
  <si>
    <t>子弹大小+斩杀</t>
    <phoneticPr fontId="3" type="noConversion"/>
  </si>
  <si>
    <t>斩杀几率</t>
    <phoneticPr fontId="3" type="noConversion"/>
  </si>
  <si>
    <t>接下来堆范围</t>
    <phoneticPr fontId="3" type="noConversion"/>
  </si>
  <si>
    <t>高级滚筒</t>
    <phoneticPr fontId="3" type="noConversion"/>
  </si>
  <si>
    <t>望远镜(需要暴击)1</t>
    <phoneticPr fontId="3" type="noConversion"/>
  </si>
  <si>
    <t>骰子2</t>
    <phoneticPr fontId="3" type="noConversion"/>
  </si>
  <si>
    <t>风车4(最大需1.5子弹大小)</t>
    <phoneticPr fontId="3" type="noConversion"/>
  </si>
  <si>
    <t>气球5</t>
    <phoneticPr fontId="3" type="noConversion"/>
  </si>
  <si>
    <t>仙女铃6(徽章)</t>
    <phoneticPr fontId="3" type="noConversion"/>
  </si>
  <si>
    <t>自然元素</t>
    <phoneticPr fontId="3" type="noConversion"/>
  </si>
  <si>
    <t>自然元素要看对不对武器生效
不对我就跑了</t>
    <phoneticPr fontId="3" type="noConversion"/>
  </si>
  <si>
    <t>泡泡糖</t>
    <phoneticPr fontId="3" type="noConversion"/>
  </si>
  <si>
    <t>我可能还是推荐青柠,打boss用不了斩杀</t>
    <phoneticPr fontId="3" type="noConversion"/>
  </si>
  <si>
    <t>0.1?</t>
    <phoneticPr fontId="3" type="noConversion"/>
  </si>
  <si>
    <t>其实想不到还要堆什么了</t>
    <phoneticPr fontId="3" type="noConversion"/>
  </si>
  <si>
    <t>所以自己看着补0.11的暴击(约14BP)</t>
    <phoneticPr fontId="3" type="noConversion"/>
  </si>
  <si>
    <t>充电电池7(徽章)</t>
    <phoneticPr fontId="3" type="noConversion"/>
  </si>
  <si>
    <t>可以换掉气球,或者继续堆</t>
    <phoneticPr fontId="3" type="noConversion"/>
  </si>
  <si>
    <t>钉鞋/巨人指环3</t>
    <phoneticPr fontId="3" type="noConversion"/>
  </si>
  <si>
    <t>闹钟不错,可以拿一点伤害换</t>
    <phoneticPr fontId="1" type="noConversion"/>
  </si>
  <si>
    <t>主武器不是覆盖性的高级滚筒可以换掉
会影响前期其他类型伤害的出伤</t>
    <phoneticPr fontId="3" type="noConversion"/>
  </si>
  <si>
    <t>然而大部分武器都不适配闹钟</t>
    <phoneticPr fontId="1" type="noConversion"/>
  </si>
  <si>
    <t>眩晕以及特效
这东西其实就
主要看卡片羁绊
和徽章了</t>
    <phoneticPr fontId="3" type="noConversion"/>
  </si>
  <si>
    <t>中毒和燃烧应该
也不吃暴击</t>
    <phoneticPr fontId="3" type="noConversion"/>
  </si>
  <si>
    <t>眩晕/特效</t>
    <phoneticPr fontId="3" type="noConversion"/>
  </si>
  <si>
    <t>毒火双修</t>
    <phoneticPr fontId="3" type="noConversion"/>
  </si>
  <si>
    <t>这玩意有一点
看伤害的
子弹大小就随便叠了</t>
    <phoneticPr fontId="3" type="noConversion"/>
  </si>
  <si>
    <t>有点不如叠点防御带枕头</t>
    <phoneticPr fontId="3" type="noConversion"/>
  </si>
  <si>
    <t>这东西居然是影响这里的伤害</t>
    <phoneticPr fontId="1" type="noConversion"/>
  </si>
  <si>
    <t>但不吃暴击</t>
    <phoneticPr fontId="3" type="noConversion"/>
  </si>
  <si>
    <t>面具换枕头补攻速</t>
    <phoneticPr fontId="1" type="noConversion"/>
  </si>
  <si>
    <t>0.5攻速约等于x1.33</t>
    <phoneticPr fontId="1" type="noConversion"/>
  </si>
  <si>
    <t>牛奶→蛋白粉</t>
    <phoneticPr fontId="1" type="noConversion"/>
  </si>
  <si>
    <t>望远镜→巨人戒指</t>
    <phoneticPr fontId="1" type="noConversion"/>
  </si>
  <si>
    <t>咖啡+35%暴击</t>
    <phoneticPr fontId="1" type="noConversion"/>
  </si>
  <si>
    <t>骰子换望远镜,徽章+巨人戒指,</t>
    <phoneticPr fontId="1" type="noConversion"/>
  </si>
  <si>
    <t>可以用药水补暴击和HP</t>
    <phoneticPr fontId="1" type="noConversion"/>
  </si>
  <si>
    <t>卡片换攻击力</t>
    <phoneticPr fontId="1" type="noConversion"/>
  </si>
  <si>
    <t>羁绊600HP,不够用卡片</t>
    <phoneticPr fontId="1" type="noConversion"/>
  </si>
  <si>
    <t>模板</t>
    <phoneticPr fontId="3" type="noConversion"/>
  </si>
  <si>
    <t>先确保伤害</t>
    <phoneticPr fontId="3" type="noConversion"/>
  </si>
  <si>
    <t>卡片x2</t>
    <phoneticPr fontId="3" type="noConversion"/>
  </si>
  <si>
    <t>钉鞋1</t>
    <phoneticPr fontId="3" type="noConversion"/>
  </si>
  <si>
    <t>巨人戒指2</t>
    <phoneticPr fontId="3" type="noConversion"/>
  </si>
  <si>
    <t>法式吐司</t>
    <phoneticPr fontId="3" type="noConversion"/>
  </si>
  <si>
    <t>吐司3</t>
    <phoneticPr fontId="3" type="noConversion"/>
  </si>
  <si>
    <t>奶强化</t>
    <phoneticPr fontId="3" type="noConversion"/>
  </si>
  <si>
    <t>处方药</t>
    <phoneticPr fontId="3" type="noConversion"/>
  </si>
  <si>
    <t>红心</t>
    <phoneticPr fontId="3" type="noConversion"/>
  </si>
  <si>
    <t>如果不要可以删</t>
    <phoneticPr fontId="3" type="noConversion"/>
  </si>
  <si>
    <t>灵药(消耗)</t>
    <phoneticPr fontId="3" type="noConversion"/>
  </si>
  <si>
    <t>凑HP,但防御从卡片拿好点</t>
    <phoneticPr fontId="3" type="noConversion"/>
  </si>
  <si>
    <t>卡片x6</t>
    <phoneticPr fontId="3" type="noConversion"/>
  </si>
  <si>
    <t>羁绊补血</t>
    <phoneticPr fontId="3" type="noConversion"/>
  </si>
  <si>
    <t>当然你也可以不要
我想蹭蛋白粉加伤</t>
    <phoneticPr fontId="3" type="noConversion"/>
  </si>
  <si>
    <t>卡片x7</t>
    <phoneticPr fontId="3" type="noConversion"/>
  </si>
  <si>
    <t>饰品的话用奶酪可以补</t>
    <phoneticPr fontId="3" type="noConversion"/>
  </si>
  <si>
    <t>但我想挂机用线圈</t>
    <phoneticPr fontId="3" type="noConversion"/>
  </si>
  <si>
    <t>防御挂机</t>
    <phoneticPr fontId="3" type="noConversion"/>
  </si>
  <si>
    <t>生命4</t>
    <phoneticPr fontId="3" type="noConversion"/>
  </si>
  <si>
    <t>生命3</t>
    <phoneticPr fontId="3" type="noConversion"/>
  </si>
  <si>
    <t>虽然说有点亏
但也还行</t>
    <phoneticPr fontId="3" type="noConversion"/>
  </si>
  <si>
    <t>蛋白粉4</t>
    <phoneticPr fontId="3" type="noConversion"/>
  </si>
  <si>
    <t>枕头5</t>
    <phoneticPr fontId="3" type="noConversion"/>
  </si>
  <si>
    <t>小结</t>
    <phoneticPr fontId="3" type="noConversion"/>
  </si>
  <si>
    <t>荆棘护甲6(徽章)</t>
    <phoneticPr fontId="3" type="noConversion"/>
  </si>
  <si>
    <t>剩下的
就可以自己补一点防御了</t>
    <phoneticPr fontId="3" type="noConversion"/>
  </si>
  <si>
    <t>或者堆一点暴击滚筒(</t>
    <phoneticPr fontId="3" type="noConversion"/>
  </si>
  <si>
    <t>暴击用药水给就行,+30%</t>
    <phoneticPr fontId="3" type="noConversion"/>
  </si>
  <si>
    <t>BP再高一点还可以
换饰品补骰子+25%</t>
    <phoneticPr fontId="3" type="noConversion"/>
  </si>
  <si>
    <t>然后羁绊+12%,
47%的暴击也能玩</t>
    <phoneticPr fontId="3" type="noConversion"/>
  </si>
  <si>
    <t>or招财猫+21%</t>
    <phoneticPr fontId="3" type="noConversion"/>
  </si>
  <si>
    <t>或者来玩元素大师</t>
    <phoneticPr fontId="3" type="noConversion"/>
  </si>
  <si>
    <t>好像也可以</t>
    <phoneticPr fontId="3" type="noConversion"/>
  </si>
  <si>
    <t>牛奶7(徽章)</t>
    <phoneticPr fontId="3" type="noConversion"/>
  </si>
  <si>
    <t>然后子弹大小换徽章补</t>
    <phoneticPr fontId="3" type="noConversion"/>
  </si>
  <si>
    <t>可以多一个羁绊位装防御</t>
    <phoneticPr fontId="3" type="noConversion"/>
  </si>
  <si>
    <t>如果+4%移速的话
又可以换掉卡片堆防御</t>
    <phoneticPr fontId="3" type="noConversion"/>
  </si>
  <si>
    <t>攻速</t>
    <phoneticPr fontId="3" type="noConversion"/>
  </si>
  <si>
    <t>奶茶1</t>
    <phoneticPr fontId="3" type="noConversion"/>
  </si>
  <si>
    <t>枕头2</t>
    <phoneticPr fontId="3" type="noConversion"/>
  </si>
  <si>
    <t>饰品(但一般会选别的</t>
    <phoneticPr fontId="3" type="noConversion"/>
  </si>
  <si>
    <t>风车3</t>
    <phoneticPr fontId="3" type="noConversion"/>
  </si>
  <si>
    <t>其实要说,攻速50%
只能到冷却66%的效果
而100%为冷却50%
150%为冷却40%
200%为33%
250为28.5%</t>
    <phoneticPr fontId="3" type="noConversion"/>
  </si>
  <si>
    <t>气球4</t>
    <phoneticPr fontId="3" type="noConversion"/>
  </si>
  <si>
    <t>望远镜5</t>
    <phoneticPr fontId="3" type="noConversion"/>
  </si>
  <si>
    <t>充电电池6(徽章)</t>
    <phoneticPr fontId="3" type="noConversion"/>
  </si>
  <si>
    <t>仙女铃铛7(徽章)</t>
    <phoneticPr fontId="3" type="noConversion"/>
  </si>
  <si>
    <t>0.04+0.02</t>
    <phoneticPr fontId="3" type="noConversion"/>
  </si>
  <si>
    <t>0.12+0.06</t>
    <phoneticPr fontId="3" type="noConversion"/>
  </si>
  <si>
    <t>哦对了这套还没伤害</t>
    <phoneticPr fontId="3" type="noConversion"/>
  </si>
  <si>
    <t>还要补暴击,但补暴击也不如直接攻速</t>
    <phoneticPr fontId="3" type="noConversion"/>
  </si>
  <si>
    <t>但羁绊有直接加攻速...
大小/暴击换攻速可是5:1.5</t>
    <phoneticPr fontId="3" type="noConversion"/>
  </si>
  <si>
    <t>望远镜和暴击可以换掉,自行优化说是</t>
    <phoneticPr fontId="3" type="noConversion"/>
  </si>
  <si>
    <t>药水也是补攻速嘻嘻</t>
    <phoneticPr fontId="3" type="noConversion"/>
  </si>
  <si>
    <t>想要效率最大化就是补点暴击/子弹大小
(才发现徽章没攻速)</t>
    <phoneticPr fontId="3" type="noConversion"/>
  </si>
  <si>
    <t xml:space="preserve">想要叠这个可要250%的子弹大小...
要用望远镜可又要叠暴击了...
这里还要补45%左右的大小
</t>
    <phoneticPr fontId="3" type="noConversion"/>
  </si>
  <si>
    <t>1.1(灵药)</t>
    <phoneticPr fontId="3" type="noConversion"/>
  </si>
  <si>
    <t>(某种意义是是攻/大
还有一点暴伤</t>
    <phoneticPr fontId="3" type="noConversion"/>
  </si>
  <si>
    <t>或者直接防御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</si>
</sst>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/>
      <right/>
      <top style="thin">
        <color theme="3" tint="0.79998168889431442"/>
      </top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3"/>
  <sheetViews>
    <sheetView topLeftCell="A58" workbookViewId="0">
      <selection activeCell="J43" sqref="J43"/>
    </sheetView>
  </sheetViews>
  <sheetFormatPr defaultColWidth="9" defaultRowHeight="12.9" x14ac:dyDescent="0.15"/>
  <cols>
    <col min="1" max="1" width="24" style="1" customWidth="1"/>
    <col min="2" max="14" width="9" style="1"/>
    <col min="15" max="15" width="11.5" style="1" customWidth="1"/>
    <col min="16" max="16" width="16.375" style="1" customWidth="1"/>
    <col min="17" max="19" width="9" style="1"/>
    <col min="20" max="20" width="18.625" style="1" customWidth="1"/>
    <col min="21" max="21" width="20.25" style="1" customWidth="1"/>
    <col min="22" max="16384" width="9" style="1"/>
  </cols>
  <sheetData>
    <row r="1" spans="1:21" ht="12.9" customHeight="1" x14ac:dyDescent="0.15">
      <c r="A1" s="3" t="s">
        <v>42</v>
      </c>
      <c r="B1" s="1" t="s">
        <v>1</v>
      </c>
      <c r="C1" s="1" t="s">
        <v>2</v>
      </c>
      <c r="D1" s="1" t="s">
        <v>3</v>
      </c>
      <c r="F1" s="1" t="s">
        <v>6</v>
      </c>
      <c r="G1" s="1" t="s">
        <v>7</v>
      </c>
      <c r="H1" s="1" t="s">
        <v>8</v>
      </c>
      <c r="J1" s="3" t="s">
        <v>10</v>
      </c>
      <c r="K1" s="1" t="s">
        <v>4</v>
      </c>
      <c r="L1" s="1" t="s">
        <v>5</v>
      </c>
      <c r="N1" s="1" t="s">
        <v>9</v>
      </c>
      <c r="P1" s="3" t="s">
        <v>31</v>
      </c>
      <c r="Q1" s="1" t="s">
        <v>11</v>
      </c>
      <c r="R1" s="1" t="s">
        <v>14</v>
      </c>
      <c r="S1" s="1" t="s">
        <v>15</v>
      </c>
      <c r="U1" s="6" t="s">
        <v>28</v>
      </c>
    </row>
    <row r="2" spans="1:21" x14ac:dyDescent="0.15">
      <c r="A2" s="1" t="s">
        <v>0</v>
      </c>
      <c r="B2" s="1">
        <v>1000</v>
      </c>
      <c r="C2" s="1">
        <v>0</v>
      </c>
      <c r="D2" s="1">
        <v>0</v>
      </c>
      <c r="F2" s="1">
        <v>1</v>
      </c>
      <c r="G2" s="1">
        <v>0.05</v>
      </c>
      <c r="H2" s="1">
        <v>1.5</v>
      </c>
      <c r="J2" s="1">
        <v>0</v>
      </c>
      <c r="K2" s="1">
        <v>0</v>
      </c>
      <c r="L2" s="1">
        <v>1.75</v>
      </c>
      <c r="N2" s="1">
        <v>1</v>
      </c>
      <c r="Q2" s="1">
        <v>30</v>
      </c>
      <c r="R2" s="1">
        <v>4</v>
      </c>
      <c r="S2" s="1">
        <v>10</v>
      </c>
      <c r="U2" s="6"/>
    </row>
    <row r="3" spans="1:21" x14ac:dyDescent="0.15">
      <c r="U3" s="6"/>
    </row>
    <row r="4" spans="1:21" x14ac:dyDescent="0.15">
      <c r="A4" s="3" t="s">
        <v>19</v>
      </c>
      <c r="B4" s="1">
        <v>500</v>
      </c>
      <c r="U4" s="6"/>
    </row>
    <row r="5" spans="1:21" x14ac:dyDescent="0.15">
      <c r="A5" s="1" t="s">
        <v>12</v>
      </c>
      <c r="B5" s="1">
        <v>200</v>
      </c>
      <c r="Q5" s="1">
        <v>-2</v>
      </c>
      <c r="U5" s="6"/>
    </row>
    <row r="6" spans="1:21" x14ac:dyDescent="0.15">
      <c r="A6" s="3" t="s">
        <v>13</v>
      </c>
      <c r="B6" s="1">
        <v>400</v>
      </c>
      <c r="R6" s="1">
        <v>-1</v>
      </c>
      <c r="T6" s="3" t="s">
        <v>25</v>
      </c>
      <c r="U6" s="6"/>
    </row>
    <row r="7" spans="1:21" x14ac:dyDescent="0.15">
      <c r="B7" s="1">
        <v>2100</v>
      </c>
      <c r="U7" s="6"/>
    </row>
    <row r="8" spans="1:21" x14ac:dyDescent="0.15">
      <c r="A8" s="3" t="s">
        <v>20</v>
      </c>
      <c r="F8" s="1">
        <v>0.5</v>
      </c>
      <c r="U8" s="6"/>
    </row>
    <row r="9" spans="1:21" ht="58.45" customHeight="1" x14ac:dyDescent="0.15">
      <c r="A9" s="4" t="s">
        <v>57</v>
      </c>
      <c r="L9" s="1">
        <v>0.5</v>
      </c>
      <c r="U9" s="6" t="s">
        <v>29</v>
      </c>
    </row>
    <row r="10" spans="1:21" x14ac:dyDescent="0.15">
      <c r="A10" s="3" t="s">
        <v>21</v>
      </c>
      <c r="F10" s="1">
        <v>0.5</v>
      </c>
      <c r="U10" s="7"/>
    </row>
    <row r="12" spans="1:21" x14ac:dyDescent="0.15">
      <c r="A12" s="3" t="s">
        <v>17</v>
      </c>
      <c r="F12" s="1">
        <v>-0.5</v>
      </c>
      <c r="H12" s="1">
        <v>4</v>
      </c>
      <c r="Q12" s="1">
        <v>-5</v>
      </c>
    </row>
    <row r="13" spans="1:21" x14ac:dyDescent="0.15">
      <c r="F13" s="1">
        <v>1.5</v>
      </c>
      <c r="H13" s="1">
        <v>5.5</v>
      </c>
    </row>
    <row r="15" spans="1:21" x14ac:dyDescent="0.15">
      <c r="A15" s="3" t="s">
        <v>22</v>
      </c>
      <c r="G15" s="1">
        <v>0.25</v>
      </c>
    </row>
    <row r="16" spans="1:21" x14ac:dyDescent="0.15">
      <c r="A16" s="3" t="s">
        <v>15</v>
      </c>
      <c r="G16" s="1">
        <v>0.06</v>
      </c>
      <c r="S16" s="1">
        <v>-2</v>
      </c>
      <c r="T16" s="3" t="s">
        <v>26</v>
      </c>
    </row>
    <row r="17" spans="1:20" x14ac:dyDescent="0.15">
      <c r="A17" s="3" t="s">
        <v>15</v>
      </c>
      <c r="G17" s="1">
        <v>0.16</v>
      </c>
      <c r="S17" s="1">
        <v>-8</v>
      </c>
      <c r="T17" s="3" t="s">
        <v>27</v>
      </c>
    </row>
    <row r="18" spans="1:20" x14ac:dyDescent="0.15">
      <c r="A18" s="3" t="s">
        <v>13</v>
      </c>
      <c r="C18" s="1">
        <v>20</v>
      </c>
      <c r="G18" s="1">
        <v>0.04</v>
      </c>
      <c r="R18" s="1">
        <v>-1</v>
      </c>
    </row>
    <row r="19" spans="1:20" x14ac:dyDescent="0.15">
      <c r="A19" s="3" t="s">
        <v>13</v>
      </c>
      <c r="C19" s="1">
        <v>20</v>
      </c>
      <c r="G19" s="1">
        <v>0.04</v>
      </c>
      <c r="R19" s="1">
        <v>-1</v>
      </c>
    </row>
    <row r="20" spans="1:20" x14ac:dyDescent="0.15">
      <c r="A20" s="3" t="s">
        <v>13</v>
      </c>
      <c r="G20" s="1">
        <v>0.08</v>
      </c>
      <c r="R20" s="1">
        <v>-1</v>
      </c>
      <c r="T20" s="3"/>
    </row>
    <row r="21" spans="1:20" x14ac:dyDescent="0.15">
      <c r="A21" s="3" t="s">
        <v>30</v>
      </c>
      <c r="G21" s="1">
        <v>0.04</v>
      </c>
      <c r="Q21" s="1">
        <v>-5</v>
      </c>
    </row>
    <row r="22" spans="1:20" x14ac:dyDescent="0.15">
      <c r="C22" s="2">
        <v>0.1</v>
      </c>
      <c r="G22" s="1">
        <f>G15+G16+G17+G18+G19+G20+G21</f>
        <v>0.67</v>
      </c>
    </row>
    <row r="23" spans="1:20" ht="12.25" customHeight="1" x14ac:dyDescent="0.15"/>
    <row r="25" spans="1:20" x14ac:dyDescent="0.15">
      <c r="A25" s="3" t="s">
        <v>23</v>
      </c>
      <c r="G25" s="1">
        <f>G22*1.5</f>
        <v>1.0050000000000001</v>
      </c>
      <c r="H25" s="1">
        <v>2</v>
      </c>
      <c r="Q25" s="1">
        <v>-2</v>
      </c>
    </row>
    <row r="26" spans="1:20" x14ac:dyDescent="0.15">
      <c r="A26" s="3" t="s">
        <v>18</v>
      </c>
      <c r="D26" s="1">
        <v>-50</v>
      </c>
      <c r="F26" s="1">
        <v>0.5</v>
      </c>
      <c r="Q26" s="1">
        <v>-2</v>
      </c>
    </row>
    <row r="27" spans="1:20" x14ac:dyDescent="0.15">
      <c r="A27" s="3" t="s">
        <v>24</v>
      </c>
      <c r="F27" s="1">
        <v>0.1</v>
      </c>
    </row>
    <row r="28" spans="1:20" x14ac:dyDescent="0.15">
      <c r="B28" s="1">
        <v>2100</v>
      </c>
      <c r="C28" s="1">
        <v>40</v>
      </c>
      <c r="D28" s="1">
        <v>-50</v>
      </c>
      <c r="F28" s="1">
        <v>2.1</v>
      </c>
      <c r="H28" s="1">
        <v>7.5</v>
      </c>
      <c r="P28" s="3">
        <f>440*2.1*7.5</f>
        <v>6930</v>
      </c>
      <c r="Q28" s="1">
        <v>-14</v>
      </c>
    </row>
    <row r="29" spans="1:20" x14ac:dyDescent="0.15">
      <c r="P29" s="3">
        <f>1.1*2.1*7.5</f>
        <v>17.325000000000003</v>
      </c>
    </row>
    <row r="31" spans="1:20" x14ac:dyDescent="0.15">
      <c r="A31" s="3" t="s">
        <v>32</v>
      </c>
      <c r="C31" s="1">
        <v>140</v>
      </c>
      <c r="D31" s="1">
        <v>0</v>
      </c>
      <c r="F31" s="1">
        <v>1.6</v>
      </c>
      <c r="H31" s="1">
        <v>7</v>
      </c>
      <c r="P31" s="3">
        <f>540*1.6*7</f>
        <v>6048</v>
      </c>
    </row>
    <row r="32" spans="1:20" x14ac:dyDescent="0.15">
      <c r="A32" s="3"/>
      <c r="P32" s="3">
        <f>1.35*1.6*7</f>
        <v>15.120000000000001</v>
      </c>
    </row>
    <row r="33" spans="1:20" x14ac:dyDescent="0.15">
      <c r="A33" s="3" t="s">
        <v>58</v>
      </c>
      <c r="C33" s="1">
        <v>140</v>
      </c>
      <c r="F33" s="1">
        <v>2.1</v>
      </c>
      <c r="H33" s="1">
        <v>7</v>
      </c>
      <c r="P33" s="3">
        <f>540*2.1*7</f>
        <v>7938</v>
      </c>
    </row>
    <row r="34" spans="1:20" x14ac:dyDescent="0.15">
      <c r="P34" s="3">
        <f>1.35*2.1*7</f>
        <v>19.845000000000002</v>
      </c>
    </row>
    <row r="35" spans="1:20" x14ac:dyDescent="0.15">
      <c r="A35" s="3" t="s">
        <v>33</v>
      </c>
      <c r="F35" s="1">
        <v>0.1</v>
      </c>
      <c r="P35" s="3">
        <f>440*2.2*7.5</f>
        <v>7260.0000000000009</v>
      </c>
      <c r="Q35" s="1">
        <v>-14</v>
      </c>
    </row>
    <row r="36" spans="1:20" x14ac:dyDescent="0.15">
      <c r="P36" s="3">
        <f>1.1*2.2*7.5</f>
        <v>18.150000000000002</v>
      </c>
    </row>
    <row r="38" spans="1:20" x14ac:dyDescent="0.15">
      <c r="P38" s="3">
        <f>540*1.7*7</f>
        <v>6426</v>
      </c>
    </row>
    <row r="39" spans="1:20" x14ac:dyDescent="0.15">
      <c r="P39" s="3">
        <f>1.35*1.7*7</f>
        <v>16.064999999999998</v>
      </c>
    </row>
    <row r="40" spans="1:20" x14ac:dyDescent="0.15">
      <c r="A40" s="3" t="s">
        <v>34</v>
      </c>
      <c r="C40" s="1">
        <v>20</v>
      </c>
      <c r="P40" s="3">
        <f>460*2.1*7.5</f>
        <v>7245</v>
      </c>
      <c r="Q40" s="1">
        <v>-4</v>
      </c>
    </row>
    <row r="41" spans="1:20" x14ac:dyDescent="0.15">
      <c r="P41" s="3">
        <f>1.15*2.1*7.5</f>
        <v>18.112500000000001</v>
      </c>
    </row>
    <row r="42" spans="1:20" x14ac:dyDescent="0.15">
      <c r="A42" s="3" t="s">
        <v>12</v>
      </c>
      <c r="F42" s="1">
        <v>0.05</v>
      </c>
      <c r="P42" s="3">
        <f>460*2.15*7.5</f>
        <v>7417.5</v>
      </c>
      <c r="Q42" s="1">
        <v>-2</v>
      </c>
    </row>
    <row r="43" spans="1:20" x14ac:dyDescent="0.15">
      <c r="P43" s="3">
        <f>1.15*2.15*7.5</f>
        <v>18.543749999999999</v>
      </c>
    </row>
    <row r="45" spans="1:20" x14ac:dyDescent="0.15">
      <c r="A45" s="3" t="s">
        <v>35</v>
      </c>
      <c r="P45" s="3">
        <f>460*2.15*7.5*1.15</f>
        <v>8530.125</v>
      </c>
      <c r="Q45" s="1">
        <v>-4</v>
      </c>
    </row>
    <row r="46" spans="1:20" x14ac:dyDescent="0.15">
      <c r="P46" s="3">
        <f>1.15*2.15*7.5*1.15</f>
        <v>21.325312499999999</v>
      </c>
    </row>
    <row r="47" spans="1:20" x14ac:dyDescent="0.15">
      <c r="Q47" s="1">
        <v>-24</v>
      </c>
    </row>
    <row r="48" spans="1:20" x14ac:dyDescent="0.15">
      <c r="A48" s="3" t="s">
        <v>36</v>
      </c>
      <c r="F48" s="1">
        <v>0.75</v>
      </c>
      <c r="P48" s="3">
        <f>460*2.9*7.5</f>
        <v>10005</v>
      </c>
      <c r="R48" s="7" t="s">
        <v>99</v>
      </c>
      <c r="S48" s="8"/>
      <c r="T48" s="8"/>
    </row>
    <row r="49" spans="1:16" x14ac:dyDescent="0.15">
      <c r="P49" s="3">
        <f>1.15*2.9*7.5</f>
        <v>25.012499999999996</v>
      </c>
    </row>
    <row r="51" spans="1:16" x14ac:dyDescent="0.15">
      <c r="P51" s="3">
        <f>460*2.9*7.5*1.15</f>
        <v>11505.75</v>
      </c>
    </row>
    <row r="52" spans="1:16" x14ac:dyDescent="0.15">
      <c r="P52" s="3">
        <f>1.15*2.9*7.5*1.15</f>
        <v>28.764374999999994</v>
      </c>
    </row>
    <row r="54" spans="1:16" x14ac:dyDescent="0.15">
      <c r="A54" s="3" t="s">
        <v>37</v>
      </c>
      <c r="O54" s="3" t="s">
        <v>39</v>
      </c>
      <c r="P54" s="3">
        <f>1210*2.15*7.5</f>
        <v>19511.25</v>
      </c>
    </row>
    <row r="55" spans="1:16" x14ac:dyDescent="0.15">
      <c r="A55" s="3" t="s">
        <v>43</v>
      </c>
      <c r="P55" s="3"/>
    </row>
    <row r="56" spans="1:16" x14ac:dyDescent="0.15">
      <c r="A56" s="3" t="s">
        <v>38</v>
      </c>
      <c r="O56" s="3" t="s">
        <v>36</v>
      </c>
      <c r="P56" s="3">
        <f>1210*1.65*7.5</f>
        <v>14973.75</v>
      </c>
    </row>
    <row r="58" spans="1:16" x14ac:dyDescent="0.15">
      <c r="O58" s="3" t="s">
        <v>40</v>
      </c>
      <c r="P58" s="3">
        <f>1210*2.4*7.5</f>
        <v>21780</v>
      </c>
    </row>
    <row r="60" spans="1:16" x14ac:dyDescent="0.15">
      <c r="O60" s="3" t="s">
        <v>41</v>
      </c>
      <c r="P60" s="3">
        <f>1210*2.15*7.5*1.15</f>
        <v>22437.9375</v>
      </c>
    </row>
    <row r="61" spans="1:16" x14ac:dyDescent="0.15">
      <c r="P61" s="3"/>
    </row>
    <row r="62" spans="1:16" x14ac:dyDescent="0.15">
      <c r="P62" s="3">
        <f>1210*1.65*7.5*1.15</f>
        <v>17219.8125</v>
      </c>
    </row>
    <row r="64" spans="1:16" x14ac:dyDescent="0.15">
      <c r="P64" s="3">
        <f>1210*2.4*7.5*1.15</f>
        <v>25046.999999999996</v>
      </c>
    </row>
    <row r="65" spans="1:18" ht="12.9" customHeight="1" x14ac:dyDescent="0.15">
      <c r="A65" s="6" t="s">
        <v>44</v>
      </c>
      <c r="B65" s="6"/>
      <c r="C65" s="6"/>
      <c r="D65" s="6"/>
      <c r="E65" s="6" t="s">
        <v>45</v>
      </c>
      <c r="F65" s="7"/>
      <c r="G65" s="7"/>
      <c r="H65" s="6" t="s">
        <v>46</v>
      </c>
      <c r="I65" s="8"/>
      <c r="J65" s="6" t="s">
        <v>54</v>
      </c>
      <c r="K65" s="6"/>
      <c r="L65" s="6"/>
      <c r="M65" s="6"/>
      <c r="N65" s="7" t="s">
        <v>55</v>
      </c>
      <c r="O65" s="7"/>
      <c r="P65" s="7"/>
    </row>
    <row r="66" spans="1:18" x14ac:dyDescent="0.15">
      <c r="A66" s="6"/>
      <c r="B66" s="6"/>
      <c r="C66" s="6"/>
      <c r="D66" s="6"/>
      <c r="E66" s="7"/>
      <c r="F66" s="7"/>
      <c r="G66" s="7"/>
      <c r="H66" s="8"/>
      <c r="I66" s="8"/>
      <c r="J66" s="6"/>
      <c r="K66" s="6"/>
      <c r="L66" s="6"/>
      <c r="M66" s="6"/>
      <c r="N66" s="7" t="s">
        <v>56</v>
      </c>
      <c r="O66" s="8"/>
      <c r="P66" s="8"/>
    </row>
    <row r="67" spans="1:18" x14ac:dyDescent="0.15">
      <c r="A67" s="3" t="s">
        <v>47</v>
      </c>
      <c r="B67" s="3" t="s">
        <v>51</v>
      </c>
      <c r="C67" s="7" t="s">
        <v>52</v>
      </c>
      <c r="D67" s="7"/>
      <c r="E67" s="7"/>
      <c r="F67" s="3" t="s">
        <v>53</v>
      </c>
    </row>
    <row r="68" spans="1:18" x14ac:dyDescent="0.15">
      <c r="A68" s="3" t="s">
        <v>48</v>
      </c>
      <c r="B68" s="3" t="s">
        <v>49</v>
      </c>
    </row>
    <row r="69" spans="1:18" x14ac:dyDescent="0.15">
      <c r="A69" s="3" t="s">
        <v>50</v>
      </c>
      <c r="B69" s="3" t="s">
        <v>16</v>
      </c>
    </row>
    <row r="71" spans="1:18" x14ac:dyDescent="0.15">
      <c r="A71" s="7" t="s">
        <v>62</v>
      </c>
      <c r="B71" s="7"/>
      <c r="C71" s="7"/>
      <c r="D71" s="7"/>
      <c r="E71" s="7"/>
      <c r="F71" s="7"/>
      <c r="G71" s="3" t="s">
        <v>36</v>
      </c>
      <c r="H71" s="3" t="s">
        <v>40</v>
      </c>
    </row>
    <row r="72" spans="1:18" x14ac:dyDescent="0.15">
      <c r="A72" s="7" t="s">
        <v>59</v>
      </c>
      <c r="B72" s="8"/>
      <c r="C72" s="8"/>
      <c r="D72" s="8"/>
      <c r="E72" s="8"/>
      <c r="F72" s="8"/>
    </row>
    <row r="73" spans="1:18" x14ac:dyDescent="0.15">
      <c r="A73" s="7" t="s">
        <v>60</v>
      </c>
      <c r="B73" s="8"/>
      <c r="C73" s="8"/>
      <c r="D73" s="8"/>
      <c r="E73" s="8"/>
      <c r="F73" s="8"/>
    </row>
    <row r="74" spans="1:18" x14ac:dyDescent="0.15">
      <c r="A74" s="7" t="s">
        <v>61</v>
      </c>
      <c r="B74" s="7"/>
      <c r="C74" s="7"/>
      <c r="D74" s="7"/>
      <c r="E74" s="7"/>
      <c r="F74" s="7"/>
      <c r="G74" s="7"/>
    </row>
    <row r="75" spans="1:18" x14ac:dyDescent="0.15">
      <c r="B75" s="1" t="s">
        <v>1</v>
      </c>
      <c r="C75" s="1" t="s">
        <v>2</v>
      </c>
      <c r="D75" s="1" t="s">
        <v>3</v>
      </c>
      <c r="F75" s="1" t="s">
        <v>6</v>
      </c>
      <c r="G75" s="1" t="s">
        <v>7</v>
      </c>
      <c r="H75" s="1" t="s">
        <v>8</v>
      </c>
      <c r="J75" s="3" t="s">
        <v>10</v>
      </c>
      <c r="K75" s="1" t="s">
        <v>4</v>
      </c>
      <c r="L75" s="1" t="s">
        <v>5</v>
      </c>
      <c r="N75" s="1" t="s">
        <v>9</v>
      </c>
      <c r="P75" s="3" t="s">
        <v>31</v>
      </c>
      <c r="Q75" s="1" t="s">
        <v>11</v>
      </c>
      <c r="R75" s="3" t="s">
        <v>64</v>
      </c>
    </row>
    <row r="76" spans="1:18" x14ac:dyDescent="0.15">
      <c r="B76" s="1">
        <v>2100</v>
      </c>
      <c r="C76" s="1">
        <v>60</v>
      </c>
      <c r="D76" s="1">
        <v>-50</v>
      </c>
      <c r="F76" s="1">
        <v>2.15</v>
      </c>
      <c r="G76" s="1">
        <v>1.0049999999999999</v>
      </c>
      <c r="H76" s="1">
        <v>7.5</v>
      </c>
      <c r="L76" s="1">
        <v>1.87</v>
      </c>
      <c r="O76" s="3" t="s">
        <v>63</v>
      </c>
      <c r="P76" s="1">
        <f>460*2.15*7.5</f>
        <v>7417.5</v>
      </c>
      <c r="Q76" s="1">
        <f>2+2+5+5+5+2+4+4</f>
        <v>29</v>
      </c>
      <c r="R76" s="1">
        <f>1.15*2.15*7.5</f>
        <v>18.543749999999999</v>
      </c>
    </row>
    <row r="77" spans="1:18" x14ac:dyDescent="0.15">
      <c r="F77" s="3" t="s">
        <v>41</v>
      </c>
      <c r="O77" s="3" t="s">
        <v>36</v>
      </c>
      <c r="P77" s="1">
        <f>460*2.9*7.5</f>
        <v>10005</v>
      </c>
      <c r="R77" s="1">
        <f>1.15*2.9*7.5</f>
        <v>25.012499999999996</v>
      </c>
    </row>
    <row r="78" spans="1:18" x14ac:dyDescent="0.15">
      <c r="F78" s="1">
        <v>1.1499999999999999</v>
      </c>
      <c r="O78" s="3" t="s">
        <v>65</v>
      </c>
      <c r="P78" s="1">
        <f>460*1.65*7.5</f>
        <v>5692.5</v>
      </c>
      <c r="R78" s="1">
        <f>1.15*1.65*7.5</f>
        <v>14.231249999999998</v>
      </c>
    </row>
    <row r="79" spans="1:18" x14ac:dyDescent="0.15">
      <c r="O79" s="3" t="s">
        <v>41</v>
      </c>
      <c r="P79" s="1">
        <f>460*2.15*7.5*1.15</f>
        <v>8530.125</v>
      </c>
      <c r="R79" s="1">
        <f>1.15*2.15*7.5*1.15</f>
        <v>21.325312499999999</v>
      </c>
    </row>
    <row r="80" spans="1:18" x14ac:dyDescent="0.15">
      <c r="P80" s="1">
        <f>460*2.9*7.5*1.15</f>
        <v>11505.75</v>
      </c>
      <c r="R80" s="1">
        <f>1.15*2.9*7.5*1.15</f>
        <v>28.764374999999994</v>
      </c>
    </row>
    <row r="81" spans="1:18" x14ac:dyDescent="0.15">
      <c r="P81" s="1">
        <f>460*1.65*7.5*1.15</f>
        <v>6546.3749999999991</v>
      </c>
      <c r="R81" s="1">
        <f>1.15*1.65*7.5*1.15</f>
        <v>16.365937499999998</v>
      </c>
    </row>
    <row r="82" spans="1:18" x14ac:dyDescent="0.15">
      <c r="A82" s="7" t="s">
        <v>90</v>
      </c>
      <c r="B82" s="7"/>
    </row>
    <row r="83" spans="1:18" x14ac:dyDescent="0.15">
      <c r="A83" s="7" t="s">
        <v>92</v>
      </c>
      <c r="B83" s="8"/>
    </row>
    <row r="84" spans="1:18" x14ac:dyDescent="0.15">
      <c r="A84" s="7" t="s">
        <v>101</v>
      </c>
      <c r="B84" s="8"/>
      <c r="C84" s="7" t="s">
        <v>102</v>
      </c>
      <c r="D84" s="7"/>
      <c r="E84" s="7"/>
    </row>
    <row r="87" spans="1:18" x14ac:dyDescent="0.15">
      <c r="A87" s="3" t="s">
        <v>103</v>
      </c>
    </row>
    <row r="88" spans="1:18" x14ac:dyDescent="0.15">
      <c r="A88" s="3" t="s">
        <v>104</v>
      </c>
    </row>
    <row r="90" spans="1:18" x14ac:dyDescent="0.15">
      <c r="A90" s="3" t="s">
        <v>105</v>
      </c>
      <c r="B90" s="7" t="s">
        <v>106</v>
      </c>
      <c r="C90" s="8"/>
      <c r="D90" s="8"/>
      <c r="E90" s="8"/>
    </row>
    <row r="91" spans="1:18" x14ac:dyDescent="0.15">
      <c r="B91" s="7" t="s">
        <v>107</v>
      </c>
      <c r="C91" s="8"/>
      <c r="D91" s="8"/>
      <c r="E91" s="8"/>
    </row>
    <row r="92" spans="1:18" x14ac:dyDescent="0.15">
      <c r="B92" s="7" t="s">
        <v>108</v>
      </c>
      <c r="C92" s="8"/>
      <c r="D92" s="8"/>
      <c r="E92" s="8"/>
    </row>
    <row r="93" spans="1:18" x14ac:dyDescent="0.15">
      <c r="B93" s="7" t="s">
        <v>109</v>
      </c>
      <c r="C93" s="8"/>
      <c r="D93" s="8"/>
      <c r="E93" s="8"/>
    </row>
  </sheetData>
  <mergeCells count="22">
    <mergeCell ref="B91:E91"/>
    <mergeCell ref="B92:E92"/>
    <mergeCell ref="B93:E93"/>
    <mergeCell ref="A82:B82"/>
    <mergeCell ref="A83:B83"/>
    <mergeCell ref="A84:B84"/>
    <mergeCell ref="C84:E84"/>
    <mergeCell ref="A74:G74"/>
    <mergeCell ref="C67:E67"/>
    <mergeCell ref="B90:E90"/>
    <mergeCell ref="U1:U8"/>
    <mergeCell ref="U9:U10"/>
    <mergeCell ref="A71:F71"/>
    <mergeCell ref="A72:F72"/>
    <mergeCell ref="A73:F73"/>
    <mergeCell ref="A65:D66"/>
    <mergeCell ref="E65:G66"/>
    <mergeCell ref="H65:I66"/>
    <mergeCell ref="J65:M66"/>
    <mergeCell ref="N65:P65"/>
    <mergeCell ref="N66:P66"/>
    <mergeCell ref="R48:T48"/>
  </mergeCells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5"/>
  <sheetViews>
    <sheetView workbookViewId="0">
      <selection activeCell="J22" sqref="J22"/>
    </sheetView>
  </sheetViews>
  <sheetFormatPr defaultColWidth="9" defaultRowHeight="12.9" x14ac:dyDescent="0.15"/>
  <cols>
    <col min="1" max="1" width="25.125" style="1" customWidth="1"/>
    <col min="2" max="14" width="9" style="1"/>
    <col min="15" max="15" width="9.75" style="1" customWidth="1"/>
    <col min="16" max="16" width="17.625" style="1" customWidth="1"/>
    <col min="17" max="19" width="9" style="1"/>
    <col min="20" max="20" width="15.375" style="1" customWidth="1"/>
    <col min="21" max="21" width="24.25" style="1" customWidth="1"/>
    <col min="22" max="22" width="21.75" style="1" customWidth="1"/>
    <col min="23" max="16384" width="9" style="1"/>
  </cols>
  <sheetData>
    <row r="1" spans="1:21" x14ac:dyDescent="0.15">
      <c r="A1" s="3" t="s">
        <v>71</v>
      </c>
      <c r="B1" s="1" t="s">
        <v>1</v>
      </c>
      <c r="C1" s="1" t="s">
        <v>2</v>
      </c>
      <c r="D1" s="1" t="s">
        <v>3</v>
      </c>
      <c r="F1" s="1" t="s">
        <v>6</v>
      </c>
      <c r="G1" s="1" t="s">
        <v>7</v>
      </c>
      <c r="H1" s="1" t="s">
        <v>8</v>
      </c>
      <c r="J1" s="3" t="s">
        <v>10</v>
      </c>
      <c r="K1" s="1" t="s">
        <v>4</v>
      </c>
      <c r="L1" s="1" t="s">
        <v>5</v>
      </c>
      <c r="N1" s="1" t="s">
        <v>9</v>
      </c>
      <c r="O1" s="3" t="s">
        <v>72</v>
      </c>
      <c r="P1" s="3" t="s">
        <v>31</v>
      </c>
      <c r="Q1" s="1" t="s">
        <v>11</v>
      </c>
      <c r="R1" s="1" t="s">
        <v>14</v>
      </c>
      <c r="S1" s="1" t="s">
        <v>15</v>
      </c>
      <c r="T1" s="6" t="s">
        <v>66</v>
      </c>
      <c r="U1" s="6" t="s">
        <v>28</v>
      </c>
    </row>
    <row r="2" spans="1:21" x14ac:dyDescent="0.15">
      <c r="A2" s="1" t="s">
        <v>0</v>
      </c>
      <c r="B2" s="1">
        <v>1000</v>
      </c>
      <c r="C2" s="1">
        <v>0</v>
      </c>
      <c r="D2" s="1">
        <v>0</v>
      </c>
      <c r="F2" s="1">
        <v>1</v>
      </c>
      <c r="G2" s="1">
        <v>0.05</v>
      </c>
      <c r="H2" s="1">
        <v>1.5</v>
      </c>
      <c r="J2" s="1">
        <v>0</v>
      </c>
      <c r="K2" s="1">
        <v>0</v>
      </c>
      <c r="L2" s="1">
        <v>1.75</v>
      </c>
      <c r="N2" s="1">
        <v>1</v>
      </c>
      <c r="O2" s="1">
        <v>0</v>
      </c>
      <c r="Q2" s="1">
        <v>30</v>
      </c>
      <c r="R2" s="1">
        <v>4</v>
      </c>
      <c r="S2" s="1">
        <v>10</v>
      </c>
      <c r="T2" s="7"/>
      <c r="U2" s="6"/>
    </row>
    <row r="3" spans="1:21" x14ac:dyDescent="0.15">
      <c r="A3" s="3" t="s">
        <v>68</v>
      </c>
      <c r="O3" s="1">
        <v>0.04</v>
      </c>
      <c r="R3" s="1">
        <v>-1</v>
      </c>
      <c r="T3" s="6" t="s">
        <v>67</v>
      </c>
      <c r="U3" s="6"/>
    </row>
    <row r="4" spans="1:21" x14ac:dyDescent="0.15">
      <c r="A4" s="3" t="s">
        <v>68</v>
      </c>
      <c r="D4" s="1">
        <v>20</v>
      </c>
      <c r="O4" s="1">
        <v>0.02</v>
      </c>
      <c r="R4" s="1">
        <v>-1</v>
      </c>
      <c r="T4" s="7"/>
      <c r="U4" s="6"/>
    </row>
    <row r="5" spans="1:21" x14ac:dyDescent="0.15">
      <c r="A5" s="3" t="s">
        <v>69</v>
      </c>
      <c r="O5" s="1">
        <v>0.04</v>
      </c>
      <c r="S5" s="1">
        <v>-1</v>
      </c>
      <c r="U5" s="6"/>
    </row>
    <row r="6" spans="1:21" x14ac:dyDescent="0.15">
      <c r="A6" s="3" t="s">
        <v>69</v>
      </c>
      <c r="O6" s="1">
        <v>0.04</v>
      </c>
      <c r="S6" s="1">
        <v>-1</v>
      </c>
      <c r="U6" s="6"/>
    </row>
    <row r="7" spans="1:21" x14ac:dyDescent="0.15">
      <c r="A7" s="3" t="s">
        <v>70</v>
      </c>
      <c r="O7" s="1">
        <v>0.05</v>
      </c>
      <c r="Q7" s="1">
        <v>-5</v>
      </c>
      <c r="U7" s="6"/>
    </row>
    <row r="8" spans="1:21" x14ac:dyDescent="0.15">
      <c r="D8" s="1">
        <v>20</v>
      </c>
      <c r="O8" s="1">
        <v>0.19</v>
      </c>
      <c r="R8" s="1">
        <v>-2</v>
      </c>
      <c r="S8" s="1">
        <v>-2</v>
      </c>
      <c r="U8" s="6"/>
    </row>
    <row r="9" spans="1:21" x14ac:dyDescent="0.15">
      <c r="A9" s="3" t="s">
        <v>73</v>
      </c>
    </row>
    <row r="10" spans="1:21" x14ac:dyDescent="0.15">
      <c r="A10" s="3" t="s">
        <v>75</v>
      </c>
      <c r="N10" s="1">
        <v>0.5</v>
      </c>
    </row>
    <row r="11" spans="1:21" x14ac:dyDescent="0.15">
      <c r="A11" s="3" t="s">
        <v>76</v>
      </c>
      <c r="G11" s="1">
        <v>0.25</v>
      </c>
    </row>
    <row r="12" spans="1:21" x14ac:dyDescent="0.15">
      <c r="A12" s="3" t="s">
        <v>74</v>
      </c>
      <c r="F12" s="1">
        <v>-0.5</v>
      </c>
      <c r="H12" s="1">
        <v>4</v>
      </c>
      <c r="Q12" s="1">
        <v>-5</v>
      </c>
      <c r="T12" s="3"/>
    </row>
    <row r="13" spans="1:21" x14ac:dyDescent="0.15">
      <c r="A13" s="3" t="s">
        <v>68</v>
      </c>
      <c r="G13" s="1">
        <v>0.08</v>
      </c>
      <c r="R13" s="1">
        <v>-1</v>
      </c>
    </row>
    <row r="14" spans="1:21" x14ac:dyDescent="0.15">
      <c r="A14" s="3" t="s">
        <v>69</v>
      </c>
      <c r="G14" s="1">
        <v>0.06</v>
      </c>
      <c r="S14" s="1">
        <v>-2</v>
      </c>
    </row>
    <row r="15" spans="1:21" x14ac:dyDescent="0.15">
      <c r="A15" s="3" t="s">
        <v>69</v>
      </c>
      <c r="L15" s="1">
        <v>0.12</v>
      </c>
      <c r="S15" s="1">
        <v>-2</v>
      </c>
    </row>
    <row r="16" spans="1:21" x14ac:dyDescent="0.15">
      <c r="A16" s="3" t="s">
        <v>89</v>
      </c>
      <c r="F16" s="1">
        <v>0.5</v>
      </c>
    </row>
    <row r="21" spans="1:21" ht="12.9" customHeight="1" x14ac:dyDescent="0.15">
      <c r="A21" s="3" t="s">
        <v>82</v>
      </c>
      <c r="B21" s="5" t="s">
        <v>83</v>
      </c>
      <c r="C21" s="5"/>
      <c r="D21" s="5"/>
      <c r="E21" s="5"/>
      <c r="N21" s="3" t="s">
        <v>84</v>
      </c>
      <c r="U21" s="4" t="s">
        <v>81</v>
      </c>
    </row>
    <row r="22" spans="1:21" x14ac:dyDescent="0.15">
      <c r="A22" s="3" t="s">
        <v>77</v>
      </c>
      <c r="J22" s="1">
        <v>0.24</v>
      </c>
    </row>
    <row r="23" spans="1:21" ht="13.6" customHeight="1" x14ac:dyDescent="0.15">
      <c r="A23" s="3" t="s">
        <v>87</v>
      </c>
      <c r="B23" s="7" t="s">
        <v>88</v>
      </c>
      <c r="C23" s="8"/>
      <c r="D23" s="8"/>
      <c r="E23" s="8"/>
      <c r="N23" s="1">
        <v>0.5</v>
      </c>
      <c r="Q23" s="1">
        <v>-2</v>
      </c>
    </row>
    <row r="24" spans="1:21" x14ac:dyDescent="0.15">
      <c r="A24" s="3" t="s">
        <v>78</v>
      </c>
      <c r="N24" s="1">
        <v>0.3</v>
      </c>
    </row>
    <row r="25" spans="1:21" x14ac:dyDescent="0.15">
      <c r="A25" s="3" t="s">
        <v>80</v>
      </c>
      <c r="N25" s="1">
        <v>0.25</v>
      </c>
    </row>
    <row r="26" spans="1:21" x14ac:dyDescent="0.15">
      <c r="A26" s="3" t="s">
        <v>79</v>
      </c>
      <c r="N26" s="3">
        <v>0.65</v>
      </c>
      <c r="Q26" s="1">
        <v>-2</v>
      </c>
    </row>
    <row r="29" spans="1:21" x14ac:dyDescent="0.15">
      <c r="A29" s="3" t="s">
        <v>85</v>
      </c>
      <c r="B29" s="1" t="s">
        <v>1</v>
      </c>
      <c r="C29" s="1" t="s">
        <v>2</v>
      </c>
      <c r="D29" s="1" t="s">
        <v>3</v>
      </c>
      <c r="F29" s="1" t="s">
        <v>6</v>
      </c>
      <c r="G29" s="1" t="s">
        <v>7</v>
      </c>
      <c r="H29" s="1" t="s">
        <v>8</v>
      </c>
      <c r="J29" s="3" t="s">
        <v>10</v>
      </c>
      <c r="K29" s="1" t="s">
        <v>4</v>
      </c>
      <c r="L29" s="1" t="s">
        <v>5</v>
      </c>
      <c r="N29" s="1" t="s">
        <v>9</v>
      </c>
      <c r="O29" s="3" t="s">
        <v>72</v>
      </c>
      <c r="P29" s="3" t="s">
        <v>31</v>
      </c>
      <c r="Q29" s="1" t="s">
        <v>11</v>
      </c>
      <c r="R29" s="1" t="s">
        <v>14</v>
      </c>
      <c r="S29" s="1" t="s">
        <v>15</v>
      </c>
    </row>
    <row r="30" spans="1:21" x14ac:dyDescent="0.15">
      <c r="B30" s="1">
        <v>1000</v>
      </c>
      <c r="C30" s="1">
        <v>0</v>
      </c>
      <c r="D30" s="1">
        <v>20</v>
      </c>
      <c r="F30" s="1">
        <v>1</v>
      </c>
      <c r="G30" s="1">
        <v>0.39</v>
      </c>
      <c r="H30" s="1">
        <v>5.5</v>
      </c>
      <c r="J30" s="1">
        <v>0.24</v>
      </c>
      <c r="L30" s="1">
        <v>1.87</v>
      </c>
      <c r="N30" s="1">
        <v>2.95</v>
      </c>
      <c r="O30" s="1">
        <v>0.19</v>
      </c>
      <c r="Q30" s="1">
        <v>-14</v>
      </c>
      <c r="R30" s="1">
        <v>-3</v>
      </c>
      <c r="S30" s="1">
        <v>-6</v>
      </c>
    </row>
    <row r="31" spans="1:21" x14ac:dyDescent="0.15">
      <c r="A31" s="3" t="s">
        <v>86</v>
      </c>
    </row>
    <row r="32" spans="1:21" x14ac:dyDescent="0.15">
      <c r="A32" s="6" t="s">
        <v>91</v>
      </c>
      <c r="B32" s="7"/>
      <c r="C32" s="7"/>
      <c r="D32" s="7"/>
      <c r="E32" s="7"/>
    </row>
    <row r="33" spans="1:5" x14ac:dyDescent="0.15">
      <c r="A33" s="7"/>
      <c r="B33" s="7"/>
      <c r="C33" s="7"/>
      <c r="D33" s="7"/>
      <c r="E33" s="7"/>
    </row>
    <row r="34" spans="1:5" x14ac:dyDescent="0.15">
      <c r="A34" s="7" t="s">
        <v>98</v>
      </c>
      <c r="B34" s="8"/>
      <c r="C34" s="8"/>
      <c r="D34" s="8"/>
      <c r="E34" s="8"/>
    </row>
    <row r="35" spans="1:5" x14ac:dyDescent="0.15">
      <c r="A35" s="8"/>
      <c r="B35" s="8"/>
      <c r="C35" s="8"/>
      <c r="D35" s="8"/>
      <c r="E35" s="8"/>
    </row>
  </sheetData>
  <mergeCells count="6">
    <mergeCell ref="A34:E35"/>
    <mergeCell ref="B23:E23"/>
    <mergeCell ref="U1:U8"/>
    <mergeCell ref="T1:T2"/>
    <mergeCell ref="T3:T4"/>
    <mergeCell ref="A32:E33"/>
  </mergeCells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663F1-A7F9-430A-84FB-444118A60796}">
  <dimension ref="A1:U13"/>
  <sheetViews>
    <sheetView workbookViewId="0">
      <selection activeCell="I12" sqref="I12"/>
    </sheetView>
  </sheetViews>
  <sheetFormatPr defaultColWidth="9" defaultRowHeight="12.9" x14ac:dyDescent="0.15"/>
  <cols>
    <col min="1" max="1" width="25.125" style="1" customWidth="1"/>
    <col min="2" max="14" width="9" style="1"/>
    <col min="15" max="15" width="9.75" style="1" customWidth="1"/>
    <col min="16" max="16" width="17.625" style="1" customWidth="1"/>
    <col min="17" max="19" width="9" style="1"/>
    <col min="20" max="20" width="15.375" style="1" customWidth="1"/>
    <col min="21" max="21" width="24.25" style="1" customWidth="1"/>
    <col min="22" max="22" width="21.75" style="1" customWidth="1"/>
    <col min="23" max="16384" width="9" style="1"/>
  </cols>
  <sheetData>
    <row r="1" spans="1:21" x14ac:dyDescent="0.15">
      <c r="A1" s="3" t="s">
        <v>95</v>
      </c>
      <c r="B1" s="1" t="s">
        <v>1</v>
      </c>
      <c r="C1" s="1" t="s">
        <v>2</v>
      </c>
      <c r="D1" s="1" t="s">
        <v>3</v>
      </c>
      <c r="F1" s="1" t="s">
        <v>6</v>
      </c>
      <c r="G1" s="1" t="s">
        <v>7</v>
      </c>
      <c r="H1" s="1" t="s">
        <v>8</v>
      </c>
      <c r="J1" s="3" t="s">
        <v>10</v>
      </c>
      <c r="K1" s="1" t="s">
        <v>4</v>
      </c>
      <c r="L1" s="1" t="s">
        <v>5</v>
      </c>
      <c r="N1" s="1" t="s">
        <v>9</v>
      </c>
      <c r="O1" s="3"/>
      <c r="P1" s="3" t="s">
        <v>31</v>
      </c>
      <c r="Q1" s="1" t="s">
        <v>11</v>
      </c>
      <c r="R1" s="1" t="s">
        <v>14</v>
      </c>
      <c r="S1" s="1" t="s">
        <v>15</v>
      </c>
      <c r="T1" s="6" t="s">
        <v>66</v>
      </c>
      <c r="U1" s="6" t="s">
        <v>28</v>
      </c>
    </row>
    <row r="2" spans="1:21" x14ac:dyDescent="0.15">
      <c r="A2" s="1" t="s">
        <v>0</v>
      </c>
      <c r="B2" s="1">
        <v>1000</v>
      </c>
      <c r="C2" s="1">
        <v>0</v>
      </c>
      <c r="D2" s="1">
        <v>0</v>
      </c>
      <c r="F2" s="1">
        <v>1</v>
      </c>
      <c r="G2" s="1">
        <v>0.05</v>
      </c>
      <c r="H2" s="1">
        <v>1.5</v>
      </c>
      <c r="J2" s="1">
        <v>0</v>
      </c>
      <c r="K2" s="1">
        <v>0</v>
      </c>
      <c r="L2" s="1">
        <v>1.75</v>
      </c>
      <c r="N2" s="1">
        <v>1</v>
      </c>
      <c r="Q2" s="1">
        <v>30</v>
      </c>
      <c r="R2" s="1">
        <v>4</v>
      </c>
      <c r="S2" s="1">
        <v>10</v>
      </c>
      <c r="T2" s="7"/>
      <c r="U2" s="6"/>
    </row>
    <row r="3" spans="1:21" x14ac:dyDescent="0.15">
      <c r="A3" s="3"/>
      <c r="T3" s="6" t="s">
        <v>67</v>
      </c>
      <c r="U3" s="6"/>
    </row>
    <row r="4" spans="1:21" x14ac:dyDescent="0.15">
      <c r="A4" s="3"/>
      <c r="T4" s="7"/>
      <c r="U4" s="6"/>
    </row>
    <row r="5" spans="1:21" x14ac:dyDescent="0.15">
      <c r="T5" s="6" t="s">
        <v>93</v>
      </c>
      <c r="U5" s="6"/>
    </row>
    <row r="6" spans="1:21" x14ac:dyDescent="0.15">
      <c r="T6" s="8"/>
      <c r="U6" s="6"/>
    </row>
    <row r="7" spans="1:21" x14ac:dyDescent="0.15">
      <c r="T7" s="8"/>
      <c r="U7" s="6"/>
    </row>
    <row r="8" spans="1:21" x14ac:dyDescent="0.15">
      <c r="T8" s="8"/>
      <c r="U8" s="6"/>
    </row>
    <row r="9" spans="1:21" x14ac:dyDescent="0.15">
      <c r="T9" s="6" t="s">
        <v>94</v>
      </c>
    </row>
    <row r="10" spans="1:21" x14ac:dyDescent="0.15">
      <c r="T10" s="8"/>
    </row>
    <row r="11" spans="1:21" x14ac:dyDescent="0.15">
      <c r="T11" s="8"/>
    </row>
    <row r="12" spans="1:21" x14ac:dyDescent="0.15">
      <c r="T12" s="7"/>
    </row>
    <row r="13" spans="1:21" x14ac:dyDescent="0.15">
      <c r="T13" s="7"/>
    </row>
  </sheetData>
  <mergeCells count="6">
    <mergeCell ref="T12:T13"/>
    <mergeCell ref="T1:T2"/>
    <mergeCell ref="U1:U8"/>
    <mergeCell ref="T3:T4"/>
    <mergeCell ref="T5:T8"/>
    <mergeCell ref="T9:T11"/>
  </mergeCells>
  <phoneticPr fontId="3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B80FE-1444-45D1-BF65-6E97F5AABA05}">
  <dimension ref="A1:U12"/>
  <sheetViews>
    <sheetView workbookViewId="0">
      <selection activeCell="L7" sqref="L7"/>
    </sheetView>
  </sheetViews>
  <sheetFormatPr defaultColWidth="9" defaultRowHeight="12.9" x14ac:dyDescent="0.15"/>
  <cols>
    <col min="1" max="1" width="25.125" style="1" customWidth="1"/>
    <col min="2" max="14" width="9" style="1"/>
    <col min="15" max="15" width="9.75" style="1" customWidth="1"/>
    <col min="16" max="16" width="17.625" style="1" customWidth="1"/>
    <col min="17" max="19" width="9" style="1"/>
    <col min="20" max="20" width="15.375" style="1" customWidth="1"/>
    <col min="21" max="21" width="24.25" style="1" customWidth="1"/>
    <col min="22" max="22" width="21.75" style="1" customWidth="1"/>
    <col min="23" max="16384" width="9" style="1"/>
  </cols>
  <sheetData>
    <row r="1" spans="1:21" x14ac:dyDescent="0.15">
      <c r="A1" s="3" t="s">
        <v>96</v>
      </c>
      <c r="B1" s="1" t="s">
        <v>1</v>
      </c>
      <c r="C1" s="1" t="s">
        <v>2</v>
      </c>
      <c r="D1" s="1" t="s">
        <v>3</v>
      </c>
      <c r="F1" s="1" t="s">
        <v>6</v>
      </c>
      <c r="G1" s="1" t="s">
        <v>7</v>
      </c>
      <c r="H1" s="1" t="s">
        <v>8</v>
      </c>
      <c r="J1" s="3" t="s">
        <v>10</v>
      </c>
      <c r="K1" s="1" t="s">
        <v>4</v>
      </c>
      <c r="L1" s="1" t="s">
        <v>5</v>
      </c>
      <c r="N1" s="1" t="s">
        <v>9</v>
      </c>
      <c r="O1" s="3"/>
      <c r="P1" s="3" t="s">
        <v>31</v>
      </c>
      <c r="Q1" s="1" t="s">
        <v>11</v>
      </c>
      <c r="R1" s="1" t="s">
        <v>14</v>
      </c>
      <c r="S1" s="1" t="s">
        <v>15</v>
      </c>
      <c r="T1" s="6" t="s">
        <v>66</v>
      </c>
      <c r="U1" s="6" t="s">
        <v>28</v>
      </c>
    </row>
    <row r="2" spans="1:21" x14ac:dyDescent="0.15">
      <c r="A2" s="1" t="s">
        <v>0</v>
      </c>
      <c r="B2" s="1">
        <v>1000</v>
      </c>
      <c r="C2" s="1">
        <v>0</v>
      </c>
      <c r="D2" s="1">
        <v>0</v>
      </c>
      <c r="F2" s="1">
        <v>1</v>
      </c>
      <c r="G2" s="1">
        <v>0.05</v>
      </c>
      <c r="H2" s="1">
        <v>1.5</v>
      </c>
      <c r="J2" s="1">
        <v>0</v>
      </c>
      <c r="K2" s="1">
        <v>0</v>
      </c>
      <c r="L2" s="1">
        <v>1.75</v>
      </c>
      <c r="N2" s="1">
        <v>1</v>
      </c>
      <c r="Q2" s="1">
        <v>34</v>
      </c>
      <c r="R2" s="1">
        <v>4</v>
      </c>
      <c r="S2" s="1">
        <v>10</v>
      </c>
      <c r="T2" s="7"/>
      <c r="U2" s="6"/>
    </row>
    <row r="3" spans="1:21" x14ac:dyDescent="0.15">
      <c r="A3" s="3"/>
      <c r="T3" s="6" t="s">
        <v>67</v>
      </c>
      <c r="U3" s="6"/>
    </row>
    <row r="4" spans="1:21" x14ac:dyDescent="0.15">
      <c r="A4" s="3"/>
      <c r="T4" s="7"/>
      <c r="U4" s="6"/>
    </row>
    <row r="5" spans="1:21" x14ac:dyDescent="0.15">
      <c r="U5" s="6"/>
    </row>
    <row r="6" spans="1:21" ht="12.9" customHeight="1" x14ac:dyDescent="0.15">
      <c r="T6" s="6" t="s">
        <v>97</v>
      </c>
      <c r="U6" s="6"/>
    </row>
    <row r="7" spans="1:21" x14ac:dyDescent="0.15">
      <c r="T7" s="6"/>
      <c r="U7" s="6"/>
    </row>
    <row r="8" spans="1:21" x14ac:dyDescent="0.15">
      <c r="T8" s="6"/>
      <c r="U8" s="6"/>
    </row>
    <row r="9" spans="1:21" x14ac:dyDescent="0.15">
      <c r="T9" s="6"/>
    </row>
    <row r="10" spans="1:21" x14ac:dyDescent="0.15">
      <c r="T10" s="3" t="s">
        <v>100</v>
      </c>
    </row>
    <row r="12" spans="1:21" x14ac:dyDescent="0.15">
      <c r="T12" s="3"/>
    </row>
  </sheetData>
  <mergeCells count="4">
    <mergeCell ref="T1:T2"/>
    <mergeCell ref="U1:U8"/>
    <mergeCell ref="T3:T4"/>
    <mergeCell ref="T6:T9"/>
  </mergeCells>
  <phoneticPr fontId="3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CB5AB-49A2-4F60-B096-B5564993F2B0}">
  <dimension ref="A1:U44"/>
  <sheetViews>
    <sheetView topLeftCell="A4" workbookViewId="0">
      <selection activeCell="J21" sqref="J21"/>
    </sheetView>
  </sheetViews>
  <sheetFormatPr defaultColWidth="9" defaultRowHeight="12.9" x14ac:dyDescent="0.15"/>
  <cols>
    <col min="1" max="1" width="25.125" style="1" customWidth="1"/>
    <col min="2" max="14" width="9" style="1"/>
    <col min="15" max="15" width="9.75" style="1" customWidth="1"/>
    <col min="16" max="16" width="17.625" style="1" customWidth="1"/>
    <col min="17" max="19" width="9" style="1"/>
    <col min="20" max="20" width="15.375" style="1" customWidth="1"/>
    <col min="21" max="21" width="24.25" style="1" customWidth="1"/>
    <col min="22" max="22" width="21.75" style="1" customWidth="1"/>
    <col min="23" max="16384" width="9" style="1"/>
  </cols>
  <sheetData>
    <row r="1" spans="1:21" x14ac:dyDescent="0.15">
      <c r="A1" s="3" t="s">
        <v>129</v>
      </c>
      <c r="B1" s="1" t="s">
        <v>1</v>
      </c>
      <c r="C1" s="1" t="s">
        <v>2</v>
      </c>
      <c r="D1" s="1" t="s">
        <v>3</v>
      </c>
      <c r="F1" s="1" t="s">
        <v>6</v>
      </c>
      <c r="G1" s="1" t="s">
        <v>7</v>
      </c>
      <c r="H1" s="1" t="s">
        <v>8</v>
      </c>
      <c r="J1" s="3" t="s">
        <v>10</v>
      </c>
      <c r="K1" s="1" t="s">
        <v>4</v>
      </c>
      <c r="L1" s="1" t="s">
        <v>5</v>
      </c>
      <c r="N1" s="1" t="s">
        <v>9</v>
      </c>
      <c r="O1" s="3"/>
      <c r="P1" s="3" t="s">
        <v>31</v>
      </c>
      <c r="Q1" s="1" t="s">
        <v>11</v>
      </c>
      <c r="R1" s="1" t="s">
        <v>14</v>
      </c>
      <c r="S1" s="1" t="s">
        <v>15</v>
      </c>
      <c r="T1" s="6" t="s">
        <v>66</v>
      </c>
      <c r="U1" s="6" t="s">
        <v>28</v>
      </c>
    </row>
    <row r="2" spans="1:21" x14ac:dyDescent="0.15">
      <c r="A2" s="1" t="s">
        <v>0</v>
      </c>
      <c r="B2" s="1">
        <v>1000</v>
      </c>
      <c r="C2" s="1">
        <v>0</v>
      </c>
      <c r="D2" s="1">
        <v>0</v>
      </c>
      <c r="F2" s="1">
        <v>1</v>
      </c>
      <c r="G2" s="1">
        <v>0.05</v>
      </c>
      <c r="H2" s="1">
        <v>1.5</v>
      </c>
      <c r="J2" s="1">
        <v>0</v>
      </c>
      <c r="K2" s="1">
        <v>0</v>
      </c>
      <c r="L2" s="1">
        <v>1.75</v>
      </c>
      <c r="N2" s="1">
        <v>1</v>
      </c>
      <c r="Q2" s="1">
        <v>34</v>
      </c>
      <c r="R2" s="1">
        <v>4</v>
      </c>
      <c r="S2" s="1">
        <v>10</v>
      </c>
      <c r="T2" s="7"/>
      <c r="U2" s="6"/>
    </row>
    <row r="3" spans="1:21" x14ac:dyDescent="0.15">
      <c r="A3" s="3" t="s">
        <v>111</v>
      </c>
      <c r="T3" s="6" t="s">
        <v>67</v>
      </c>
      <c r="U3" s="6"/>
    </row>
    <row r="4" spans="1:21" x14ac:dyDescent="0.15">
      <c r="A4" s="3" t="s">
        <v>112</v>
      </c>
      <c r="L4" s="1">
        <v>0.12</v>
      </c>
      <c r="S4" s="1">
        <v>-2</v>
      </c>
      <c r="T4" s="7"/>
      <c r="U4" s="6"/>
    </row>
    <row r="5" spans="1:21" x14ac:dyDescent="0.15">
      <c r="A5" s="3" t="s">
        <v>113</v>
      </c>
      <c r="F5" s="1">
        <v>0.5</v>
      </c>
      <c r="U5" s="6"/>
    </row>
    <row r="6" spans="1:21" ht="12.9" customHeight="1" x14ac:dyDescent="0.15">
      <c r="A6" s="3" t="s">
        <v>112</v>
      </c>
      <c r="N6" s="1">
        <v>0.06</v>
      </c>
      <c r="S6" s="1">
        <v>-1</v>
      </c>
      <c r="T6" s="6" t="s">
        <v>97</v>
      </c>
      <c r="U6" s="6"/>
    </row>
    <row r="7" spans="1:21" x14ac:dyDescent="0.15">
      <c r="A7" s="3" t="s">
        <v>114</v>
      </c>
      <c r="F7" s="1">
        <v>0.5</v>
      </c>
      <c r="T7" s="6"/>
      <c r="U7" s="6"/>
    </row>
    <row r="8" spans="1:21" x14ac:dyDescent="0.15">
      <c r="T8" s="6"/>
      <c r="U8" s="6"/>
    </row>
    <row r="9" spans="1:21" x14ac:dyDescent="0.15">
      <c r="T9" s="6"/>
    </row>
    <row r="10" spans="1:21" x14ac:dyDescent="0.15">
      <c r="T10" s="3" t="s">
        <v>100</v>
      </c>
    </row>
    <row r="11" spans="1:21" x14ac:dyDescent="0.15">
      <c r="A11" s="3" t="s">
        <v>115</v>
      </c>
      <c r="Q11" s="1">
        <v>-6</v>
      </c>
      <c r="T11" s="3" t="s">
        <v>117</v>
      </c>
    </row>
    <row r="12" spans="1:21" x14ac:dyDescent="0.15">
      <c r="A12" s="3" t="s">
        <v>116</v>
      </c>
      <c r="T12" s="3"/>
    </row>
    <row r="13" spans="1:21" x14ac:dyDescent="0.15">
      <c r="A13" s="3" t="s">
        <v>118</v>
      </c>
      <c r="Q13" s="1">
        <v>-6</v>
      </c>
    </row>
    <row r="15" spans="1:21" x14ac:dyDescent="0.15">
      <c r="A15" s="3" t="s">
        <v>119</v>
      </c>
      <c r="Q15" s="1">
        <v>-5</v>
      </c>
      <c r="T15" s="3" t="s">
        <v>120</v>
      </c>
    </row>
    <row r="16" spans="1:21" x14ac:dyDescent="0.15">
      <c r="A16" s="3" t="s">
        <v>121</v>
      </c>
      <c r="F16" s="1">
        <v>0.1</v>
      </c>
    </row>
    <row r="17" spans="1:21" x14ac:dyDescent="0.15">
      <c r="A17" s="3" t="s">
        <v>122</v>
      </c>
    </row>
    <row r="18" spans="1:21" x14ac:dyDescent="0.15">
      <c r="A18" s="3" t="s">
        <v>126</v>
      </c>
      <c r="D18" s="1">
        <v>210</v>
      </c>
      <c r="S18" s="1">
        <v>-7</v>
      </c>
    </row>
    <row r="19" spans="1:21" ht="13.6" customHeight="1" x14ac:dyDescent="0.15">
      <c r="A19" s="3" t="s">
        <v>68</v>
      </c>
      <c r="B19" s="1">
        <v>400</v>
      </c>
      <c r="R19" s="1">
        <v>-1</v>
      </c>
      <c r="T19" s="3" t="s">
        <v>124</v>
      </c>
      <c r="U19" s="6" t="s">
        <v>125</v>
      </c>
    </row>
    <row r="20" spans="1:21" x14ac:dyDescent="0.15">
      <c r="A20" s="3" t="s">
        <v>68</v>
      </c>
      <c r="B20" s="1">
        <v>200</v>
      </c>
      <c r="N20" s="1">
        <v>0.04</v>
      </c>
      <c r="R20" s="1">
        <v>-1</v>
      </c>
      <c r="U20" s="6"/>
    </row>
    <row r="22" spans="1:21" x14ac:dyDescent="0.15">
      <c r="A22" s="3" t="s">
        <v>127</v>
      </c>
      <c r="B22" s="3"/>
    </row>
    <row r="23" spans="1:21" x14ac:dyDescent="0.15">
      <c r="A23" s="3" t="s">
        <v>128</v>
      </c>
      <c r="B23" s="7" t="s">
        <v>170</v>
      </c>
      <c r="C23" s="8"/>
    </row>
    <row r="24" spans="1:21" x14ac:dyDescent="0.15">
      <c r="A24" s="3" t="s">
        <v>130</v>
      </c>
      <c r="B24" s="1">
        <v>240</v>
      </c>
      <c r="Q24" s="1">
        <v>-5</v>
      </c>
      <c r="T24" s="6" t="s">
        <v>132</v>
      </c>
    </row>
    <row r="25" spans="1:21" x14ac:dyDescent="0.15">
      <c r="A25" s="3" t="s">
        <v>131</v>
      </c>
      <c r="B25" s="1">
        <v>180</v>
      </c>
      <c r="Q25" s="1">
        <v>-4</v>
      </c>
      <c r="T25" s="8"/>
    </row>
    <row r="26" spans="1:21" x14ac:dyDescent="0.15">
      <c r="A26" s="3" t="s">
        <v>133</v>
      </c>
      <c r="F26" s="1">
        <v>0.5</v>
      </c>
    </row>
    <row r="27" spans="1:21" x14ac:dyDescent="0.15">
      <c r="A27" s="3" t="s">
        <v>134</v>
      </c>
      <c r="J27" s="1">
        <v>0.5</v>
      </c>
    </row>
    <row r="28" spans="1:21" x14ac:dyDescent="0.15">
      <c r="A28" s="3" t="s">
        <v>136</v>
      </c>
      <c r="C28" s="1">
        <v>105</v>
      </c>
      <c r="Q28" s="1">
        <v>-2</v>
      </c>
    </row>
    <row r="29" spans="1:21" x14ac:dyDescent="0.15">
      <c r="A29" s="3" t="s">
        <v>135</v>
      </c>
      <c r="B29" s="1">
        <v>2020</v>
      </c>
      <c r="C29" s="1">
        <v>105</v>
      </c>
      <c r="D29" s="1">
        <v>210</v>
      </c>
      <c r="F29" s="1">
        <v>2.6</v>
      </c>
      <c r="J29" s="1">
        <v>0.5</v>
      </c>
      <c r="L29" s="1">
        <v>1.87</v>
      </c>
      <c r="N29" s="1">
        <v>1.1200000000000001</v>
      </c>
      <c r="Q29" s="1">
        <v>-28</v>
      </c>
      <c r="R29" s="1">
        <v>-2</v>
      </c>
      <c r="S29" s="1">
        <v>0</v>
      </c>
    </row>
    <row r="30" spans="1:21" x14ac:dyDescent="0.15">
      <c r="A30" s="6" t="s">
        <v>137</v>
      </c>
    </row>
    <row r="31" spans="1:21" x14ac:dyDescent="0.15">
      <c r="A31" s="7"/>
    </row>
    <row r="32" spans="1:21" x14ac:dyDescent="0.15">
      <c r="A32" s="7" t="s">
        <v>138</v>
      </c>
    </row>
    <row r="33" spans="1:18" x14ac:dyDescent="0.15">
      <c r="A33" s="8"/>
    </row>
    <row r="34" spans="1:18" x14ac:dyDescent="0.15">
      <c r="A34" s="7" t="s">
        <v>139</v>
      </c>
      <c r="B34" s="6" t="s">
        <v>141</v>
      </c>
      <c r="C34" s="8"/>
      <c r="D34" s="8"/>
      <c r="E34" s="6" t="s">
        <v>140</v>
      </c>
      <c r="F34" s="8"/>
      <c r="G34" s="7" t="s">
        <v>142</v>
      </c>
      <c r="H34" s="8"/>
      <c r="I34" s="9"/>
      <c r="J34" s="10"/>
    </row>
    <row r="35" spans="1:18" x14ac:dyDescent="0.15">
      <c r="A35" s="8"/>
      <c r="B35" s="8"/>
      <c r="C35" s="8"/>
      <c r="D35" s="8"/>
      <c r="E35" s="8"/>
      <c r="F35" s="8"/>
      <c r="G35" s="8"/>
      <c r="H35" s="8"/>
      <c r="I35" s="10"/>
      <c r="J35" s="10"/>
    </row>
    <row r="36" spans="1:18" x14ac:dyDescent="0.15">
      <c r="E36" s="7" t="s">
        <v>143</v>
      </c>
      <c r="F36" s="8"/>
    </row>
    <row r="37" spans="1:18" x14ac:dyDescent="0.15">
      <c r="E37" s="8"/>
      <c r="F37" s="8"/>
    </row>
    <row r="39" spans="1:18" x14ac:dyDescent="0.15">
      <c r="A39" s="3" t="s">
        <v>144</v>
      </c>
    </row>
    <row r="40" spans="1:18" x14ac:dyDescent="0.15">
      <c r="A40" s="3" t="s">
        <v>145</v>
      </c>
      <c r="B40" s="1">
        <v>2100</v>
      </c>
      <c r="N40" s="1">
        <v>-0.04</v>
      </c>
      <c r="Q40" s="1">
        <f>-4+9</f>
        <v>5</v>
      </c>
      <c r="R40" s="1">
        <v>1</v>
      </c>
    </row>
    <row r="41" spans="1:18" x14ac:dyDescent="0.15">
      <c r="A41" s="3" t="s">
        <v>146</v>
      </c>
      <c r="N41" s="1">
        <v>0.04</v>
      </c>
      <c r="Q41" s="1">
        <v>-5</v>
      </c>
    </row>
    <row r="42" spans="1:18" x14ac:dyDescent="0.15">
      <c r="A42" s="3" t="s">
        <v>147</v>
      </c>
    </row>
    <row r="43" spans="1:18" x14ac:dyDescent="0.15">
      <c r="A43" s="6" t="s">
        <v>148</v>
      </c>
    </row>
    <row r="44" spans="1:18" x14ac:dyDescent="0.15">
      <c r="A44" s="7"/>
    </row>
  </sheetData>
  <mergeCells count="15">
    <mergeCell ref="E36:F37"/>
    <mergeCell ref="A43:A44"/>
    <mergeCell ref="B23:C23"/>
    <mergeCell ref="A30:A31"/>
    <mergeCell ref="A32:A33"/>
    <mergeCell ref="A34:A35"/>
    <mergeCell ref="B34:D35"/>
    <mergeCell ref="E34:F35"/>
    <mergeCell ref="G34:H35"/>
    <mergeCell ref="T1:T2"/>
    <mergeCell ref="U1:U8"/>
    <mergeCell ref="T3:T4"/>
    <mergeCell ref="T6:T9"/>
    <mergeCell ref="U19:U20"/>
    <mergeCell ref="T24:T25"/>
  </mergeCells>
  <phoneticPr fontId="3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4C85B-BC88-41A1-9CD2-B370257F8641}">
  <dimension ref="A1:U33"/>
  <sheetViews>
    <sheetView workbookViewId="0">
      <selection activeCell="A2" sqref="A2:S12"/>
    </sheetView>
  </sheetViews>
  <sheetFormatPr defaultColWidth="9" defaultRowHeight="12.9" x14ac:dyDescent="0.15"/>
  <cols>
    <col min="1" max="1" width="25.125" style="1" customWidth="1"/>
    <col min="2" max="14" width="9" style="1"/>
    <col min="15" max="15" width="9.75" style="1" customWidth="1"/>
    <col min="16" max="16" width="17.625" style="1" customWidth="1"/>
    <col min="17" max="19" width="9" style="1"/>
    <col min="20" max="20" width="15.375" style="1" customWidth="1"/>
    <col min="21" max="21" width="24.25" style="1" customWidth="1"/>
    <col min="22" max="22" width="21.75" style="1" customWidth="1"/>
    <col min="23" max="16384" width="9" style="1"/>
  </cols>
  <sheetData>
    <row r="1" spans="1:21" x14ac:dyDescent="0.15">
      <c r="A1" s="3" t="s">
        <v>149</v>
      </c>
      <c r="B1" s="1" t="s">
        <v>1</v>
      </c>
      <c r="C1" s="1" t="s">
        <v>2</v>
      </c>
      <c r="D1" s="1" t="s">
        <v>3</v>
      </c>
      <c r="F1" s="1" t="s">
        <v>6</v>
      </c>
      <c r="G1" s="1" t="s">
        <v>7</v>
      </c>
      <c r="H1" s="1" t="s">
        <v>8</v>
      </c>
      <c r="J1" s="3" t="s">
        <v>10</v>
      </c>
      <c r="K1" s="1" t="s">
        <v>4</v>
      </c>
      <c r="L1" s="1" t="s">
        <v>5</v>
      </c>
      <c r="N1" s="1" t="s">
        <v>9</v>
      </c>
      <c r="O1" s="3"/>
      <c r="P1" s="3" t="s">
        <v>31</v>
      </c>
      <c r="Q1" s="1" t="s">
        <v>11</v>
      </c>
      <c r="R1" s="1" t="s">
        <v>14</v>
      </c>
      <c r="S1" s="1" t="s">
        <v>15</v>
      </c>
      <c r="T1" s="6" t="s">
        <v>66</v>
      </c>
      <c r="U1" s="6" t="s">
        <v>28</v>
      </c>
    </row>
    <row r="2" spans="1:21" x14ac:dyDescent="0.15">
      <c r="A2" s="1" t="s">
        <v>0</v>
      </c>
      <c r="B2" s="1">
        <v>1000</v>
      </c>
      <c r="C2" s="1">
        <v>0</v>
      </c>
      <c r="D2" s="1">
        <v>0</v>
      </c>
      <c r="F2" s="1">
        <v>1</v>
      </c>
      <c r="G2" s="1">
        <v>0.05</v>
      </c>
      <c r="H2" s="1">
        <v>1.5</v>
      </c>
      <c r="J2" s="1">
        <v>0</v>
      </c>
      <c r="K2" s="1">
        <v>0</v>
      </c>
      <c r="L2" s="1">
        <v>1.75</v>
      </c>
      <c r="N2" s="1">
        <v>1</v>
      </c>
      <c r="Q2" s="1">
        <v>34</v>
      </c>
      <c r="R2" s="1">
        <v>4</v>
      </c>
      <c r="S2" s="1">
        <v>10</v>
      </c>
      <c r="T2" s="7"/>
      <c r="U2" s="6"/>
    </row>
    <row r="3" spans="1:21" ht="12.9" customHeight="1" x14ac:dyDescent="0.15">
      <c r="A3" s="6" t="s">
        <v>154</v>
      </c>
      <c r="T3" s="6" t="s">
        <v>67</v>
      </c>
      <c r="U3" s="6"/>
    </row>
    <row r="4" spans="1:21" x14ac:dyDescent="0.15">
      <c r="A4" s="6"/>
      <c r="C4" s="11"/>
      <c r="D4" s="11"/>
      <c r="E4" s="11"/>
      <c r="F4" s="11"/>
      <c r="G4" s="11"/>
      <c r="H4" s="11"/>
      <c r="I4" s="11"/>
      <c r="T4" s="7"/>
      <c r="U4" s="6"/>
    </row>
    <row r="5" spans="1:21" x14ac:dyDescent="0.15">
      <c r="A5" s="6"/>
      <c r="C5" s="11"/>
      <c r="D5" s="11"/>
      <c r="E5" s="11"/>
      <c r="F5" s="11"/>
      <c r="G5" s="11"/>
      <c r="H5" s="11"/>
      <c r="I5" s="11"/>
      <c r="U5" s="6"/>
    </row>
    <row r="6" spans="1:21" ht="12.9" customHeight="1" x14ac:dyDescent="0.15">
      <c r="A6" s="6"/>
      <c r="C6" s="11"/>
      <c r="D6" s="11"/>
      <c r="E6" s="11"/>
      <c r="F6" s="11"/>
      <c r="G6" s="11"/>
      <c r="H6" s="11"/>
      <c r="I6" s="11"/>
      <c r="T6" s="6" t="s">
        <v>97</v>
      </c>
      <c r="U6" s="6"/>
    </row>
    <row r="7" spans="1:21" x14ac:dyDescent="0.15">
      <c r="A7" s="6"/>
      <c r="C7" s="11"/>
      <c r="D7" s="11"/>
      <c r="E7" s="11"/>
      <c r="F7" s="11"/>
      <c r="G7" s="11"/>
      <c r="H7" s="11"/>
      <c r="I7" s="11"/>
      <c r="T7" s="6"/>
      <c r="U7" s="6"/>
    </row>
    <row r="8" spans="1:21" ht="21.1" customHeight="1" x14ac:dyDescent="0.15">
      <c r="A8" s="6"/>
      <c r="C8" s="11"/>
      <c r="D8" s="11"/>
      <c r="E8" s="11"/>
      <c r="F8" s="11"/>
      <c r="G8" s="11"/>
      <c r="H8" s="11"/>
      <c r="I8" s="11"/>
      <c r="T8" s="6"/>
      <c r="U8" s="6"/>
    </row>
    <row r="9" spans="1:21" x14ac:dyDescent="0.15">
      <c r="A9" s="3" t="s">
        <v>150</v>
      </c>
      <c r="D9" s="11"/>
      <c r="J9" s="1">
        <v>0.4</v>
      </c>
      <c r="L9" s="1">
        <v>-7.4999999999999997E-2</v>
      </c>
      <c r="T9" s="6"/>
    </row>
    <row r="10" spans="1:21" x14ac:dyDescent="0.15">
      <c r="A10" s="3" t="s">
        <v>151</v>
      </c>
      <c r="J10" s="1">
        <v>0.5</v>
      </c>
      <c r="T10" s="3" t="s">
        <v>100</v>
      </c>
    </row>
    <row r="11" spans="1:21" x14ac:dyDescent="0.15">
      <c r="A11" s="3" t="s">
        <v>112</v>
      </c>
      <c r="D11" s="1">
        <v>60</v>
      </c>
      <c r="P11" s="11"/>
      <c r="S11" s="1">
        <v>-2</v>
      </c>
    </row>
    <row r="12" spans="1:21" x14ac:dyDescent="0.15">
      <c r="A12" s="3" t="s">
        <v>152</v>
      </c>
      <c r="J12" s="1">
        <v>0.1</v>
      </c>
      <c r="P12" s="11"/>
      <c r="T12" s="3"/>
    </row>
    <row r="13" spans="1:21" ht="12.9" customHeight="1" x14ac:dyDescent="0.15">
      <c r="A13" s="12" t="s">
        <v>153</v>
      </c>
      <c r="B13" s="13"/>
      <c r="C13" s="13"/>
      <c r="D13" s="13"/>
      <c r="E13" s="13"/>
      <c r="F13" s="13"/>
      <c r="G13" s="13"/>
      <c r="H13" s="13"/>
      <c r="I13" s="13"/>
      <c r="J13" s="13">
        <v>0.5</v>
      </c>
      <c r="K13" s="13"/>
      <c r="L13" s="13"/>
      <c r="M13" s="13"/>
      <c r="N13" s="13"/>
      <c r="O13" s="13"/>
      <c r="P13" s="13"/>
      <c r="Q13" s="13"/>
      <c r="R13" s="13"/>
      <c r="S13" s="13"/>
      <c r="T13" s="14" t="s">
        <v>167</v>
      </c>
      <c r="U13" s="14"/>
    </row>
    <row r="14" spans="1:21" x14ac:dyDescent="0.15">
      <c r="A14" s="12" t="s">
        <v>155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>
        <v>0.3</v>
      </c>
      <c r="O14" s="13"/>
      <c r="P14" s="13"/>
      <c r="Q14" s="13"/>
      <c r="R14" s="13"/>
      <c r="S14" s="13"/>
      <c r="T14" s="15"/>
      <c r="U14" s="15"/>
    </row>
    <row r="15" spans="1:21" x14ac:dyDescent="0.15">
      <c r="A15" s="12" t="s">
        <v>156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>
        <v>0.5</v>
      </c>
      <c r="O15" s="13"/>
      <c r="P15" s="13"/>
      <c r="Q15" s="13"/>
      <c r="R15" s="13"/>
      <c r="S15" s="13"/>
      <c r="T15" s="15"/>
      <c r="U15" s="15"/>
    </row>
    <row r="16" spans="1:21" x14ac:dyDescent="0.15">
      <c r="A16" s="12" t="s">
        <v>157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>
        <v>0.5</v>
      </c>
      <c r="O16" s="13"/>
      <c r="P16" s="13"/>
      <c r="Q16" s="13">
        <v>-2</v>
      </c>
      <c r="R16" s="13"/>
      <c r="S16" s="13"/>
      <c r="T16" s="15"/>
      <c r="U16" s="15"/>
    </row>
    <row r="17" spans="1:21" x14ac:dyDescent="0.15">
      <c r="A17" s="12" t="s">
        <v>158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>
        <v>0.65</v>
      </c>
      <c r="O17" s="13"/>
      <c r="P17" s="13"/>
      <c r="Q17" s="13">
        <v>-2</v>
      </c>
      <c r="R17" s="13"/>
      <c r="S17" s="13"/>
      <c r="T17" s="15"/>
      <c r="U17" s="15"/>
    </row>
    <row r="18" spans="1:21" x14ac:dyDescent="0.1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>
        <v>2.95</v>
      </c>
      <c r="O18" s="12"/>
      <c r="P18" s="12"/>
      <c r="Q18" s="12"/>
      <c r="R18" s="12"/>
      <c r="S18" s="12"/>
      <c r="T18" s="15"/>
      <c r="U18" s="15"/>
    </row>
    <row r="19" spans="1:21" x14ac:dyDescent="0.15">
      <c r="A19" s="3" t="s">
        <v>112</v>
      </c>
      <c r="N19" s="3" t="s">
        <v>160</v>
      </c>
      <c r="S19" s="1">
        <v>-2</v>
      </c>
    </row>
    <row r="20" spans="1:21" x14ac:dyDescent="0.15">
      <c r="A20" s="3" t="s">
        <v>68</v>
      </c>
      <c r="J20" s="1">
        <v>0.04</v>
      </c>
      <c r="N20" s="3" t="s">
        <v>159</v>
      </c>
      <c r="R20" s="1">
        <v>-1</v>
      </c>
      <c r="T20" s="6" t="s">
        <v>163</v>
      </c>
      <c r="U20" s="8"/>
    </row>
    <row r="21" spans="1:21" x14ac:dyDescent="0.15">
      <c r="A21" s="3" t="s">
        <v>68</v>
      </c>
      <c r="J21" s="1">
        <v>0.08</v>
      </c>
      <c r="R21" s="1">
        <v>-1</v>
      </c>
      <c r="T21" s="8"/>
      <c r="U21" s="8"/>
    </row>
    <row r="22" spans="1:21" x14ac:dyDescent="0.15">
      <c r="A22" s="3" t="s">
        <v>123</v>
      </c>
      <c r="J22" s="1">
        <v>0.36</v>
      </c>
      <c r="S22" s="1">
        <v>-6</v>
      </c>
    </row>
    <row r="23" spans="1:21" x14ac:dyDescent="0.15">
      <c r="A23" s="3" t="s">
        <v>68</v>
      </c>
      <c r="G23" s="1">
        <v>0.08</v>
      </c>
      <c r="R23" s="1">
        <v>-1</v>
      </c>
      <c r="T23" s="7" t="s">
        <v>162</v>
      </c>
      <c r="U23" s="8"/>
    </row>
    <row r="24" spans="1:21" x14ac:dyDescent="0.15">
      <c r="A24" s="3" t="s">
        <v>68</v>
      </c>
      <c r="G24" s="1">
        <v>0.04</v>
      </c>
      <c r="L24" s="1">
        <v>0.04</v>
      </c>
      <c r="R24" s="1">
        <v>-1</v>
      </c>
      <c r="T24" s="7" t="s">
        <v>161</v>
      </c>
      <c r="U24" s="8"/>
    </row>
    <row r="25" spans="1:21" x14ac:dyDescent="0.15">
      <c r="T25" s="8"/>
      <c r="U25" s="8"/>
    </row>
    <row r="26" spans="1:21" x14ac:dyDescent="0.15">
      <c r="A26" s="3" t="s">
        <v>135</v>
      </c>
      <c r="D26" s="1">
        <v>60</v>
      </c>
      <c r="F26" s="3" t="s">
        <v>168</v>
      </c>
      <c r="G26" s="1">
        <v>0.17</v>
      </c>
      <c r="J26" s="1">
        <v>1.339</v>
      </c>
      <c r="L26" s="1">
        <v>1.7150000000000001</v>
      </c>
      <c r="N26" s="1">
        <f>1+N27+N28+N29+N30+N31</f>
        <v>2.6949999999999998</v>
      </c>
      <c r="Q26" s="1">
        <v>-4</v>
      </c>
      <c r="R26" s="1">
        <v>0</v>
      </c>
      <c r="S26" s="1">
        <v>-10</v>
      </c>
      <c r="T26" s="6" t="s">
        <v>166</v>
      </c>
      <c r="U26" s="8"/>
    </row>
    <row r="27" spans="1:21" x14ac:dyDescent="0.15">
      <c r="A27" s="6" t="s">
        <v>169</v>
      </c>
      <c r="J27" s="13">
        <f>(N27+N28+N29+N30+N31)/5</f>
        <v>0.33899999999999997</v>
      </c>
      <c r="N27" s="12">
        <v>0.3</v>
      </c>
      <c r="T27" s="8"/>
      <c r="U27" s="8"/>
    </row>
    <row r="28" spans="1:21" x14ac:dyDescent="0.15">
      <c r="A28" s="8"/>
      <c r="N28" s="12">
        <v>0.17</v>
      </c>
      <c r="T28" s="8"/>
      <c r="U28" s="8"/>
    </row>
    <row r="29" spans="1:21" x14ac:dyDescent="0.15">
      <c r="A29" s="8"/>
      <c r="N29" s="12">
        <v>0.5</v>
      </c>
      <c r="T29" s="8"/>
      <c r="U29" s="8"/>
    </row>
    <row r="30" spans="1:21" x14ac:dyDescent="0.15">
      <c r="N30" s="12">
        <v>0.16</v>
      </c>
      <c r="T30" s="8"/>
      <c r="U30" s="8"/>
    </row>
    <row r="31" spans="1:21" x14ac:dyDescent="0.15">
      <c r="N31" s="12">
        <v>0.56499999999999995</v>
      </c>
      <c r="T31" s="7" t="s">
        <v>164</v>
      </c>
      <c r="U31" s="8"/>
    </row>
    <row r="32" spans="1:21" x14ac:dyDescent="0.15">
      <c r="T32" s="7" t="s">
        <v>165</v>
      </c>
      <c r="U32" s="8"/>
    </row>
    <row r="33" spans="20:21" x14ac:dyDescent="0.15">
      <c r="T33" s="8"/>
      <c r="U33" s="8"/>
    </row>
  </sheetData>
  <mergeCells count="13">
    <mergeCell ref="T31:U31"/>
    <mergeCell ref="T32:U33"/>
    <mergeCell ref="A27:A29"/>
    <mergeCell ref="T13:U18"/>
    <mergeCell ref="T20:U21"/>
    <mergeCell ref="T23:U23"/>
    <mergeCell ref="T24:U25"/>
    <mergeCell ref="T26:U30"/>
    <mergeCell ref="T1:T2"/>
    <mergeCell ref="U1:U8"/>
    <mergeCell ref="T3:T4"/>
    <mergeCell ref="T6:T9"/>
    <mergeCell ref="A3:A8"/>
  </mergeCells>
  <phoneticPr fontId="3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EAF9B-E9D4-4BDF-AD61-BBFC9710B5FE}">
  <dimension ref="A1:U13"/>
  <sheetViews>
    <sheetView tabSelected="1" workbookViewId="0">
      <selection activeCell="D14" sqref="D14"/>
    </sheetView>
  </sheetViews>
  <sheetFormatPr defaultColWidth="9" defaultRowHeight="12.9" x14ac:dyDescent="0.15"/>
  <cols>
    <col min="1" max="1" width="25.125" style="1" customWidth="1"/>
    <col min="2" max="14" width="9" style="1"/>
    <col min="15" max="15" width="9.75" style="1" customWidth="1"/>
    <col min="16" max="16" width="17.625" style="1" customWidth="1"/>
    <col min="17" max="19" width="9" style="1"/>
    <col min="20" max="20" width="15.375" style="1" customWidth="1"/>
    <col min="21" max="21" width="24.25" style="1" customWidth="1"/>
    <col min="22" max="22" width="21.75" style="1" customWidth="1"/>
    <col min="23" max="16384" width="9" style="1"/>
  </cols>
  <sheetData>
    <row r="1" spans="1:21" x14ac:dyDescent="0.15">
      <c r="A1" s="3" t="s">
        <v>110</v>
      </c>
      <c r="B1" s="1" t="s">
        <v>1</v>
      </c>
      <c r="C1" s="1" t="s">
        <v>2</v>
      </c>
      <c r="D1" s="1" t="s">
        <v>3</v>
      </c>
      <c r="F1" s="1" t="s">
        <v>6</v>
      </c>
      <c r="G1" s="1" t="s">
        <v>7</v>
      </c>
      <c r="H1" s="1" t="s">
        <v>8</v>
      </c>
      <c r="J1" s="3" t="s">
        <v>10</v>
      </c>
      <c r="K1" s="1" t="s">
        <v>4</v>
      </c>
      <c r="L1" s="1" t="s">
        <v>5</v>
      </c>
      <c r="N1" s="1" t="s">
        <v>9</v>
      </c>
      <c r="O1" s="3"/>
      <c r="P1" s="3" t="s">
        <v>31</v>
      </c>
      <c r="Q1" s="1" t="s">
        <v>11</v>
      </c>
      <c r="R1" s="1" t="s">
        <v>14</v>
      </c>
      <c r="S1" s="1" t="s">
        <v>15</v>
      </c>
      <c r="T1" s="6" t="s">
        <v>66</v>
      </c>
      <c r="U1" s="6" t="s">
        <v>28</v>
      </c>
    </row>
    <row r="2" spans="1:21" x14ac:dyDescent="0.15">
      <c r="A2" s="1" t="s">
        <v>0</v>
      </c>
      <c r="B2" s="1">
        <v>1000</v>
      </c>
      <c r="C2" s="1">
        <v>0</v>
      </c>
      <c r="D2" s="1">
        <v>0</v>
      </c>
      <c r="F2" s="1">
        <v>1</v>
      </c>
      <c r="G2" s="1">
        <v>0.05</v>
      </c>
      <c r="H2" s="1">
        <v>1.5</v>
      </c>
      <c r="J2" s="1">
        <v>0</v>
      </c>
      <c r="K2" s="1">
        <v>0</v>
      </c>
      <c r="L2" s="1">
        <v>1.75</v>
      </c>
      <c r="N2" s="1">
        <v>1</v>
      </c>
      <c r="Q2" s="1">
        <v>34</v>
      </c>
      <c r="R2" s="1">
        <v>4</v>
      </c>
      <c r="S2" s="1">
        <v>10</v>
      </c>
      <c r="T2" s="7"/>
      <c r="U2" s="6"/>
    </row>
    <row r="3" spans="1:21" x14ac:dyDescent="0.15">
      <c r="A3" s="1" t="s">
        <v>0</v>
      </c>
      <c r="B3" s="1">
        <v>1000</v>
      </c>
      <c r="C3" s="1">
        <v>0</v>
      </c>
      <c r="D3" s="1">
        <v>0</v>
      </c>
      <c r="F3" s="1">
        <v>1</v>
      </c>
      <c r="G3" s="1">
        <v>0.05</v>
      </c>
      <c r="H3" s="1">
        <v>1.5</v>
      </c>
      <c r="J3" s="1">
        <v>0</v>
      </c>
      <c r="K3" s="1">
        <v>0</v>
      </c>
      <c r="L3" s="1">
        <v>1.75</v>
      </c>
      <c r="N3" s="1">
        <v>1</v>
      </c>
      <c r="Q3" s="1">
        <v>34</v>
      </c>
      <c r="R3" s="1">
        <v>4</v>
      </c>
      <c r="S3" s="1">
        <v>10</v>
      </c>
      <c r="T3" s="6" t="s">
        <v>67</v>
      </c>
      <c r="U3" s="6"/>
    </row>
    <row r="4" spans="1:21" x14ac:dyDescent="0.15">
      <c r="A4" s="6" t="s">
        <v>154</v>
      </c>
      <c r="T4" s="7"/>
      <c r="U4" s="6"/>
    </row>
    <row r="5" spans="1:21" x14ac:dyDescent="0.15">
      <c r="A5" s="6"/>
      <c r="C5" s="11"/>
      <c r="D5" s="11"/>
      <c r="E5" s="11"/>
      <c r="F5" s="11"/>
      <c r="G5" s="11"/>
      <c r="H5" s="11"/>
      <c r="I5" s="11"/>
      <c r="U5" s="6"/>
    </row>
    <row r="6" spans="1:21" ht="12.9" customHeight="1" x14ac:dyDescent="0.15">
      <c r="A6" s="6"/>
      <c r="C6" s="11"/>
      <c r="D6" s="11"/>
      <c r="E6" s="11"/>
      <c r="F6" s="11"/>
      <c r="G6" s="11"/>
      <c r="H6" s="11"/>
      <c r="I6" s="11"/>
      <c r="T6" s="6" t="s">
        <v>97</v>
      </c>
      <c r="U6" s="6"/>
    </row>
    <row r="7" spans="1:21" x14ac:dyDescent="0.15">
      <c r="A7" s="6"/>
      <c r="C7" s="11"/>
      <c r="D7" s="11"/>
      <c r="E7" s="11"/>
      <c r="F7" s="11"/>
      <c r="G7" s="11"/>
      <c r="H7" s="11"/>
      <c r="I7" s="11"/>
      <c r="T7" s="6"/>
      <c r="U7" s="6"/>
    </row>
    <row r="8" spans="1:21" x14ac:dyDescent="0.15">
      <c r="A8" s="6"/>
      <c r="C8" s="11"/>
      <c r="D8" s="11"/>
      <c r="E8" s="11"/>
      <c r="F8" s="11"/>
      <c r="G8" s="11"/>
      <c r="H8" s="11"/>
      <c r="I8" s="11"/>
      <c r="T8" s="6"/>
      <c r="U8" s="6"/>
    </row>
    <row r="9" spans="1:21" x14ac:dyDescent="0.15">
      <c r="A9" s="6"/>
      <c r="C9" s="11"/>
      <c r="D9" s="11"/>
      <c r="E9" s="11"/>
      <c r="F9" s="11"/>
      <c r="G9" s="11"/>
      <c r="H9" s="11"/>
      <c r="I9" s="11"/>
      <c r="T9" s="6"/>
    </row>
    <row r="10" spans="1:21" x14ac:dyDescent="0.15">
      <c r="A10" s="3" t="s">
        <v>150</v>
      </c>
      <c r="D10" s="11"/>
      <c r="J10" s="1">
        <v>0.4</v>
      </c>
      <c r="L10" s="1">
        <v>-7.4999999999999997E-2</v>
      </c>
      <c r="T10" s="3" t="s">
        <v>100</v>
      </c>
    </row>
    <row r="11" spans="1:21" x14ac:dyDescent="0.15">
      <c r="A11" s="3" t="s">
        <v>151</v>
      </c>
      <c r="J11" s="1">
        <v>0.5</v>
      </c>
    </row>
    <row r="12" spans="1:21" x14ac:dyDescent="0.15">
      <c r="A12" s="3" t="s">
        <v>112</v>
      </c>
      <c r="D12" s="1">
        <v>60</v>
      </c>
      <c r="P12" s="11"/>
      <c r="S12" s="1">
        <v>-2</v>
      </c>
      <c r="T12" s="3"/>
    </row>
    <row r="13" spans="1:21" x14ac:dyDescent="0.15">
      <c r="A13" s="3" t="s">
        <v>152</v>
      </c>
      <c r="J13" s="1">
        <v>0.1</v>
      </c>
      <c r="P13" s="11"/>
    </row>
  </sheetData>
  <mergeCells count="5">
    <mergeCell ref="T1:T2"/>
    <mergeCell ref="U1:U8"/>
    <mergeCell ref="T3:T4"/>
    <mergeCell ref="T6:T9"/>
    <mergeCell ref="A4:A9"/>
  </mergeCells>
  <phoneticPr fontId="3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2.9" x14ac:dyDescent="0.15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暴击</vt:lpstr>
      <vt:lpstr>想玩斩杀</vt:lpstr>
      <vt:lpstr>眩晕</vt:lpstr>
      <vt:lpstr>毒火双修</vt:lpstr>
      <vt:lpstr>防御</vt:lpstr>
      <vt:lpstr>攻速+大小</vt:lpstr>
      <vt:lpstr>攻速+伤害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Ill cat</dc:creator>
  <cp:lastModifiedBy>cat Ill</cp:lastModifiedBy>
  <dcterms:created xsi:type="dcterms:W3CDTF">2023-05-12T11:15:00Z</dcterms:created>
  <dcterms:modified xsi:type="dcterms:W3CDTF">2025-07-28T10:34:36Z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