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一些资源\尝试汉化\mobmania\"/>
    </mc:Choice>
  </mc:AlternateContent>
  <xr:revisionPtr revIDLastSave="0" documentId="13_ncr:1_{8962A6B8-8357-4758-A476-4984BF68A62D}" xr6:coauthVersionLast="47" xr6:coauthVersionMax="47" xr10:uidLastSave="{00000000-0000-0000-0000-000000000000}"/>
  <bookViews>
    <workbookView xWindow="-109" yWindow="-109" windowWidth="26301" windowHeight="14169" activeTab="6" xr2:uid="{00000000-000D-0000-FFFF-FFFF00000000}"/>
  </bookViews>
  <sheets>
    <sheet name="暴击" sheetId="1" r:id="rId1"/>
    <sheet name="暴击全伤" sheetId="10" r:id="rId2"/>
    <sheet name="想玩斩杀" sheetId="2" r:id="rId3"/>
    <sheet name="眩晕" sheetId="6" r:id="rId4"/>
    <sheet name="毒火双修" sheetId="5" r:id="rId5"/>
    <sheet name="攻速+大小" sheetId="9" r:id="rId6"/>
    <sheet name="攻速+伤害" sheetId="7" r:id="rId7"/>
    <sheet name="攻速-投球手" sheetId="11" r:id="rId8"/>
    <sheet name="模板" sheetId="8" r:id="rId9"/>
    <sheet name="Sheet3" sheetId="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6" i="10" l="1"/>
  <c r="L30" i="2"/>
  <c r="L26" i="9"/>
  <c r="L22" i="7"/>
  <c r="R81" i="10"/>
  <c r="P81" i="10"/>
  <c r="R80" i="10"/>
  <c r="P80" i="10"/>
  <c r="R79" i="10"/>
  <c r="P79" i="10"/>
  <c r="R78" i="10"/>
  <c r="P78" i="10"/>
  <c r="R77" i="10"/>
  <c r="P77" i="10"/>
  <c r="R76" i="10"/>
  <c r="Q76" i="10"/>
  <c r="P76" i="10"/>
  <c r="P64" i="10"/>
  <c r="P62" i="10"/>
  <c r="P60" i="10"/>
  <c r="P58" i="10"/>
  <c r="P56" i="10"/>
  <c r="P54" i="10"/>
  <c r="P52" i="10"/>
  <c r="P51" i="10"/>
  <c r="P49" i="10"/>
  <c r="P48" i="10"/>
  <c r="P46" i="10"/>
  <c r="P45" i="10"/>
  <c r="P43" i="10"/>
  <c r="P42" i="10"/>
  <c r="P41" i="10"/>
  <c r="P40" i="10"/>
  <c r="P39" i="10"/>
  <c r="P38" i="10"/>
  <c r="P36" i="10"/>
  <c r="P35" i="10"/>
  <c r="P34" i="10"/>
  <c r="P33" i="10"/>
  <c r="P32" i="10"/>
  <c r="P31" i="10"/>
  <c r="P29" i="10"/>
  <c r="P28" i="10"/>
  <c r="G25" i="10"/>
  <c r="G22" i="10"/>
  <c r="J26" i="9"/>
  <c r="J22" i="7"/>
  <c r="G36" i="7"/>
  <c r="J27" i="9"/>
  <c r="N26" i="9"/>
  <c r="R81" i="1"/>
  <c r="R80" i="1"/>
  <c r="R79" i="1"/>
  <c r="R78" i="1"/>
  <c r="R77" i="1"/>
  <c r="R76" i="1"/>
  <c r="P81" i="1"/>
  <c r="P80" i="1"/>
  <c r="P79" i="1"/>
  <c r="P78" i="1"/>
  <c r="P77" i="1"/>
  <c r="P76" i="1"/>
  <c r="P62" i="1"/>
  <c r="P60" i="1"/>
  <c r="P64" i="1"/>
  <c r="P58" i="1"/>
  <c r="P56" i="1"/>
  <c r="P54" i="1"/>
  <c r="P51" i="1"/>
  <c r="P45" i="1"/>
  <c r="P52" i="1"/>
  <c r="P49" i="1"/>
  <c r="P48" i="1"/>
  <c r="Q76" i="1"/>
  <c r="P34" i="1"/>
  <c r="P33" i="1"/>
  <c r="P46" i="1"/>
  <c r="P43" i="1"/>
  <c r="P42" i="1"/>
  <c r="P41" i="1"/>
  <c r="P40" i="1"/>
  <c r="P39" i="1"/>
  <c r="P38" i="1"/>
  <c r="P36" i="1"/>
  <c r="P35" i="1"/>
  <c r="P32" i="1"/>
  <c r="P31" i="1"/>
  <c r="P29" i="1"/>
  <c r="P28" i="1"/>
  <c r="G22" i="1"/>
  <c r="G25" i="1" s="1"/>
</calcChain>
</file>

<file path=xl/sharedStrings.xml><?xml version="1.0" encoding="utf-8"?>
<sst xmlns="http://schemas.openxmlformats.org/spreadsheetml/2006/main" count="472" uniqueCount="164">
  <si>
    <t>正常</t>
    <phoneticPr fontId="1" type="noConversion"/>
  </si>
  <si>
    <t>HP</t>
    <phoneticPr fontId="1" type="noConversion"/>
  </si>
  <si>
    <t>ATK</t>
    <phoneticPr fontId="1" type="noConversion"/>
  </si>
  <si>
    <t>DEP</t>
    <phoneticPr fontId="1" type="noConversion"/>
  </si>
  <si>
    <t>减伤</t>
    <phoneticPr fontId="1" type="noConversion"/>
  </si>
  <si>
    <t>移动速度</t>
    <phoneticPr fontId="1" type="noConversion"/>
  </si>
  <si>
    <t>伤害</t>
    <phoneticPr fontId="1" type="noConversion"/>
  </si>
  <si>
    <t>暴击率</t>
    <phoneticPr fontId="1" type="noConversion"/>
  </si>
  <si>
    <t>暴击伤害</t>
    <phoneticPr fontId="1" type="noConversion"/>
  </si>
  <si>
    <t>子弹大小</t>
    <phoneticPr fontId="1" type="noConversion"/>
  </si>
  <si>
    <t>攻速</t>
    <phoneticPr fontId="1" type="noConversion"/>
  </si>
  <si>
    <t>BP</t>
    <phoneticPr fontId="1" type="noConversion"/>
  </si>
  <si>
    <t>牛奶徽章</t>
    <phoneticPr fontId="1" type="noConversion"/>
  </si>
  <si>
    <t>羁绊</t>
    <phoneticPr fontId="1" type="noConversion"/>
  </si>
  <si>
    <t>羁绊位</t>
    <phoneticPr fontId="1" type="noConversion"/>
  </si>
  <si>
    <t>卡片</t>
    <phoneticPr fontId="1" type="noConversion"/>
  </si>
  <si>
    <t>钉鞋</t>
    <phoneticPr fontId="1" type="noConversion"/>
  </si>
  <si>
    <t>高级滚筒</t>
    <phoneticPr fontId="1" type="noConversion"/>
  </si>
  <si>
    <t>面具(徽章)</t>
    <phoneticPr fontId="1" type="noConversion"/>
  </si>
  <si>
    <t>牛奶1</t>
    <phoneticPr fontId="1" type="noConversion"/>
  </si>
  <si>
    <t>蛋白粉2</t>
    <phoneticPr fontId="1" type="noConversion"/>
  </si>
  <si>
    <t>钉鞋4</t>
    <phoneticPr fontId="1" type="noConversion"/>
  </si>
  <si>
    <t>骰子5</t>
    <phoneticPr fontId="1" type="noConversion"/>
  </si>
  <si>
    <t>招财猫(徽章)</t>
    <phoneticPr fontId="1" type="noConversion"/>
  </si>
  <si>
    <t>灵药(自销毁)</t>
    <phoneticPr fontId="1" type="noConversion"/>
  </si>
  <si>
    <t>羁绊大概是4级加成</t>
    <phoneticPr fontId="1" type="noConversion"/>
  </si>
  <si>
    <t>卡片为3级加成</t>
    <phoneticPr fontId="1" type="noConversion"/>
  </si>
  <si>
    <t>2级加成</t>
    <phoneticPr fontId="1" type="noConversion"/>
  </si>
  <si>
    <t>生命,为4:2.5
暴击率为4:1.5
攻击防御4:3
移动攻击速度4:3
异常几率4:2.5
经验4:3
处决目前最大4:4</t>
    <phoneticPr fontId="1" type="noConversion"/>
  </si>
  <si>
    <t>因此暴击率优先
从羁绊获取</t>
    <phoneticPr fontId="1" type="noConversion"/>
  </si>
  <si>
    <t>暴击IV</t>
    <phoneticPr fontId="1" type="noConversion"/>
  </si>
  <si>
    <t>出伤</t>
    <phoneticPr fontId="1" type="noConversion"/>
  </si>
  <si>
    <t>面具换杠铃</t>
    <phoneticPr fontId="1" type="noConversion"/>
  </si>
  <si>
    <t>加上攻击徽章</t>
    <phoneticPr fontId="1" type="noConversion"/>
  </si>
  <si>
    <t>面具徽章</t>
    <phoneticPr fontId="1" type="noConversion"/>
  </si>
  <si>
    <r>
      <t>B</t>
    </r>
    <r>
      <rPr>
        <sz val="11"/>
        <color theme="1"/>
        <rFont val="宋体"/>
        <family val="3"/>
        <charset val="134"/>
        <scheme val="minor"/>
      </rPr>
      <t>OSS面具</t>
    </r>
    <phoneticPr fontId="1" type="noConversion"/>
  </si>
  <si>
    <t>青柠</t>
    <phoneticPr fontId="1" type="noConversion"/>
  </si>
  <si>
    <r>
      <t>7</t>
    </r>
    <r>
      <rPr>
        <sz val="11"/>
        <color theme="1"/>
        <rFont val="宋体"/>
        <family val="3"/>
        <charset val="134"/>
        <scheme val="minor"/>
      </rPr>
      <t>5级情况</t>
    </r>
    <phoneticPr fontId="1" type="noConversion"/>
  </si>
  <si>
    <r>
      <t>4</t>
    </r>
    <r>
      <rPr>
        <sz val="11"/>
        <color theme="1"/>
        <rFont val="宋体"/>
        <family val="3"/>
        <charset val="134"/>
        <scheme val="minor"/>
      </rPr>
      <t>00+750</t>
    </r>
    <phoneticPr fontId="1" type="noConversion"/>
  </si>
  <si>
    <t>通常</t>
    <phoneticPr fontId="1" type="noConversion"/>
  </si>
  <si>
    <t>橘子</t>
    <phoneticPr fontId="1" type="noConversion"/>
  </si>
  <si>
    <r>
      <t>对B</t>
    </r>
    <r>
      <rPr>
        <sz val="11"/>
        <color theme="1"/>
        <rFont val="宋体"/>
        <family val="3"/>
        <charset val="134"/>
        <scheme val="minor"/>
      </rPr>
      <t>OSS</t>
    </r>
    <phoneticPr fontId="1" type="noConversion"/>
  </si>
  <si>
    <t>暴击+高级滚筒</t>
    <phoneticPr fontId="1" type="noConversion"/>
  </si>
  <si>
    <t>魔爆(武器)</t>
    <phoneticPr fontId="1" type="noConversion"/>
  </si>
  <si>
    <t>如果要追电元素加成
应该会牺牲魔爪+钉鞋换巫毒娃娃/杠铃</t>
    <phoneticPr fontId="1" type="noConversion"/>
  </si>
  <si>
    <t>之后可以用会空出8BP
可以补一点移速(+0.06)</t>
    <phoneticPr fontId="1" type="noConversion"/>
  </si>
  <si>
    <t>可以看角色技能
具体有什么加成</t>
    <phoneticPr fontId="1" type="noConversion"/>
  </si>
  <si>
    <t>自带暴击</t>
    <phoneticPr fontId="1" type="noConversion"/>
  </si>
  <si>
    <t>自带生命</t>
    <phoneticPr fontId="1" type="noConversion"/>
  </si>
  <si>
    <t>换羁绊</t>
    <phoneticPr fontId="1" type="noConversion"/>
  </si>
  <si>
    <t>自带移速</t>
    <phoneticPr fontId="1" type="noConversion"/>
  </si>
  <si>
    <t>换卡片</t>
    <phoneticPr fontId="1" type="noConversion"/>
  </si>
  <si>
    <t>换成2移速还是钉鞋</t>
    <phoneticPr fontId="1" type="noConversion"/>
  </si>
  <si>
    <t>还能吃满</t>
    <phoneticPr fontId="1" type="noConversion"/>
  </si>
  <si>
    <r>
      <t>其实会直接推荐卡片2移速</t>
    </r>
    <r>
      <rPr>
        <sz val="11"/>
        <color theme="1"/>
        <rFont val="宋体"/>
        <family val="3"/>
        <charset val="134"/>
        <scheme val="minor"/>
      </rPr>
      <t>+钉鞋
徽章里补4的暴击</t>
    </r>
    <phoneticPr fontId="1" type="noConversion"/>
  </si>
  <si>
    <r>
      <t>同样的移速应该要1</t>
    </r>
    <r>
      <rPr>
        <sz val="11"/>
        <color theme="1"/>
        <rFont val="宋体"/>
        <family val="3"/>
        <charset val="134"/>
        <scheme val="minor"/>
      </rPr>
      <t>5BP了</t>
    </r>
    <phoneticPr fontId="1" type="noConversion"/>
  </si>
  <si>
    <r>
      <t>补徽章只要5</t>
    </r>
    <r>
      <rPr>
        <sz val="11"/>
        <color theme="1"/>
        <rFont val="宋体"/>
        <family val="3"/>
        <charset val="134"/>
        <scheme val="minor"/>
      </rPr>
      <t>BP</t>
    </r>
    <phoneticPr fontId="1" type="noConversion"/>
  </si>
  <si>
    <t>魔爪3(感觉可以不要)
移速虽然给很多但对钉鞋只要0.1</t>
    <phoneticPr fontId="1" type="noConversion"/>
  </si>
  <si>
    <t>直接补杠铃</t>
    <phoneticPr fontId="1" type="noConversion"/>
  </si>
  <si>
    <r>
      <t>羁绊:</t>
    </r>
    <r>
      <rPr>
        <sz val="11"/>
        <color theme="1"/>
        <rFont val="宋体"/>
        <family val="3"/>
        <charset val="134"/>
        <scheme val="minor"/>
      </rPr>
      <t>400HP,16%暴击率,40攻击</t>
    </r>
    <phoneticPr fontId="1" type="noConversion"/>
  </si>
  <si>
    <t>卡组:3%暴击率x2,6%移动速度x2,2%暴击率x6</t>
    <phoneticPr fontId="1" type="noConversion"/>
  </si>
  <si>
    <r>
      <t>徽章:钙补充剂</t>
    </r>
    <r>
      <rPr>
        <sz val="11"/>
        <color theme="1"/>
        <rFont val="宋体"/>
        <family val="3"/>
        <charset val="134"/>
        <scheme val="minor"/>
      </rPr>
      <t>,蛋白质补充剂,高级滚筒,暴击IVx2,物品栏+1,愤怒问题,瓶装犹豫</t>
    </r>
    <phoneticPr fontId="1" type="noConversion"/>
  </si>
  <si>
    <t>牛奶+蛋白粉+面具+钉鞋+骰子+招财猫+灵药</t>
    <phoneticPr fontId="1" type="noConversion"/>
  </si>
  <si>
    <t>普通</t>
    <phoneticPr fontId="1" type="noConversion"/>
  </si>
  <si>
    <t>倍率</t>
    <phoneticPr fontId="1" type="noConversion"/>
  </si>
  <si>
    <t>青柠(副武器)</t>
    <phoneticPr fontId="1" type="noConversion"/>
  </si>
  <si>
    <t>羁绊大概是
4级加成</t>
    <phoneticPr fontId="1" type="noConversion"/>
  </si>
  <si>
    <t>卡片为
0到4级加成不等</t>
    <phoneticPr fontId="1" type="noConversion"/>
  </si>
  <si>
    <t>羁绊</t>
    <phoneticPr fontId="3" type="noConversion"/>
  </si>
  <si>
    <t>卡片</t>
    <phoneticPr fontId="3" type="noConversion"/>
  </si>
  <si>
    <t>最后一击</t>
    <phoneticPr fontId="3" type="noConversion"/>
  </si>
  <si>
    <t>子弹大小+斩杀</t>
    <phoneticPr fontId="3" type="noConversion"/>
  </si>
  <si>
    <t>斩杀几率</t>
    <phoneticPr fontId="3" type="noConversion"/>
  </si>
  <si>
    <t>接下来堆范围</t>
    <phoneticPr fontId="3" type="noConversion"/>
  </si>
  <si>
    <t>高级滚筒</t>
    <phoneticPr fontId="3" type="noConversion"/>
  </si>
  <si>
    <t>望远镜(需要暴击)1</t>
    <phoneticPr fontId="3" type="noConversion"/>
  </si>
  <si>
    <t>骰子2</t>
    <phoneticPr fontId="3" type="noConversion"/>
  </si>
  <si>
    <t>风车4(最大需1.5子弹大小)</t>
    <phoneticPr fontId="3" type="noConversion"/>
  </si>
  <si>
    <t>气球5</t>
    <phoneticPr fontId="3" type="noConversion"/>
  </si>
  <si>
    <t>仙女铃6(徽章)</t>
    <phoneticPr fontId="3" type="noConversion"/>
  </si>
  <si>
    <t>自然元素</t>
    <phoneticPr fontId="3" type="noConversion"/>
  </si>
  <si>
    <t>自然元素要看对不对武器生效
不对我就跑了</t>
    <phoneticPr fontId="3" type="noConversion"/>
  </si>
  <si>
    <t>泡泡糖</t>
    <phoneticPr fontId="3" type="noConversion"/>
  </si>
  <si>
    <t>我可能还是推荐青柠,打boss用不了斩杀</t>
    <phoneticPr fontId="3" type="noConversion"/>
  </si>
  <si>
    <t>0.1?</t>
    <phoneticPr fontId="3" type="noConversion"/>
  </si>
  <si>
    <t>其实想不到还要堆什么了</t>
    <phoneticPr fontId="3" type="noConversion"/>
  </si>
  <si>
    <t>所以自己看着补0.11的暴击(约14BP)</t>
    <phoneticPr fontId="3" type="noConversion"/>
  </si>
  <si>
    <t>充电电池7(徽章)</t>
    <phoneticPr fontId="3" type="noConversion"/>
  </si>
  <si>
    <t>可以换掉气球,或者继续堆</t>
    <phoneticPr fontId="3" type="noConversion"/>
  </si>
  <si>
    <t>钉鞋/巨人指环3</t>
    <phoneticPr fontId="3" type="noConversion"/>
  </si>
  <si>
    <t>闹钟不错,可以拿一点伤害换</t>
    <phoneticPr fontId="1" type="noConversion"/>
  </si>
  <si>
    <t>主武器不是覆盖性的高级滚筒可以换掉
会影响前期其他类型伤害的出伤</t>
    <phoneticPr fontId="3" type="noConversion"/>
  </si>
  <si>
    <t>然而大部分武器都不适配闹钟</t>
    <phoneticPr fontId="1" type="noConversion"/>
  </si>
  <si>
    <t>眩晕以及特效
这东西其实就
主要看卡片羁绊
和徽章了</t>
    <phoneticPr fontId="3" type="noConversion"/>
  </si>
  <si>
    <t>中毒和燃烧应该
也不吃暴击</t>
    <phoneticPr fontId="3" type="noConversion"/>
  </si>
  <si>
    <t>眩晕/特效</t>
    <phoneticPr fontId="3" type="noConversion"/>
  </si>
  <si>
    <t>毒火双修</t>
    <phoneticPr fontId="3" type="noConversion"/>
  </si>
  <si>
    <t>这玩意有一点
看伤害的
子弹大小就随便叠了</t>
    <phoneticPr fontId="3" type="noConversion"/>
  </si>
  <si>
    <t>有点不如叠点防御带枕头</t>
    <phoneticPr fontId="3" type="noConversion"/>
  </si>
  <si>
    <t>这东西居然是影响这里的伤害</t>
    <phoneticPr fontId="1" type="noConversion"/>
  </si>
  <si>
    <t>但不吃暴击</t>
    <phoneticPr fontId="3" type="noConversion"/>
  </si>
  <si>
    <t>面具换枕头补攻速</t>
    <phoneticPr fontId="1" type="noConversion"/>
  </si>
  <si>
    <t>0.5攻速约等于x1.33</t>
    <phoneticPr fontId="1" type="noConversion"/>
  </si>
  <si>
    <t>牛奶→蛋白粉</t>
    <phoneticPr fontId="1" type="noConversion"/>
  </si>
  <si>
    <t>望远镜→巨人戒指</t>
    <phoneticPr fontId="1" type="noConversion"/>
  </si>
  <si>
    <t>咖啡+35%暴击</t>
    <phoneticPr fontId="1" type="noConversion"/>
  </si>
  <si>
    <t>骰子换望远镜,徽章+巨人戒指,</t>
    <phoneticPr fontId="1" type="noConversion"/>
  </si>
  <si>
    <t>可以用药水补暴击和HP</t>
    <phoneticPr fontId="1" type="noConversion"/>
  </si>
  <si>
    <t>卡片换攻击力</t>
    <phoneticPr fontId="1" type="noConversion"/>
  </si>
  <si>
    <t>羁绊600HP,不够用卡片</t>
    <phoneticPr fontId="1" type="noConversion"/>
  </si>
  <si>
    <t>模板</t>
    <phoneticPr fontId="3" type="noConversion"/>
  </si>
  <si>
    <t>卡片x2</t>
    <phoneticPr fontId="3" type="noConversion"/>
  </si>
  <si>
    <t>灵药(消耗)</t>
    <phoneticPr fontId="3" type="noConversion"/>
  </si>
  <si>
    <t>卡片x6</t>
    <phoneticPr fontId="3" type="noConversion"/>
  </si>
  <si>
    <t>小结</t>
    <phoneticPr fontId="3" type="noConversion"/>
  </si>
  <si>
    <t>攻速</t>
    <phoneticPr fontId="3" type="noConversion"/>
  </si>
  <si>
    <t>奶茶1</t>
    <phoneticPr fontId="3" type="noConversion"/>
  </si>
  <si>
    <t>枕头2</t>
    <phoneticPr fontId="3" type="noConversion"/>
  </si>
  <si>
    <t>饰品(但一般会选别的</t>
    <phoneticPr fontId="3" type="noConversion"/>
  </si>
  <si>
    <t>风车3</t>
    <phoneticPr fontId="3" type="noConversion"/>
  </si>
  <si>
    <t>其实要说,攻速50%
只能到冷却66%的效果
而100%为冷却50%
150%为冷却40%
200%为33%
250为28.5%</t>
    <phoneticPr fontId="3" type="noConversion"/>
  </si>
  <si>
    <t>气球4</t>
    <phoneticPr fontId="3" type="noConversion"/>
  </si>
  <si>
    <t>望远镜5</t>
    <phoneticPr fontId="3" type="noConversion"/>
  </si>
  <si>
    <t>充电电池6(徽章)</t>
    <phoneticPr fontId="3" type="noConversion"/>
  </si>
  <si>
    <t>仙女铃铛7(徽章)</t>
    <phoneticPr fontId="3" type="noConversion"/>
  </si>
  <si>
    <t>0.04+0.02</t>
    <phoneticPr fontId="3" type="noConversion"/>
  </si>
  <si>
    <t>0.12+0.06</t>
    <phoneticPr fontId="3" type="noConversion"/>
  </si>
  <si>
    <t>哦对了这套还没伤害</t>
    <phoneticPr fontId="3" type="noConversion"/>
  </si>
  <si>
    <t>还要补暴击,但补暴击也不如直接攻速</t>
    <phoneticPr fontId="3" type="noConversion"/>
  </si>
  <si>
    <t>但羁绊有直接加攻速...
大小/暴击换攻速可是5:1.5</t>
    <phoneticPr fontId="3" type="noConversion"/>
  </si>
  <si>
    <t>望远镜和暴击可以换掉,自行优化说是</t>
    <phoneticPr fontId="3" type="noConversion"/>
  </si>
  <si>
    <t>药水也是补攻速嘻嘻</t>
    <phoneticPr fontId="3" type="noConversion"/>
  </si>
  <si>
    <t>想要效率最大化就是补点暴击/子弹大小
(才发现徽章没攻速)</t>
    <phoneticPr fontId="3" type="noConversion"/>
  </si>
  <si>
    <t xml:space="preserve">想要叠这个可要250%的子弹大小...
要用望远镜可又要叠暴击了...
这里还要补45%左右的大小
</t>
    <phoneticPr fontId="3" type="noConversion"/>
  </si>
  <si>
    <t>1.1(灵药)</t>
    <phoneticPr fontId="3" type="noConversion"/>
  </si>
  <si>
    <t>(某种意义是是攻/大
还有一点暴伤</t>
    <phoneticPr fontId="3" type="noConversion"/>
  </si>
  <si>
    <t>巨人戒指3</t>
    <phoneticPr fontId="3" type="noConversion"/>
  </si>
  <si>
    <t>钉鞋4</t>
    <phoneticPr fontId="3" type="noConversion"/>
  </si>
  <si>
    <t>接下来就自由搭配了
还想叠攻速的话
好像就只有风车了</t>
    <phoneticPr fontId="3" type="noConversion"/>
  </si>
  <si>
    <t>移速2x1</t>
    <phoneticPr fontId="3" type="noConversion"/>
  </si>
  <si>
    <t>卡片x1</t>
    <phoneticPr fontId="3" type="noConversion"/>
  </si>
  <si>
    <t>移速4x3</t>
    <phoneticPr fontId="3" type="noConversion"/>
  </si>
  <si>
    <t>接下来就叠暴击了</t>
    <phoneticPr fontId="3" type="noConversion"/>
  </si>
  <si>
    <t>处方药(可选</t>
    <phoneticPr fontId="3" type="noConversion"/>
  </si>
  <si>
    <t>骰子5</t>
    <phoneticPr fontId="3" type="noConversion"/>
  </si>
  <si>
    <t>招财猫6(徽章)</t>
    <phoneticPr fontId="3" type="noConversion"/>
  </si>
  <si>
    <t>望远镜7(徽章)</t>
    <phoneticPr fontId="3" type="noConversion"/>
  </si>
  <si>
    <t>总</t>
    <phoneticPr fontId="3" type="noConversion"/>
  </si>
  <si>
    <t>卡片/拿望远镜可以换</t>
    <phoneticPr fontId="3" type="noConversion"/>
  </si>
  <si>
    <t>羁绊/同望远镜</t>
    <phoneticPr fontId="3" type="noConversion"/>
  </si>
  <si>
    <t>都不用换望远镜,卡片换两子弹大小</t>
    <phoneticPr fontId="1" type="noConversion"/>
  </si>
  <si>
    <t>想了下
可以用羁绊和卡片补
牺牲一点暴击率</t>
    <phoneticPr fontId="1" type="noConversion"/>
  </si>
  <si>
    <t>攻速-投球手</t>
    <phoneticPr fontId="3" type="noConversion"/>
  </si>
  <si>
    <t>投手的移速
会转攻速
所以还是可以叠一下看看的</t>
    <phoneticPr fontId="3" type="noConversion"/>
  </si>
  <si>
    <t>这里子弹大小肯定凑不够风车
就不考虑了</t>
    <phoneticPr fontId="3" type="noConversion"/>
  </si>
  <si>
    <t>奶茶的效果目前
可能不生效</t>
    <phoneticPr fontId="3" type="noConversion"/>
  </si>
  <si>
    <t>效率为移速x7.5%/x15%</t>
    <phoneticPr fontId="3" type="noConversion"/>
  </si>
  <si>
    <t>跑鞋和饮料大概
就给9.75%的攻速</t>
    <phoneticPr fontId="3" type="noConversion"/>
  </si>
  <si>
    <t>想要达到30%的攻速需要200%的移速</t>
    <phoneticPr fontId="3" type="noConversion"/>
  </si>
  <si>
    <t>意思是我用2道具
换10%不到的攻速吗</t>
    <phoneticPr fontId="3" type="noConversion"/>
  </si>
  <si>
    <t>神秘到不想拉表</t>
    <phoneticPr fontId="3" type="noConversion"/>
  </si>
  <si>
    <t>10%的移速
会加0.15%的攻速
移速也确实会下降
但钉鞋仍然生效</t>
    <phoneticPr fontId="3" type="noConversion"/>
  </si>
  <si>
    <t>建议ban掉正常玩</t>
    <phoneticPr fontId="3" type="noConversion"/>
  </si>
  <si>
    <t>用高级滚筒气球可以换骰子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</si>
</sst>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79998168889431442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3"/>
  <sheetViews>
    <sheetView topLeftCell="A46" workbookViewId="0">
      <selection activeCell="K78" sqref="K78"/>
    </sheetView>
  </sheetViews>
  <sheetFormatPr defaultColWidth="9" defaultRowHeight="12.9" x14ac:dyDescent="0.15"/>
  <cols>
    <col min="1" max="1" width="24" style="1" customWidth="1"/>
    <col min="2" max="14" width="9" style="1"/>
    <col min="15" max="15" width="11.5" style="1" customWidth="1"/>
    <col min="16" max="16" width="16.375" style="1" customWidth="1"/>
    <col min="17" max="19" width="9" style="1"/>
    <col min="20" max="20" width="18.625" style="1" customWidth="1"/>
    <col min="21" max="21" width="20.25" style="1" customWidth="1"/>
    <col min="22" max="16384" width="9" style="1"/>
  </cols>
  <sheetData>
    <row r="1" spans="1:21" ht="12.9" customHeight="1" x14ac:dyDescent="0.15">
      <c r="A1" s="3" t="s">
        <v>42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P1" s="3" t="s">
        <v>31</v>
      </c>
      <c r="Q1" s="1" t="s">
        <v>11</v>
      </c>
      <c r="R1" s="1" t="s">
        <v>14</v>
      </c>
      <c r="S1" s="1" t="s">
        <v>15</v>
      </c>
      <c r="U1" s="13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Q2" s="1">
        <v>30</v>
      </c>
      <c r="R2" s="1">
        <v>4</v>
      </c>
      <c r="S2" s="1">
        <v>10</v>
      </c>
      <c r="U2" s="13"/>
    </row>
    <row r="3" spans="1:21" x14ac:dyDescent="0.15">
      <c r="U3" s="13"/>
    </row>
    <row r="4" spans="1:21" x14ac:dyDescent="0.15">
      <c r="A4" s="3" t="s">
        <v>19</v>
      </c>
      <c r="B4" s="1">
        <v>500</v>
      </c>
      <c r="U4" s="13"/>
    </row>
    <row r="5" spans="1:21" x14ac:dyDescent="0.15">
      <c r="A5" s="1" t="s">
        <v>12</v>
      </c>
      <c r="B5" s="1">
        <v>200</v>
      </c>
      <c r="Q5" s="1">
        <v>-2</v>
      </c>
      <c r="U5" s="13"/>
    </row>
    <row r="6" spans="1:21" x14ac:dyDescent="0.15">
      <c r="A6" s="3" t="s">
        <v>13</v>
      </c>
      <c r="B6" s="1">
        <v>400</v>
      </c>
      <c r="R6" s="1">
        <v>-1</v>
      </c>
      <c r="T6" s="3" t="s">
        <v>25</v>
      </c>
      <c r="U6" s="13"/>
    </row>
    <row r="7" spans="1:21" x14ac:dyDescent="0.15">
      <c r="B7" s="1">
        <v>2100</v>
      </c>
      <c r="U7" s="13"/>
    </row>
    <row r="8" spans="1:21" x14ac:dyDescent="0.15">
      <c r="A8" s="3" t="s">
        <v>20</v>
      </c>
      <c r="F8" s="1">
        <v>0.5</v>
      </c>
      <c r="U8" s="13"/>
    </row>
    <row r="9" spans="1:21" ht="58.45" customHeight="1" x14ac:dyDescent="0.15">
      <c r="A9" s="4" t="s">
        <v>57</v>
      </c>
      <c r="B9" s="13" t="s">
        <v>151</v>
      </c>
      <c r="C9" s="13"/>
      <c r="D9" s="13"/>
      <c r="L9" s="1">
        <v>0.5</v>
      </c>
      <c r="U9" s="13" t="s">
        <v>29</v>
      </c>
    </row>
    <row r="10" spans="1:21" x14ac:dyDescent="0.15">
      <c r="A10" s="3" t="s">
        <v>21</v>
      </c>
      <c r="F10" s="1">
        <v>0.5</v>
      </c>
      <c r="U10" s="14"/>
    </row>
    <row r="12" spans="1:21" x14ac:dyDescent="0.15">
      <c r="A12" s="3" t="s">
        <v>17</v>
      </c>
      <c r="F12" s="1">
        <v>-0.5</v>
      </c>
      <c r="H12" s="1">
        <v>4</v>
      </c>
      <c r="Q12" s="1">
        <v>-5</v>
      </c>
    </row>
    <row r="13" spans="1:21" x14ac:dyDescent="0.15">
      <c r="F13" s="1">
        <v>1.5</v>
      </c>
      <c r="H13" s="1">
        <v>5.5</v>
      </c>
    </row>
    <row r="15" spans="1:21" x14ac:dyDescent="0.15">
      <c r="A15" s="3" t="s">
        <v>22</v>
      </c>
      <c r="G15" s="1">
        <v>0.25</v>
      </c>
    </row>
    <row r="16" spans="1:21" x14ac:dyDescent="0.15">
      <c r="A16" s="3" t="s">
        <v>15</v>
      </c>
      <c r="G16" s="1">
        <v>0.06</v>
      </c>
      <c r="S16" s="1">
        <v>-2</v>
      </c>
      <c r="T16" s="3" t="s">
        <v>26</v>
      </c>
    </row>
    <row r="17" spans="1:20" x14ac:dyDescent="0.15">
      <c r="A17" s="3" t="s">
        <v>15</v>
      </c>
      <c r="G17" s="1">
        <v>0.16</v>
      </c>
      <c r="S17" s="1">
        <v>-8</v>
      </c>
      <c r="T17" s="3" t="s">
        <v>27</v>
      </c>
    </row>
    <row r="18" spans="1:20" x14ac:dyDescent="0.15">
      <c r="A18" s="3" t="s">
        <v>13</v>
      </c>
      <c r="C18" s="1">
        <v>20</v>
      </c>
      <c r="G18" s="1">
        <v>0.04</v>
      </c>
      <c r="R18" s="1">
        <v>-1</v>
      </c>
    </row>
    <row r="19" spans="1:20" x14ac:dyDescent="0.15">
      <c r="A19" s="3" t="s">
        <v>13</v>
      </c>
      <c r="C19" s="1">
        <v>20</v>
      </c>
      <c r="G19" s="1">
        <v>0.04</v>
      </c>
      <c r="R19" s="1">
        <v>-1</v>
      </c>
    </row>
    <row r="20" spans="1:20" x14ac:dyDescent="0.15">
      <c r="A20" s="3" t="s">
        <v>13</v>
      </c>
      <c r="G20" s="1">
        <v>0.08</v>
      </c>
      <c r="R20" s="1">
        <v>-1</v>
      </c>
      <c r="T20" s="3"/>
    </row>
    <row r="21" spans="1:20" x14ac:dyDescent="0.15">
      <c r="A21" s="3" t="s">
        <v>30</v>
      </c>
      <c r="G21" s="1">
        <v>0.04</v>
      </c>
      <c r="Q21" s="1">
        <v>-5</v>
      </c>
    </row>
    <row r="22" spans="1:20" x14ac:dyDescent="0.15">
      <c r="C22" s="2">
        <v>0.1</v>
      </c>
      <c r="G22" s="1">
        <f>G15+G16+G17+G18+G19+G20+G21</f>
        <v>0.67</v>
      </c>
    </row>
    <row r="23" spans="1:20" ht="12.25" customHeight="1" x14ac:dyDescent="0.15"/>
    <row r="25" spans="1:20" x14ac:dyDescent="0.15">
      <c r="A25" s="3" t="s">
        <v>23</v>
      </c>
      <c r="G25" s="1">
        <f>G22*1.5</f>
        <v>1.0050000000000001</v>
      </c>
      <c r="H25" s="1">
        <v>2</v>
      </c>
      <c r="Q25" s="1">
        <v>-2</v>
      </c>
    </row>
    <row r="26" spans="1:20" x14ac:dyDescent="0.15">
      <c r="A26" s="3" t="s">
        <v>18</v>
      </c>
      <c r="D26" s="1">
        <v>-50</v>
      </c>
      <c r="F26" s="1">
        <v>0.5</v>
      </c>
      <c r="Q26" s="1">
        <v>-2</v>
      </c>
    </row>
    <row r="27" spans="1:20" x14ac:dyDescent="0.15">
      <c r="A27" s="3" t="s">
        <v>24</v>
      </c>
      <c r="F27" s="1">
        <v>0.1</v>
      </c>
    </row>
    <row r="28" spans="1:20" x14ac:dyDescent="0.15">
      <c r="B28" s="1">
        <v>2100</v>
      </c>
      <c r="C28" s="1">
        <v>40</v>
      </c>
      <c r="D28" s="1">
        <v>-50</v>
      </c>
      <c r="F28" s="1">
        <v>2.1</v>
      </c>
      <c r="H28" s="1">
        <v>7.5</v>
      </c>
      <c r="P28" s="3">
        <f>440*2.1*7.5</f>
        <v>6930</v>
      </c>
      <c r="Q28" s="1">
        <v>-14</v>
      </c>
    </row>
    <row r="29" spans="1:20" x14ac:dyDescent="0.15">
      <c r="P29" s="3">
        <f>1.1*2.1*7.5</f>
        <v>17.325000000000003</v>
      </c>
    </row>
    <row r="31" spans="1:20" x14ac:dyDescent="0.15">
      <c r="A31" s="3" t="s">
        <v>32</v>
      </c>
      <c r="C31" s="1">
        <v>140</v>
      </c>
      <c r="D31" s="1">
        <v>0</v>
      </c>
      <c r="F31" s="1">
        <v>1.6</v>
      </c>
      <c r="H31" s="1">
        <v>7</v>
      </c>
      <c r="P31" s="3">
        <f>540*1.6*7</f>
        <v>6048</v>
      </c>
    </row>
    <row r="32" spans="1:20" x14ac:dyDescent="0.15">
      <c r="A32" s="3"/>
      <c r="P32" s="3">
        <f>1.35*1.6*7</f>
        <v>15.120000000000001</v>
      </c>
    </row>
    <row r="33" spans="1:20" x14ac:dyDescent="0.15">
      <c r="A33" s="3" t="s">
        <v>58</v>
      </c>
      <c r="C33" s="1">
        <v>140</v>
      </c>
      <c r="F33" s="1">
        <v>2.1</v>
      </c>
      <c r="H33" s="1">
        <v>7</v>
      </c>
      <c r="P33" s="3">
        <f>540*2.1*7</f>
        <v>7938</v>
      </c>
    </row>
    <row r="34" spans="1:20" x14ac:dyDescent="0.15">
      <c r="P34" s="3">
        <f>1.35*2.1*7</f>
        <v>19.845000000000002</v>
      </c>
    </row>
    <row r="35" spans="1:20" x14ac:dyDescent="0.15">
      <c r="A35" s="3" t="s">
        <v>33</v>
      </c>
      <c r="F35" s="1">
        <v>0.1</v>
      </c>
      <c r="P35" s="3">
        <f>440*2.2*7.5</f>
        <v>7260.0000000000009</v>
      </c>
      <c r="Q35" s="1">
        <v>-14</v>
      </c>
    </row>
    <row r="36" spans="1:20" x14ac:dyDescent="0.15">
      <c r="P36" s="3">
        <f>1.1*2.2*7.5</f>
        <v>18.150000000000002</v>
      </c>
    </row>
    <row r="38" spans="1:20" x14ac:dyDescent="0.15">
      <c r="P38" s="3">
        <f>540*1.7*7</f>
        <v>6426</v>
      </c>
    </row>
    <row r="39" spans="1:20" x14ac:dyDescent="0.15">
      <c r="P39" s="3">
        <f>1.35*1.7*7</f>
        <v>16.064999999999998</v>
      </c>
    </row>
    <row r="40" spans="1:20" x14ac:dyDescent="0.15">
      <c r="A40" s="3" t="s">
        <v>34</v>
      </c>
      <c r="C40" s="1">
        <v>20</v>
      </c>
      <c r="P40" s="3">
        <f>460*2.1*7.5</f>
        <v>7245</v>
      </c>
      <c r="Q40" s="1">
        <v>-4</v>
      </c>
    </row>
    <row r="41" spans="1:20" x14ac:dyDescent="0.15">
      <c r="P41" s="3">
        <f>1.15*2.1*7.5</f>
        <v>18.112500000000001</v>
      </c>
    </row>
    <row r="42" spans="1:20" x14ac:dyDescent="0.15">
      <c r="A42" s="3" t="s">
        <v>12</v>
      </c>
      <c r="F42" s="1">
        <v>0.05</v>
      </c>
      <c r="P42" s="3">
        <f>460*2.15*7.5</f>
        <v>7417.5</v>
      </c>
      <c r="Q42" s="1">
        <v>-2</v>
      </c>
    </row>
    <row r="43" spans="1:20" x14ac:dyDescent="0.15">
      <c r="P43" s="3">
        <f>1.15*2.15*7.5</f>
        <v>18.543749999999999</v>
      </c>
    </row>
    <row r="45" spans="1:20" x14ac:dyDescent="0.15">
      <c r="A45" s="3" t="s">
        <v>35</v>
      </c>
      <c r="P45" s="3">
        <f>460*2.15*7.5*1.15</f>
        <v>8530.125</v>
      </c>
      <c r="Q45" s="1">
        <v>-4</v>
      </c>
    </row>
    <row r="46" spans="1:20" x14ac:dyDescent="0.15">
      <c r="P46" s="3">
        <f>1.15*2.15*7.5*1.15</f>
        <v>21.325312499999999</v>
      </c>
    </row>
    <row r="47" spans="1:20" x14ac:dyDescent="0.15">
      <c r="Q47" s="1">
        <v>-24</v>
      </c>
    </row>
    <row r="48" spans="1:20" x14ac:dyDescent="0.15">
      <c r="A48" s="3" t="s">
        <v>36</v>
      </c>
      <c r="F48" s="1">
        <v>0.75</v>
      </c>
      <c r="P48" s="3">
        <f>460*2.9*7.5</f>
        <v>10005</v>
      </c>
      <c r="R48" s="14" t="s">
        <v>99</v>
      </c>
      <c r="S48" s="15"/>
      <c r="T48" s="15"/>
    </row>
    <row r="49" spans="1:16" x14ac:dyDescent="0.15">
      <c r="P49" s="3">
        <f>1.15*2.9*7.5</f>
        <v>25.012499999999996</v>
      </c>
    </row>
    <row r="51" spans="1:16" x14ac:dyDescent="0.15">
      <c r="P51" s="3">
        <f>460*2.9*7.5*1.15</f>
        <v>11505.75</v>
      </c>
    </row>
    <row r="52" spans="1:16" x14ac:dyDescent="0.15">
      <c r="P52" s="3">
        <f>1.15*2.9*7.5*1.15</f>
        <v>28.764374999999994</v>
      </c>
    </row>
    <row r="54" spans="1:16" x14ac:dyDescent="0.15">
      <c r="A54" s="3" t="s">
        <v>37</v>
      </c>
      <c r="O54" s="3" t="s">
        <v>39</v>
      </c>
      <c r="P54" s="3">
        <f>1210*2.15*7.5</f>
        <v>19511.25</v>
      </c>
    </row>
    <row r="55" spans="1:16" x14ac:dyDescent="0.15">
      <c r="A55" s="3" t="s">
        <v>43</v>
      </c>
      <c r="P55" s="3"/>
    </row>
    <row r="56" spans="1:16" x14ac:dyDescent="0.15">
      <c r="A56" s="3" t="s">
        <v>38</v>
      </c>
      <c r="O56" s="3" t="s">
        <v>36</v>
      </c>
      <c r="P56" s="3">
        <f>1210*1.65*7.5</f>
        <v>14973.75</v>
      </c>
    </row>
    <row r="58" spans="1:16" x14ac:dyDescent="0.15">
      <c r="O58" s="3" t="s">
        <v>40</v>
      </c>
      <c r="P58" s="3">
        <f>1210*2.4*7.5</f>
        <v>21780</v>
      </c>
    </row>
    <row r="60" spans="1:16" x14ac:dyDescent="0.15">
      <c r="O60" s="3" t="s">
        <v>41</v>
      </c>
      <c r="P60" s="3">
        <f>1210*2.15*7.5*1.15</f>
        <v>22437.9375</v>
      </c>
    </row>
    <row r="61" spans="1:16" x14ac:dyDescent="0.15">
      <c r="P61" s="3"/>
    </row>
    <row r="62" spans="1:16" x14ac:dyDescent="0.15">
      <c r="P62" s="3">
        <f>1210*1.65*7.5*1.15</f>
        <v>17219.8125</v>
      </c>
    </row>
    <row r="64" spans="1:16" x14ac:dyDescent="0.15">
      <c r="P64" s="3">
        <f>1210*2.4*7.5*1.15</f>
        <v>25046.999999999996</v>
      </c>
    </row>
    <row r="65" spans="1:18" ht="12.9" customHeight="1" x14ac:dyDescent="0.15">
      <c r="A65" s="13" t="s">
        <v>44</v>
      </c>
      <c r="B65" s="13"/>
      <c r="C65" s="13"/>
      <c r="D65" s="13"/>
      <c r="E65" s="13" t="s">
        <v>45</v>
      </c>
      <c r="F65" s="14"/>
      <c r="G65" s="14"/>
      <c r="H65" s="13" t="s">
        <v>46</v>
      </c>
      <c r="I65" s="15"/>
      <c r="J65" s="13" t="s">
        <v>54</v>
      </c>
      <c r="K65" s="13"/>
      <c r="L65" s="13"/>
      <c r="M65" s="13"/>
      <c r="N65" s="14" t="s">
        <v>55</v>
      </c>
      <c r="O65" s="14"/>
      <c r="P65" s="14"/>
    </row>
    <row r="66" spans="1:18" x14ac:dyDescent="0.15">
      <c r="A66" s="13"/>
      <c r="B66" s="13"/>
      <c r="C66" s="13"/>
      <c r="D66" s="13"/>
      <c r="E66" s="14"/>
      <c r="F66" s="14"/>
      <c r="G66" s="14"/>
      <c r="H66" s="15"/>
      <c r="I66" s="15"/>
      <c r="J66" s="13"/>
      <c r="K66" s="13"/>
      <c r="L66" s="13"/>
      <c r="M66" s="13"/>
      <c r="N66" s="14" t="s">
        <v>56</v>
      </c>
      <c r="O66" s="15"/>
      <c r="P66" s="15"/>
    </row>
    <row r="67" spans="1:18" x14ac:dyDescent="0.15">
      <c r="A67" s="3" t="s">
        <v>47</v>
      </c>
      <c r="B67" s="3" t="s">
        <v>51</v>
      </c>
      <c r="C67" s="14" t="s">
        <v>52</v>
      </c>
      <c r="D67" s="14"/>
      <c r="E67" s="14"/>
      <c r="F67" s="3" t="s">
        <v>53</v>
      </c>
    </row>
    <row r="68" spans="1:18" x14ac:dyDescent="0.15">
      <c r="A68" s="3" t="s">
        <v>48</v>
      </c>
      <c r="B68" s="3" t="s">
        <v>49</v>
      </c>
    </row>
    <row r="69" spans="1:18" x14ac:dyDescent="0.15">
      <c r="A69" s="3" t="s">
        <v>50</v>
      </c>
      <c r="B69" s="3" t="s">
        <v>16</v>
      </c>
    </row>
    <row r="71" spans="1:18" x14ac:dyDescent="0.15">
      <c r="A71" s="14" t="s">
        <v>62</v>
      </c>
      <c r="B71" s="14"/>
      <c r="C71" s="14"/>
      <c r="D71" s="14"/>
      <c r="E71" s="14"/>
      <c r="F71" s="14"/>
      <c r="G71" s="3" t="s">
        <v>36</v>
      </c>
      <c r="H71" s="3" t="s">
        <v>40</v>
      </c>
    </row>
    <row r="72" spans="1:18" x14ac:dyDescent="0.15">
      <c r="A72" s="14" t="s">
        <v>59</v>
      </c>
      <c r="B72" s="15"/>
      <c r="C72" s="15"/>
      <c r="D72" s="15"/>
      <c r="E72" s="15"/>
      <c r="F72" s="15"/>
    </row>
    <row r="73" spans="1:18" x14ac:dyDescent="0.15">
      <c r="A73" s="14" t="s">
        <v>60</v>
      </c>
      <c r="B73" s="15"/>
      <c r="C73" s="15"/>
      <c r="D73" s="15"/>
      <c r="E73" s="15"/>
      <c r="F73" s="15"/>
    </row>
    <row r="74" spans="1:18" x14ac:dyDescent="0.15">
      <c r="A74" s="14" t="s">
        <v>61</v>
      </c>
      <c r="B74" s="14"/>
      <c r="C74" s="14"/>
      <c r="D74" s="14"/>
      <c r="E74" s="14"/>
      <c r="F74" s="14"/>
      <c r="G74" s="14"/>
    </row>
    <row r="75" spans="1:18" x14ac:dyDescent="0.15">
      <c r="B75" s="1" t="s">
        <v>1</v>
      </c>
      <c r="C75" s="1" t="s">
        <v>2</v>
      </c>
      <c r="D75" s="1" t="s">
        <v>3</v>
      </c>
      <c r="F75" s="1" t="s">
        <v>6</v>
      </c>
      <c r="G75" s="1" t="s">
        <v>7</v>
      </c>
      <c r="H75" s="1" t="s">
        <v>8</v>
      </c>
      <c r="J75" s="3" t="s">
        <v>10</v>
      </c>
      <c r="K75" s="1" t="s">
        <v>4</v>
      </c>
      <c r="L75" s="1" t="s">
        <v>5</v>
      </c>
      <c r="N75" s="1" t="s">
        <v>9</v>
      </c>
      <c r="P75" s="3" t="s">
        <v>31</v>
      </c>
      <c r="Q75" s="1" t="s">
        <v>11</v>
      </c>
      <c r="R75" s="3" t="s">
        <v>64</v>
      </c>
    </row>
    <row r="76" spans="1:18" x14ac:dyDescent="0.15">
      <c r="B76" s="1">
        <v>2100</v>
      </c>
      <c r="C76" s="1">
        <v>60</v>
      </c>
      <c r="D76" s="1">
        <v>-50</v>
      </c>
      <c r="F76" s="1">
        <v>2.15</v>
      </c>
      <c r="G76" s="1">
        <v>1.0049999999999999</v>
      </c>
      <c r="H76" s="1">
        <v>7.5</v>
      </c>
      <c r="L76" s="1">
        <v>1.87</v>
      </c>
      <c r="O76" s="3" t="s">
        <v>63</v>
      </c>
      <c r="P76" s="1">
        <f>460*2.15*7.5</f>
        <v>7417.5</v>
      </c>
      <c r="Q76" s="1">
        <f>2+2+5+5+5+2+4+4</f>
        <v>29</v>
      </c>
      <c r="R76" s="1">
        <f>1.15*2.15*7.5</f>
        <v>18.543749999999999</v>
      </c>
    </row>
    <row r="77" spans="1:18" x14ac:dyDescent="0.15">
      <c r="F77" s="3" t="s">
        <v>41</v>
      </c>
      <c r="O77" s="3" t="s">
        <v>36</v>
      </c>
      <c r="P77" s="1">
        <f>460*2.9*7.5</f>
        <v>10005</v>
      </c>
      <c r="R77" s="1">
        <f>1.15*2.9*7.5</f>
        <v>25.012499999999996</v>
      </c>
    </row>
    <row r="78" spans="1:18" x14ac:dyDescent="0.15">
      <c r="F78" s="1">
        <v>1.1499999999999999</v>
      </c>
      <c r="O78" s="3" t="s">
        <v>65</v>
      </c>
      <c r="P78" s="1">
        <f>460*1.65*7.5</f>
        <v>5692.5</v>
      </c>
      <c r="R78" s="1">
        <f>1.15*1.65*7.5</f>
        <v>14.231249999999998</v>
      </c>
    </row>
    <row r="79" spans="1:18" x14ac:dyDescent="0.15">
      <c r="O79" s="3" t="s">
        <v>41</v>
      </c>
      <c r="P79" s="1">
        <f>460*2.15*7.5*1.15</f>
        <v>8530.125</v>
      </c>
      <c r="R79" s="1">
        <f>1.15*2.15*7.5*1.15</f>
        <v>21.325312499999999</v>
      </c>
    </row>
    <row r="80" spans="1:18" x14ac:dyDescent="0.15">
      <c r="P80" s="1">
        <f>460*2.9*7.5*1.15</f>
        <v>11505.75</v>
      </c>
      <c r="R80" s="1">
        <f>1.15*2.9*7.5*1.15</f>
        <v>28.764374999999994</v>
      </c>
    </row>
    <row r="81" spans="1:18" x14ac:dyDescent="0.15">
      <c r="P81" s="1">
        <f>460*1.65*7.5*1.15</f>
        <v>6546.3749999999991</v>
      </c>
      <c r="R81" s="1">
        <f>1.15*1.65*7.5*1.15</f>
        <v>16.365937499999998</v>
      </c>
    </row>
    <row r="82" spans="1:18" x14ac:dyDescent="0.15">
      <c r="A82" s="14" t="s">
        <v>90</v>
      </c>
      <c r="B82" s="14"/>
    </row>
    <row r="83" spans="1:18" x14ac:dyDescent="0.15">
      <c r="A83" s="14" t="s">
        <v>92</v>
      </c>
      <c r="B83" s="15"/>
    </row>
    <row r="84" spans="1:18" x14ac:dyDescent="0.15">
      <c r="A84" s="14" t="s">
        <v>101</v>
      </c>
      <c r="B84" s="15"/>
      <c r="C84" s="14" t="s">
        <v>102</v>
      </c>
      <c r="D84" s="14"/>
      <c r="E84" s="14"/>
    </row>
    <row r="87" spans="1:18" x14ac:dyDescent="0.15">
      <c r="A87" s="3" t="s">
        <v>103</v>
      </c>
    </row>
    <row r="88" spans="1:18" x14ac:dyDescent="0.15">
      <c r="A88" s="3" t="s">
        <v>104</v>
      </c>
    </row>
    <row r="90" spans="1:18" x14ac:dyDescent="0.15">
      <c r="A90" s="3" t="s">
        <v>105</v>
      </c>
      <c r="B90" s="14" t="s">
        <v>106</v>
      </c>
      <c r="C90" s="15"/>
      <c r="D90" s="15"/>
      <c r="E90" s="15"/>
      <c r="F90" s="13" t="s">
        <v>150</v>
      </c>
      <c r="G90" s="15"/>
      <c r="H90" s="15"/>
      <c r="I90" s="15"/>
    </row>
    <row r="91" spans="1:18" x14ac:dyDescent="0.15">
      <c r="B91" s="14" t="s">
        <v>107</v>
      </c>
      <c r="C91" s="15"/>
      <c r="D91" s="15"/>
      <c r="E91" s="15"/>
      <c r="F91" s="15"/>
      <c r="G91" s="15"/>
      <c r="H91" s="15"/>
      <c r="I91" s="15"/>
    </row>
    <row r="92" spans="1:18" x14ac:dyDescent="0.15">
      <c r="B92" s="14" t="s">
        <v>108</v>
      </c>
      <c r="C92" s="15"/>
      <c r="D92" s="15"/>
      <c r="E92" s="15"/>
      <c r="F92" s="15"/>
      <c r="G92" s="15"/>
      <c r="H92" s="15"/>
      <c r="I92" s="15"/>
    </row>
    <row r="93" spans="1:18" x14ac:dyDescent="0.15">
      <c r="B93" s="14" t="s">
        <v>109</v>
      </c>
      <c r="C93" s="15"/>
      <c r="D93" s="15"/>
      <c r="E93" s="15"/>
    </row>
  </sheetData>
  <mergeCells count="24">
    <mergeCell ref="A74:G74"/>
    <mergeCell ref="C67:E67"/>
    <mergeCell ref="B90:E90"/>
    <mergeCell ref="F90:I92"/>
    <mergeCell ref="B91:E91"/>
    <mergeCell ref="B92:E92"/>
    <mergeCell ref="B93:E93"/>
    <mergeCell ref="A82:B82"/>
    <mergeCell ref="A83:B83"/>
    <mergeCell ref="A84:B84"/>
    <mergeCell ref="C84:E84"/>
    <mergeCell ref="U1:U8"/>
    <mergeCell ref="U9:U10"/>
    <mergeCell ref="A71:F71"/>
    <mergeCell ref="A72:F72"/>
    <mergeCell ref="A73:F73"/>
    <mergeCell ref="A65:D66"/>
    <mergeCell ref="E65:G66"/>
    <mergeCell ref="H65:I66"/>
    <mergeCell ref="J65:M66"/>
    <mergeCell ref="N65:P65"/>
    <mergeCell ref="N66:P66"/>
    <mergeCell ref="R48:T48"/>
    <mergeCell ref="B9:D9"/>
  </mergeCells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2.9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BE4E-3A44-4843-8806-D12F9EFE867E}">
  <dimension ref="A1:U93"/>
  <sheetViews>
    <sheetView topLeftCell="A61" workbookViewId="0">
      <selection activeCell="L77" sqref="L77"/>
    </sheetView>
  </sheetViews>
  <sheetFormatPr defaultColWidth="9" defaultRowHeight="12.9" x14ac:dyDescent="0.15"/>
  <cols>
    <col min="1" max="1" width="24" style="1" customWidth="1"/>
    <col min="2" max="14" width="9" style="1"/>
    <col min="15" max="15" width="11.5" style="1" customWidth="1"/>
    <col min="16" max="16" width="16.375" style="1" customWidth="1"/>
    <col min="17" max="19" width="9" style="1"/>
    <col min="20" max="20" width="18.625" style="1" customWidth="1"/>
    <col min="21" max="21" width="20.25" style="1" customWidth="1"/>
    <col min="22" max="16384" width="9" style="1"/>
  </cols>
  <sheetData>
    <row r="1" spans="1:21" ht="12.9" customHeight="1" x14ac:dyDescent="0.15">
      <c r="A1" s="3" t="s">
        <v>42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P1" s="3" t="s">
        <v>31</v>
      </c>
      <c r="Q1" s="1" t="s">
        <v>11</v>
      </c>
      <c r="R1" s="1" t="s">
        <v>14</v>
      </c>
      <c r="S1" s="1" t="s">
        <v>15</v>
      </c>
      <c r="U1" s="13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Q2" s="1">
        <v>30</v>
      </c>
      <c r="R2" s="1">
        <v>4</v>
      </c>
      <c r="S2" s="1">
        <v>10</v>
      </c>
      <c r="U2" s="13"/>
    </row>
    <row r="3" spans="1:21" x14ac:dyDescent="0.15">
      <c r="U3" s="13"/>
    </row>
    <row r="4" spans="1:21" x14ac:dyDescent="0.15">
      <c r="A4" s="3" t="s">
        <v>19</v>
      </c>
      <c r="B4" s="1">
        <v>500</v>
      </c>
      <c r="U4" s="13"/>
    </row>
    <row r="5" spans="1:21" x14ac:dyDescent="0.15">
      <c r="A5" s="1" t="s">
        <v>12</v>
      </c>
      <c r="B5" s="1">
        <v>200</v>
      </c>
      <c r="Q5" s="1">
        <v>-2</v>
      </c>
      <c r="U5" s="13"/>
    </row>
    <row r="6" spans="1:21" x14ac:dyDescent="0.15">
      <c r="A6" s="3" t="s">
        <v>13</v>
      </c>
      <c r="B6" s="1">
        <v>400</v>
      </c>
      <c r="R6" s="1">
        <v>-1</v>
      </c>
      <c r="T6" s="3" t="s">
        <v>25</v>
      </c>
      <c r="U6" s="13"/>
    </row>
    <row r="7" spans="1:21" x14ac:dyDescent="0.15">
      <c r="B7" s="1">
        <v>2100</v>
      </c>
      <c r="U7" s="13"/>
    </row>
    <row r="8" spans="1:21" x14ac:dyDescent="0.15">
      <c r="A8" s="3" t="s">
        <v>20</v>
      </c>
      <c r="F8" s="1">
        <v>0.5</v>
      </c>
      <c r="U8" s="13"/>
    </row>
    <row r="9" spans="1:21" ht="58.45" customHeight="1" x14ac:dyDescent="0.15">
      <c r="A9" s="4" t="s">
        <v>57</v>
      </c>
      <c r="B9" s="13" t="s">
        <v>151</v>
      </c>
      <c r="C9" s="13"/>
      <c r="D9" s="13"/>
      <c r="L9" s="1">
        <v>0.5</v>
      </c>
      <c r="U9" s="13" t="s">
        <v>29</v>
      </c>
    </row>
    <row r="10" spans="1:21" x14ac:dyDescent="0.15">
      <c r="A10" s="3" t="s">
        <v>21</v>
      </c>
      <c r="F10" s="1">
        <v>0.5</v>
      </c>
      <c r="U10" s="14"/>
    </row>
    <row r="12" spans="1:21" x14ac:dyDescent="0.15">
      <c r="A12" s="3" t="s">
        <v>17</v>
      </c>
      <c r="F12" s="1">
        <v>-0.5</v>
      </c>
      <c r="H12" s="1">
        <v>4</v>
      </c>
      <c r="Q12" s="1">
        <v>-5</v>
      </c>
    </row>
    <row r="13" spans="1:21" x14ac:dyDescent="0.15">
      <c r="F13" s="1">
        <v>1.5</v>
      </c>
      <c r="H13" s="1">
        <v>5.5</v>
      </c>
    </row>
    <row r="15" spans="1:21" x14ac:dyDescent="0.15">
      <c r="A15" s="3" t="s">
        <v>22</v>
      </c>
      <c r="G15" s="1">
        <v>0.25</v>
      </c>
    </row>
    <row r="16" spans="1:21" x14ac:dyDescent="0.15">
      <c r="A16" s="3" t="s">
        <v>15</v>
      </c>
      <c r="G16" s="1">
        <v>0.06</v>
      </c>
      <c r="S16" s="1">
        <v>-2</v>
      </c>
      <c r="T16" s="3" t="s">
        <v>26</v>
      </c>
    </row>
    <row r="17" spans="1:20" x14ac:dyDescent="0.15">
      <c r="A17" s="3" t="s">
        <v>15</v>
      </c>
      <c r="G17" s="1">
        <v>0.16</v>
      </c>
      <c r="S17" s="1">
        <v>-8</v>
      </c>
      <c r="T17" s="3" t="s">
        <v>27</v>
      </c>
    </row>
    <row r="18" spans="1:20" x14ac:dyDescent="0.15">
      <c r="A18" s="3" t="s">
        <v>13</v>
      </c>
      <c r="C18" s="1">
        <v>20</v>
      </c>
      <c r="G18" s="1">
        <v>0.04</v>
      </c>
      <c r="R18" s="1">
        <v>-1</v>
      </c>
    </row>
    <row r="19" spans="1:20" x14ac:dyDescent="0.15">
      <c r="A19" s="3" t="s">
        <v>13</v>
      </c>
      <c r="C19" s="1">
        <v>20</v>
      </c>
      <c r="G19" s="1">
        <v>0.04</v>
      </c>
      <c r="R19" s="1">
        <v>-1</v>
      </c>
    </row>
    <row r="20" spans="1:20" x14ac:dyDescent="0.15">
      <c r="A20" s="3" t="s">
        <v>13</v>
      </c>
      <c r="G20" s="1">
        <v>0.08</v>
      </c>
      <c r="R20" s="1">
        <v>-1</v>
      </c>
      <c r="T20" s="3"/>
    </row>
    <row r="21" spans="1:20" x14ac:dyDescent="0.15">
      <c r="A21" s="3" t="s">
        <v>30</v>
      </c>
      <c r="G21" s="1">
        <v>0.04</v>
      </c>
      <c r="Q21" s="1">
        <v>-5</v>
      </c>
    </row>
    <row r="22" spans="1:20" x14ac:dyDescent="0.15">
      <c r="C22" s="2">
        <v>0.1</v>
      </c>
      <c r="G22" s="1">
        <f>G15+G16+G17+G18+G19+G20+G21</f>
        <v>0.67</v>
      </c>
    </row>
    <row r="23" spans="1:20" ht="12.25" customHeight="1" x14ac:dyDescent="0.15"/>
    <row r="25" spans="1:20" x14ac:dyDescent="0.15">
      <c r="A25" s="3" t="s">
        <v>23</v>
      </c>
      <c r="G25" s="1">
        <f>G22*1.5</f>
        <v>1.0050000000000001</v>
      </c>
      <c r="H25" s="1">
        <v>2</v>
      </c>
      <c r="Q25" s="1">
        <v>-2</v>
      </c>
    </row>
    <row r="26" spans="1:20" x14ac:dyDescent="0.15">
      <c r="A26" s="3" t="s">
        <v>18</v>
      </c>
      <c r="D26" s="1">
        <v>-50</v>
      </c>
      <c r="F26" s="1">
        <v>0.5</v>
      </c>
      <c r="Q26" s="1">
        <v>-2</v>
      </c>
    </row>
    <row r="27" spans="1:20" x14ac:dyDescent="0.15">
      <c r="A27" s="3" t="s">
        <v>24</v>
      </c>
      <c r="F27" s="1">
        <v>0.1</v>
      </c>
    </row>
    <row r="28" spans="1:20" x14ac:dyDescent="0.15">
      <c r="B28" s="1">
        <v>2100</v>
      </c>
      <c r="C28" s="1">
        <v>40</v>
      </c>
      <c r="D28" s="1">
        <v>-50</v>
      </c>
      <c r="F28" s="1">
        <v>2.1</v>
      </c>
      <c r="H28" s="1">
        <v>7.5</v>
      </c>
      <c r="P28" s="3">
        <f>440*2.1*7.5</f>
        <v>6930</v>
      </c>
      <c r="Q28" s="1">
        <v>-14</v>
      </c>
    </row>
    <row r="29" spans="1:20" x14ac:dyDescent="0.15">
      <c r="P29" s="3">
        <f>1.1*2.1*7.5</f>
        <v>17.325000000000003</v>
      </c>
    </row>
    <row r="31" spans="1:20" x14ac:dyDescent="0.15">
      <c r="A31" s="3" t="s">
        <v>32</v>
      </c>
      <c r="C31" s="1">
        <v>140</v>
      </c>
      <c r="D31" s="1">
        <v>0</v>
      </c>
      <c r="F31" s="1">
        <v>1.6</v>
      </c>
      <c r="H31" s="1">
        <v>7</v>
      </c>
      <c r="P31" s="3">
        <f>540*1.6*7</f>
        <v>6048</v>
      </c>
    </row>
    <row r="32" spans="1:20" x14ac:dyDescent="0.15">
      <c r="A32" s="3"/>
      <c r="P32" s="3">
        <f>1.35*1.6*7</f>
        <v>15.120000000000001</v>
      </c>
    </row>
    <row r="33" spans="1:20" x14ac:dyDescent="0.15">
      <c r="A33" s="3" t="s">
        <v>58</v>
      </c>
      <c r="C33" s="1">
        <v>140</v>
      </c>
      <c r="F33" s="1">
        <v>2.1</v>
      </c>
      <c r="H33" s="1">
        <v>7</v>
      </c>
      <c r="P33" s="3">
        <f>540*2.1*7</f>
        <v>7938</v>
      </c>
    </row>
    <row r="34" spans="1:20" x14ac:dyDescent="0.15">
      <c r="P34" s="3">
        <f>1.35*2.1*7</f>
        <v>19.845000000000002</v>
      </c>
    </row>
    <row r="35" spans="1:20" x14ac:dyDescent="0.15">
      <c r="A35" s="3" t="s">
        <v>33</v>
      </c>
      <c r="F35" s="1">
        <v>0.1</v>
      </c>
      <c r="P35" s="3">
        <f>440*2.2*7.5</f>
        <v>7260.0000000000009</v>
      </c>
      <c r="Q35" s="1">
        <v>-14</v>
      </c>
    </row>
    <row r="36" spans="1:20" x14ac:dyDescent="0.15">
      <c r="P36" s="3">
        <f>1.1*2.2*7.5</f>
        <v>18.150000000000002</v>
      </c>
    </row>
    <row r="38" spans="1:20" x14ac:dyDescent="0.15">
      <c r="P38" s="3">
        <f>540*1.7*7</f>
        <v>6426</v>
      </c>
    </row>
    <row r="39" spans="1:20" x14ac:dyDescent="0.15">
      <c r="P39" s="3">
        <f>1.35*1.7*7</f>
        <v>16.064999999999998</v>
      </c>
    </row>
    <row r="40" spans="1:20" x14ac:dyDescent="0.15">
      <c r="A40" s="3" t="s">
        <v>34</v>
      </c>
      <c r="C40" s="1">
        <v>20</v>
      </c>
      <c r="P40" s="3">
        <f>460*2.1*7.5</f>
        <v>7245</v>
      </c>
      <c r="Q40" s="1">
        <v>-4</v>
      </c>
    </row>
    <row r="41" spans="1:20" x14ac:dyDescent="0.15">
      <c r="P41" s="3">
        <f>1.15*2.1*7.5</f>
        <v>18.112500000000001</v>
      </c>
    </row>
    <row r="42" spans="1:20" x14ac:dyDescent="0.15">
      <c r="A42" s="3" t="s">
        <v>12</v>
      </c>
      <c r="F42" s="1">
        <v>0.05</v>
      </c>
      <c r="P42" s="3">
        <f>460*2.15*7.5</f>
        <v>7417.5</v>
      </c>
      <c r="Q42" s="1">
        <v>-2</v>
      </c>
    </row>
    <row r="43" spans="1:20" x14ac:dyDescent="0.15">
      <c r="P43" s="3">
        <f>1.15*2.15*7.5</f>
        <v>18.543749999999999</v>
      </c>
    </row>
    <row r="45" spans="1:20" x14ac:dyDescent="0.15">
      <c r="A45" s="3" t="s">
        <v>35</v>
      </c>
      <c r="P45" s="3">
        <f>460*2.15*7.5*1.15</f>
        <v>8530.125</v>
      </c>
      <c r="Q45" s="1">
        <v>-4</v>
      </c>
    </row>
    <row r="46" spans="1:20" x14ac:dyDescent="0.15">
      <c r="P46" s="3">
        <f>1.15*2.15*7.5*1.15</f>
        <v>21.325312499999999</v>
      </c>
    </row>
    <row r="47" spans="1:20" x14ac:dyDescent="0.15">
      <c r="Q47" s="1">
        <v>-24</v>
      </c>
    </row>
    <row r="48" spans="1:20" x14ac:dyDescent="0.15">
      <c r="A48" s="3" t="s">
        <v>36</v>
      </c>
      <c r="F48" s="1">
        <v>0.75</v>
      </c>
      <c r="P48" s="3">
        <f>460*2.9*7.5</f>
        <v>10005</v>
      </c>
      <c r="R48" s="14" t="s">
        <v>99</v>
      </c>
      <c r="S48" s="15"/>
      <c r="T48" s="15"/>
    </row>
    <row r="49" spans="1:16" x14ac:dyDescent="0.15">
      <c r="P49" s="3">
        <f>1.15*2.9*7.5</f>
        <v>25.012499999999996</v>
      </c>
    </row>
    <row r="51" spans="1:16" x14ac:dyDescent="0.15">
      <c r="P51" s="3">
        <f>460*2.9*7.5*1.15</f>
        <v>11505.75</v>
      </c>
    </row>
    <row r="52" spans="1:16" x14ac:dyDescent="0.15">
      <c r="P52" s="3">
        <f>1.15*2.9*7.5*1.15</f>
        <v>28.764374999999994</v>
      </c>
    </row>
    <row r="54" spans="1:16" x14ac:dyDescent="0.15">
      <c r="A54" s="3" t="s">
        <v>37</v>
      </c>
      <c r="O54" s="3" t="s">
        <v>39</v>
      </c>
      <c r="P54" s="3">
        <f>1210*2.15*7.5</f>
        <v>19511.25</v>
      </c>
    </row>
    <row r="55" spans="1:16" x14ac:dyDescent="0.15">
      <c r="A55" s="3" t="s">
        <v>43</v>
      </c>
      <c r="P55" s="3"/>
    </row>
    <row r="56" spans="1:16" x14ac:dyDescent="0.15">
      <c r="A56" s="3" t="s">
        <v>38</v>
      </c>
      <c r="O56" s="3" t="s">
        <v>36</v>
      </c>
      <c r="P56" s="3">
        <f>1210*1.65*7.5</f>
        <v>14973.75</v>
      </c>
    </row>
    <row r="58" spans="1:16" x14ac:dyDescent="0.15">
      <c r="O58" s="3" t="s">
        <v>40</v>
      </c>
      <c r="P58" s="3">
        <f>1210*2.4*7.5</f>
        <v>21780</v>
      </c>
    </row>
    <row r="60" spans="1:16" x14ac:dyDescent="0.15">
      <c r="O60" s="3" t="s">
        <v>41</v>
      </c>
      <c r="P60" s="3">
        <f>1210*2.15*7.5*1.15</f>
        <v>22437.9375</v>
      </c>
    </row>
    <row r="61" spans="1:16" x14ac:dyDescent="0.15">
      <c r="P61" s="3"/>
    </row>
    <row r="62" spans="1:16" x14ac:dyDescent="0.15">
      <c r="P62" s="3">
        <f>1210*1.65*7.5*1.15</f>
        <v>17219.8125</v>
      </c>
    </row>
    <row r="64" spans="1:16" x14ac:dyDescent="0.15">
      <c r="P64" s="3">
        <f>1210*2.4*7.5*1.15</f>
        <v>25046.999999999996</v>
      </c>
    </row>
    <row r="65" spans="1:18" ht="12.9" customHeight="1" x14ac:dyDescent="0.15">
      <c r="A65" s="13" t="s">
        <v>44</v>
      </c>
      <c r="B65" s="13"/>
      <c r="C65" s="13"/>
      <c r="D65" s="13"/>
      <c r="E65" s="13" t="s">
        <v>45</v>
      </c>
      <c r="F65" s="14"/>
      <c r="G65" s="14"/>
      <c r="H65" s="13" t="s">
        <v>46</v>
      </c>
      <c r="I65" s="15"/>
      <c r="J65" s="13" t="s">
        <v>54</v>
      </c>
      <c r="K65" s="13"/>
      <c r="L65" s="13"/>
      <c r="M65" s="13"/>
      <c r="N65" s="14" t="s">
        <v>55</v>
      </c>
      <c r="O65" s="14"/>
      <c r="P65" s="14"/>
    </row>
    <row r="66" spans="1:18" x14ac:dyDescent="0.15">
      <c r="A66" s="13"/>
      <c r="B66" s="13"/>
      <c r="C66" s="13"/>
      <c r="D66" s="13"/>
      <c r="E66" s="14"/>
      <c r="F66" s="14"/>
      <c r="G66" s="14"/>
      <c r="H66" s="15"/>
      <c r="I66" s="15"/>
      <c r="J66" s="13"/>
      <c r="K66" s="13"/>
      <c r="L66" s="13"/>
      <c r="M66" s="13"/>
      <c r="N66" s="14" t="s">
        <v>56</v>
      </c>
      <c r="O66" s="15"/>
      <c r="P66" s="15"/>
    </row>
    <row r="67" spans="1:18" x14ac:dyDescent="0.15">
      <c r="A67" s="3" t="s">
        <v>47</v>
      </c>
      <c r="B67" s="3" t="s">
        <v>51</v>
      </c>
      <c r="C67" s="14" t="s">
        <v>52</v>
      </c>
      <c r="D67" s="14"/>
      <c r="E67" s="14"/>
      <c r="F67" s="3" t="s">
        <v>53</v>
      </c>
    </row>
    <row r="68" spans="1:18" x14ac:dyDescent="0.15">
      <c r="A68" s="3" t="s">
        <v>48</v>
      </c>
      <c r="B68" s="3" t="s">
        <v>49</v>
      </c>
    </row>
    <row r="69" spans="1:18" x14ac:dyDescent="0.15">
      <c r="A69" s="3" t="s">
        <v>50</v>
      </c>
      <c r="B69" s="3" t="s">
        <v>16</v>
      </c>
    </row>
    <row r="71" spans="1:18" x14ac:dyDescent="0.15">
      <c r="A71" s="14" t="s">
        <v>62</v>
      </c>
      <c r="B71" s="14"/>
      <c r="C71" s="14"/>
      <c r="D71" s="14"/>
      <c r="E71" s="14"/>
      <c r="F71" s="14"/>
      <c r="G71" s="3" t="s">
        <v>36</v>
      </c>
      <c r="H71" s="3" t="s">
        <v>40</v>
      </c>
    </row>
    <row r="72" spans="1:18" x14ac:dyDescent="0.15">
      <c r="A72" s="14" t="s">
        <v>59</v>
      </c>
      <c r="B72" s="15"/>
      <c r="C72" s="15"/>
      <c r="D72" s="15"/>
      <c r="E72" s="15"/>
      <c r="F72" s="15"/>
    </row>
    <row r="73" spans="1:18" x14ac:dyDescent="0.15">
      <c r="A73" s="14" t="s">
        <v>60</v>
      </c>
      <c r="B73" s="15"/>
      <c r="C73" s="15"/>
      <c r="D73" s="15"/>
      <c r="E73" s="15"/>
      <c r="F73" s="15"/>
    </row>
    <row r="74" spans="1:18" x14ac:dyDescent="0.15">
      <c r="A74" s="14" t="s">
        <v>61</v>
      </c>
      <c r="B74" s="14"/>
      <c r="C74" s="14"/>
      <c r="D74" s="14"/>
      <c r="E74" s="14"/>
      <c r="F74" s="14"/>
      <c r="G74" s="14"/>
    </row>
    <row r="75" spans="1:18" x14ac:dyDescent="0.15">
      <c r="B75" s="1" t="s">
        <v>1</v>
      </c>
      <c r="C75" s="1" t="s">
        <v>2</v>
      </c>
      <c r="D75" s="1" t="s">
        <v>3</v>
      </c>
      <c r="F75" s="1" t="s">
        <v>6</v>
      </c>
      <c r="G75" s="1" t="s">
        <v>7</v>
      </c>
      <c r="H75" s="1" t="s">
        <v>8</v>
      </c>
      <c r="J75" s="3" t="s">
        <v>10</v>
      </c>
      <c r="K75" s="1" t="s">
        <v>4</v>
      </c>
      <c r="L75" s="1" t="s">
        <v>5</v>
      </c>
      <c r="N75" s="1" t="s">
        <v>9</v>
      </c>
      <c r="P75" s="3" t="s">
        <v>31</v>
      </c>
      <c r="Q75" s="1" t="s">
        <v>11</v>
      </c>
      <c r="R75" s="3" t="s">
        <v>64</v>
      </c>
    </row>
    <row r="76" spans="1:18" x14ac:dyDescent="0.15">
      <c r="B76" s="1">
        <v>2100</v>
      </c>
      <c r="C76" s="1">
        <v>60</v>
      </c>
      <c r="D76" s="1">
        <v>-50</v>
      </c>
      <c r="F76" s="1">
        <v>2.15</v>
      </c>
      <c r="G76" s="1">
        <v>1.0049999999999999</v>
      </c>
      <c r="H76" s="1">
        <v>7.5</v>
      </c>
      <c r="L76" s="1">
        <f>1.75*(1+0.12)</f>
        <v>1.9600000000000002</v>
      </c>
      <c r="O76" s="3" t="s">
        <v>63</v>
      </c>
      <c r="P76" s="1">
        <f>460*2.15*7.5</f>
        <v>7417.5</v>
      </c>
      <c r="Q76" s="1">
        <f>2+2+5+5+5+2+4+4</f>
        <v>29</v>
      </c>
      <c r="R76" s="1">
        <f>1.15*2.15*7.5</f>
        <v>18.543749999999999</v>
      </c>
    </row>
    <row r="77" spans="1:18" x14ac:dyDescent="0.15">
      <c r="F77" s="3" t="s">
        <v>41</v>
      </c>
      <c r="O77" s="3" t="s">
        <v>36</v>
      </c>
      <c r="P77" s="1">
        <f>460*2.9*7.5</f>
        <v>10005</v>
      </c>
      <c r="R77" s="1">
        <f>1.15*2.9*7.5</f>
        <v>25.012499999999996</v>
      </c>
    </row>
    <row r="78" spans="1:18" x14ac:dyDescent="0.15">
      <c r="F78" s="1">
        <v>1.1499999999999999</v>
      </c>
      <c r="O78" s="3" t="s">
        <v>65</v>
      </c>
      <c r="P78" s="1">
        <f>460*1.65*7.5</f>
        <v>5692.5</v>
      </c>
      <c r="R78" s="1">
        <f>1.15*1.65*7.5</f>
        <v>14.231249999999998</v>
      </c>
    </row>
    <row r="79" spans="1:18" x14ac:dyDescent="0.15">
      <c r="O79" s="3" t="s">
        <v>41</v>
      </c>
      <c r="P79" s="1">
        <f>460*2.15*7.5*1.15</f>
        <v>8530.125</v>
      </c>
      <c r="R79" s="1">
        <f>1.15*2.15*7.5*1.15</f>
        <v>21.325312499999999</v>
      </c>
    </row>
    <row r="80" spans="1:18" x14ac:dyDescent="0.15">
      <c r="P80" s="1">
        <f>460*2.9*7.5*1.15</f>
        <v>11505.75</v>
      </c>
      <c r="R80" s="1">
        <f>1.15*2.9*7.5*1.15</f>
        <v>28.764374999999994</v>
      </c>
    </row>
    <row r="81" spans="1:18" x14ac:dyDescent="0.15">
      <c r="P81" s="1">
        <f>460*1.65*7.5*1.15</f>
        <v>6546.3749999999991</v>
      </c>
      <c r="R81" s="1">
        <f>1.15*1.65*7.5*1.15</f>
        <v>16.365937499999998</v>
      </c>
    </row>
    <row r="82" spans="1:18" x14ac:dyDescent="0.15">
      <c r="A82" s="14" t="s">
        <v>90</v>
      </c>
      <c r="B82" s="14"/>
    </row>
    <row r="83" spans="1:18" x14ac:dyDescent="0.15">
      <c r="A83" s="14" t="s">
        <v>92</v>
      </c>
      <c r="B83" s="15"/>
    </row>
    <row r="84" spans="1:18" x14ac:dyDescent="0.15">
      <c r="A84" s="14" t="s">
        <v>101</v>
      </c>
      <c r="B84" s="15"/>
      <c r="C84" s="14" t="s">
        <v>102</v>
      </c>
      <c r="D84" s="14"/>
      <c r="E84" s="14"/>
    </row>
    <row r="87" spans="1:18" x14ac:dyDescent="0.15">
      <c r="A87" s="3" t="s">
        <v>103</v>
      </c>
    </row>
    <row r="88" spans="1:18" x14ac:dyDescent="0.15">
      <c r="A88" s="3" t="s">
        <v>104</v>
      </c>
    </row>
    <row r="90" spans="1:18" x14ac:dyDescent="0.15">
      <c r="A90" s="3" t="s">
        <v>105</v>
      </c>
      <c r="B90" s="14" t="s">
        <v>106</v>
      </c>
      <c r="C90" s="15"/>
      <c r="D90" s="15"/>
      <c r="E90" s="15"/>
      <c r="F90" s="13" t="s">
        <v>150</v>
      </c>
      <c r="G90" s="15"/>
      <c r="H90" s="15"/>
      <c r="I90" s="15"/>
    </row>
    <row r="91" spans="1:18" x14ac:dyDescent="0.15">
      <c r="B91" s="14" t="s">
        <v>107</v>
      </c>
      <c r="C91" s="15"/>
      <c r="D91" s="15"/>
      <c r="E91" s="15"/>
      <c r="F91" s="15"/>
      <c r="G91" s="15"/>
      <c r="H91" s="15"/>
      <c r="I91" s="15"/>
    </row>
    <row r="92" spans="1:18" x14ac:dyDescent="0.15">
      <c r="B92" s="14" t="s">
        <v>108</v>
      </c>
      <c r="C92" s="15"/>
      <c r="D92" s="15"/>
      <c r="E92" s="15"/>
      <c r="F92" s="15"/>
      <c r="G92" s="15"/>
      <c r="H92" s="15"/>
      <c r="I92" s="15"/>
    </row>
    <row r="93" spans="1:18" x14ac:dyDescent="0.15">
      <c r="B93" s="14" t="s">
        <v>109</v>
      </c>
      <c r="C93" s="15"/>
      <c r="D93" s="15"/>
      <c r="E93" s="15"/>
    </row>
  </sheetData>
  <mergeCells count="24">
    <mergeCell ref="B93:E93"/>
    <mergeCell ref="A83:B83"/>
    <mergeCell ref="A84:B84"/>
    <mergeCell ref="C84:E84"/>
    <mergeCell ref="B90:E90"/>
    <mergeCell ref="F90:I92"/>
    <mergeCell ref="B91:E91"/>
    <mergeCell ref="B92:E92"/>
    <mergeCell ref="C67:E67"/>
    <mergeCell ref="A71:F71"/>
    <mergeCell ref="A72:F72"/>
    <mergeCell ref="A73:F73"/>
    <mergeCell ref="A74:G74"/>
    <mergeCell ref="A82:B82"/>
    <mergeCell ref="U1:U8"/>
    <mergeCell ref="B9:D9"/>
    <mergeCell ref="U9:U10"/>
    <mergeCell ref="R48:T48"/>
    <mergeCell ref="A65:D66"/>
    <mergeCell ref="E65:G66"/>
    <mergeCell ref="H65:I66"/>
    <mergeCell ref="J65:M66"/>
    <mergeCell ref="N65:P65"/>
    <mergeCell ref="N66:P66"/>
  </mergeCells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5"/>
  <sheetViews>
    <sheetView workbookViewId="0">
      <selection activeCell="L31" sqref="L31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71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 t="s">
        <v>72</v>
      </c>
      <c r="P1" s="3" t="s">
        <v>31</v>
      </c>
      <c r="Q1" s="1" t="s">
        <v>11</v>
      </c>
      <c r="R1" s="1" t="s">
        <v>14</v>
      </c>
      <c r="S1" s="1" t="s">
        <v>15</v>
      </c>
      <c r="T1" s="13" t="s">
        <v>66</v>
      </c>
      <c r="U1" s="13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O2" s="1">
        <v>0</v>
      </c>
      <c r="Q2" s="1">
        <v>30</v>
      </c>
      <c r="R2" s="1">
        <v>4</v>
      </c>
      <c r="S2" s="1">
        <v>10</v>
      </c>
      <c r="T2" s="14"/>
      <c r="U2" s="13"/>
    </row>
    <row r="3" spans="1:21" x14ac:dyDescent="0.15">
      <c r="A3" s="3" t="s">
        <v>68</v>
      </c>
      <c r="O3" s="1">
        <v>0.04</v>
      </c>
      <c r="R3" s="1">
        <v>-1</v>
      </c>
      <c r="T3" s="13" t="s">
        <v>67</v>
      </c>
      <c r="U3" s="13"/>
    </row>
    <row r="4" spans="1:21" x14ac:dyDescent="0.15">
      <c r="A4" s="3" t="s">
        <v>68</v>
      </c>
      <c r="D4" s="1">
        <v>20</v>
      </c>
      <c r="O4" s="1">
        <v>0.02</v>
      </c>
      <c r="R4" s="1">
        <v>-1</v>
      </c>
      <c r="T4" s="14"/>
      <c r="U4" s="13"/>
    </row>
    <row r="5" spans="1:21" x14ac:dyDescent="0.15">
      <c r="A5" s="3" t="s">
        <v>69</v>
      </c>
      <c r="O5" s="1">
        <v>0.04</v>
      </c>
      <c r="S5" s="1">
        <v>-1</v>
      </c>
      <c r="U5" s="13"/>
    </row>
    <row r="6" spans="1:21" x14ac:dyDescent="0.15">
      <c r="A6" s="3" t="s">
        <v>69</v>
      </c>
      <c r="O6" s="1">
        <v>0.04</v>
      </c>
      <c r="S6" s="1">
        <v>-1</v>
      </c>
      <c r="U6" s="13"/>
    </row>
    <row r="7" spans="1:21" x14ac:dyDescent="0.15">
      <c r="A7" s="3" t="s">
        <v>70</v>
      </c>
      <c r="O7" s="1">
        <v>0.05</v>
      </c>
      <c r="Q7" s="1">
        <v>-5</v>
      </c>
      <c r="U7" s="13"/>
    </row>
    <row r="8" spans="1:21" x14ac:dyDescent="0.15">
      <c r="D8" s="1">
        <v>20</v>
      </c>
      <c r="O8" s="1">
        <v>0.19</v>
      </c>
      <c r="R8" s="1">
        <v>-2</v>
      </c>
      <c r="S8" s="1">
        <v>-2</v>
      </c>
      <c r="U8" s="13"/>
    </row>
    <row r="9" spans="1:21" x14ac:dyDescent="0.15">
      <c r="A9" s="3" t="s">
        <v>73</v>
      </c>
    </row>
    <row r="10" spans="1:21" x14ac:dyDescent="0.15">
      <c r="A10" s="3" t="s">
        <v>75</v>
      </c>
      <c r="N10" s="1">
        <v>0.5</v>
      </c>
    </row>
    <row r="11" spans="1:21" x14ac:dyDescent="0.15">
      <c r="A11" s="3" t="s">
        <v>76</v>
      </c>
      <c r="G11" s="1">
        <v>0.25</v>
      </c>
    </row>
    <row r="12" spans="1:21" x14ac:dyDescent="0.15">
      <c r="A12" s="3" t="s">
        <v>74</v>
      </c>
      <c r="F12" s="1">
        <v>-0.5</v>
      </c>
      <c r="H12" s="1">
        <v>4</v>
      </c>
      <c r="Q12" s="1">
        <v>-5</v>
      </c>
      <c r="T12" s="3"/>
    </row>
    <row r="13" spans="1:21" x14ac:dyDescent="0.15">
      <c r="A13" s="3" t="s">
        <v>68</v>
      </c>
      <c r="G13" s="1">
        <v>0.08</v>
      </c>
      <c r="R13" s="1">
        <v>-1</v>
      </c>
    </row>
    <row r="14" spans="1:21" x14ac:dyDescent="0.15">
      <c r="A14" s="3" t="s">
        <v>69</v>
      </c>
      <c r="G14" s="1">
        <v>0.06</v>
      </c>
      <c r="S14" s="1">
        <v>-2</v>
      </c>
    </row>
    <row r="15" spans="1:21" x14ac:dyDescent="0.15">
      <c r="A15" s="3" t="s">
        <v>69</v>
      </c>
      <c r="L15" s="1">
        <v>0.12</v>
      </c>
      <c r="S15" s="1">
        <v>-2</v>
      </c>
    </row>
    <row r="16" spans="1:21" x14ac:dyDescent="0.15">
      <c r="A16" s="3" t="s">
        <v>89</v>
      </c>
      <c r="F16" s="1">
        <v>0.5</v>
      </c>
    </row>
    <row r="21" spans="1:21" ht="12.9" customHeight="1" x14ac:dyDescent="0.15">
      <c r="A21" s="3" t="s">
        <v>82</v>
      </c>
      <c r="B21" s="5" t="s">
        <v>83</v>
      </c>
      <c r="C21" s="5"/>
      <c r="D21" s="5"/>
      <c r="E21" s="5"/>
      <c r="N21" s="3" t="s">
        <v>84</v>
      </c>
      <c r="U21" s="4" t="s">
        <v>81</v>
      </c>
    </row>
    <row r="22" spans="1:21" x14ac:dyDescent="0.15">
      <c r="A22" s="3" t="s">
        <v>77</v>
      </c>
      <c r="J22" s="1">
        <v>0.24</v>
      </c>
    </row>
    <row r="23" spans="1:21" ht="13.6" customHeight="1" x14ac:dyDescent="0.15">
      <c r="A23" s="3" t="s">
        <v>87</v>
      </c>
      <c r="B23" s="14" t="s">
        <v>88</v>
      </c>
      <c r="C23" s="15"/>
      <c r="D23" s="15"/>
      <c r="E23" s="15"/>
      <c r="N23" s="1">
        <v>0.5</v>
      </c>
      <c r="Q23" s="1">
        <v>-2</v>
      </c>
    </row>
    <row r="24" spans="1:21" x14ac:dyDescent="0.15">
      <c r="A24" s="3" t="s">
        <v>78</v>
      </c>
      <c r="N24" s="1">
        <v>0.3</v>
      </c>
    </row>
    <row r="25" spans="1:21" x14ac:dyDescent="0.15">
      <c r="A25" s="3" t="s">
        <v>80</v>
      </c>
      <c r="N25" s="1">
        <v>0.25</v>
      </c>
    </row>
    <row r="26" spans="1:21" x14ac:dyDescent="0.15">
      <c r="A26" s="3" t="s">
        <v>79</v>
      </c>
      <c r="N26" s="3">
        <v>0.65</v>
      </c>
      <c r="Q26" s="1">
        <v>-2</v>
      </c>
    </row>
    <row r="29" spans="1:21" x14ac:dyDescent="0.15">
      <c r="A29" s="3" t="s">
        <v>85</v>
      </c>
      <c r="B29" s="1" t="s">
        <v>1</v>
      </c>
      <c r="C29" s="1" t="s">
        <v>2</v>
      </c>
      <c r="D29" s="1" t="s">
        <v>3</v>
      </c>
      <c r="F29" s="1" t="s">
        <v>6</v>
      </c>
      <c r="G29" s="1" t="s">
        <v>7</v>
      </c>
      <c r="H29" s="1" t="s">
        <v>8</v>
      </c>
      <c r="J29" s="3" t="s">
        <v>10</v>
      </c>
      <c r="K29" s="1" t="s">
        <v>4</v>
      </c>
      <c r="L29" s="1" t="s">
        <v>5</v>
      </c>
      <c r="N29" s="1" t="s">
        <v>9</v>
      </c>
      <c r="O29" s="3" t="s">
        <v>72</v>
      </c>
      <c r="P29" s="3" t="s">
        <v>31</v>
      </c>
      <c r="Q29" s="1" t="s">
        <v>11</v>
      </c>
      <c r="R29" s="1" t="s">
        <v>14</v>
      </c>
      <c r="S29" s="1" t="s">
        <v>15</v>
      </c>
    </row>
    <row r="30" spans="1:21" x14ac:dyDescent="0.15">
      <c r="B30" s="1">
        <v>1000</v>
      </c>
      <c r="C30" s="1">
        <v>0</v>
      </c>
      <c r="D30" s="1">
        <v>20</v>
      </c>
      <c r="F30" s="1">
        <v>1</v>
      </c>
      <c r="G30" s="1">
        <v>0.39</v>
      </c>
      <c r="H30" s="1">
        <v>5.5</v>
      </c>
      <c r="J30" s="1">
        <v>0.24</v>
      </c>
      <c r="L30" s="1">
        <f>L2*(1+L15)</f>
        <v>1.9600000000000002</v>
      </c>
      <c r="N30" s="1">
        <v>2.95</v>
      </c>
      <c r="O30" s="1">
        <v>0.19</v>
      </c>
      <c r="Q30" s="1">
        <v>-14</v>
      </c>
      <c r="R30" s="1">
        <v>-3</v>
      </c>
      <c r="S30" s="1">
        <v>-6</v>
      </c>
    </row>
    <row r="31" spans="1:21" x14ac:dyDescent="0.15">
      <c r="A31" s="3" t="s">
        <v>86</v>
      </c>
    </row>
    <row r="32" spans="1:21" x14ac:dyDescent="0.15">
      <c r="A32" s="13" t="s">
        <v>91</v>
      </c>
      <c r="B32" s="14"/>
      <c r="C32" s="14"/>
      <c r="D32" s="14"/>
      <c r="E32" s="14"/>
    </row>
    <row r="33" spans="1:5" x14ac:dyDescent="0.15">
      <c r="A33" s="14"/>
      <c r="B33" s="14"/>
      <c r="C33" s="14"/>
      <c r="D33" s="14"/>
      <c r="E33" s="14"/>
    </row>
    <row r="34" spans="1:5" x14ac:dyDescent="0.15">
      <c r="A34" s="14" t="s">
        <v>98</v>
      </c>
      <c r="B34" s="15"/>
      <c r="C34" s="15"/>
      <c r="D34" s="15"/>
      <c r="E34" s="15"/>
    </row>
    <row r="35" spans="1:5" x14ac:dyDescent="0.15">
      <c r="A35" s="15"/>
      <c r="B35" s="15"/>
      <c r="C35" s="15"/>
      <c r="D35" s="15"/>
      <c r="E35" s="15"/>
    </row>
  </sheetData>
  <mergeCells count="6">
    <mergeCell ref="A34:E35"/>
    <mergeCell ref="B23:E23"/>
    <mergeCell ref="U1:U8"/>
    <mergeCell ref="T1:T2"/>
    <mergeCell ref="T3:T4"/>
    <mergeCell ref="A32:E33"/>
  </mergeCells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63F1-A7F9-430A-84FB-444118A60796}">
  <dimension ref="A1:U13"/>
  <sheetViews>
    <sheetView workbookViewId="0">
      <selection activeCell="I12" sqref="I12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95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/>
      <c r="P1" s="3" t="s">
        <v>31</v>
      </c>
      <c r="Q1" s="1" t="s">
        <v>11</v>
      </c>
      <c r="R1" s="1" t="s">
        <v>14</v>
      </c>
      <c r="S1" s="1" t="s">
        <v>15</v>
      </c>
      <c r="T1" s="13" t="s">
        <v>66</v>
      </c>
      <c r="U1" s="13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Q2" s="1">
        <v>30</v>
      </c>
      <c r="R2" s="1">
        <v>4</v>
      </c>
      <c r="S2" s="1">
        <v>10</v>
      </c>
      <c r="T2" s="14"/>
      <c r="U2" s="13"/>
    </row>
    <row r="3" spans="1:21" x14ac:dyDescent="0.15">
      <c r="A3" s="3"/>
      <c r="T3" s="13" t="s">
        <v>67</v>
      </c>
      <c r="U3" s="13"/>
    </row>
    <row r="4" spans="1:21" x14ac:dyDescent="0.15">
      <c r="A4" s="3"/>
      <c r="T4" s="14"/>
      <c r="U4" s="13"/>
    </row>
    <row r="5" spans="1:21" x14ac:dyDescent="0.15">
      <c r="T5" s="13" t="s">
        <v>93</v>
      </c>
      <c r="U5" s="13"/>
    </row>
    <row r="6" spans="1:21" x14ac:dyDescent="0.15">
      <c r="T6" s="15"/>
      <c r="U6" s="13"/>
    </row>
    <row r="7" spans="1:21" x14ac:dyDescent="0.15">
      <c r="T7" s="15"/>
      <c r="U7" s="13"/>
    </row>
    <row r="8" spans="1:21" x14ac:dyDescent="0.15">
      <c r="T8" s="15"/>
      <c r="U8" s="13"/>
    </row>
    <row r="9" spans="1:21" x14ac:dyDescent="0.15">
      <c r="T9" s="13" t="s">
        <v>94</v>
      </c>
    </row>
    <row r="10" spans="1:21" x14ac:dyDescent="0.15">
      <c r="T10" s="15"/>
    </row>
    <row r="11" spans="1:21" x14ac:dyDescent="0.15">
      <c r="T11" s="15"/>
    </row>
    <row r="12" spans="1:21" x14ac:dyDescent="0.15">
      <c r="T12" s="14"/>
    </row>
    <row r="13" spans="1:21" x14ac:dyDescent="0.15">
      <c r="T13" s="14"/>
    </row>
  </sheetData>
  <mergeCells count="6">
    <mergeCell ref="T12:T13"/>
    <mergeCell ref="T1:T2"/>
    <mergeCell ref="U1:U8"/>
    <mergeCell ref="T3:T4"/>
    <mergeCell ref="T5:T8"/>
    <mergeCell ref="T9:T11"/>
  </mergeCells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B80FE-1444-45D1-BF65-6E97F5AABA05}">
  <dimension ref="A1:U12"/>
  <sheetViews>
    <sheetView workbookViewId="0">
      <selection activeCell="L7" sqref="L7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96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/>
      <c r="P1" s="3" t="s">
        <v>31</v>
      </c>
      <c r="Q1" s="1" t="s">
        <v>11</v>
      </c>
      <c r="R1" s="1" t="s">
        <v>14</v>
      </c>
      <c r="S1" s="1" t="s">
        <v>15</v>
      </c>
      <c r="T1" s="13" t="s">
        <v>66</v>
      </c>
      <c r="U1" s="13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Q2" s="1">
        <v>34</v>
      </c>
      <c r="R2" s="1">
        <v>4</v>
      </c>
      <c r="S2" s="1">
        <v>10</v>
      </c>
      <c r="T2" s="14"/>
      <c r="U2" s="13"/>
    </row>
    <row r="3" spans="1:21" x14ac:dyDescent="0.15">
      <c r="A3" s="3"/>
      <c r="T3" s="13" t="s">
        <v>67</v>
      </c>
      <c r="U3" s="13"/>
    </row>
    <row r="4" spans="1:21" x14ac:dyDescent="0.15">
      <c r="A4" s="3"/>
      <c r="T4" s="14"/>
      <c r="U4" s="13"/>
    </row>
    <row r="5" spans="1:21" x14ac:dyDescent="0.15">
      <c r="U5" s="13"/>
    </row>
    <row r="6" spans="1:21" ht="12.9" customHeight="1" x14ac:dyDescent="0.15">
      <c r="T6" s="13" t="s">
        <v>97</v>
      </c>
      <c r="U6" s="13"/>
    </row>
    <row r="7" spans="1:21" x14ac:dyDescent="0.15">
      <c r="T7" s="13"/>
      <c r="U7" s="13"/>
    </row>
    <row r="8" spans="1:21" x14ac:dyDescent="0.15">
      <c r="T8" s="13"/>
      <c r="U8" s="13"/>
    </row>
    <row r="9" spans="1:21" x14ac:dyDescent="0.15">
      <c r="T9" s="13"/>
    </row>
    <row r="10" spans="1:21" x14ac:dyDescent="0.15">
      <c r="T10" s="3" t="s">
        <v>100</v>
      </c>
    </row>
    <row r="12" spans="1:21" x14ac:dyDescent="0.15">
      <c r="T12" s="3"/>
    </row>
  </sheetData>
  <mergeCells count="4">
    <mergeCell ref="T1:T2"/>
    <mergeCell ref="U1:U8"/>
    <mergeCell ref="T3:T4"/>
    <mergeCell ref="T6:T9"/>
  </mergeCells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C85B-BC88-41A1-9CD2-B370257F8641}">
  <dimension ref="A1:U33"/>
  <sheetViews>
    <sheetView workbookViewId="0">
      <selection activeCell="A30" sqref="A30:A31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115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/>
      <c r="P1" s="3" t="s">
        <v>31</v>
      </c>
      <c r="Q1" s="1" t="s">
        <v>11</v>
      </c>
      <c r="R1" s="1" t="s">
        <v>14</v>
      </c>
      <c r="S1" s="1" t="s">
        <v>15</v>
      </c>
      <c r="T1" s="13" t="s">
        <v>66</v>
      </c>
      <c r="U1" s="13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Q2" s="1">
        <v>34</v>
      </c>
      <c r="R2" s="1">
        <v>4</v>
      </c>
      <c r="S2" s="1">
        <v>10</v>
      </c>
      <c r="T2" s="14"/>
      <c r="U2" s="13"/>
    </row>
    <row r="3" spans="1:21" ht="12.9" customHeight="1" x14ac:dyDescent="0.15">
      <c r="A3" s="13" t="s">
        <v>120</v>
      </c>
      <c r="T3" s="13" t="s">
        <v>67</v>
      </c>
      <c r="U3" s="13"/>
    </row>
    <row r="4" spans="1:21" x14ac:dyDescent="0.15">
      <c r="A4" s="13"/>
      <c r="T4" s="14"/>
      <c r="U4" s="13"/>
    </row>
    <row r="5" spans="1:21" x14ac:dyDescent="0.15">
      <c r="A5" s="13"/>
      <c r="U5" s="13"/>
    </row>
    <row r="6" spans="1:21" ht="12.9" customHeight="1" x14ac:dyDescent="0.15">
      <c r="A6" s="13"/>
      <c r="T6" s="13" t="s">
        <v>97</v>
      </c>
      <c r="U6" s="13"/>
    </row>
    <row r="7" spans="1:21" x14ac:dyDescent="0.15">
      <c r="A7" s="13"/>
      <c r="T7" s="13"/>
      <c r="U7" s="13"/>
    </row>
    <row r="8" spans="1:21" ht="21.1" customHeight="1" x14ac:dyDescent="0.15">
      <c r="A8" s="13"/>
      <c r="T8" s="13"/>
      <c r="U8" s="13"/>
    </row>
    <row r="9" spans="1:21" x14ac:dyDescent="0.15">
      <c r="A9" s="3" t="s">
        <v>116</v>
      </c>
      <c r="J9" s="1">
        <v>0.4</v>
      </c>
      <c r="L9" s="1">
        <v>-7.4999999999999997E-2</v>
      </c>
      <c r="T9" s="13"/>
    </row>
    <row r="10" spans="1:21" x14ac:dyDescent="0.15">
      <c r="A10" s="3" t="s">
        <v>117</v>
      </c>
      <c r="J10" s="1">
        <v>0.5</v>
      </c>
      <c r="T10" s="3" t="s">
        <v>100</v>
      </c>
    </row>
    <row r="11" spans="1:21" x14ac:dyDescent="0.15">
      <c r="A11" s="3" t="s">
        <v>111</v>
      </c>
      <c r="D11" s="1">
        <v>60</v>
      </c>
      <c r="S11" s="1">
        <v>-2</v>
      </c>
    </row>
    <row r="12" spans="1:21" x14ac:dyDescent="0.15">
      <c r="A12" s="3" t="s">
        <v>118</v>
      </c>
      <c r="J12" s="1">
        <v>0.1</v>
      </c>
      <c r="T12" s="3"/>
    </row>
    <row r="13" spans="1:21" ht="12.9" customHeight="1" x14ac:dyDescent="0.15">
      <c r="A13" s="6" t="s">
        <v>119</v>
      </c>
      <c r="B13" s="7"/>
      <c r="C13" s="7"/>
      <c r="D13" s="7"/>
      <c r="E13" s="7"/>
      <c r="F13" s="7"/>
      <c r="G13" s="7"/>
      <c r="H13" s="7"/>
      <c r="I13" s="7"/>
      <c r="J13" s="7">
        <v>0.5</v>
      </c>
      <c r="K13" s="7"/>
      <c r="L13" s="7"/>
      <c r="M13" s="7"/>
      <c r="N13" s="7"/>
      <c r="O13" s="7"/>
      <c r="P13" s="7"/>
      <c r="Q13" s="7"/>
      <c r="R13" s="7"/>
      <c r="S13" s="7"/>
      <c r="T13" s="16" t="s">
        <v>133</v>
      </c>
      <c r="U13" s="16"/>
    </row>
    <row r="14" spans="1:21" x14ac:dyDescent="0.15">
      <c r="A14" s="6" t="s">
        <v>121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>
        <v>0.3</v>
      </c>
      <c r="O14" s="7"/>
      <c r="P14" s="7"/>
      <c r="Q14" s="7"/>
      <c r="R14" s="7"/>
      <c r="S14" s="7"/>
      <c r="T14" s="17"/>
      <c r="U14" s="17"/>
    </row>
    <row r="15" spans="1:21" x14ac:dyDescent="0.15">
      <c r="A15" s="6" t="s">
        <v>122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>
        <v>0.5</v>
      </c>
      <c r="O15" s="7"/>
      <c r="P15" s="7"/>
      <c r="Q15" s="7"/>
      <c r="R15" s="7"/>
      <c r="S15" s="7"/>
      <c r="T15" s="17"/>
      <c r="U15" s="17"/>
    </row>
    <row r="16" spans="1:21" x14ac:dyDescent="0.15">
      <c r="A16" s="6" t="s">
        <v>123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>
        <v>0.5</v>
      </c>
      <c r="O16" s="7"/>
      <c r="P16" s="7"/>
      <c r="Q16" s="7">
        <v>-2</v>
      </c>
      <c r="R16" s="7"/>
      <c r="S16" s="7"/>
      <c r="T16" s="17"/>
      <c r="U16" s="17"/>
    </row>
    <row r="17" spans="1:21" x14ac:dyDescent="0.15">
      <c r="A17" s="6" t="s">
        <v>124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>
        <v>0.65</v>
      </c>
      <c r="O17" s="7"/>
      <c r="P17" s="7"/>
      <c r="Q17" s="7">
        <v>-2</v>
      </c>
      <c r="R17" s="7"/>
      <c r="S17" s="7"/>
      <c r="T17" s="17"/>
      <c r="U17" s="17"/>
    </row>
    <row r="18" spans="1:2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>
        <v>2.95</v>
      </c>
      <c r="O18" s="6"/>
      <c r="P18" s="6"/>
      <c r="Q18" s="6"/>
      <c r="R18" s="6"/>
      <c r="S18" s="6"/>
      <c r="T18" s="17"/>
      <c r="U18" s="17"/>
    </row>
    <row r="19" spans="1:21" x14ac:dyDescent="0.15">
      <c r="A19" s="3" t="s">
        <v>111</v>
      </c>
      <c r="N19" s="3" t="s">
        <v>126</v>
      </c>
      <c r="S19" s="1">
        <v>-2</v>
      </c>
    </row>
    <row r="20" spans="1:21" x14ac:dyDescent="0.15">
      <c r="A20" s="3" t="s">
        <v>68</v>
      </c>
      <c r="J20" s="1">
        <v>0.04</v>
      </c>
      <c r="N20" s="3" t="s">
        <v>125</v>
      </c>
      <c r="R20" s="1">
        <v>-1</v>
      </c>
      <c r="T20" s="13" t="s">
        <v>129</v>
      </c>
      <c r="U20" s="15"/>
    </row>
    <row r="21" spans="1:21" x14ac:dyDescent="0.15">
      <c r="A21" s="3" t="s">
        <v>68</v>
      </c>
      <c r="J21" s="1">
        <v>0.08</v>
      </c>
      <c r="R21" s="1">
        <v>-1</v>
      </c>
      <c r="T21" s="15"/>
      <c r="U21" s="15"/>
    </row>
    <row r="22" spans="1:21" x14ac:dyDescent="0.15">
      <c r="A22" s="3" t="s">
        <v>113</v>
      </c>
      <c r="J22" s="1">
        <v>0.36</v>
      </c>
      <c r="S22" s="1">
        <v>-6</v>
      </c>
    </row>
    <row r="23" spans="1:21" x14ac:dyDescent="0.15">
      <c r="A23" s="3" t="s">
        <v>68</v>
      </c>
      <c r="G23" s="1">
        <v>0.08</v>
      </c>
      <c r="R23" s="1">
        <v>-1</v>
      </c>
      <c r="T23" s="14" t="s">
        <v>128</v>
      </c>
      <c r="U23" s="15"/>
    </row>
    <row r="24" spans="1:21" x14ac:dyDescent="0.15">
      <c r="A24" s="3" t="s">
        <v>68</v>
      </c>
      <c r="G24" s="1">
        <v>0.04</v>
      </c>
      <c r="L24" s="1">
        <v>0.04</v>
      </c>
      <c r="R24" s="1">
        <v>-1</v>
      </c>
      <c r="T24" s="14" t="s">
        <v>127</v>
      </c>
      <c r="U24" s="15"/>
    </row>
    <row r="25" spans="1:21" x14ac:dyDescent="0.15">
      <c r="T25" s="15"/>
      <c r="U25" s="15"/>
    </row>
    <row r="26" spans="1:21" x14ac:dyDescent="0.15">
      <c r="A26" s="10" t="s">
        <v>114</v>
      </c>
      <c r="B26" s="11"/>
      <c r="C26" s="11"/>
      <c r="D26" s="11">
        <v>60</v>
      </c>
      <c r="E26" s="11"/>
      <c r="F26" s="10" t="s">
        <v>134</v>
      </c>
      <c r="G26" s="11">
        <v>0.17</v>
      </c>
      <c r="H26" s="11"/>
      <c r="I26" s="11"/>
      <c r="J26" s="11">
        <f>J9+J10+J12+J20+J21+J22+J27</f>
        <v>1.819</v>
      </c>
      <c r="K26" s="11"/>
      <c r="L26" s="11">
        <f>L2*(1+L9+L24)</f>
        <v>1.6887500000000002</v>
      </c>
      <c r="M26" s="11"/>
      <c r="N26" s="11">
        <f>1+N27+N28+N29+N30+N31</f>
        <v>2.6949999999999998</v>
      </c>
      <c r="O26" s="11"/>
      <c r="P26" s="11"/>
      <c r="Q26" s="11">
        <v>-4</v>
      </c>
      <c r="R26" s="11">
        <v>0</v>
      </c>
      <c r="S26" s="11">
        <v>-10</v>
      </c>
      <c r="T26" s="13" t="s">
        <v>132</v>
      </c>
      <c r="U26" s="15"/>
    </row>
    <row r="27" spans="1:21" x14ac:dyDescent="0.15">
      <c r="A27" s="13" t="s">
        <v>135</v>
      </c>
      <c r="J27" s="7">
        <f>(N27+N28+N29+N30+N31)/5</f>
        <v>0.33899999999999997</v>
      </c>
      <c r="N27" s="6">
        <v>0.3</v>
      </c>
      <c r="T27" s="15"/>
      <c r="U27" s="15"/>
    </row>
    <row r="28" spans="1:21" x14ac:dyDescent="0.15">
      <c r="A28" s="15"/>
      <c r="N28" s="6">
        <v>0.17</v>
      </c>
      <c r="T28" s="15"/>
      <c r="U28" s="15"/>
    </row>
    <row r="29" spans="1:21" x14ac:dyDescent="0.15">
      <c r="A29" s="15"/>
      <c r="N29" s="6">
        <v>0.5</v>
      </c>
      <c r="T29" s="15"/>
      <c r="U29" s="15"/>
    </row>
    <row r="30" spans="1:21" x14ac:dyDescent="0.15">
      <c r="A30" s="14" t="s">
        <v>163</v>
      </c>
      <c r="N30" s="6">
        <v>0.16</v>
      </c>
      <c r="T30" s="15"/>
      <c r="U30" s="15"/>
    </row>
    <row r="31" spans="1:21" x14ac:dyDescent="0.15">
      <c r="A31" s="15"/>
      <c r="N31" s="6">
        <v>0.56499999999999995</v>
      </c>
      <c r="T31" s="14" t="s">
        <v>130</v>
      </c>
      <c r="U31" s="15"/>
    </row>
    <row r="32" spans="1:21" x14ac:dyDescent="0.15">
      <c r="T32" s="14" t="s">
        <v>131</v>
      </c>
      <c r="U32" s="15"/>
    </row>
    <row r="33" spans="20:21" x14ac:dyDescent="0.15">
      <c r="T33" s="15"/>
      <c r="U33" s="15"/>
    </row>
  </sheetData>
  <mergeCells count="14">
    <mergeCell ref="T31:U31"/>
    <mergeCell ref="T32:U33"/>
    <mergeCell ref="A27:A29"/>
    <mergeCell ref="T13:U18"/>
    <mergeCell ref="T20:U21"/>
    <mergeCell ref="T23:U23"/>
    <mergeCell ref="T24:U25"/>
    <mergeCell ref="T26:U30"/>
    <mergeCell ref="A30:A31"/>
    <mergeCell ref="T1:T2"/>
    <mergeCell ref="U1:U8"/>
    <mergeCell ref="T3:T4"/>
    <mergeCell ref="T6:T9"/>
    <mergeCell ref="A3:A8"/>
  </mergeCells>
  <phoneticPr fontId="3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AF9B-E9D4-4BDF-AD61-BBFC9710B5FE}">
  <dimension ref="A1:U37"/>
  <sheetViews>
    <sheetView tabSelected="1" workbookViewId="0">
      <selection activeCell="L22" sqref="L22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110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/>
      <c r="P1" s="3" t="s">
        <v>31</v>
      </c>
      <c r="Q1" s="1" t="s">
        <v>11</v>
      </c>
      <c r="R1" s="1" t="s">
        <v>14</v>
      </c>
      <c r="S1" s="1" t="s">
        <v>15</v>
      </c>
      <c r="T1" s="13" t="s">
        <v>66</v>
      </c>
      <c r="U1" s="13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Q2" s="1">
        <v>34</v>
      </c>
      <c r="R2" s="1">
        <v>4</v>
      </c>
      <c r="S2" s="1">
        <v>10</v>
      </c>
      <c r="T2" s="14"/>
      <c r="U2" s="13"/>
    </row>
    <row r="3" spans="1:21" ht="77.45" x14ac:dyDescent="0.15">
      <c r="A3" s="4" t="s">
        <v>120</v>
      </c>
      <c r="T3" s="13" t="s">
        <v>67</v>
      </c>
      <c r="U3" s="13"/>
    </row>
    <row r="4" spans="1:21" ht="12.9" customHeight="1" x14ac:dyDescent="0.15">
      <c r="A4" s="3" t="s">
        <v>116</v>
      </c>
      <c r="J4" s="1">
        <v>0.4</v>
      </c>
      <c r="L4" s="1">
        <v>-7.4999999999999997E-2</v>
      </c>
      <c r="T4" s="14"/>
      <c r="U4" s="13"/>
    </row>
    <row r="5" spans="1:21" x14ac:dyDescent="0.15">
      <c r="A5" s="3" t="s">
        <v>117</v>
      </c>
      <c r="J5" s="1">
        <v>0.5</v>
      </c>
      <c r="U5" s="13"/>
    </row>
    <row r="6" spans="1:21" ht="12.9" customHeight="1" x14ac:dyDescent="0.15">
      <c r="A6" s="3" t="s">
        <v>111</v>
      </c>
      <c r="D6" s="1">
        <v>60</v>
      </c>
      <c r="S6" s="1">
        <v>-2</v>
      </c>
      <c r="T6" s="13" t="s">
        <v>97</v>
      </c>
      <c r="U6" s="13"/>
    </row>
    <row r="7" spans="1:21" x14ac:dyDescent="0.15">
      <c r="A7" s="3" t="s">
        <v>118</v>
      </c>
      <c r="J7" s="1">
        <v>0.1</v>
      </c>
      <c r="T7" s="13"/>
      <c r="U7" s="13"/>
    </row>
    <row r="8" spans="1:21" x14ac:dyDescent="0.15">
      <c r="A8" s="3" t="s">
        <v>112</v>
      </c>
      <c r="F8" s="1">
        <v>0.1</v>
      </c>
      <c r="T8" s="13"/>
      <c r="U8" s="13"/>
    </row>
    <row r="9" spans="1:21" x14ac:dyDescent="0.15">
      <c r="A9" s="3"/>
      <c r="T9" s="13"/>
    </row>
    <row r="10" spans="1:21" x14ac:dyDescent="0.15">
      <c r="A10" s="3" t="s">
        <v>148</v>
      </c>
      <c r="N10" s="1">
        <v>0.06</v>
      </c>
      <c r="S10" s="1">
        <v>-1</v>
      </c>
      <c r="T10" s="3" t="s">
        <v>100</v>
      </c>
    </row>
    <row r="11" spans="1:21" x14ac:dyDescent="0.15">
      <c r="A11" s="3" t="s">
        <v>136</v>
      </c>
      <c r="F11" s="1">
        <v>0.5</v>
      </c>
    </row>
    <row r="12" spans="1:21" x14ac:dyDescent="0.15">
      <c r="T12" s="3"/>
    </row>
    <row r="13" spans="1:21" x14ac:dyDescent="0.15">
      <c r="A13" s="3" t="s">
        <v>139</v>
      </c>
      <c r="L13" s="1">
        <v>0.02</v>
      </c>
      <c r="Q13" s="1">
        <v>-3</v>
      </c>
    </row>
    <row r="14" spans="1:21" x14ac:dyDescent="0.15">
      <c r="A14" s="3" t="s">
        <v>141</v>
      </c>
      <c r="L14" s="1">
        <v>0.12</v>
      </c>
      <c r="Q14" s="1">
        <v>-15</v>
      </c>
    </row>
    <row r="15" spans="1:21" x14ac:dyDescent="0.15">
      <c r="A15" s="3" t="s">
        <v>137</v>
      </c>
      <c r="F15" s="1">
        <v>0.5</v>
      </c>
    </row>
    <row r="17" spans="1:21" ht="12.9" customHeight="1" x14ac:dyDescent="0.15">
      <c r="A17" s="3" t="s">
        <v>68</v>
      </c>
      <c r="J17" s="1">
        <v>0.08</v>
      </c>
      <c r="R17" s="1">
        <v>-1</v>
      </c>
      <c r="T17" s="13" t="s">
        <v>138</v>
      </c>
      <c r="U17" s="13"/>
    </row>
    <row r="18" spans="1:21" x14ac:dyDescent="0.15">
      <c r="A18" s="3" t="s">
        <v>113</v>
      </c>
      <c r="J18" s="1">
        <v>0.36</v>
      </c>
      <c r="S18" s="1">
        <v>-6</v>
      </c>
      <c r="T18" s="13"/>
      <c r="U18" s="13"/>
    </row>
    <row r="19" spans="1:21" x14ac:dyDescent="0.15">
      <c r="A19" s="3" t="s">
        <v>140</v>
      </c>
      <c r="J19" s="1">
        <v>0.05</v>
      </c>
      <c r="S19" s="1">
        <v>-1</v>
      </c>
      <c r="T19" s="13"/>
      <c r="U19" s="13"/>
    </row>
    <row r="20" spans="1:21" x14ac:dyDescent="0.15">
      <c r="A20" s="3" t="s">
        <v>149</v>
      </c>
      <c r="J20" s="1">
        <v>0.04</v>
      </c>
      <c r="N20" s="1">
        <v>0.04</v>
      </c>
      <c r="R20" s="1">
        <v>-1</v>
      </c>
      <c r="T20" s="13"/>
      <c r="U20" s="13"/>
    </row>
    <row r="21" spans="1:21" x14ac:dyDescent="0.15">
      <c r="A21" s="3" t="s">
        <v>68</v>
      </c>
      <c r="J21" s="1">
        <v>0.04</v>
      </c>
      <c r="L21" s="1">
        <v>0.04</v>
      </c>
      <c r="R21" s="1">
        <v>-1</v>
      </c>
    </row>
    <row r="22" spans="1:21" x14ac:dyDescent="0.15">
      <c r="A22" s="8" t="s">
        <v>114</v>
      </c>
      <c r="B22" s="9"/>
      <c r="C22" s="9"/>
      <c r="D22" s="9">
        <v>60</v>
      </c>
      <c r="E22" s="9"/>
      <c r="F22" s="9">
        <v>2.1</v>
      </c>
      <c r="G22" s="9"/>
      <c r="H22" s="9"/>
      <c r="I22" s="9"/>
      <c r="J22" s="9">
        <f>J4+J5+J7+J17+J18+J19+J20+J21</f>
        <v>1.57</v>
      </c>
      <c r="K22" s="9"/>
      <c r="L22" s="9">
        <f>L2*(1+L13+L4+L14+L21)</f>
        <v>1.9337499999999999</v>
      </c>
      <c r="M22" s="9"/>
      <c r="N22" s="9">
        <v>1.1000000000000001</v>
      </c>
      <c r="O22" s="9"/>
      <c r="P22" s="9"/>
      <c r="Q22" s="9">
        <v>-18</v>
      </c>
      <c r="R22" s="9">
        <v>-3</v>
      </c>
      <c r="S22" s="9">
        <v>-10</v>
      </c>
    </row>
    <row r="23" spans="1:21" x14ac:dyDescent="0.15">
      <c r="A23" s="3" t="s">
        <v>143</v>
      </c>
      <c r="Q23" s="1">
        <v>-6</v>
      </c>
    </row>
    <row r="25" spans="1:21" x14ac:dyDescent="0.15">
      <c r="A25" s="3" t="s">
        <v>142</v>
      </c>
    </row>
    <row r="27" spans="1:21" x14ac:dyDescent="0.15">
      <c r="A27" s="3" t="s">
        <v>74</v>
      </c>
      <c r="F27" s="1">
        <v>-0.5</v>
      </c>
      <c r="H27" s="1">
        <v>4</v>
      </c>
      <c r="Q27" s="1">
        <v>-5</v>
      </c>
    </row>
    <row r="28" spans="1:21" x14ac:dyDescent="0.15">
      <c r="A28" s="3" t="s">
        <v>68</v>
      </c>
      <c r="G28" s="1">
        <v>0.08</v>
      </c>
      <c r="R28" s="1">
        <v>-1</v>
      </c>
    </row>
    <row r="29" spans="1:21" x14ac:dyDescent="0.15">
      <c r="A29" s="3" t="s">
        <v>144</v>
      </c>
      <c r="G29" s="1">
        <v>0.25</v>
      </c>
    </row>
    <row r="34" spans="1:19" x14ac:dyDescent="0.15">
      <c r="A34" s="3" t="s">
        <v>145</v>
      </c>
      <c r="G34" s="1">
        <v>0.16500000000000001</v>
      </c>
      <c r="H34" s="1">
        <v>2</v>
      </c>
      <c r="Q34" s="1">
        <v>-2</v>
      </c>
    </row>
    <row r="35" spans="1:19" x14ac:dyDescent="0.15">
      <c r="A35" s="3" t="s">
        <v>146</v>
      </c>
      <c r="N35" s="1">
        <v>0.5</v>
      </c>
      <c r="Q35" s="1">
        <v>-2</v>
      </c>
    </row>
    <row r="36" spans="1:19" x14ac:dyDescent="0.15">
      <c r="A36" s="3" t="s">
        <v>147</v>
      </c>
      <c r="D36" s="1">
        <v>60</v>
      </c>
      <c r="F36" s="1">
        <v>1.6</v>
      </c>
      <c r="G36" s="1">
        <f>G34+G29+G28+G2</f>
        <v>0.54500000000000004</v>
      </c>
      <c r="H36" s="1">
        <v>7.5</v>
      </c>
      <c r="J36" s="1">
        <v>1.57</v>
      </c>
      <c r="L36" s="1">
        <v>1.855</v>
      </c>
      <c r="N36" s="1">
        <v>1.6</v>
      </c>
      <c r="Q36" s="1">
        <v>-33</v>
      </c>
      <c r="R36" s="1">
        <v>-4</v>
      </c>
      <c r="S36" s="1">
        <v>-10</v>
      </c>
    </row>
    <row r="37" spans="1:19" x14ac:dyDescent="0.15">
      <c r="B37" s="1" t="s">
        <v>1</v>
      </c>
      <c r="C37" s="1" t="s">
        <v>2</v>
      </c>
      <c r="D37" s="1" t="s">
        <v>3</v>
      </c>
      <c r="F37" s="1" t="s">
        <v>6</v>
      </c>
      <c r="G37" s="1" t="s">
        <v>7</v>
      </c>
      <c r="H37" s="1" t="s">
        <v>8</v>
      </c>
      <c r="J37" s="3" t="s">
        <v>10</v>
      </c>
      <c r="K37" s="1" t="s">
        <v>4</v>
      </c>
      <c r="L37" s="1" t="s">
        <v>5</v>
      </c>
      <c r="N37" s="1" t="s">
        <v>9</v>
      </c>
      <c r="O37" s="3"/>
      <c r="P37" s="3" t="s">
        <v>31</v>
      </c>
      <c r="Q37" s="1" t="s">
        <v>11</v>
      </c>
      <c r="R37" s="1" t="s">
        <v>14</v>
      </c>
      <c r="S37" s="1" t="s">
        <v>15</v>
      </c>
    </row>
  </sheetData>
  <mergeCells count="5">
    <mergeCell ref="T17:U20"/>
    <mergeCell ref="T1:T2"/>
    <mergeCell ref="U1:U8"/>
    <mergeCell ref="T3:T4"/>
    <mergeCell ref="T6:T9"/>
  </mergeCells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EE40-9BA3-4602-888B-B55361B69DD8}">
  <dimension ref="A1:V44"/>
  <sheetViews>
    <sheetView topLeftCell="J1" workbookViewId="0">
      <selection activeCell="V15" sqref="V15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152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/>
      <c r="P1" s="3" t="s">
        <v>31</v>
      </c>
      <c r="Q1" s="1" t="s">
        <v>11</v>
      </c>
      <c r="R1" s="1" t="s">
        <v>14</v>
      </c>
      <c r="S1" s="1" t="s">
        <v>15</v>
      </c>
      <c r="T1" s="13" t="s">
        <v>66</v>
      </c>
      <c r="U1" s="13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Q2" s="1">
        <v>34</v>
      </c>
      <c r="R2" s="1">
        <v>4</v>
      </c>
      <c r="S2" s="1">
        <v>10</v>
      </c>
      <c r="T2" s="14"/>
      <c r="U2" s="13"/>
    </row>
    <row r="3" spans="1:21" x14ac:dyDescent="0.15">
      <c r="A3" s="3"/>
      <c r="T3" s="13" t="s">
        <v>67</v>
      </c>
      <c r="U3" s="13"/>
    </row>
    <row r="4" spans="1:21" x14ac:dyDescent="0.15">
      <c r="A4" s="3"/>
      <c r="T4" s="14"/>
      <c r="U4" s="13"/>
    </row>
    <row r="5" spans="1:21" x14ac:dyDescent="0.15">
      <c r="A5" s="3"/>
      <c r="T5" s="13" t="s">
        <v>153</v>
      </c>
      <c r="U5" s="13"/>
    </row>
    <row r="6" spans="1:21" ht="12.9" customHeight="1" x14ac:dyDescent="0.15">
      <c r="A6" s="3"/>
      <c r="T6" s="15"/>
      <c r="U6" s="13"/>
    </row>
    <row r="7" spans="1:21" x14ac:dyDescent="0.15">
      <c r="A7" s="3"/>
      <c r="T7" s="15"/>
      <c r="U7" s="13"/>
    </row>
    <row r="8" spans="1:21" x14ac:dyDescent="0.15">
      <c r="T8" s="15"/>
      <c r="U8" s="13"/>
    </row>
    <row r="9" spans="1:21" x14ac:dyDescent="0.15">
      <c r="T9" s="13" t="s">
        <v>154</v>
      </c>
      <c r="U9" s="14" t="s">
        <v>156</v>
      </c>
    </row>
    <row r="10" spans="1:21" x14ac:dyDescent="0.15">
      <c r="T10" s="13"/>
      <c r="U10" s="15"/>
    </row>
    <row r="11" spans="1:21" x14ac:dyDescent="0.15">
      <c r="A11" s="3"/>
      <c r="T11" s="13"/>
      <c r="U11" s="15"/>
    </row>
    <row r="12" spans="1:21" x14ac:dyDescent="0.15">
      <c r="A12" s="3"/>
      <c r="T12" s="13"/>
      <c r="U12" s="15"/>
    </row>
    <row r="13" spans="1:21" x14ac:dyDescent="0.15">
      <c r="A13" s="3"/>
      <c r="T13" s="13"/>
      <c r="U13" s="15"/>
    </row>
    <row r="14" spans="1:21" x14ac:dyDescent="0.15">
      <c r="T14" s="13"/>
      <c r="U14" s="15"/>
    </row>
    <row r="15" spans="1:21" x14ac:dyDescent="0.15">
      <c r="A15" s="3"/>
      <c r="T15" s="13" t="s">
        <v>155</v>
      </c>
      <c r="U15" s="13" t="s">
        <v>161</v>
      </c>
    </row>
    <row r="16" spans="1:21" x14ac:dyDescent="0.15">
      <c r="A16" s="3"/>
      <c r="T16" s="13"/>
      <c r="U16" s="15"/>
    </row>
    <row r="17" spans="1:22" x14ac:dyDescent="0.15">
      <c r="A17" s="3"/>
      <c r="T17" s="13"/>
      <c r="U17" s="15"/>
    </row>
    <row r="18" spans="1:22" x14ac:dyDescent="0.15">
      <c r="A18" s="3"/>
      <c r="T18" s="13"/>
      <c r="U18" s="15"/>
    </row>
    <row r="19" spans="1:22" ht="13.6" customHeight="1" x14ac:dyDescent="0.15">
      <c r="A19" s="3"/>
      <c r="T19" s="13" t="s">
        <v>158</v>
      </c>
      <c r="U19" s="15"/>
    </row>
    <row r="20" spans="1:22" x14ac:dyDescent="0.15">
      <c r="A20" s="3"/>
      <c r="T20" s="14"/>
      <c r="U20" s="15"/>
    </row>
    <row r="21" spans="1:22" x14ac:dyDescent="0.15">
      <c r="T21" s="14"/>
      <c r="U21" s="15"/>
    </row>
    <row r="22" spans="1:22" x14ac:dyDescent="0.15">
      <c r="A22" s="3"/>
      <c r="B22" s="3"/>
      <c r="T22" s="14"/>
      <c r="U22" s="15"/>
    </row>
    <row r="23" spans="1:22" ht="12.9" customHeight="1" x14ac:dyDescent="0.15">
      <c r="A23" s="3"/>
      <c r="B23" s="14"/>
      <c r="C23" s="15"/>
      <c r="T23" s="13" t="s">
        <v>159</v>
      </c>
      <c r="U23" s="13" t="s">
        <v>157</v>
      </c>
      <c r="V23" s="15"/>
    </row>
    <row r="24" spans="1:22" x14ac:dyDescent="0.15">
      <c r="A24" s="3"/>
      <c r="T24" s="13"/>
      <c r="U24" s="15"/>
      <c r="V24" s="15"/>
    </row>
    <row r="25" spans="1:22" x14ac:dyDescent="0.15">
      <c r="A25" s="3"/>
      <c r="T25" s="13"/>
      <c r="U25" s="3" t="s">
        <v>162</v>
      </c>
    </row>
    <row r="26" spans="1:22" x14ac:dyDescent="0.15">
      <c r="A26" s="3"/>
      <c r="T26" s="13"/>
    </row>
    <row r="27" spans="1:22" x14ac:dyDescent="0.15">
      <c r="A27" s="3"/>
      <c r="T27" s="14" t="s">
        <v>160</v>
      </c>
    </row>
    <row r="28" spans="1:22" x14ac:dyDescent="0.15">
      <c r="A28" s="3"/>
      <c r="T28" s="15"/>
    </row>
    <row r="29" spans="1:22" x14ac:dyDescent="0.15">
      <c r="A29" s="3"/>
      <c r="T29" s="15"/>
    </row>
    <row r="30" spans="1:22" x14ac:dyDescent="0.15">
      <c r="A30" s="13"/>
      <c r="T30" s="15"/>
    </row>
    <row r="31" spans="1:22" x14ac:dyDescent="0.15">
      <c r="A31" s="14"/>
      <c r="T31" s="15"/>
    </row>
    <row r="32" spans="1:22" x14ac:dyDescent="0.15">
      <c r="A32" s="14"/>
    </row>
    <row r="33" spans="1:10" x14ac:dyDescent="0.15">
      <c r="A33" s="15"/>
    </row>
    <row r="34" spans="1:10" x14ac:dyDescent="0.15">
      <c r="A34" s="14"/>
      <c r="B34" s="13"/>
      <c r="C34" s="15"/>
      <c r="D34" s="15"/>
      <c r="E34" s="13"/>
      <c r="F34" s="15"/>
      <c r="G34" s="14"/>
      <c r="H34" s="15"/>
      <c r="I34" s="5"/>
      <c r="J34"/>
    </row>
    <row r="35" spans="1:10" x14ac:dyDescent="0.15">
      <c r="A35" s="15"/>
      <c r="B35" s="15"/>
      <c r="C35" s="15"/>
      <c r="D35" s="15"/>
      <c r="E35" s="15"/>
      <c r="F35" s="15"/>
      <c r="G35" s="15"/>
      <c r="H35" s="15"/>
      <c r="I35"/>
      <c r="J35"/>
    </row>
    <row r="36" spans="1:10" x14ac:dyDescent="0.15">
      <c r="E36" s="14"/>
      <c r="F36" s="15"/>
    </row>
    <row r="37" spans="1:10" x14ac:dyDescent="0.15">
      <c r="E37" s="15"/>
      <c r="F37" s="15"/>
    </row>
    <row r="39" spans="1:10" x14ac:dyDescent="0.15">
      <c r="A39" s="3"/>
    </row>
    <row r="40" spans="1:10" x14ac:dyDescent="0.15">
      <c r="A40" s="3"/>
    </row>
    <row r="41" spans="1:10" x14ac:dyDescent="0.15">
      <c r="A41" s="3"/>
    </row>
    <row r="42" spans="1:10" x14ac:dyDescent="0.15">
      <c r="A42" s="3"/>
    </row>
    <row r="43" spans="1:10" x14ac:dyDescent="0.15">
      <c r="A43" s="13"/>
    </row>
    <row r="44" spans="1:10" x14ac:dyDescent="0.15">
      <c r="A44" s="14"/>
    </row>
  </sheetData>
  <mergeCells count="22">
    <mergeCell ref="V23:V24"/>
    <mergeCell ref="T23:T26"/>
    <mergeCell ref="T27:T31"/>
    <mergeCell ref="T1:T2"/>
    <mergeCell ref="U1:U8"/>
    <mergeCell ref="T3:T4"/>
    <mergeCell ref="B23:C23"/>
    <mergeCell ref="T15:T18"/>
    <mergeCell ref="T19:T22"/>
    <mergeCell ref="U15:U22"/>
    <mergeCell ref="U23:U24"/>
    <mergeCell ref="E36:F37"/>
    <mergeCell ref="A43:A44"/>
    <mergeCell ref="T5:T8"/>
    <mergeCell ref="T9:T14"/>
    <mergeCell ref="U9:U14"/>
    <mergeCell ref="A30:A31"/>
    <mergeCell ref="A32:A33"/>
    <mergeCell ref="A34:A35"/>
    <mergeCell ref="B34:D35"/>
    <mergeCell ref="E34:F35"/>
    <mergeCell ref="G34:H35"/>
  </mergeCells>
  <phoneticPr fontId="3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B5AB-49A2-4F60-B096-B5564993F2B0}">
  <dimension ref="A1:U44"/>
  <sheetViews>
    <sheetView workbookViewId="0">
      <selection activeCell="G8" sqref="G8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110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/>
      <c r="P1" s="3" t="s">
        <v>31</v>
      </c>
      <c r="Q1" s="1" t="s">
        <v>11</v>
      </c>
      <c r="R1" s="1" t="s">
        <v>14</v>
      </c>
      <c r="S1" s="1" t="s">
        <v>15</v>
      </c>
      <c r="T1" s="13" t="s">
        <v>66</v>
      </c>
      <c r="U1" s="13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Q2" s="1">
        <v>34</v>
      </c>
      <c r="R2" s="1">
        <v>4</v>
      </c>
      <c r="S2" s="1">
        <v>10</v>
      </c>
      <c r="T2" s="14"/>
      <c r="U2" s="13"/>
    </row>
    <row r="3" spans="1:21" x14ac:dyDescent="0.15">
      <c r="A3" s="13" t="s">
        <v>120</v>
      </c>
      <c r="T3" s="13" t="s">
        <v>67</v>
      </c>
      <c r="U3" s="13"/>
    </row>
    <row r="4" spans="1:21" x14ac:dyDescent="0.15">
      <c r="A4" s="13"/>
      <c r="T4" s="14"/>
      <c r="U4" s="13"/>
    </row>
    <row r="5" spans="1:21" x14ac:dyDescent="0.15">
      <c r="A5" s="13"/>
      <c r="U5" s="13"/>
    </row>
    <row r="6" spans="1:21" ht="12.9" customHeight="1" x14ac:dyDescent="0.15">
      <c r="A6" s="13"/>
      <c r="T6" s="12"/>
      <c r="U6" s="13"/>
    </row>
    <row r="7" spans="1:21" x14ac:dyDescent="0.15">
      <c r="A7" s="13"/>
      <c r="T7" s="12"/>
      <c r="U7" s="13"/>
    </row>
    <row r="8" spans="1:21" x14ac:dyDescent="0.15">
      <c r="A8" s="13"/>
      <c r="T8" s="12"/>
      <c r="U8" s="13"/>
    </row>
    <row r="9" spans="1:21" x14ac:dyDescent="0.15">
      <c r="T9" s="12"/>
    </row>
    <row r="10" spans="1:21" x14ac:dyDescent="0.15">
      <c r="T10" s="3"/>
    </row>
    <row r="11" spans="1:21" x14ac:dyDescent="0.15">
      <c r="A11" s="3"/>
      <c r="T11" s="3"/>
    </row>
    <row r="12" spans="1:21" x14ac:dyDescent="0.15">
      <c r="A12" s="3"/>
      <c r="T12" s="3"/>
    </row>
    <row r="13" spans="1:21" x14ac:dyDescent="0.15">
      <c r="A13" s="3"/>
    </row>
    <row r="15" spans="1:21" x14ac:dyDescent="0.15">
      <c r="A15" s="3"/>
      <c r="T15" s="3"/>
    </row>
    <row r="16" spans="1:21" x14ac:dyDescent="0.15">
      <c r="A16" s="3"/>
    </row>
    <row r="17" spans="1:21" x14ac:dyDescent="0.15">
      <c r="A17" s="3"/>
    </row>
    <row r="18" spans="1:21" x14ac:dyDescent="0.15">
      <c r="A18" s="3"/>
    </row>
    <row r="19" spans="1:21" ht="13.6" customHeight="1" x14ac:dyDescent="0.15">
      <c r="A19" s="3"/>
      <c r="T19" s="3"/>
      <c r="U19" s="13"/>
    </row>
    <row r="20" spans="1:21" x14ac:dyDescent="0.15">
      <c r="A20" s="3"/>
      <c r="U20" s="13"/>
    </row>
    <row r="22" spans="1:21" x14ac:dyDescent="0.15">
      <c r="A22" s="3"/>
      <c r="B22" s="3"/>
    </row>
    <row r="23" spans="1:21" x14ac:dyDescent="0.15">
      <c r="A23" s="3"/>
      <c r="B23" s="14"/>
      <c r="C23" s="15"/>
    </row>
    <row r="24" spans="1:21" x14ac:dyDescent="0.15">
      <c r="A24" s="3"/>
      <c r="T24" s="13"/>
    </row>
    <row r="25" spans="1:21" x14ac:dyDescent="0.15">
      <c r="A25" s="3"/>
      <c r="T25" s="15"/>
    </row>
    <row r="26" spans="1:21" x14ac:dyDescent="0.15">
      <c r="A26" s="3"/>
    </row>
    <row r="27" spans="1:21" x14ac:dyDescent="0.15">
      <c r="A27" s="3"/>
    </row>
    <row r="28" spans="1:21" x14ac:dyDescent="0.15">
      <c r="A28" s="3"/>
    </row>
    <row r="29" spans="1:21" x14ac:dyDescent="0.15">
      <c r="A29" s="3"/>
    </row>
    <row r="30" spans="1:21" x14ac:dyDescent="0.15">
      <c r="A30" s="13"/>
    </row>
    <row r="31" spans="1:21" x14ac:dyDescent="0.15">
      <c r="A31" s="14"/>
    </row>
    <row r="32" spans="1:21" x14ac:dyDescent="0.15">
      <c r="A32" s="14"/>
    </row>
    <row r="33" spans="1:10" x14ac:dyDescent="0.15">
      <c r="A33" s="15"/>
    </row>
    <row r="34" spans="1:10" x14ac:dyDescent="0.15">
      <c r="A34" s="14"/>
      <c r="B34" s="13"/>
      <c r="C34" s="15"/>
      <c r="D34" s="15"/>
      <c r="E34" s="13"/>
      <c r="F34" s="15"/>
      <c r="G34" s="14"/>
      <c r="H34" s="15"/>
      <c r="I34" s="5"/>
      <c r="J34"/>
    </row>
    <row r="35" spans="1:10" x14ac:dyDescent="0.15">
      <c r="A35" s="15"/>
      <c r="B35" s="15"/>
      <c r="C35" s="15"/>
      <c r="D35" s="15"/>
      <c r="E35" s="15"/>
      <c r="F35" s="15"/>
      <c r="G35" s="15"/>
      <c r="H35" s="15"/>
      <c r="I35"/>
      <c r="J35"/>
    </row>
    <row r="36" spans="1:10" x14ac:dyDescent="0.15">
      <c r="E36" s="14"/>
      <c r="F36" s="15"/>
    </row>
    <row r="37" spans="1:10" x14ac:dyDescent="0.15">
      <c r="E37" s="15"/>
      <c r="F37" s="15"/>
    </row>
    <row r="39" spans="1:10" x14ac:dyDescent="0.15">
      <c r="A39" s="3"/>
    </row>
    <row r="40" spans="1:10" x14ac:dyDescent="0.15">
      <c r="A40" s="3"/>
    </row>
    <row r="41" spans="1:10" x14ac:dyDescent="0.15">
      <c r="A41" s="3"/>
    </row>
    <row r="42" spans="1:10" x14ac:dyDescent="0.15">
      <c r="A42" s="3"/>
    </row>
    <row r="43" spans="1:10" x14ac:dyDescent="0.15">
      <c r="A43" s="13"/>
    </row>
    <row r="44" spans="1:10" x14ac:dyDescent="0.15">
      <c r="A44" s="14"/>
    </row>
  </sheetData>
  <mergeCells count="15">
    <mergeCell ref="E36:F37"/>
    <mergeCell ref="A43:A44"/>
    <mergeCell ref="B23:C23"/>
    <mergeCell ref="A30:A31"/>
    <mergeCell ref="A32:A33"/>
    <mergeCell ref="A34:A35"/>
    <mergeCell ref="B34:D35"/>
    <mergeCell ref="E34:F35"/>
    <mergeCell ref="A3:A8"/>
    <mergeCell ref="G34:H35"/>
    <mergeCell ref="T1:T2"/>
    <mergeCell ref="U1:U8"/>
    <mergeCell ref="T3:T4"/>
    <mergeCell ref="U19:U20"/>
    <mergeCell ref="T24:T25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暴击</vt:lpstr>
      <vt:lpstr>暴击全伤</vt:lpstr>
      <vt:lpstr>想玩斩杀</vt:lpstr>
      <vt:lpstr>眩晕</vt:lpstr>
      <vt:lpstr>毒火双修</vt:lpstr>
      <vt:lpstr>攻速+大小</vt:lpstr>
      <vt:lpstr>攻速+伤害</vt:lpstr>
      <vt:lpstr>攻速-投球手</vt:lpstr>
      <vt:lpstr>模板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 cat</dc:creator>
  <cp:lastModifiedBy>cat Ill</cp:lastModifiedBy>
  <dcterms:created xsi:type="dcterms:W3CDTF">2023-05-12T11:15:00Z</dcterms:created>
  <dcterms:modified xsi:type="dcterms:W3CDTF">2025-07-29T19:19:27Z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