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ollector" sheetId="2" r:id="rId5"/>
    <sheet state="visible" name="EleDisNetworkSim" sheetId="3" r:id="rId6"/>
    <sheet state="visible" name="Elenetwork" sheetId="4" r:id="rId7"/>
    <sheet state="visible" name="Heatpump" sheetId="5" r:id="rId8"/>
    <sheet state="visible" name="Valves" sheetId="6" r:id="rId9"/>
    <sheet state="visible" name="LoadinNetSim" sheetId="7" r:id="rId10"/>
    <sheet state="visible" name="Controller" sheetId="8" r:id="rId11"/>
    <sheet state="visible" name="Battery" sheetId="9" r:id="rId12"/>
    <sheet state="visible" name="h2Demand" sheetId="10" r:id="rId13"/>
    <sheet state="visible" name="H2network" sheetId="11" r:id="rId14"/>
    <sheet state="visible" name="Heatnetwork" sheetId="12" r:id="rId15"/>
    <sheet state="visible" name="Heatstorage" sheetId="13" r:id="rId16"/>
    <sheet state="visible" name="Hotwaterstorage" sheetId="14" r:id="rId17"/>
    <sheet state="visible" name="Load" sheetId="15" r:id="rId18"/>
    <sheet state="visible" name="PV" sheetId="16" r:id="rId19"/>
    <sheet state="visible" name="Wind" sheetId="17" r:id="rId20"/>
    <sheet state="visible" name="H2product" sheetId="18" r:id="rId21"/>
    <sheet state="visible" name="H2storage" sheetId="19" r:id="rId22"/>
    <sheet state="visible" name="Heatdemand" sheetId="20" r:id="rId23"/>
    <sheet state="visible" name="Heatproduct" sheetId="21" r:id="rId24"/>
    <sheet state="visible" name="Fuelcell" sheetId="22" r:id="rId25"/>
    <sheet state="visible" name="Electrolyser" sheetId="23" r:id="rId26"/>
    <sheet state="visible" name="Eboiler" sheetId="24" r:id="rId27"/>
  </sheets>
  <definedNames/>
  <calcPr/>
</workbook>
</file>

<file path=xl/sharedStrings.xml><?xml version="1.0" encoding="utf-8"?>
<sst xmlns="http://schemas.openxmlformats.org/spreadsheetml/2006/main" count="993" uniqueCount="488">
  <si>
    <t>Model Name</t>
  </si>
  <si>
    <t>Priority</t>
  </si>
  <si>
    <t>Inputs</t>
  </si>
  <si>
    <t>Outputs</t>
  </si>
  <si>
    <t>Parameters</t>
  </si>
  <si>
    <t>States</t>
  </si>
  <si>
    <t>Time Resolution (Valid for sec, min, hour, day, seasons, years)</t>
  </si>
  <si>
    <t>Power Resolution (single person, single household, community, town, city, country)</t>
  </si>
  <si>
    <t>Author</t>
  </si>
  <si>
    <t>Battery</t>
  </si>
  <si>
    <t>Done</t>
  </si>
  <si>
    <t>Controller</t>
  </si>
  <si>
    <t>Eboiler</t>
  </si>
  <si>
    <t>Electrolyser</t>
  </si>
  <si>
    <t>EleDisNetworkSim</t>
  </si>
  <si>
    <t>Elenetwork</t>
  </si>
  <si>
    <t>Fuelcell</t>
  </si>
  <si>
    <t>H2demand</t>
  </si>
  <si>
    <t>H2network</t>
  </si>
  <si>
    <t>H2product</t>
  </si>
  <si>
    <t>H2storage</t>
  </si>
  <si>
    <t>Heatdemand</t>
  </si>
  <si>
    <t>Heatnetwork</t>
  </si>
  <si>
    <t>Heatproduct</t>
  </si>
  <si>
    <t>Heatpump</t>
  </si>
  <si>
    <t>Heatstorage</t>
  </si>
  <si>
    <t>Hotwaterstorage</t>
  </si>
  <si>
    <t>Load</t>
  </si>
  <si>
    <t>LoadinNetSim</t>
  </si>
  <si>
    <t>PV</t>
  </si>
  <si>
    <t>Valves</t>
  </si>
  <si>
    <t>Wind</t>
  </si>
  <si>
    <t>Type</t>
  </si>
  <si>
    <t>Attribute</t>
  </si>
  <si>
    <t>Description</t>
  </si>
  <si>
    <t>Input</t>
  </si>
  <si>
    <t>Q_Demand</t>
  </si>
  <si>
    <t>Heat demand of the consumer.</t>
  </si>
  <si>
    <t>heat_source</t>
  </si>
  <si>
    <t>Source of heat for the heat pump, either 'water' or 'air'.</t>
  </si>
  <si>
    <t>heat_source_T</t>
  </si>
  <si>
    <t>Temperature of the heat source.</t>
  </si>
  <si>
    <t>cons_T</t>
  </si>
  <si>
    <t>Temperature at which heat is supplied to the consumer.</t>
  </si>
  <si>
    <t>T_amb</t>
  </si>
  <si>
    <t>Ambient temperature around the heat pump.</t>
  </si>
  <si>
    <t>cond_in_T</t>
  </si>
  <si>
    <t>Temperature at which water reenters the condenser of the heat pump.</t>
  </si>
  <si>
    <t>Output</t>
  </si>
  <si>
    <t>Q_Supplied</t>
  </si>
  <si>
    <t>Heat supplied to the consumer.</t>
  </si>
  <si>
    <t>P_Required</t>
  </si>
  <si>
    <t>Power consumption of the heat pump.</t>
  </si>
  <si>
    <t>COP</t>
  </si>
  <si>
    <t>Coefficient of Performance (COP) of the heat pump.</t>
  </si>
  <si>
    <t>cond_m</t>
  </si>
  <si>
    <t>Mass flow rate of water in the condenser of the heat pump.</t>
  </si>
  <si>
    <t>on_fraction</t>
  </si>
  <si>
    <t>Fraction of time the heat pump is operating in a given time step.</t>
  </si>
  <si>
    <t>cond_m_neg</t>
  </si>
  <si>
    <t>Negative mass flow rate of water in the condenser of the heat pump (used for internal calculations).</t>
  </si>
  <si>
    <t>Q_evap</t>
  </si>
  <si>
    <t>Heat removed in the evaporator of the heat pump.</t>
  </si>
  <si>
    <t>step_executed</t>
  </si>
  <si>
    <t>Boolean indicating whether the simulation step has been executed.</t>
  </si>
  <si>
    <t>Parameter</t>
  </si>
  <si>
    <t>params</t>
  </si>
  <si>
    <t>Dictionary containing the initial parameters of the heat pump model.</t>
  </si>
  <si>
    <t>COP_m_data</t>
  </si>
  <si>
    <t>Coefficient of Performance data for the heat pump model.</t>
  </si>
  <si>
    <t>State</t>
  </si>
  <si>
    <t>Power consumption of the heat pump in the current state.</t>
  </si>
  <si>
    <t>Current Coefficient of Performance of the heat pump.</t>
  </si>
  <si>
    <t>Current heat demand of the consumer.</t>
  </si>
  <si>
    <t>Heat supplied to the consumer in the current state.</t>
  </si>
  <si>
    <t>Heat removed in the evaporator in the current state.</t>
  </si>
  <si>
    <t>Current temperature at which heat is supplied to the consumer.</t>
  </si>
  <si>
    <t>Current temperature at which water reenters the condenser.</t>
  </si>
  <si>
    <t>Current source of heat for the heat pump (either 'water' or 'air').</t>
  </si>
  <si>
    <t>Current temperature of the heat source.</t>
  </si>
  <si>
    <t>Current ambient temperature around the heat pump.</t>
  </si>
  <si>
    <t>Current mass flow rate of water in the condenser.</t>
  </si>
  <si>
    <t>Negative mass flow rate of water in the condenser (used for internal calculations).</t>
  </si>
  <si>
    <t>Indicates whether the current step has been executed.</t>
  </si>
  <si>
    <t>h2_elec</t>
  </si>
  <si>
    <t>Hydrogen available from the electrolyzer. This value represents the amount of hydrogen produced by the electrolyzer.</t>
  </si>
  <si>
    <t>h2_stor</t>
  </si>
  <si>
    <t>Hydrogen available from storage. Positive values indicate filling the storage, negative values indicate extracting hydrogen from storage.</t>
  </si>
  <si>
    <t>h2_fc</t>
  </si>
  <si>
    <t>Hydrogen required by the fuel cell. Positive values indicate the demand for hydrogen by the fuel cell.</t>
  </si>
  <si>
    <t>h2_elec_net</t>
  </si>
  <si>
    <t>Net hydrogen flow to/from the electrolyzer after accounting for storage.</t>
  </si>
  <si>
    <t>h2_stor_net</t>
  </si>
  <si>
    <t>Net hydrogen flow to/from the storage after accounting for electrolyzer and fuel cell needs.</t>
  </si>
  <si>
    <t>h2_fc_net</t>
  </si>
  <si>
    <t>Net hydrogen flow to the fuel cell after accounting for storage needs.</t>
  </si>
  <si>
    <t>h2_elec_stor</t>
  </si>
  <si>
    <t>Hydrogen flow from the electrolyzer to storage.</t>
  </si>
  <si>
    <t>h2_stor_fc</t>
  </si>
  <si>
    <t>Hydrogen flow from storage to the fuel cell.</t>
  </si>
  <si>
    <t>sim_start</t>
  </si>
  <si>
    <t>Simulation start time.</t>
  </si>
  <si>
    <t>Hydrogen available from the electrolyzer in the current state.</t>
  </si>
  <si>
    <t>Hydrogen available from storage in the current state.</t>
  </si>
  <si>
    <t>Hydrogen required by the fuel cell in the current state.</t>
  </si>
  <si>
    <t>Net hydrogen flow to/from the electrolyzer after accounting for storage in the current state.</t>
  </si>
  <si>
    <t>Net hydrogen flow to/from the storage after accounting for electrolyzer and fuel cell needs in the current state.</t>
  </si>
  <si>
    <t>Net hydrogen flow to the fuel cell after accounting for storage needs in the current state.</t>
  </si>
  <si>
    <t>Hydrogen flow from the electrolyzer to storage in the current state.</t>
  </si>
  <si>
    <t>Hydrogen flow from storage to the fuel cell in the current state.</t>
  </si>
  <si>
    <t>wind_gen</t>
  </si>
  <si>
    <t>Wind power generation.</t>
  </si>
  <si>
    <t>pv_gen</t>
  </si>
  <si>
    <t>Solar power generation.</t>
  </si>
  <si>
    <t>load_dem</t>
  </si>
  <si>
    <t>Electrical load demand.</t>
  </si>
  <si>
    <t>soc</t>
  </si>
  <si>
    <t>State of charge of the battery.</t>
  </si>
  <si>
    <t>h2_soc</t>
  </si>
  <si>
    <t>State of charge of the hydrogen storage.</t>
  </si>
  <si>
    <t>flow2b</t>
  </si>
  <si>
    <t>Power flow to/from battery (positive for charging, negative for discharging).</t>
  </si>
  <si>
    <t>flow2e</t>
  </si>
  <si>
    <t>Power flow to the electrolyzer for hydrogen production.</t>
  </si>
  <si>
    <t>dump</t>
  </si>
  <si>
    <t>Excess power that cannot be stored or used.</t>
  </si>
  <si>
    <t>h2_out</t>
  </si>
  <si>
    <t>Hydrogen output from fuel cell to meet demand (positive if used, zero otherwise).</t>
  </si>
  <si>
    <t>soc_min</t>
  </si>
  <si>
    <t>Minimum state of charge of the battery before discharging stops.</t>
  </si>
  <si>
    <t>soc_max</t>
  </si>
  <si>
    <t>Maximum state of charge of the battery before charging stops.</t>
  </si>
  <si>
    <t>h2_soc_min</t>
  </si>
  <si>
    <t>Minimum state of charge of the hydrogen storage before discharging stops.</t>
  </si>
  <si>
    <t>h2_soc_max</t>
  </si>
  <si>
    <t>Maximum state of charge of the hydrogen storage before charging stops.</t>
  </si>
  <si>
    <t>fc_eff</t>
  </si>
  <si>
    <t>Efficiency of the fuel cell.</t>
  </si>
  <si>
    <t>flow_b</t>
  </si>
  <si>
    <t>Internal state representing the power flow to/from battery.</t>
  </si>
  <si>
    <t>flow_e</t>
  </si>
  <si>
    <t>Internal state representing the power flow to the electrolyzer.</t>
  </si>
  <si>
    <t>Internal state representing excess power.</t>
  </si>
  <si>
    <t>h_out</t>
  </si>
  <si>
    <t>Internal state representing the hydrogen output from the fuel cell to meet the demand.</t>
  </si>
  <si>
    <t>Name</t>
  </si>
  <si>
    <t>Power flow to/from the battery. Positive for charging, negative for discharging (kW).</t>
  </si>
  <si>
    <t>p_out</t>
  </si>
  <si>
    <t>Output power from the battery after discharge/charge decision (kW).</t>
  </si>
  <si>
    <t>p_in</t>
  </si>
  <si>
    <t>Input power to the battery (kW).</t>
  </si>
  <si>
    <t>Updated state of charge after battery operation (%).</t>
  </si>
  <si>
    <t>mod</t>
  </si>
  <si>
    <t>Operation mode: 0 = no action, 1 = charge, -1 = discharge.</t>
  </si>
  <si>
    <t>flag</t>
  </si>
  <si>
    <t>Flag indicating battery status: 1 = fully charged, -1 = fully discharged, 0 = available for control.</t>
  </si>
  <si>
    <t>max_p</t>
  </si>
  <si>
    <t>Maximum charging power limit (kW).</t>
  </si>
  <si>
    <t>min_p</t>
  </si>
  <si>
    <t>Maximum discharging power limit (kW).</t>
  </si>
  <si>
    <t>max_energy</t>
  </si>
  <si>
    <t>Maximum energy storage capacity of the battery (kWh).</t>
  </si>
  <si>
    <t>charge_efficiency</t>
  </si>
  <si>
    <t>Efficiency of charging the battery (%).</t>
  </si>
  <si>
    <t>discharge_efficiency</t>
  </si>
  <si>
    <t>Efficiency of discharging the battery (%).</t>
  </si>
  <si>
    <t>Minimum allowable state of charge for the battery (%).</t>
  </si>
  <si>
    <t>Maximum allowable state of charge for the battery (%).</t>
  </si>
  <si>
    <t>resolution</t>
  </si>
  <si>
    <t>Time resolution for simulation steps (minutes).</t>
  </si>
  <si>
    <t>Current state of charge of the battery (%), updated with each operation.</t>
  </si>
  <si>
    <t>Initial flag status for battery control (0 = ready for control, 1 = fully charged, -1 = fully discharged).</t>
  </si>
  <si>
    <t>Attr = In, out, State</t>
  </si>
  <si>
    <t>Param = parameters, state</t>
  </si>
  <si>
    <t>The output of the mosaik, is a subset of the states and output</t>
  </si>
  <si>
    <t>h2demand</t>
  </si>
  <si>
    <t>Hydrogen demand input per house (m³/min).</t>
  </si>
  <si>
    <t>h2demand_dem</t>
  </si>
  <si>
    <t>Total hydrogen demand for all houses (m³/min).</t>
  </si>
  <si>
    <t>Param</t>
  </si>
  <si>
    <t>houses</t>
  </si>
  <si>
    <t>Number of houses that determine the total hydrogen consumption.</t>
  </si>
  <si>
    <t>consumption</t>
  </si>
  <si>
    <t>Current hydrogen consumption calculated based on the number of houses and demand per house (m³/min).</t>
  </si>
  <si>
    <t>flow_in</t>
  </si>
  <si>
    <t>List of input gas flow rates (kg/min) for each pipeline section.</t>
  </si>
  <si>
    <t>flow_out</t>
  </si>
  <si>
    <t>List of output gas flow rates (kg/min) for each pipeline section.</t>
  </si>
  <si>
    <t>flow_tot</t>
  </si>
  <si>
    <t>Total gas flow rate difference, considering leakage, in the network (kg/min).</t>
  </si>
  <si>
    <t>p_int</t>
  </si>
  <si>
    <t>Internal pressure of the gas network after processing flows (bar).</t>
  </si>
  <si>
    <t>congestion</t>
  </si>
  <si>
    <t>Boolean indicating if the internal pressure exceeds the maximum congestion limit.</t>
  </si>
  <si>
    <t>max_congestion</t>
  </si>
  <si>
    <t>Maximum allowable internal pressure in the network (bar).</t>
  </si>
  <si>
    <t>V</t>
  </si>
  <si>
    <t>Volume of the gas network (m³).</t>
  </si>
  <si>
    <t>leakage</t>
  </si>
  <si>
    <t>Leakage rate in the network (fraction of gas flow lost).</t>
  </si>
  <si>
    <t>Current internal pressure of the network (bar), updated during simulation.</t>
  </si>
  <si>
    <t>Current congestion state (True/False), updated based on p_int and max_congestion.</t>
  </si>
  <si>
    <t>q_in</t>
  </si>
  <si>
    <t>List of heat input flows into the network (W).</t>
  </si>
  <si>
    <t>q_out</t>
  </si>
  <si>
    <t>List of heat output flows from the network (W).</t>
  </si>
  <si>
    <t>q_loss</t>
  </si>
  <si>
    <t>Heat loss in the network due to insulation and temperature difference (W).</t>
  </si>
  <si>
    <t>max_temperature</t>
  </si>
  <si>
    <t>Maximum allowable temperature in the heat network (°C).</t>
  </si>
  <si>
    <t>insulation</t>
  </si>
  <si>
    <t>Insulation value (m) of the network that affects heat loss.</t>
  </si>
  <si>
    <t>ext_temp</t>
  </si>
  <si>
    <t>External temperature outside the network (°C).</t>
  </si>
  <si>
    <t>therm_cond</t>
  </si>
  <si>
    <t>Thermal conductivity of the network material (W/(m*K)).</t>
  </si>
  <si>
    <t>length</t>
  </si>
  <si>
    <t>Length of the heat network pipeline (m).</t>
  </si>
  <si>
    <t>diameter</t>
  </si>
  <si>
    <t>Diameter of the heat network pipeline (m).</t>
  </si>
  <si>
    <t>density</t>
  </si>
  <si>
    <t>Density of the fluid in the network (kg/m³).</t>
  </si>
  <si>
    <t>c</t>
  </si>
  <si>
    <t>Specific heat capacity of the fluid in the network (J/(kg*K)).</t>
  </si>
  <si>
    <t>t_int</t>
  </si>
  <si>
    <t>Current internal temperature of the heat network (°C)</t>
  </si>
  <si>
    <t>Current congestion state (True if temperature exceeds max_temperature; False otherwise).</t>
  </si>
  <si>
    <t>flow2qs</t>
  </si>
  <si>
    <t>Heat flow input/output to/from storage (kW).</t>
  </si>
  <si>
    <t>q_flow</t>
  </si>
  <si>
    <t>Effective heat flow into/out of the storage tank (kW).</t>
  </si>
  <si>
    <t>Mode of operation: 0 = no action, 1 = charge, -1 = discharge.</t>
  </si>
  <si>
    <t>Flag indicating the state of the storage: 1 = fully charged, -1 = fully discharged, 0 = available for control.</t>
  </si>
  <si>
    <t>soc_init</t>
  </si>
  <si>
    <t>Initial state of charge of the heat storage tank (%).</t>
  </si>
  <si>
    <t>Maximum allowable temperature in the heat storage (°C).</t>
  </si>
  <si>
    <t>min_temperature</t>
  </si>
  <si>
    <t>Minimum allowable temperature in the heat storage (°C).</t>
  </si>
  <si>
    <t>Insulation thickness of the storage (m).</t>
  </si>
  <si>
    <t>External temperature outside the storage (°C).</t>
  </si>
  <si>
    <t>Thermal conductivity of the storage material (W/(m*K)).</t>
  </si>
  <si>
    <t>Length of the heat storage tank (m).</t>
  </si>
  <si>
    <t>Diameter of the heat storage tank (m).</t>
  </si>
  <si>
    <t>Density of the fluid in the storage tank (kg/m³).</t>
  </si>
  <si>
    <t>Specific heat capacity of the fluid in the storage tank (J/(kg*K)).</t>
  </si>
  <si>
    <t>eff</t>
  </si>
  <si>
    <t>Efficiency of charging/discharging the heat storage.</t>
  </si>
  <si>
    <t>max_q</t>
  </si>
  <si>
    <t>Maximum heat flow rate for charging (kW).</t>
  </si>
  <si>
    <t>min_q</t>
  </si>
  <si>
    <t>Minimum heat flow rate for discharging (kW).</t>
  </si>
  <si>
    <t>q_soc</t>
  </si>
  <si>
    <t>Current state of charge of the heat storage tank (%)</t>
  </si>
  <si>
    <t>Current internal temperature of the heat storage (°C)</t>
  </si>
  <si>
    <t>Current heat loss from the storage (kW)</t>
  </si>
  <si>
    <t>T_env</t>
  </si>
  <si>
    <t>Environment temperature affecting the tank (°C).</t>
  </si>
  <si>
    <t>connections</t>
  </si>
  <si>
    <t>Dictionary defining mass flow connections to and from the tank.</t>
  </si>
  <si>
    <t>heating_rods</t>
  </si>
  <si>
    <t>Dictionary defining heating rods with positions and power settings.</t>
  </si>
  <si>
    <t>sensor_[id].T</t>
  </si>
  <si>
    <t>Temperature at a specific sensor position (°C).</t>
  </si>
  <si>
    <t>connection_[id].T</t>
  </si>
  <si>
    <t>Temperature at a specific connection position (°C).</t>
  </si>
  <si>
    <t>connection_[id].F</t>
  </si>
  <si>
    <t>Flow rate at a specific connection (l/s).</t>
  </si>
  <si>
    <t>heatingrod_[id].P_th_set</t>
  </si>
  <si>
    <t>Thermal power set for a heating rod (W).</t>
  </si>
  <si>
    <t>heatingrod_[id].P_el</t>
  </si>
  <si>
    <t>Electric power consumption of a heating rod (W).</t>
  </si>
  <si>
    <t>heatingrod_[id].P_th</t>
  </si>
  <si>
    <t>Thermal power output of a heating rod (W).</t>
  </si>
  <si>
    <t>heatingrod_[id].P_th_min</t>
  </si>
  <si>
    <t>Minimum thermal power of a heating rod (W).</t>
  </si>
  <si>
    <t>heatingrod_[id].P_th_max</t>
  </si>
  <si>
    <t>Maximum thermal power of a heating rod (W).</t>
  </si>
  <si>
    <t>height</t>
  </si>
  <si>
    <t>Height of the hot water tank (mm).</t>
  </si>
  <si>
    <t>Diameter of the hot water tank (mm).</t>
  </si>
  <si>
    <t>volume</t>
  </si>
  <si>
    <t>Volume of the hot water tank (liters).</t>
  </si>
  <si>
    <t>Ambient temperature around the tank (°C).</t>
  </si>
  <si>
    <t>htc_walls</t>
  </si>
  <si>
    <t>Heat transfer coefficient of tank walls (W/(m²K)).</t>
  </si>
  <si>
    <t>htc_layers</t>
  </si>
  <si>
    <t>Heat transfer coefficient between layers (W/(m²K)).</t>
  </si>
  <si>
    <t>n_layers</t>
  </si>
  <si>
    <t>Number of layers in the hot water tank.</t>
  </si>
  <si>
    <t>n_sensors</t>
  </si>
  <si>
    <t>Number of sensors distributed in the hot water tank.</t>
  </si>
  <si>
    <t>Dictionary defining each connection (inlet/outlet) with positions (in mm).</t>
  </si>
  <si>
    <t>Dictionary defining heating rods with their positions (in mm) and power stages (W).</t>
  </si>
  <si>
    <t>layers</t>
  </si>
  <si>
    <t>Alternatively, a list defining explicit layers with their bottom and top positions (in mm).</t>
  </si>
  <si>
    <t>sensors</t>
  </si>
  <si>
    <t>Alternatively, a dictionary defining explicit sensor positions.</t>
  </si>
  <si>
    <t>init_vals</t>
  </si>
  <si>
    <t>Dictionary for setting initial temperatures of layers and initial power of heating rods.</t>
  </si>
  <si>
    <t>snapshot</t>
  </si>
  <si>
    <t>JSON snapshot of the hot water tank's state for re-initialization.</t>
  </si>
  <si>
    <t>T_layers</t>
  </si>
  <si>
    <t>Current temperatures of each layer in the hot water tank (°C), updated during each step.</t>
  </si>
  <si>
    <t>T_sensors</t>
  </si>
  <si>
    <t>Current temperatures recorded by each sensor (°C), updated during each step.</t>
  </si>
  <si>
    <t>T_mean</t>
  </si>
  <si>
    <t>Mean temperature of the hot water tank (°C), updated during each step.</t>
  </si>
  <si>
    <t>Serialized state of the hot water tank connections in JSON format.</t>
  </si>
  <si>
    <t>load</t>
  </si>
  <si>
    <t>Incoming energy or power demand per house (kWh) for each time step (15 minutes).</t>
  </si>
  <si>
    <t>Total energy or power consumption for all houses (kWh) over the time step.</t>
  </si>
  <si>
    <t>Number of houses that determine the total load demand.</t>
  </si>
  <si>
    <t>output_type</t>
  </si>
  <si>
    <t>Type of output for consumption calculation ('energy' or 'power').</t>
  </si>
  <si>
    <t>Current energy or power consumption based on the number of houses and input load (kWh).</t>
  </si>
  <si>
    <t>time</t>
  </si>
  <si>
    <t>Current simulation time step in seconds.</t>
  </si>
  <si>
    <t>forecast</t>
  </si>
  <si>
    <t>Forecasted load demand (if applicable, not defined in the code but mentioned in META).</t>
  </si>
  <si>
    <t>G_Gh</t>
  </si>
  <si>
    <t>Global Horizontal Irradiance (GHI) in W/m², representing the total solar radiation received on a horizontal surface.</t>
  </si>
  <si>
    <t>G_Dh</t>
  </si>
  <si>
    <t>Diffuse Horizontal Irradiance (DHI) in W/m², representing the solar radiation received from the sky, excluding the solar disk.</t>
  </si>
  <si>
    <t>G_Bn</t>
  </si>
  <si>
    <t>Direct Normal Irradiance (DNI) in W/m², representing the solar radiation received directly from the sun on a surface perpendicular to the sun’s rays.</t>
  </si>
  <si>
    <t>Ta</t>
  </si>
  <si>
    <t>Ambient temperature (°C) of the environment surrounding the PV panels.</t>
  </si>
  <si>
    <t>hs</t>
  </si>
  <si>
    <t>Solar elevation angle (degrees), indicating the height of the sun in the sky.</t>
  </si>
  <si>
    <t>FF</t>
  </si>
  <si>
    <t>Wind speed (m/s), which affects the temperature and performance of the PV panels.</t>
  </si>
  <si>
    <t>Az</t>
  </si>
  <si>
    <t>Sun azimuth angle (degrees), indicating the sun's position in the horizontal plane.</t>
  </si>
  <si>
    <t>Generated PV power output (kW) or energy (kWh) based on the chosen output type (power or energy).</t>
  </si>
  <si>
    <t>total_irr</t>
  </si>
  <si>
    <t>Total irradiance (W/m²) received on the PV module, considering direct, diffuse, and reflected components.</t>
  </si>
  <si>
    <t>panel_data</t>
  </si>
  <si>
    <t>Dictionary containing the PV panel specifications like Module_area, NOCT, Module_Efficiency, Irradiance_at_NOCT, Power_output_at_STC, and peak_power.</t>
  </si>
  <si>
    <t>m_tilt</t>
  </si>
  <si>
    <t>Tilt angle (degrees) of the PV module relative to the horizontal.</t>
  </si>
  <si>
    <t>m_az</t>
  </si>
  <si>
    <t>Azimuth angle (degrees) of the PV module relative to the north direction.</t>
  </si>
  <si>
    <t>cap</t>
  </si>
  <si>
    <t>Installed capacity of the PV system (kWp).</t>
  </si>
  <si>
    <t>Output type of the PV generation, either 'power' (kW) or 'energy' (kWh).</t>
  </si>
  <si>
    <t>Start time of the simulation, used for calculating time intervals and steps.</t>
  </si>
  <si>
    <t>m_area</t>
  </si>
  <si>
    <t>Module area of the PV panel in m².</t>
  </si>
  <si>
    <t>NOCT</t>
  </si>
  <si>
    <t>Nominal Operating Cell Temperature of the PV panel in °C.</t>
  </si>
  <si>
    <t>m_efficiency_stc</t>
  </si>
  <si>
    <t>Module efficiency under standard test conditions (STC).</t>
  </si>
  <si>
    <t>G_NOCT</t>
  </si>
  <si>
    <t>Irradiance level at NOCT (W/m²).</t>
  </si>
  <si>
    <t>P_STC</t>
  </si>
  <si>
    <t>Power output of the module under STC (W).</t>
  </si>
  <si>
    <t>peak_power</t>
  </si>
  <si>
    <t>Peak power output of the module (W).</t>
  </si>
  <si>
    <t>time_interval</t>
  </si>
  <si>
    <t>Time interval for the simulation in hours, derived from the resolution parameter.</t>
  </si>
  <si>
    <t>g_aoi</t>
  </si>
  <si>
    <t>Total irradiance (W/m²) accounting for angle of incidence, diffuse, and reflected irradiance.</t>
  </si>
  <si>
    <t>ghi, dhi, dni, temp, sun_el, ws, sun_az</t>
  </si>
  <si>
    <t>Inputs set during connect() method and used in calculations.</t>
  </si>
  <si>
    <t>u</t>
  </si>
  <si>
    <t>Wind speed (m/s) at a specific height used to calculate the wind power generation.</t>
  </si>
  <si>
    <t>Generated wind power output (kW) or energy (kWh) based on the chosen output type (power or energy).</t>
  </si>
  <si>
    <t>Adjusted wind speed (m/s) at 25m height after converting from the original height (e.g., 100m or 60m).</t>
  </si>
  <si>
    <t>p_rated</t>
  </si>
  <si>
    <t>Rated power output (kW) of the wind turbine at the rated wind speed and above.</t>
  </si>
  <si>
    <t>u_rated</t>
  </si>
  <si>
    <t>Rated wind speed (m/s) where the wind turbine reaches its maximum power output.</t>
  </si>
  <si>
    <t>u_cutin</t>
  </si>
  <si>
    <t>Cut-in wind speed (m/s) below which the wind turbine does not generate power.</t>
  </si>
  <si>
    <t>u_cutout</t>
  </si>
  <si>
    <t>Cut-out wind speed (m/s) above which the wind turbine stops generating power to prevent damage.</t>
  </si>
  <si>
    <t>cp</t>
  </si>
  <si>
    <t>Coefficient of performance of the wind turbine, typically around 0.40 and never more than 0.59.</t>
  </si>
  <si>
    <t>Diameter of the wind turbine rotor (m), used in calculating the swept area for wind power production.</t>
  </si>
  <si>
    <t>Output type of the wind generation, either 'power' (kW) or 'energy' (kWh).</t>
  </si>
  <si>
    <t>Time resolution (minutes) for the simulation step.</t>
  </si>
  <si>
    <t>powerout</t>
  </si>
  <si>
    <t>Output power of the wind turbine at a specific wind speed u.</t>
  </si>
  <si>
    <t>u60, u25</t>
  </si>
  <si>
    <t>Wind speeds adjusted for different heights (e.g., 60m and 25m) using logarithmic wind profile equations.</t>
  </si>
  <si>
    <t>h2product</t>
  </si>
  <si>
    <t>Hydrogen production rate per house (m³/min).</t>
  </si>
  <si>
    <t>h2product_gen</t>
  </si>
  <si>
    <t>Total hydrogen production for all houses (m³/min).</t>
  </si>
  <si>
    <t>Number of houses that determine the total hydrogen production.</t>
  </si>
  <si>
    <t>production</t>
  </si>
  <si>
    <t>Current hydrogen production calculated based on the number of houses and production rate per house (m³/min).</t>
  </si>
  <si>
    <t>flow2h2s</t>
  </si>
  <si>
    <t>Net hydrogen flow input/output for storage (m³/min).</t>
  </si>
  <si>
    <t>eleh2_in</t>
  </si>
  <si>
    <t>Hydrogen input flow from electrolyzer (m³/min).</t>
  </si>
  <si>
    <t>fuelh2_out</t>
  </si>
  <si>
    <t>Hydrogen output flow to fuel cell or other usage (m³/min).</t>
  </si>
  <si>
    <t>h2_flow</t>
  </si>
  <si>
    <t>Effective hydrogen flow into/out of the storage tank (m³/min).</t>
  </si>
  <si>
    <t>h2_excess_flow</t>
  </si>
  <si>
    <t>Excess hydrogen flow that could not be stored (m³/min).</t>
  </si>
  <si>
    <t>Current state of charge (SOC) of the hydrogen storage tank (%).</t>
  </si>
  <si>
    <t>initial_soc</t>
  </si>
  <si>
    <t>Initial state of charge of the hydrogen storage tank (%).</t>
  </si>
  <si>
    <t>h2storage_soc_min</t>
  </si>
  <si>
    <t>Minimum allowable SOC for the hydrogen storage tank (%).</t>
  </si>
  <si>
    <t>h2storage_soc_max</t>
  </si>
  <si>
    <t>Maximum allowable SOC for the hydrogen storage tank (%).</t>
  </si>
  <si>
    <t>Efficiency of charging/discharging the hydrogen storage.</t>
  </si>
  <si>
    <t>max_h2</t>
  </si>
  <si>
    <t>Maximum hydrogen flow rate for charging (m³/min).</t>
  </si>
  <si>
    <t>min_h2</t>
  </si>
  <si>
    <t>Minimum hydrogen flow rate for discharging (m³/min).</t>
  </si>
  <si>
    <t>capacity</t>
  </si>
  <si>
    <t>Total capacity of the hydrogen storage tank (m³).</t>
  </si>
  <si>
    <t>h2storage_soc</t>
  </si>
  <si>
    <t>Current state of charge of the hydrogen storage tank (%), updated after each step.</t>
  </si>
  <si>
    <t>qdemand</t>
  </si>
  <si>
    <t>Heat demand per utility (m³/min).</t>
  </si>
  <si>
    <t>qdemand_dem</t>
  </si>
  <si>
    <t>Total heat demand for all utilities (m³/min).</t>
  </si>
  <si>
    <t>utilities</t>
  </si>
  <si>
    <t>Number of utilities that determine the total heat demand.</t>
  </si>
  <si>
    <t>Current heat demand calculated based on the number of utilities and demand per utility (m³/min).</t>
  </si>
  <si>
    <t>qproduct</t>
  </si>
  <si>
    <t>Heat production rate per utility (m³/min).</t>
  </si>
  <si>
    <t>qproduct_gen</t>
  </si>
  <si>
    <t>Total heat production for all utilities (m³/min).</t>
  </si>
  <si>
    <t>Number of utilities that determine the total heat production.</t>
  </si>
  <si>
    <t>Current heat production calculated based on the number of utilities and production rate per utility (m³/min).</t>
  </si>
  <si>
    <t>h2_consume</t>
  </si>
  <si>
    <t>Hydrogen consumption rate input to the fuel cell (m³/min).</t>
  </si>
  <si>
    <t>fc_gen</t>
  </si>
  <si>
    <t>Power output generated by the fuel cell (kW).</t>
  </si>
  <si>
    <t>h2fuel</t>
  </si>
  <si>
    <t>Hydrogen fuel limited to minimum and maximum flow rates (m³/min).</t>
  </si>
  <si>
    <t>q_product</t>
  </si>
  <si>
    <t>Quantity of heat produced by the fuel cell, derived from power output and terminal efficiency (kW).</t>
  </si>
  <si>
    <t>Initial efficiency of the fuel cell.</t>
  </si>
  <si>
    <t>term_eff</t>
  </si>
  <si>
    <t>Terminal efficiency of the fuel cell system.</t>
  </si>
  <si>
    <t>min_flow</t>
  </si>
  <si>
    <t>Minimum allowable hydrogen flow rate for the fuel cell (m³/min).</t>
  </si>
  <si>
    <t>max_flow</t>
  </si>
  <si>
    <t>Maximum allowable hydrogen flow rate for the fuel cell (m³/min).</t>
  </si>
  <si>
    <t>Time resolution for simulation steps (likely in seconds or minutes).</t>
  </si>
  <si>
    <t>Current efficiency of the fuel cell, updated based on load, temperature, and pressure.</t>
  </si>
  <si>
    <t>Power demand input to the electrolyser.</t>
  </si>
  <si>
    <t>desired_power</t>
  </si>
  <si>
    <t>Desired power after ramp rate limitations (used internally).</t>
  </si>
  <si>
    <t>h2_gen</t>
  </si>
  <si>
    <t>Hydrogen generation rate (mass produced per unit time).</t>
  </si>
  <si>
    <t>Quantity of product generated in the process.</t>
  </si>
  <si>
    <t>e_consume</t>
  </si>
  <si>
    <t>Energy consumed after ramp rate adjustments.</t>
  </si>
  <si>
    <t>Efficiency of the electrolyser.</t>
  </si>
  <si>
    <t>Time resolution for the simulation (likely in seconds or minutes).</t>
  </si>
  <si>
    <t>Terminal efficiency of the electrolyser system.</t>
  </si>
  <si>
    <t>rated_power</t>
  </si>
  <si>
    <t>Maximum rated power capacity of the electrolyser.</t>
  </si>
  <si>
    <t>ramp_rate</t>
  </si>
  <si>
    <t>Maximum change in power allowed per time step to avoid abrupt changes.</t>
  </si>
  <si>
    <t>p_in_last</t>
  </si>
  <si>
    <t>Previous power input to limit the ramp rate.</t>
  </si>
  <si>
    <t>Hydrogen output rate in m³/min at NTP.</t>
  </si>
  <si>
    <t>Current power input (initially set to None).</t>
  </si>
  <si>
    <t>eboiler_dem</t>
  </si>
  <si>
    <t>Heat demand input to the electric boiler, in watts (W).</t>
  </si>
  <si>
    <t>q_gen</t>
  </si>
  <si>
    <t>Heat supplied by the electric boiler after considering standby loss and efficiency, in watts (W).</t>
  </si>
  <si>
    <t>e_consumed</t>
  </si>
  <si>
    <t>Electricity consumed by the electric boiler, after considering efficiency and standby loss, in watts (W).</t>
  </si>
  <si>
    <t>standby_loss</t>
  </si>
  <si>
    <t>Standby loss of the electric boiler, in watts (W).</t>
  </si>
  <si>
    <t>Capacity of the electric boiler in kilowatts (kW).</t>
  </si>
  <si>
    <t>min_load</t>
  </si>
  <si>
    <t>Minimum operational load of the electric boiler in kilowatts (kW).</t>
  </si>
  <si>
    <t>max_load</t>
  </si>
  <si>
    <t>Maximum operational load of the electric boiler in kilowatts (kW).</t>
  </si>
  <si>
    <t>Standby loss as a fraction of the boiler's capacity.</t>
  </si>
  <si>
    <t>efficiency</t>
  </si>
  <si>
    <t>Efficiency of the electric boiler at maximum load.</t>
  </si>
  <si>
    <t>Time resolution of the system for calculations.</t>
  </si>
  <si>
    <t>electricity_input</t>
  </si>
  <si>
    <t>Calculated electricity input for the boiler based on demand, efficiency, and operational limits.</t>
  </si>
  <si>
    <t>Q_Demand_kW</t>
  </si>
  <si>
    <t>Heat demand converted to kilowatts (kW) for internal calculations.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</si>
</sst>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3" max="3" width="43.38"/>
    <col customWidth="1" min="4" max="4" width="127.25"/>
    <col customWidth="1" min="5" max="5" width="103.88"/>
    <col customWidth="1" min="6" max="6" width="93.75"/>
    <col customWidth="1" min="7" max="7" width="47.0"/>
    <col customWidth="1" min="8" max="8" width="6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2" t="str">
        <f>Battery!D2</f>
        <v>flow2b</v>
      </c>
      <c r="D2" s="2" t="str">
        <f>Battery!E2</f>
        <v>p_out, p_in, soc, mod, flag</v>
      </c>
      <c r="E2" s="2" t="str">
        <f>Battery!F2</f>
        <v>max_p, min_p, max_energy, charge_efficiency, discharge_efficiency, soc_min, soc_max, resolution</v>
      </c>
      <c r="F2" s="2" t="str">
        <f>Battery!G2</f>
        <v>soc, flag</v>
      </c>
      <c r="G2" s="2" t="str">
        <f>Battery!H2</f>
        <v/>
      </c>
    </row>
    <row r="3">
      <c r="A3" s="1" t="s">
        <v>11</v>
      </c>
      <c r="B3" s="1" t="s">
        <v>10</v>
      </c>
      <c r="C3" s="2" t="str">
        <f>Controller!D2</f>
        <v>wind_gen, pv_gen, load_dem, soc, h2_soc</v>
      </c>
      <c r="D3" s="2" t="str">
        <f>Controller!E2</f>
        <v>flow2b, flow2e, dump, h2_out</v>
      </c>
      <c r="E3" s="2" t="str">
        <f>Controller!F2</f>
        <v>soc_min, soc_max, h2_soc_min, h2_soc_max, fc_eff</v>
      </c>
      <c r="F3" s="2" t="str">
        <f>Controller!G2</f>
        <v>flow_b, flow_e, dump, h_out</v>
      </c>
    </row>
    <row r="4">
      <c r="A4" s="1" t="s">
        <v>12</v>
      </c>
      <c r="B4" s="1" t="s">
        <v>10</v>
      </c>
      <c r="C4" s="2" t="str">
        <f>Eboiler!D2</f>
        <v>eboiler_dem</v>
      </c>
      <c r="D4" s="2" t="str">
        <f>Eboiler!E2</f>
        <v>q_gen, e_consumed, standby_loss</v>
      </c>
      <c r="E4" s="2" t="str">
        <f>Eboiler!F2</f>
        <v>capacity, min_load, max_load, standby_loss, efficiency, resolution</v>
      </c>
      <c r="F4" s="2" t="str">
        <f>Eboiler!G2</f>
        <v>electricity_input, Q_Demand_kW</v>
      </c>
    </row>
    <row r="5">
      <c r="A5" s="1" t="s">
        <v>13</v>
      </c>
      <c r="B5" s="1" t="s">
        <v>10</v>
      </c>
      <c r="C5" s="2" t="str">
        <f>Electrolyser!D2</f>
        <v>flow2e, desired_power</v>
      </c>
      <c r="D5" s="2" t="str">
        <f>Electrolyser!E2</f>
        <v>h2_gen, q_product, e_consume</v>
      </c>
      <c r="E5" s="2" t="str">
        <f>Electrolyser!F2</f>
        <v>eff, resolution, term_eff, rated_power, ramp_rate</v>
      </c>
      <c r="F5" s="2" t="str">
        <f>Electrolyser!G2</f>
        <v>p_in_last, h_out, p_in</v>
      </c>
    </row>
    <row r="6" hidden="1">
      <c r="A6" s="1" t="s">
        <v>14</v>
      </c>
      <c r="B6" s="1">
        <v>3.0</v>
      </c>
      <c r="C6" s="1" t="str">
        <f>EleDisNetworkSim!D2</f>
        <v/>
      </c>
      <c r="D6" s="1" t="str">
        <f>EleDisNetworkSim!E2</f>
        <v/>
      </c>
      <c r="E6" s="1" t="str">
        <f>EleDisNetworkSim!F2</f>
        <v/>
      </c>
      <c r="F6" s="1" t="str">
        <f>EleDisNetworkSim!G2</f>
        <v/>
      </c>
    </row>
    <row r="7" hidden="1">
      <c r="A7" s="1" t="s">
        <v>15</v>
      </c>
      <c r="B7" s="1">
        <v>3.0</v>
      </c>
      <c r="C7" s="1" t="str">
        <f>Elenetwork!D2</f>
        <v/>
      </c>
      <c r="D7" s="1" t="str">
        <f>Elenetwork!E2</f>
        <v/>
      </c>
      <c r="E7" s="1" t="str">
        <f>Elenetwork!F2</f>
        <v/>
      </c>
      <c r="F7" s="1" t="str">
        <f>Elenetwork!G2</f>
        <v/>
      </c>
    </row>
    <row r="8">
      <c r="A8" s="1" t="s">
        <v>16</v>
      </c>
      <c r="B8" s="1" t="s">
        <v>10</v>
      </c>
      <c r="C8" s="1" t="str">
        <f>Fuelcell!D2</f>
        <v>h2_consume</v>
      </c>
      <c r="D8" s="1" t="str">
        <f>Fuelcell!E2</f>
        <v>fc_gen, h2fuel, q_product</v>
      </c>
      <c r="E8" s="1" t="str">
        <f>Fuelcell!F2</f>
        <v>eff, term_eff, min_flow, max_flow, resolution</v>
      </c>
      <c r="F8" s="1" t="str">
        <f>Fuelcell!G2</f>
        <v>eff</v>
      </c>
    </row>
    <row r="9">
      <c r="A9" s="1" t="s">
        <v>17</v>
      </c>
      <c r="B9" s="1" t="s">
        <v>10</v>
      </c>
      <c r="C9" s="1" t="str">
        <f>h2Demand!D2</f>
        <v>h2demand</v>
      </c>
      <c r="D9" s="1" t="str">
        <f>h2Demand!E2</f>
        <v>h2demand_dem</v>
      </c>
      <c r="E9" s="1" t="str">
        <f>h2Demand!F2</f>
        <v>houses</v>
      </c>
      <c r="F9" s="1" t="str">
        <f>h2Demand!G2</f>
        <v>consumption</v>
      </c>
    </row>
    <row r="10">
      <c r="A10" s="1" t="s">
        <v>18</v>
      </c>
      <c r="B10" s="1" t="s">
        <v>10</v>
      </c>
      <c r="C10" s="1" t="str">
        <f>H2network!D2</f>
        <v>flow_in, flow_out</v>
      </c>
      <c r="D10" s="1" t="str">
        <f>H2network!E2</f>
        <v>flow_tot, p_int, congestion</v>
      </c>
      <c r="E10" s="1" t="str">
        <f>H2network!F2</f>
        <v>max_congestion, V, leakage</v>
      </c>
      <c r="F10" s="1" t="str">
        <f>H2network!G2</f>
        <v>p_int, congestion</v>
      </c>
    </row>
    <row r="11">
      <c r="A11" s="1" t="s">
        <v>19</v>
      </c>
      <c r="B11" s="1" t="s">
        <v>10</v>
      </c>
      <c r="C11" s="1" t="str">
        <f>H2product!D2</f>
        <v>h2product</v>
      </c>
      <c r="D11" s="1" t="str">
        <f>H2product!E2</f>
        <v>h2product_gen</v>
      </c>
      <c r="E11" s="1" t="str">
        <f>H2product!F2</f>
        <v>houses</v>
      </c>
      <c r="F11" s="1" t="str">
        <f>H2product!G2</f>
        <v>production</v>
      </c>
    </row>
    <row r="12">
      <c r="A12" s="1" t="s">
        <v>20</v>
      </c>
      <c r="B12" s="1" t="s">
        <v>10</v>
      </c>
      <c r="C12" s="1" t="str">
        <f>H2storage!D2</f>
        <v>flow2h2s, eleh2_in, fuelh2_out</v>
      </c>
      <c r="D12" s="1" t="str">
        <f>H2storage!E2</f>
        <v>h2_flow, h2_excess_flow, h2_soc, mod, flag</v>
      </c>
      <c r="E12" s="1" t="str">
        <f>H2storage!F2</f>
        <v>initial_soc, h2storage_soc_min, h2storage_soc_max, eff, max_h2, min_h2, capacity, resolution</v>
      </c>
      <c r="F12" s="1" t="str">
        <f>H2storage!G2</f>
        <v>h2storage_soc</v>
      </c>
    </row>
    <row r="13">
      <c r="A13" s="1" t="s">
        <v>21</v>
      </c>
      <c r="B13" s="1" t="s">
        <v>10</v>
      </c>
      <c r="C13" s="1" t="str">
        <f>Heatdemand!D2</f>
        <v>qdemand</v>
      </c>
      <c r="D13" s="1" t="str">
        <f>Heatdemand!E2</f>
        <v>qdemand_dem</v>
      </c>
      <c r="E13" s="1" t="str">
        <f>Heatdemand!F2</f>
        <v>utilities</v>
      </c>
      <c r="F13" s="1" t="str">
        <f>Heatdemand!G2</f>
        <v>consumption</v>
      </c>
    </row>
    <row r="14">
      <c r="A14" s="1" t="s">
        <v>22</v>
      </c>
      <c r="B14" s="1" t="s">
        <v>10</v>
      </c>
      <c r="C14" s="1" t="str">
        <f>Heatnetwork!D2</f>
        <v>q_in, q_out</v>
      </c>
      <c r="D14" s="1" t="str">
        <f>Heatnetwork!E2</f>
        <v>q_loss</v>
      </c>
      <c r="E14" s="1" t="str">
        <f>Heatnetwork!F2</f>
        <v>max_temperature, insulation, ext_temp, therm_cond, length, diameter, density, c</v>
      </c>
      <c r="F14" s="1" t="str">
        <f>Heatnetwork!G2</f>
        <v>t_int, congestion</v>
      </c>
    </row>
    <row r="15">
      <c r="A15" s="1" t="s">
        <v>23</v>
      </c>
      <c r="B15" s="1" t="s">
        <v>10</v>
      </c>
      <c r="C15" s="1" t="str">
        <f>Heatproduct!D2</f>
        <v>qproduct</v>
      </c>
      <c r="D15" s="1" t="str">
        <f>Heatproduct!E2</f>
        <v>qproduct_gen</v>
      </c>
      <c r="E15" s="1" t="str">
        <f>Heatproduct!F2</f>
        <v>utilities</v>
      </c>
      <c r="F15" s="1" t="str">
        <f>Heatproduct!G2</f>
        <v>production</v>
      </c>
    </row>
    <row r="16">
      <c r="A16" s="1" t="s">
        <v>24</v>
      </c>
      <c r="B16" s="1" t="s">
        <v>10</v>
      </c>
      <c r="C16" s="1" t="str">
        <f>Heatpump!D2</f>
        <v>Q_Demand, heat_source, heat_source_T, cons_T, T_amb, cond_in_T</v>
      </c>
      <c r="D16" s="1" t="str">
        <f>Heatpump!E2</f>
        <v>Q_Supplied, P_Required, COP, cond_m, cond_in_T, T_amb, on_fraction, cond_m_neg, Q_evap, step_executed</v>
      </c>
      <c r="E16" s="1" t="str">
        <f>Heatpump!F2</f>
        <v>params, COP_m_data</v>
      </c>
      <c r="F16" s="1" t="str">
        <f>Heatpump!G2</f>
        <v>P_Required, COP, Q_Demand, Q_Supplied, Q_evap, cons_T, cond_in_T, heat_source, heat_source_T, T_amb, cond_m, cond_m_neg, step_executed</v>
      </c>
    </row>
    <row r="17">
      <c r="A17" s="1" t="s">
        <v>25</v>
      </c>
      <c r="B17" s="1" t="s">
        <v>10</v>
      </c>
      <c r="C17" s="1" t="str">
        <f>Heatstorage!D2</f>
        <v>flow2qs</v>
      </c>
      <c r="D17" s="1" t="str">
        <f>Heatstorage!E2</f>
        <v>q_flow, mod, flag</v>
      </c>
      <c r="E17" s="1" t="str">
        <f>Heatstorage!F2</f>
        <v>soc_init, max_temperature, min_temperature, insulation, ext_temp, therm_cond, length, diameter, density, c, eff, max_q, min_q</v>
      </c>
      <c r="F17" s="1" t="str">
        <f>Heatstorage!G2</f>
        <v>q_soc, t_int, q_loss</v>
      </c>
    </row>
    <row r="18">
      <c r="A18" s="1" t="s">
        <v>26</v>
      </c>
      <c r="B18" s="1" t="s">
        <v>10</v>
      </c>
      <c r="C18" s="1" t="str">
        <f>Hotwaterstorage!D2</f>
        <v>T_env, connections, heating_rods</v>
      </c>
      <c r="D18" s="1" t="str">
        <f>Hotwaterstorage!E2</f>
        <v>sensor_[id].T, connection_[id].T, connection_[id].F, heatingrod_[id].P_th_set, heatingrod_[id].P_el, heatingrod_[id].P_th, heatingrod_[id].P_th_min, heatingrod_[id].P_th_max</v>
      </c>
      <c r="E18" s="1" t="str">
        <f>Hotwaterstorage!F2</f>
        <v>height, diameter, volume, T_env, htc_walls, htc_layers, n_layers, n_sensors, connections, heating_rods, layers, sensors, init_vals, snapshot</v>
      </c>
      <c r="F18" s="1" t="str">
        <f>Hotwaterstorage!G2</f>
        <v>T_layers, T_sensors, T_mean, snapshot</v>
      </c>
    </row>
    <row r="19">
      <c r="A19" s="1" t="s">
        <v>27</v>
      </c>
      <c r="B19" s="1" t="s">
        <v>10</v>
      </c>
      <c r="C19" s="1" t="str">
        <f>Load!D2</f>
        <v>load</v>
      </c>
      <c r="D19" s="1" t="str">
        <f>Load!E2</f>
        <v>load_dem</v>
      </c>
      <c r="E19" s="1" t="str">
        <f>Load!F2</f>
        <v>houses, output_type, sim_start</v>
      </c>
      <c r="F19" s="1" t="str">
        <f>Load!G2</f>
        <v>consumption, time, forecast</v>
      </c>
    </row>
    <row r="20" hidden="1">
      <c r="A20" s="1" t="s">
        <v>28</v>
      </c>
      <c r="B20" s="1">
        <v>3.0</v>
      </c>
      <c r="C20" s="1" t="str">
        <f>LoadinNetSim!D2</f>
        <v/>
      </c>
      <c r="D20" s="1" t="str">
        <f>LoadinNetSim!E2</f>
        <v/>
      </c>
      <c r="E20" s="1" t="str">
        <f>LoadinNetSim!F2</f>
        <v/>
      </c>
      <c r="F20" s="1" t="str">
        <f>LoadinNetSim!G2</f>
        <v/>
      </c>
    </row>
    <row r="21">
      <c r="A21" s="1" t="s">
        <v>29</v>
      </c>
      <c r="B21" s="1" t="s">
        <v>10</v>
      </c>
      <c r="C21" s="1" t="str">
        <f>PV!D2</f>
        <v>G_Gh, G_Dh, G_Bn, Ta, hs, FF, Az</v>
      </c>
      <c r="D21" s="1" t="str">
        <f>PV!E2</f>
        <v>pv_gen, total_irr</v>
      </c>
      <c r="E21" s="1" t="str">
        <f>PV!F2</f>
        <v>panel_data, m_tilt, m_az, cap, output_type, sim_start</v>
      </c>
      <c r="F21" s="1" t="str">
        <f>PV!G2</f>
        <v>m_area, NOCT, m_efficiency_stc, G_NOCT, P_STC, peak_power, time_interval, g_aoi, ghi, dhi, dni, temp, sun_el, ws, sun_az</v>
      </c>
    </row>
    <row r="22">
      <c r="A22" s="1" t="s">
        <v>30</v>
      </c>
      <c r="B22" s="1" t="s">
        <v>10</v>
      </c>
      <c r="C22" s="1" t="str">
        <f>Valves!D2</f>
        <v>h2_elec, h2_stor, h2_fc</v>
      </c>
      <c r="D22" s="1" t="str">
        <f>Valves!E2</f>
        <v>h2_elec_net, h2_stor_net, h2_fc_net, h2_elec_stor, h2_stor_fc</v>
      </c>
      <c r="E22" s="1" t="str">
        <f>Valves!F2</f>
        <v>sim_start</v>
      </c>
      <c r="F22" s="1" t="str">
        <f>Valves!G2</f>
        <v>h2_elec, h2_stor, h2_fc, h2_elec_net, h2_stor_net, h2_fc_net, h2_elec_stor, h2_stor_fc</v>
      </c>
    </row>
    <row r="23">
      <c r="A23" s="1" t="s">
        <v>31</v>
      </c>
      <c r="B23" s="1" t="s">
        <v>10</v>
      </c>
      <c r="C23" s="1" t="str">
        <f>Wind!D2</f>
        <v>u</v>
      </c>
      <c r="D23" s="1" t="str">
        <f>Wind!E2</f>
        <v>wind_gen, u</v>
      </c>
      <c r="E23" s="1" t="str">
        <f>Wind!F2</f>
        <v>p_rated, u_rated, u_cutin, u_cutout, cp, diameter, output_type, sim_start, resolution</v>
      </c>
      <c r="F23" s="1" t="str">
        <f>Wind!G2</f>
        <v>time_interval, powerout, u60, u25</v>
      </c>
    </row>
  </sheetData>
  <dataValidations>
    <dataValidation type="list" allowBlank="1" showErrorMessage="1" sqref="B2:B23">
      <formula1>"1,3,2,Done"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80.5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175</v>
      </c>
      <c r="C2" s="4" t="s">
        <v>176</v>
      </c>
      <c r="D2" s="2" t="str">
        <f>IFERROR(__xludf.DUMMYFUNCTION("TEXTJOIN("", "", TRUE, FILTER(B:B, A:A = ""Input""))"),"h2demand")</f>
        <v>h2demand</v>
      </c>
      <c r="E2" s="2" t="str">
        <f>IFERROR(__xludf.DUMMYFUNCTION("TEXTJOIN("", "", TRUE, FILTER(B:B, A:A = ""Output""))"),"h2demand_dem")</f>
        <v>h2demand_dem</v>
      </c>
      <c r="F2" s="2" t="str">
        <f>IFERROR(__xludf.DUMMYFUNCTION("TEXTJOIN("", "", TRUE, FILTER(B:B, A:A = ""Param""))"),"houses")</f>
        <v>houses</v>
      </c>
      <c r="G2" s="2" t="str">
        <f>IFERROR(__xludf.DUMMYFUNCTION("TEXTJOIN("", "", TRUE, FILTER(B:B, A:A = ""State""))"),"consumption")</f>
        <v>consumption</v>
      </c>
    </row>
    <row r="3">
      <c r="A3" s="4" t="s">
        <v>48</v>
      </c>
      <c r="B3" s="4" t="s">
        <v>177</v>
      </c>
      <c r="C3" s="4" t="s">
        <v>178</v>
      </c>
    </row>
    <row r="4">
      <c r="A4" s="4" t="s">
        <v>179</v>
      </c>
      <c r="B4" s="4" t="s">
        <v>180</v>
      </c>
      <c r="C4" s="4" t="s">
        <v>181</v>
      </c>
    </row>
    <row r="5">
      <c r="A5" s="4" t="s">
        <v>70</v>
      </c>
      <c r="B5" s="4" t="s">
        <v>182</v>
      </c>
      <c r="C5" s="4" t="s">
        <v>183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3" max="3" width="63.25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184</v>
      </c>
      <c r="C2" s="4" t="s">
        <v>185</v>
      </c>
      <c r="D2" s="2" t="str">
        <f>IFERROR(__xludf.DUMMYFUNCTION("TEXTJOIN("", "", TRUE, FILTER(B:B, A:A = ""Input""))"),"flow_in, flow_out")</f>
        <v>flow_in, flow_out</v>
      </c>
      <c r="E2" s="2" t="str">
        <f>IFERROR(__xludf.DUMMYFUNCTION("TEXTJOIN("", "", TRUE, FILTER(B:B, A:A = ""Output""))"),"flow_tot, p_int, congestion")</f>
        <v>flow_tot, p_int, congestion</v>
      </c>
      <c r="F2" s="2" t="str">
        <f>IFERROR(__xludf.DUMMYFUNCTION("TEXTJOIN("", "", TRUE, FILTER(B:B, A:A = ""Param""))"),"max_congestion, V, leakage")</f>
        <v>max_congestion, V, leakage</v>
      </c>
      <c r="G2" s="2" t="str">
        <f>IFERROR(__xludf.DUMMYFUNCTION("TEXTJOIN("", "", TRUE, FILTER(B:B, A:A = ""State""))"),"p_int, congestion")</f>
        <v>p_int, congestion</v>
      </c>
    </row>
    <row r="3">
      <c r="A3" s="4" t="s">
        <v>35</v>
      </c>
      <c r="B3" s="4" t="s">
        <v>186</v>
      </c>
      <c r="C3" s="4" t="s">
        <v>187</v>
      </c>
    </row>
    <row r="4">
      <c r="A4" s="4" t="s">
        <v>48</v>
      </c>
      <c r="B4" s="4" t="s">
        <v>188</v>
      </c>
      <c r="C4" s="4" t="s">
        <v>189</v>
      </c>
    </row>
    <row r="5">
      <c r="A5" s="4" t="s">
        <v>48</v>
      </c>
      <c r="B5" s="4" t="s">
        <v>190</v>
      </c>
      <c r="C5" s="4" t="s">
        <v>191</v>
      </c>
    </row>
    <row r="6">
      <c r="A6" s="4" t="s">
        <v>48</v>
      </c>
      <c r="B6" s="4" t="s">
        <v>192</v>
      </c>
      <c r="C6" s="4" t="s">
        <v>193</v>
      </c>
    </row>
    <row r="7">
      <c r="A7" s="4" t="s">
        <v>179</v>
      </c>
      <c r="B7" s="4" t="s">
        <v>194</v>
      </c>
      <c r="C7" s="4" t="s">
        <v>195</v>
      </c>
    </row>
    <row r="8">
      <c r="A8" s="4" t="s">
        <v>179</v>
      </c>
      <c r="B8" s="4" t="s">
        <v>196</v>
      </c>
      <c r="C8" s="4" t="s">
        <v>197</v>
      </c>
    </row>
    <row r="9">
      <c r="A9" s="4" t="s">
        <v>179</v>
      </c>
      <c r="B9" s="4" t="s">
        <v>198</v>
      </c>
      <c r="C9" s="4" t="s">
        <v>199</v>
      </c>
    </row>
    <row r="10">
      <c r="A10" s="4" t="s">
        <v>70</v>
      </c>
      <c r="B10" s="4" t="s">
        <v>190</v>
      </c>
      <c r="C10" s="4" t="s">
        <v>200</v>
      </c>
    </row>
    <row r="11">
      <c r="A11" s="4" t="s">
        <v>70</v>
      </c>
      <c r="B11" s="4" t="s">
        <v>192</v>
      </c>
      <c r="C11" s="4" t="s">
        <v>201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4.0"/>
    <col customWidth="1" min="3" max="3" width="89.88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202</v>
      </c>
      <c r="C2" s="4" t="s">
        <v>203</v>
      </c>
      <c r="D2" s="2" t="str">
        <f>IFERROR(__xludf.DUMMYFUNCTION("TEXTJOIN("", "", TRUE, FILTER(B:B, A:A = ""Input""))"),"q_in, q_out")</f>
        <v>q_in, q_out</v>
      </c>
      <c r="E2" s="2" t="str">
        <f>IFERROR(__xludf.DUMMYFUNCTION("TEXTJOIN("", "", TRUE, FILTER(B:B, A:A = ""Output""))"),"q_loss")</f>
        <v>q_loss</v>
      </c>
      <c r="F2" s="2" t="str">
        <f>IFERROR(__xludf.DUMMYFUNCTION("TEXTJOIN("", "", TRUE, FILTER(B:B, A:A = ""Param""))"),"max_temperature, insulation, ext_temp, therm_cond, length, diameter, density, c")</f>
        <v>max_temperature, insulation, ext_temp, therm_cond, length, diameter, density, c</v>
      </c>
      <c r="G2" s="2" t="str">
        <f>IFERROR(__xludf.DUMMYFUNCTION("TEXTJOIN("", "", TRUE, FILTER(B:B, A:A = ""State""))"),"t_int, congestion")</f>
        <v>t_int, congestion</v>
      </c>
    </row>
    <row r="3">
      <c r="A3" s="4" t="s">
        <v>35</v>
      </c>
      <c r="B3" s="4" t="s">
        <v>204</v>
      </c>
      <c r="C3" s="4" t="s">
        <v>205</v>
      </c>
    </row>
    <row r="4">
      <c r="A4" s="4" t="s">
        <v>48</v>
      </c>
      <c r="B4" s="4" t="s">
        <v>206</v>
      </c>
      <c r="C4" s="4" t="s">
        <v>207</v>
      </c>
    </row>
    <row r="5">
      <c r="A5" s="4" t="s">
        <v>179</v>
      </c>
      <c r="B5" s="4" t="s">
        <v>208</v>
      </c>
      <c r="C5" s="4" t="s">
        <v>209</v>
      </c>
    </row>
    <row r="6">
      <c r="A6" s="4" t="s">
        <v>179</v>
      </c>
      <c r="B6" s="4" t="s">
        <v>210</v>
      </c>
      <c r="C6" s="4" t="s">
        <v>211</v>
      </c>
    </row>
    <row r="7">
      <c r="A7" s="4" t="s">
        <v>179</v>
      </c>
      <c r="B7" s="4" t="s">
        <v>212</v>
      </c>
      <c r="C7" s="4" t="s">
        <v>213</v>
      </c>
    </row>
    <row r="8">
      <c r="A8" s="4" t="s">
        <v>179</v>
      </c>
      <c r="B8" s="4" t="s">
        <v>214</v>
      </c>
      <c r="C8" s="4" t="s">
        <v>215</v>
      </c>
    </row>
    <row r="9">
      <c r="A9" s="4" t="s">
        <v>179</v>
      </c>
      <c r="B9" s="4" t="s">
        <v>216</v>
      </c>
      <c r="C9" s="4" t="s">
        <v>217</v>
      </c>
    </row>
    <row r="10">
      <c r="A10" s="4" t="s">
        <v>179</v>
      </c>
      <c r="B10" s="4" t="s">
        <v>218</v>
      </c>
      <c r="C10" s="4" t="s">
        <v>219</v>
      </c>
    </row>
    <row r="11">
      <c r="A11" s="4" t="s">
        <v>179</v>
      </c>
      <c r="B11" s="4" t="s">
        <v>220</v>
      </c>
      <c r="C11" s="4" t="s">
        <v>221</v>
      </c>
    </row>
    <row r="12">
      <c r="A12" s="4" t="s">
        <v>179</v>
      </c>
      <c r="B12" s="4" t="s">
        <v>222</v>
      </c>
      <c r="C12" s="4" t="s">
        <v>223</v>
      </c>
    </row>
    <row r="13">
      <c r="A13" s="4" t="s">
        <v>70</v>
      </c>
      <c r="B13" s="4" t="s">
        <v>224</v>
      </c>
      <c r="C13" s="4" t="s">
        <v>225</v>
      </c>
    </row>
    <row r="14">
      <c r="A14" s="4" t="s">
        <v>70</v>
      </c>
      <c r="B14" s="4" t="s">
        <v>192</v>
      </c>
      <c r="C14" s="4" t="s">
        <v>226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7.0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227</v>
      </c>
      <c r="C2" s="4" t="s">
        <v>228</v>
      </c>
      <c r="D2" s="2" t="str">
        <f>IFERROR(__xludf.DUMMYFUNCTION("TEXTJOIN("", "", TRUE, FILTER(B:B, A:A = ""Input""))"),"flow2qs")</f>
        <v>flow2qs</v>
      </c>
      <c r="E2" s="2" t="str">
        <f>IFERROR(__xludf.DUMMYFUNCTION("TEXTJOIN("", "", TRUE, FILTER(B:B, A:A = ""Output""))"),"q_flow, mod, flag")</f>
        <v>q_flow, mod, flag</v>
      </c>
      <c r="F2" s="2" t="str">
        <f>IFERROR(__xludf.DUMMYFUNCTION("TEXTJOIN("", "", TRUE, FILTER(B:B, A:A = ""Param""))"),"soc_init, max_temperature, min_temperature, insulation, ext_temp, therm_cond, length, diameter, density, c, eff, max_q, min_q")</f>
        <v>soc_init, max_temperature, min_temperature, insulation, ext_temp, therm_cond, length, diameter, density, c, eff, max_q, min_q</v>
      </c>
      <c r="G2" s="2" t="str">
        <f>IFERROR(__xludf.DUMMYFUNCTION("TEXTJOIN("", "", TRUE, FILTER(B:B, A:A = ""State""))"),"q_soc, t_int, q_loss")</f>
        <v>q_soc, t_int, q_loss</v>
      </c>
    </row>
    <row r="3">
      <c r="A3" s="4" t="s">
        <v>48</v>
      </c>
      <c r="B3" s="4" t="s">
        <v>229</v>
      </c>
      <c r="C3" s="4" t="s">
        <v>230</v>
      </c>
    </row>
    <row r="4">
      <c r="A4" s="4" t="s">
        <v>48</v>
      </c>
      <c r="B4" s="4" t="s">
        <v>152</v>
      </c>
      <c r="C4" s="4" t="s">
        <v>231</v>
      </c>
    </row>
    <row r="5">
      <c r="A5" s="4" t="s">
        <v>48</v>
      </c>
      <c r="B5" s="4" t="s">
        <v>154</v>
      </c>
      <c r="C5" s="4" t="s">
        <v>232</v>
      </c>
    </row>
    <row r="6">
      <c r="A6" s="4" t="s">
        <v>179</v>
      </c>
      <c r="B6" s="4" t="s">
        <v>233</v>
      </c>
      <c r="C6" s="4" t="s">
        <v>234</v>
      </c>
    </row>
    <row r="7">
      <c r="A7" s="4" t="s">
        <v>179</v>
      </c>
      <c r="B7" s="4" t="s">
        <v>208</v>
      </c>
      <c r="C7" s="4" t="s">
        <v>235</v>
      </c>
    </row>
    <row r="8">
      <c r="A8" s="4" t="s">
        <v>179</v>
      </c>
      <c r="B8" s="4" t="s">
        <v>236</v>
      </c>
      <c r="C8" s="4" t="s">
        <v>237</v>
      </c>
    </row>
    <row r="9">
      <c r="A9" s="4" t="s">
        <v>179</v>
      </c>
      <c r="B9" s="4" t="s">
        <v>210</v>
      </c>
      <c r="C9" s="4" t="s">
        <v>238</v>
      </c>
    </row>
    <row r="10">
      <c r="A10" s="4" t="s">
        <v>179</v>
      </c>
      <c r="B10" s="4" t="s">
        <v>212</v>
      </c>
      <c r="C10" s="4" t="s">
        <v>239</v>
      </c>
    </row>
    <row r="11">
      <c r="A11" s="4" t="s">
        <v>179</v>
      </c>
      <c r="B11" s="4" t="s">
        <v>214</v>
      </c>
      <c r="C11" s="4" t="s">
        <v>240</v>
      </c>
    </row>
    <row r="12">
      <c r="A12" s="4" t="s">
        <v>179</v>
      </c>
      <c r="B12" s="4" t="s">
        <v>216</v>
      </c>
      <c r="C12" s="4" t="s">
        <v>241</v>
      </c>
    </row>
    <row r="13">
      <c r="A13" s="4" t="s">
        <v>179</v>
      </c>
      <c r="B13" s="4" t="s">
        <v>218</v>
      </c>
      <c r="C13" s="4" t="s">
        <v>242</v>
      </c>
    </row>
    <row r="14">
      <c r="A14" s="4" t="s">
        <v>179</v>
      </c>
      <c r="B14" s="4" t="s">
        <v>220</v>
      </c>
      <c r="C14" s="4" t="s">
        <v>243</v>
      </c>
    </row>
    <row r="15">
      <c r="A15" s="4" t="s">
        <v>179</v>
      </c>
      <c r="B15" s="4" t="s">
        <v>222</v>
      </c>
      <c r="C15" s="4" t="s">
        <v>244</v>
      </c>
    </row>
    <row r="16">
      <c r="A16" s="4" t="s">
        <v>179</v>
      </c>
      <c r="B16" s="4" t="s">
        <v>245</v>
      </c>
      <c r="C16" s="4" t="s">
        <v>246</v>
      </c>
    </row>
    <row r="17">
      <c r="A17" s="4" t="s">
        <v>179</v>
      </c>
      <c r="B17" s="4" t="s">
        <v>247</v>
      </c>
      <c r="C17" s="4" t="s">
        <v>248</v>
      </c>
    </row>
    <row r="18">
      <c r="A18" s="4" t="s">
        <v>179</v>
      </c>
      <c r="B18" s="4" t="s">
        <v>249</v>
      </c>
      <c r="C18" s="4" t="s">
        <v>250</v>
      </c>
    </row>
    <row r="19">
      <c r="A19" s="4" t="s">
        <v>70</v>
      </c>
      <c r="B19" s="4" t="s">
        <v>251</v>
      </c>
      <c r="C19" s="4" t="s">
        <v>252</v>
      </c>
    </row>
    <row r="20">
      <c r="A20" s="4" t="s">
        <v>70</v>
      </c>
      <c r="B20" s="4" t="s">
        <v>224</v>
      </c>
      <c r="C20" s="4" t="s">
        <v>253</v>
      </c>
    </row>
    <row r="21">
      <c r="A21" s="4" t="s">
        <v>70</v>
      </c>
      <c r="B21" s="4" t="s">
        <v>206</v>
      </c>
      <c r="C21" s="4" t="s">
        <v>254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79.88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255</v>
      </c>
      <c r="C2" s="4" t="s">
        <v>256</v>
      </c>
      <c r="D2" s="2" t="str">
        <f>IFERROR(__xludf.DUMMYFUNCTION("TEXTJOIN("", "", TRUE, FILTER(B:B, A:A = ""Input""))"),"T_env, connections, heating_rods")</f>
        <v>T_env, connections, heating_rods</v>
      </c>
      <c r="E2" s="2" t="str">
        <f>IFERROR(__xludf.DUMMYFUNCTION("TEXTJOIN("", "", TRUE, FILTER(B:B, A:A = ""Output""))"),"sensor_[id].T, connection_[id].T, connection_[id].F, heatingrod_[id].P_th_set, heatingrod_[id].P_el, heatingrod_[id].P_th, heatingrod_[id].P_th_min, heatingrod_[id].P_th_max")</f>
        <v>sensor_[id].T, connection_[id].T, connection_[id].F, heatingrod_[id].P_th_set, heatingrod_[id].P_el, heatingrod_[id].P_th, heatingrod_[id].P_th_min, heatingrod_[id].P_th_max</v>
      </c>
      <c r="F2" s="2" t="str">
        <f>IFERROR(__xludf.DUMMYFUNCTION("TEXTJOIN("", "", TRUE, FILTER(B:B, A:A = ""Param""))"),"height, diameter, volume, T_env, htc_walls, htc_layers, n_layers, n_sensors, connections, heating_rods, layers, sensors, init_vals, snapshot")</f>
        <v>height, diameter, volume, T_env, htc_walls, htc_layers, n_layers, n_sensors, connections, heating_rods, layers, sensors, init_vals, snapshot</v>
      </c>
      <c r="G2" s="2" t="str">
        <f>IFERROR(__xludf.DUMMYFUNCTION("TEXTJOIN("", "", TRUE, FILTER(B:B, A:A = ""State""))"),"T_layers, T_sensors, T_mean, snapshot")</f>
        <v>T_layers, T_sensors, T_mean, snapshot</v>
      </c>
    </row>
    <row r="3">
      <c r="A3" s="4" t="s">
        <v>35</v>
      </c>
      <c r="B3" s="4" t="s">
        <v>257</v>
      </c>
      <c r="C3" s="4" t="s">
        <v>258</v>
      </c>
    </row>
    <row r="4">
      <c r="A4" s="4" t="s">
        <v>35</v>
      </c>
      <c r="B4" s="4" t="s">
        <v>259</v>
      </c>
      <c r="C4" s="4" t="s">
        <v>260</v>
      </c>
    </row>
    <row r="5">
      <c r="A5" s="4" t="s">
        <v>48</v>
      </c>
      <c r="B5" s="4" t="s">
        <v>261</v>
      </c>
      <c r="C5" s="4" t="s">
        <v>262</v>
      </c>
    </row>
    <row r="6">
      <c r="A6" s="4" t="s">
        <v>48</v>
      </c>
      <c r="B6" s="4" t="s">
        <v>263</v>
      </c>
      <c r="C6" s="4" t="s">
        <v>264</v>
      </c>
    </row>
    <row r="7">
      <c r="A7" s="4" t="s">
        <v>48</v>
      </c>
      <c r="B7" s="4" t="s">
        <v>265</v>
      </c>
      <c r="C7" s="4" t="s">
        <v>266</v>
      </c>
    </row>
    <row r="8">
      <c r="A8" s="4" t="s">
        <v>48</v>
      </c>
      <c r="B8" s="4" t="s">
        <v>267</v>
      </c>
      <c r="C8" s="4" t="s">
        <v>268</v>
      </c>
    </row>
    <row r="9">
      <c r="A9" s="4" t="s">
        <v>48</v>
      </c>
      <c r="B9" s="4" t="s">
        <v>269</v>
      </c>
      <c r="C9" s="4" t="s">
        <v>270</v>
      </c>
    </row>
    <row r="10">
      <c r="A10" s="4" t="s">
        <v>48</v>
      </c>
      <c r="B10" s="4" t="s">
        <v>271</v>
      </c>
      <c r="C10" s="4" t="s">
        <v>272</v>
      </c>
    </row>
    <row r="11">
      <c r="A11" s="4" t="s">
        <v>48</v>
      </c>
      <c r="B11" s="4" t="s">
        <v>273</v>
      </c>
      <c r="C11" s="4" t="s">
        <v>274</v>
      </c>
    </row>
    <row r="12">
      <c r="A12" s="4" t="s">
        <v>48</v>
      </c>
      <c r="B12" s="4" t="s">
        <v>275</v>
      </c>
      <c r="C12" s="4" t="s">
        <v>276</v>
      </c>
    </row>
    <row r="13">
      <c r="A13" s="4" t="s">
        <v>179</v>
      </c>
      <c r="B13" s="4" t="s">
        <v>277</v>
      </c>
      <c r="C13" s="4" t="s">
        <v>278</v>
      </c>
    </row>
    <row r="14">
      <c r="A14" s="4" t="s">
        <v>179</v>
      </c>
      <c r="B14" s="4" t="s">
        <v>218</v>
      </c>
      <c r="C14" s="4" t="s">
        <v>279</v>
      </c>
    </row>
    <row r="15">
      <c r="A15" s="4" t="s">
        <v>179</v>
      </c>
      <c r="B15" s="4" t="s">
        <v>280</v>
      </c>
      <c r="C15" s="4" t="s">
        <v>281</v>
      </c>
    </row>
    <row r="16">
      <c r="A16" s="4" t="s">
        <v>179</v>
      </c>
      <c r="B16" s="4" t="s">
        <v>255</v>
      </c>
      <c r="C16" s="4" t="s">
        <v>282</v>
      </c>
    </row>
    <row r="17">
      <c r="A17" s="4" t="s">
        <v>179</v>
      </c>
      <c r="B17" s="4" t="s">
        <v>283</v>
      </c>
      <c r="C17" s="4" t="s">
        <v>284</v>
      </c>
    </row>
    <row r="18">
      <c r="A18" s="4" t="s">
        <v>179</v>
      </c>
      <c r="B18" s="4" t="s">
        <v>285</v>
      </c>
      <c r="C18" s="4" t="s">
        <v>286</v>
      </c>
    </row>
    <row r="19">
      <c r="A19" s="4" t="s">
        <v>179</v>
      </c>
      <c r="B19" s="4" t="s">
        <v>287</v>
      </c>
      <c r="C19" s="4" t="s">
        <v>288</v>
      </c>
    </row>
    <row r="20">
      <c r="A20" s="4" t="s">
        <v>179</v>
      </c>
      <c r="B20" s="4" t="s">
        <v>289</v>
      </c>
      <c r="C20" s="4" t="s">
        <v>290</v>
      </c>
    </row>
    <row r="21">
      <c r="A21" s="4" t="s">
        <v>179</v>
      </c>
      <c r="B21" s="4" t="s">
        <v>257</v>
      </c>
      <c r="C21" s="4" t="s">
        <v>291</v>
      </c>
    </row>
    <row r="22">
      <c r="A22" s="4" t="s">
        <v>179</v>
      </c>
      <c r="B22" s="4" t="s">
        <v>259</v>
      </c>
      <c r="C22" s="4" t="s">
        <v>292</v>
      </c>
    </row>
    <row r="23">
      <c r="A23" s="4" t="s">
        <v>179</v>
      </c>
      <c r="B23" s="4" t="s">
        <v>293</v>
      </c>
      <c r="C23" s="4" t="s">
        <v>294</v>
      </c>
    </row>
    <row r="24">
      <c r="A24" s="4" t="s">
        <v>179</v>
      </c>
      <c r="B24" s="4" t="s">
        <v>295</v>
      </c>
      <c r="C24" s="4" t="s">
        <v>296</v>
      </c>
    </row>
    <row r="25">
      <c r="A25" s="4" t="s">
        <v>179</v>
      </c>
      <c r="B25" s="4" t="s">
        <v>297</v>
      </c>
      <c r="C25" s="4" t="s">
        <v>298</v>
      </c>
    </row>
    <row r="26">
      <c r="A26" s="4" t="s">
        <v>179</v>
      </c>
      <c r="B26" s="4" t="s">
        <v>299</v>
      </c>
      <c r="C26" s="4" t="s">
        <v>300</v>
      </c>
    </row>
    <row r="27">
      <c r="A27" s="4" t="s">
        <v>70</v>
      </c>
      <c r="B27" s="4" t="s">
        <v>301</v>
      </c>
      <c r="C27" s="4" t="s">
        <v>302</v>
      </c>
    </row>
    <row r="28">
      <c r="A28" s="4" t="s">
        <v>70</v>
      </c>
      <c r="B28" s="4" t="s">
        <v>303</v>
      </c>
      <c r="C28" s="4" t="s">
        <v>304</v>
      </c>
    </row>
    <row r="29">
      <c r="A29" s="4" t="s">
        <v>70</v>
      </c>
      <c r="B29" s="4" t="s">
        <v>305</v>
      </c>
      <c r="C29" s="4" t="s">
        <v>306</v>
      </c>
    </row>
    <row r="30">
      <c r="A30" s="4" t="s">
        <v>70</v>
      </c>
      <c r="B30" s="4" t="s">
        <v>299</v>
      </c>
      <c r="C30" s="4" t="s">
        <v>307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9.13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308</v>
      </c>
      <c r="C2" s="4" t="s">
        <v>309</v>
      </c>
      <c r="D2" s="2" t="str">
        <f>IFERROR(__xludf.DUMMYFUNCTION("TEXTJOIN("", "", TRUE, FILTER(B:B, A:A = ""Input""))"),"load")</f>
        <v>load</v>
      </c>
      <c r="E2" s="2" t="str">
        <f>IFERROR(__xludf.DUMMYFUNCTION("TEXTJOIN("", "", TRUE, FILTER(B:B, A:A = ""Output""))"),"load_dem")</f>
        <v>load_dem</v>
      </c>
      <c r="F2" s="2" t="str">
        <f>IFERROR(__xludf.DUMMYFUNCTION("TEXTJOIN("", "", TRUE, FILTER(B:B, A:A = ""Param""))"),"houses, output_type, sim_start")</f>
        <v>houses, output_type, sim_start</v>
      </c>
      <c r="G2" s="2" t="str">
        <f>IFERROR(__xludf.DUMMYFUNCTION("TEXTJOIN("", "", TRUE, FILTER(B:B, A:A = ""State""))"),"consumption, time, forecast")</f>
        <v>consumption, time, forecast</v>
      </c>
    </row>
    <row r="3">
      <c r="A3" s="4" t="s">
        <v>48</v>
      </c>
      <c r="B3" s="4" t="s">
        <v>114</v>
      </c>
      <c r="C3" s="4" t="s">
        <v>310</v>
      </c>
    </row>
    <row r="4">
      <c r="A4" s="4" t="s">
        <v>179</v>
      </c>
      <c r="B4" s="4" t="s">
        <v>180</v>
      </c>
      <c r="C4" s="4" t="s">
        <v>311</v>
      </c>
    </row>
    <row r="5">
      <c r="A5" s="4" t="s">
        <v>179</v>
      </c>
      <c r="B5" s="4" t="s">
        <v>312</v>
      </c>
      <c r="C5" s="4" t="s">
        <v>313</v>
      </c>
    </row>
    <row r="6">
      <c r="A6" s="4" t="s">
        <v>179</v>
      </c>
      <c r="B6" s="4" t="s">
        <v>100</v>
      </c>
      <c r="C6" s="4" t="s">
        <v>101</v>
      </c>
    </row>
    <row r="7">
      <c r="A7" s="4" t="s">
        <v>70</v>
      </c>
      <c r="B7" s="4" t="s">
        <v>182</v>
      </c>
      <c r="C7" s="4" t="s">
        <v>314</v>
      </c>
    </row>
    <row r="8">
      <c r="A8" s="4" t="s">
        <v>70</v>
      </c>
      <c r="B8" s="4" t="s">
        <v>315</v>
      </c>
      <c r="C8" s="4" t="s">
        <v>316</v>
      </c>
    </row>
    <row r="9">
      <c r="A9" s="4" t="s">
        <v>70</v>
      </c>
      <c r="B9" s="4" t="s">
        <v>317</v>
      </c>
      <c r="C9" s="4" t="s">
        <v>318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7.38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319</v>
      </c>
      <c r="C2" s="4" t="s">
        <v>320</v>
      </c>
      <c r="D2" s="2" t="str">
        <f>IFERROR(__xludf.DUMMYFUNCTION("TEXTJOIN("", "", TRUE, FILTER(B:B, A:A = ""Input""))"),"G_Gh, G_Dh, G_Bn, Ta, hs, FF, Az")</f>
        <v>G_Gh, G_Dh, G_Bn, Ta, hs, FF, Az</v>
      </c>
      <c r="E2" s="2" t="str">
        <f>IFERROR(__xludf.DUMMYFUNCTION("TEXTJOIN("", "", TRUE, FILTER(B:B, A:A = ""Output""))"),"pv_gen, total_irr")</f>
        <v>pv_gen, total_irr</v>
      </c>
      <c r="F2" s="2" t="str">
        <f>IFERROR(__xludf.DUMMYFUNCTION("TEXTJOIN("", "", TRUE, FILTER(B:B, A:A = ""Param""))"),"panel_data, m_tilt, m_az, cap, output_type, sim_start")</f>
        <v>panel_data, m_tilt, m_az, cap, output_type, sim_start</v>
      </c>
      <c r="G2" s="2" t="str">
        <f>IFERROR(__xludf.DUMMYFUNCTION("TEXTJOIN("", "", TRUE, FILTER(B:B, A:A = ""State""))"),"m_area, NOCT, m_efficiency_stc, G_NOCT, P_STC, peak_power, time_interval, g_aoi, ghi, dhi, dni, temp, sun_el, ws, sun_az")</f>
        <v>m_area, NOCT, m_efficiency_stc, G_NOCT, P_STC, peak_power, time_interval, g_aoi, ghi, dhi, dni, temp, sun_el, ws, sun_az</v>
      </c>
    </row>
    <row r="3">
      <c r="A3" s="4" t="s">
        <v>35</v>
      </c>
      <c r="B3" s="4" t="s">
        <v>321</v>
      </c>
      <c r="C3" s="4" t="s">
        <v>322</v>
      </c>
    </row>
    <row r="4">
      <c r="A4" s="4" t="s">
        <v>35</v>
      </c>
      <c r="B4" s="4" t="s">
        <v>323</v>
      </c>
      <c r="C4" s="4" t="s">
        <v>324</v>
      </c>
    </row>
    <row r="5">
      <c r="A5" s="4" t="s">
        <v>35</v>
      </c>
      <c r="B5" s="4" t="s">
        <v>325</v>
      </c>
      <c r="C5" s="4" t="s">
        <v>326</v>
      </c>
    </row>
    <row r="6">
      <c r="A6" s="4" t="s">
        <v>35</v>
      </c>
      <c r="B6" s="4" t="s">
        <v>327</v>
      </c>
      <c r="C6" s="4" t="s">
        <v>328</v>
      </c>
    </row>
    <row r="7">
      <c r="A7" s="4" t="s">
        <v>35</v>
      </c>
      <c r="B7" s="4" t="s">
        <v>329</v>
      </c>
      <c r="C7" s="4" t="s">
        <v>330</v>
      </c>
    </row>
    <row r="8">
      <c r="A8" s="4" t="s">
        <v>35</v>
      </c>
      <c r="B8" s="4" t="s">
        <v>331</v>
      </c>
      <c r="C8" s="4" t="s">
        <v>332</v>
      </c>
    </row>
    <row r="9">
      <c r="A9" s="4" t="s">
        <v>48</v>
      </c>
      <c r="B9" s="4" t="s">
        <v>112</v>
      </c>
      <c r="C9" s="4" t="s">
        <v>333</v>
      </c>
    </row>
    <row r="10">
      <c r="A10" s="4" t="s">
        <v>48</v>
      </c>
      <c r="B10" s="4" t="s">
        <v>334</v>
      </c>
      <c r="C10" s="4" t="s">
        <v>335</v>
      </c>
    </row>
    <row r="11">
      <c r="A11" s="4" t="s">
        <v>179</v>
      </c>
      <c r="B11" s="4" t="s">
        <v>336</v>
      </c>
      <c r="C11" s="4" t="s">
        <v>337</v>
      </c>
    </row>
    <row r="12">
      <c r="A12" s="4" t="s">
        <v>179</v>
      </c>
      <c r="B12" s="4" t="s">
        <v>338</v>
      </c>
      <c r="C12" s="4" t="s">
        <v>339</v>
      </c>
    </row>
    <row r="13">
      <c r="A13" s="4" t="s">
        <v>179</v>
      </c>
      <c r="B13" s="4" t="s">
        <v>340</v>
      </c>
      <c r="C13" s="4" t="s">
        <v>341</v>
      </c>
    </row>
    <row r="14">
      <c r="A14" s="4" t="s">
        <v>179</v>
      </c>
      <c r="B14" s="4" t="s">
        <v>342</v>
      </c>
      <c r="C14" s="4" t="s">
        <v>343</v>
      </c>
    </row>
    <row r="15">
      <c r="A15" s="4" t="s">
        <v>179</v>
      </c>
      <c r="B15" s="4" t="s">
        <v>312</v>
      </c>
      <c r="C15" s="4" t="s">
        <v>344</v>
      </c>
    </row>
    <row r="16">
      <c r="A16" s="4" t="s">
        <v>179</v>
      </c>
      <c r="B16" s="4" t="s">
        <v>100</v>
      </c>
      <c r="C16" s="4" t="s">
        <v>345</v>
      </c>
    </row>
    <row r="17">
      <c r="A17" s="4" t="s">
        <v>70</v>
      </c>
      <c r="B17" s="4" t="s">
        <v>346</v>
      </c>
      <c r="C17" s="4" t="s">
        <v>347</v>
      </c>
    </row>
    <row r="18">
      <c r="A18" s="4" t="s">
        <v>70</v>
      </c>
      <c r="B18" s="4" t="s">
        <v>348</v>
      </c>
      <c r="C18" s="4" t="s">
        <v>349</v>
      </c>
    </row>
    <row r="19">
      <c r="A19" s="4" t="s">
        <v>70</v>
      </c>
      <c r="B19" s="4" t="s">
        <v>350</v>
      </c>
      <c r="C19" s="4" t="s">
        <v>351</v>
      </c>
    </row>
    <row r="20">
      <c r="A20" s="4" t="s">
        <v>70</v>
      </c>
      <c r="B20" s="4" t="s">
        <v>352</v>
      </c>
      <c r="C20" s="4" t="s">
        <v>353</v>
      </c>
    </row>
    <row r="21">
      <c r="A21" s="4" t="s">
        <v>70</v>
      </c>
      <c r="B21" s="4" t="s">
        <v>354</v>
      </c>
      <c r="C21" s="4" t="s">
        <v>355</v>
      </c>
    </row>
    <row r="22">
      <c r="A22" s="4" t="s">
        <v>70</v>
      </c>
      <c r="B22" s="4" t="s">
        <v>356</v>
      </c>
      <c r="C22" s="4" t="s">
        <v>357</v>
      </c>
    </row>
    <row r="23">
      <c r="A23" s="4" t="s">
        <v>70</v>
      </c>
      <c r="B23" s="4" t="s">
        <v>358</v>
      </c>
      <c r="C23" s="4" t="s">
        <v>359</v>
      </c>
    </row>
    <row r="24">
      <c r="A24" s="4" t="s">
        <v>70</v>
      </c>
      <c r="B24" s="4" t="s">
        <v>360</v>
      </c>
      <c r="C24" s="4" t="s">
        <v>361</v>
      </c>
    </row>
    <row r="25">
      <c r="A25" s="4" t="s">
        <v>70</v>
      </c>
      <c r="B25" s="4" t="s">
        <v>362</v>
      </c>
      <c r="C25" s="4" t="s">
        <v>363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8.0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364</v>
      </c>
      <c r="C2" s="4" t="s">
        <v>365</v>
      </c>
      <c r="D2" s="2" t="str">
        <f>IFERROR(__xludf.DUMMYFUNCTION("TEXTJOIN("", "", TRUE, FILTER(B:B, A:A = ""Input""))"),"u")</f>
        <v>u</v>
      </c>
      <c r="E2" s="2" t="str">
        <f>IFERROR(__xludf.DUMMYFUNCTION("TEXTJOIN("", "", TRUE, FILTER(B:B, A:A = ""Output""))"),"wind_gen, u")</f>
        <v>wind_gen, u</v>
      </c>
      <c r="F2" s="2" t="str">
        <f>IFERROR(__xludf.DUMMYFUNCTION("TEXTJOIN("", "", TRUE, FILTER(B:B, A:A = ""Param""))"),"p_rated, u_rated, u_cutin, u_cutout, cp, diameter, output_type, sim_start, resolution")</f>
        <v>p_rated, u_rated, u_cutin, u_cutout, cp, diameter, output_type, sim_start, resolution</v>
      </c>
      <c r="G2" s="2" t="str">
        <f>IFERROR(__xludf.DUMMYFUNCTION("TEXTJOIN("", "", TRUE, FILTER(B:B, A:A = ""State""))"),"time_interval, powerout, u60, u25")</f>
        <v>time_interval, powerout, u60, u25</v>
      </c>
    </row>
    <row r="3">
      <c r="A3" s="4" t="s">
        <v>48</v>
      </c>
      <c r="B3" s="4" t="s">
        <v>110</v>
      </c>
      <c r="C3" s="4" t="s">
        <v>366</v>
      </c>
    </row>
    <row r="4">
      <c r="A4" s="4" t="s">
        <v>48</v>
      </c>
      <c r="B4" s="4" t="s">
        <v>364</v>
      </c>
      <c r="C4" s="4" t="s">
        <v>367</v>
      </c>
    </row>
    <row r="5">
      <c r="A5" s="4" t="s">
        <v>179</v>
      </c>
      <c r="B5" s="4" t="s">
        <v>368</v>
      </c>
      <c r="C5" s="4" t="s">
        <v>369</v>
      </c>
    </row>
    <row r="6">
      <c r="A6" s="4" t="s">
        <v>179</v>
      </c>
      <c r="B6" s="4" t="s">
        <v>370</v>
      </c>
      <c r="C6" s="4" t="s">
        <v>371</v>
      </c>
    </row>
    <row r="7">
      <c r="A7" s="4" t="s">
        <v>179</v>
      </c>
      <c r="B7" s="4" t="s">
        <v>372</v>
      </c>
      <c r="C7" s="4" t="s">
        <v>373</v>
      </c>
    </row>
    <row r="8">
      <c r="A8" s="4" t="s">
        <v>179</v>
      </c>
      <c r="B8" s="4" t="s">
        <v>374</v>
      </c>
      <c r="C8" s="4" t="s">
        <v>375</v>
      </c>
    </row>
    <row r="9">
      <c r="A9" s="4" t="s">
        <v>179</v>
      </c>
      <c r="B9" s="4" t="s">
        <v>376</v>
      </c>
      <c r="C9" s="4" t="s">
        <v>377</v>
      </c>
    </row>
    <row r="10">
      <c r="A10" s="4" t="s">
        <v>179</v>
      </c>
      <c r="B10" s="4" t="s">
        <v>218</v>
      </c>
      <c r="C10" s="4" t="s">
        <v>378</v>
      </c>
    </row>
    <row r="11">
      <c r="A11" s="4" t="s">
        <v>179</v>
      </c>
      <c r="B11" s="4" t="s">
        <v>312</v>
      </c>
      <c r="C11" s="4" t="s">
        <v>379</v>
      </c>
    </row>
    <row r="12">
      <c r="A12" s="4" t="s">
        <v>179</v>
      </c>
      <c r="B12" s="4" t="s">
        <v>100</v>
      </c>
      <c r="C12" s="4" t="s">
        <v>345</v>
      </c>
    </row>
    <row r="13">
      <c r="A13" s="4" t="s">
        <v>179</v>
      </c>
      <c r="B13" s="4" t="s">
        <v>168</v>
      </c>
      <c r="C13" s="4" t="s">
        <v>380</v>
      </c>
    </row>
    <row r="14">
      <c r="A14" s="4" t="s">
        <v>70</v>
      </c>
      <c r="B14" s="4" t="s">
        <v>358</v>
      </c>
      <c r="C14" s="4" t="s">
        <v>359</v>
      </c>
    </row>
    <row r="15">
      <c r="A15" s="4" t="s">
        <v>70</v>
      </c>
      <c r="B15" s="4" t="s">
        <v>381</v>
      </c>
      <c r="C15" s="4" t="s">
        <v>382</v>
      </c>
    </row>
    <row r="16">
      <c r="A16" s="4" t="s">
        <v>70</v>
      </c>
      <c r="B16" s="4" t="s">
        <v>383</v>
      </c>
      <c r="C16" s="4" t="s">
        <v>384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13"/>
    <col customWidth="1" min="3" max="3" width="83.88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385</v>
      </c>
      <c r="C2" s="4" t="s">
        <v>386</v>
      </c>
      <c r="D2" s="2" t="str">
        <f>IFERROR(__xludf.DUMMYFUNCTION("TEXTJOIN("", "", TRUE, FILTER(B:B, A:A = ""Input""))"),"h2product")</f>
        <v>h2product</v>
      </c>
      <c r="E2" s="2" t="str">
        <f>IFERROR(__xludf.DUMMYFUNCTION("TEXTJOIN("", "", TRUE, FILTER(B:B, A:A = ""Output""))"),"h2product_gen")</f>
        <v>h2product_gen</v>
      </c>
      <c r="F2" s="2" t="str">
        <f>IFERROR(__xludf.DUMMYFUNCTION("TEXTJOIN("", "", TRUE, FILTER(B:B, A:A = ""Param""))"),"houses")</f>
        <v>houses</v>
      </c>
      <c r="G2" s="2" t="str">
        <f>IFERROR(__xludf.DUMMYFUNCTION("TEXTJOIN("", "", TRUE, FILTER(B:B, A:A = ""State""))"),"production")</f>
        <v>production</v>
      </c>
    </row>
    <row r="3">
      <c r="A3" s="4" t="s">
        <v>48</v>
      </c>
      <c r="B3" s="4" t="s">
        <v>387</v>
      </c>
      <c r="C3" s="4" t="s">
        <v>388</v>
      </c>
    </row>
    <row r="4">
      <c r="A4" s="4" t="s">
        <v>179</v>
      </c>
      <c r="B4" s="4" t="s">
        <v>180</v>
      </c>
      <c r="C4" s="4" t="s">
        <v>389</v>
      </c>
    </row>
    <row r="5">
      <c r="A5" s="4" t="s">
        <v>70</v>
      </c>
      <c r="B5" s="4" t="s">
        <v>390</v>
      </c>
      <c r="C5" s="4" t="s">
        <v>391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77.0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392</v>
      </c>
      <c r="C2" s="4" t="s">
        <v>393</v>
      </c>
      <c r="D2" s="2" t="str">
        <f>IFERROR(__xludf.DUMMYFUNCTION("TEXTJOIN("", "", TRUE, FILTER(B:B, A:A = ""Input""))"),"flow2h2s, eleh2_in, fuelh2_out")</f>
        <v>flow2h2s, eleh2_in, fuelh2_out</v>
      </c>
      <c r="E2" s="2" t="str">
        <f>IFERROR(__xludf.DUMMYFUNCTION("TEXTJOIN("", "", TRUE, FILTER(B:B, A:A = ""Output""))"),"h2_flow, h2_excess_flow, h2_soc, mod, flag")</f>
        <v>h2_flow, h2_excess_flow, h2_soc, mod, flag</v>
      </c>
      <c r="F2" s="2" t="str">
        <f>IFERROR(__xludf.DUMMYFUNCTION("TEXTJOIN("", "", TRUE, FILTER(B:B, A:A = ""Param""))"),"initial_soc, h2storage_soc_min, h2storage_soc_max, eff, max_h2, min_h2, capacity, resolution")</f>
        <v>initial_soc, h2storage_soc_min, h2storage_soc_max, eff, max_h2, min_h2, capacity, resolution</v>
      </c>
      <c r="G2" s="2" t="str">
        <f>IFERROR(__xludf.DUMMYFUNCTION("TEXTJOIN("", "", TRUE, FILTER(B:B, A:A = ""State""))"),"h2storage_soc")</f>
        <v>h2storage_soc</v>
      </c>
    </row>
    <row r="3">
      <c r="A3" s="4" t="s">
        <v>35</v>
      </c>
      <c r="B3" s="4" t="s">
        <v>394</v>
      </c>
      <c r="C3" s="4" t="s">
        <v>395</v>
      </c>
    </row>
    <row r="4">
      <c r="A4" s="4" t="s">
        <v>35</v>
      </c>
      <c r="B4" s="4" t="s">
        <v>396</v>
      </c>
      <c r="C4" s="4" t="s">
        <v>397</v>
      </c>
    </row>
    <row r="5">
      <c r="A5" s="4" t="s">
        <v>48</v>
      </c>
      <c r="B5" s="4" t="s">
        <v>398</v>
      </c>
      <c r="C5" s="4" t="s">
        <v>399</v>
      </c>
    </row>
    <row r="6">
      <c r="A6" s="4" t="s">
        <v>48</v>
      </c>
      <c r="B6" s="4" t="s">
        <v>400</v>
      </c>
      <c r="C6" s="4" t="s">
        <v>401</v>
      </c>
    </row>
    <row r="7">
      <c r="A7" s="4" t="s">
        <v>48</v>
      </c>
      <c r="B7" s="4" t="s">
        <v>118</v>
      </c>
      <c r="C7" s="4" t="s">
        <v>402</v>
      </c>
    </row>
    <row r="8">
      <c r="A8" s="4" t="s">
        <v>48</v>
      </c>
      <c r="B8" s="4" t="s">
        <v>152</v>
      </c>
      <c r="C8" s="4" t="s">
        <v>231</v>
      </c>
    </row>
    <row r="9">
      <c r="A9" s="4" t="s">
        <v>48</v>
      </c>
      <c r="B9" s="4" t="s">
        <v>154</v>
      </c>
      <c r="C9" s="4" t="s">
        <v>232</v>
      </c>
    </row>
    <row r="10">
      <c r="A10" s="4" t="s">
        <v>179</v>
      </c>
      <c r="B10" s="4" t="s">
        <v>403</v>
      </c>
      <c r="C10" s="4" t="s">
        <v>404</v>
      </c>
    </row>
    <row r="11">
      <c r="A11" s="4" t="s">
        <v>179</v>
      </c>
      <c r="B11" s="4" t="s">
        <v>405</v>
      </c>
      <c r="C11" s="4" t="s">
        <v>406</v>
      </c>
    </row>
    <row r="12">
      <c r="A12" s="4" t="s">
        <v>179</v>
      </c>
      <c r="B12" s="4" t="s">
        <v>407</v>
      </c>
      <c r="C12" s="4" t="s">
        <v>408</v>
      </c>
    </row>
    <row r="13">
      <c r="A13" s="4" t="s">
        <v>179</v>
      </c>
      <c r="B13" s="4" t="s">
        <v>245</v>
      </c>
      <c r="C13" s="4" t="s">
        <v>409</v>
      </c>
    </row>
    <row r="14">
      <c r="A14" s="4" t="s">
        <v>179</v>
      </c>
      <c r="B14" s="4" t="s">
        <v>410</v>
      </c>
      <c r="C14" s="4" t="s">
        <v>411</v>
      </c>
    </row>
    <row r="15">
      <c r="A15" s="4" t="s">
        <v>179</v>
      </c>
      <c r="B15" s="4" t="s">
        <v>412</v>
      </c>
      <c r="C15" s="4" t="s">
        <v>413</v>
      </c>
    </row>
    <row r="16">
      <c r="A16" s="4" t="s">
        <v>179</v>
      </c>
      <c r="B16" s="4" t="s">
        <v>414</v>
      </c>
      <c r="C16" s="4" t="s">
        <v>415</v>
      </c>
    </row>
    <row r="17">
      <c r="A17" s="4" t="s">
        <v>179</v>
      </c>
      <c r="B17" s="4" t="s">
        <v>168</v>
      </c>
      <c r="C17" s="4" t="s">
        <v>169</v>
      </c>
    </row>
    <row r="18">
      <c r="A18" s="4" t="s">
        <v>70</v>
      </c>
      <c r="B18" s="4" t="s">
        <v>416</v>
      </c>
      <c r="C18" s="4" t="s">
        <v>417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4.13"/>
  </cols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2.38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418</v>
      </c>
      <c r="C2" s="4" t="s">
        <v>419</v>
      </c>
      <c r="D2" s="2" t="str">
        <f>IFERROR(__xludf.DUMMYFUNCTION("TEXTJOIN("", "", TRUE, FILTER(B:B, A:A = ""Input""))"),"qdemand")</f>
        <v>qdemand</v>
      </c>
      <c r="E2" s="2" t="str">
        <f>IFERROR(__xludf.DUMMYFUNCTION("TEXTJOIN("", "", TRUE, FILTER(B:B, A:A = ""Output""))"),"qdemand_dem")</f>
        <v>qdemand_dem</v>
      </c>
      <c r="F2" s="2" t="str">
        <f>IFERROR(__xludf.DUMMYFUNCTION("TEXTJOIN("", "", TRUE, FILTER(B:B, A:A = ""Param""))"),"utilities")</f>
        <v>utilities</v>
      </c>
      <c r="G2" s="2" t="str">
        <f>IFERROR(__xludf.DUMMYFUNCTION("TEXTJOIN("", "", TRUE, FILTER(B:B, A:A = ""State""))"),"consumption")</f>
        <v>consumption</v>
      </c>
    </row>
    <row r="3">
      <c r="A3" s="4" t="s">
        <v>48</v>
      </c>
      <c r="B3" s="4" t="s">
        <v>420</v>
      </c>
      <c r="C3" s="4" t="s">
        <v>421</v>
      </c>
    </row>
    <row r="4">
      <c r="A4" s="4" t="s">
        <v>179</v>
      </c>
      <c r="B4" s="4" t="s">
        <v>422</v>
      </c>
      <c r="C4" s="4" t="s">
        <v>423</v>
      </c>
    </row>
    <row r="5">
      <c r="A5" s="4" t="s">
        <v>70</v>
      </c>
      <c r="B5" s="4" t="s">
        <v>182</v>
      </c>
      <c r="C5" s="4" t="s">
        <v>424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9.25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425</v>
      </c>
      <c r="C2" s="4" t="s">
        <v>426</v>
      </c>
      <c r="D2" s="2" t="str">
        <f>IFERROR(__xludf.DUMMYFUNCTION("TEXTJOIN("", "", TRUE, FILTER(B:B, A:A = ""Input""))"),"qproduct")</f>
        <v>qproduct</v>
      </c>
      <c r="E2" s="2" t="str">
        <f>IFERROR(__xludf.DUMMYFUNCTION("TEXTJOIN("", "", TRUE, FILTER(B:B, A:A = ""Output""))"),"qproduct_gen")</f>
        <v>qproduct_gen</v>
      </c>
      <c r="F2" s="2" t="str">
        <f>IFERROR(__xludf.DUMMYFUNCTION("TEXTJOIN("", "", TRUE, FILTER(B:B, A:A = ""Param""))"),"utilities")</f>
        <v>utilities</v>
      </c>
      <c r="G2" s="2" t="str">
        <f>IFERROR(__xludf.DUMMYFUNCTION("TEXTJOIN("", "", TRUE, FILTER(B:B, A:A = ""State""))"),"production")</f>
        <v>production</v>
      </c>
    </row>
    <row r="3">
      <c r="A3" s="4" t="s">
        <v>48</v>
      </c>
      <c r="B3" s="4" t="s">
        <v>427</v>
      </c>
      <c r="C3" s="4" t="s">
        <v>428</v>
      </c>
    </row>
    <row r="4">
      <c r="A4" s="4" t="s">
        <v>179</v>
      </c>
      <c r="B4" s="4" t="s">
        <v>422</v>
      </c>
      <c r="C4" s="4" t="s">
        <v>429</v>
      </c>
    </row>
    <row r="5">
      <c r="A5" s="4" t="s">
        <v>70</v>
      </c>
      <c r="B5" s="4" t="s">
        <v>390</v>
      </c>
      <c r="C5" s="4" t="s">
        <v>430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3.0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431</v>
      </c>
      <c r="C2" s="4" t="s">
        <v>432</v>
      </c>
      <c r="D2" s="2" t="str">
        <f>IFERROR(__xludf.DUMMYFUNCTION("TEXTJOIN("", "", TRUE, FILTER(B:B, A:A = ""Input""))"),"h2_consume")</f>
        <v>h2_consume</v>
      </c>
      <c r="E2" s="2" t="str">
        <f>IFERROR(__xludf.DUMMYFUNCTION("TEXTJOIN("", "", TRUE, FILTER(B:B, A:A = ""Output""))"),"fc_gen, h2fuel, q_product")</f>
        <v>fc_gen, h2fuel, q_product</v>
      </c>
      <c r="F2" s="2" t="str">
        <f>IFERROR(__xludf.DUMMYFUNCTION("TEXTJOIN("", "", TRUE, FILTER(B:B, A:A = ""Param""))"),"eff, term_eff, min_flow, max_flow, resolution")</f>
        <v>eff, term_eff, min_flow, max_flow, resolution</v>
      </c>
      <c r="G2" s="2" t="str">
        <f>IFERROR(__xludf.DUMMYFUNCTION("TEXTJOIN("", "", TRUE, FILTER(B:B, A:A = ""State""))"),"eff")</f>
        <v>eff</v>
      </c>
    </row>
    <row r="3">
      <c r="A3" s="4" t="s">
        <v>48</v>
      </c>
      <c r="B3" s="4" t="s">
        <v>433</v>
      </c>
      <c r="C3" s="4" t="s">
        <v>434</v>
      </c>
    </row>
    <row r="4">
      <c r="A4" s="4" t="s">
        <v>48</v>
      </c>
      <c r="B4" s="4" t="s">
        <v>435</v>
      </c>
      <c r="C4" s="4" t="s">
        <v>436</v>
      </c>
    </row>
    <row r="5">
      <c r="A5" s="4" t="s">
        <v>48</v>
      </c>
      <c r="B5" s="4" t="s">
        <v>437</v>
      </c>
      <c r="C5" s="4" t="s">
        <v>438</v>
      </c>
    </row>
    <row r="6">
      <c r="A6" s="4" t="s">
        <v>179</v>
      </c>
      <c r="B6" s="4" t="s">
        <v>245</v>
      </c>
      <c r="C6" s="4" t="s">
        <v>439</v>
      </c>
    </row>
    <row r="7">
      <c r="A7" s="4" t="s">
        <v>179</v>
      </c>
      <c r="B7" s="4" t="s">
        <v>440</v>
      </c>
      <c r="C7" s="4" t="s">
        <v>441</v>
      </c>
    </row>
    <row r="8">
      <c r="A8" s="4" t="s">
        <v>179</v>
      </c>
      <c r="B8" s="4" t="s">
        <v>442</v>
      </c>
      <c r="C8" s="4" t="s">
        <v>443</v>
      </c>
    </row>
    <row r="9">
      <c r="A9" s="4" t="s">
        <v>179</v>
      </c>
      <c r="B9" s="4" t="s">
        <v>444</v>
      </c>
      <c r="C9" s="4" t="s">
        <v>445</v>
      </c>
    </row>
    <row r="10">
      <c r="A10" s="4" t="s">
        <v>179</v>
      </c>
      <c r="B10" s="4" t="s">
        <v>168</v>
      </c>
      <c r="C10" s="4" t="s">
        <v>446</v>
      </c>
    </row>
    <row r="11">
      <c r="A11" s="4" t="s">
        <v>70</v>
      </c>
      <c r="B11" s="4" t="s">
        <v>245</v>
      </c>
      <c r="C11" s="4" t="s">
        <v>447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88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122</v>
      </c>
      <c r="C2" s="4" t="s">
        <v>448</v>
      </c>
      <c r="D2" s="2" t="str">
        <f>IFERROR(__xludf.DUMMYFUNCTION("TEXTJOIN("", "", TRUE, FILTER(B:B, A:A = ""Input""))"),"flow2e, desired_power")</f>
        <v>flow2e, desired_power</v>
      </c>
      <c r="E2" s="2" t="str">
        <f>IFERROR(__xludf.DUMMYFUNCTION("TEXTJOIN("", "", TRUE, FILTER(B:B, A:A = ""Output""))"),"h2_gen, q_product, e_consume")</f>
        <v>h2_gen, q_product, e_consume</v>
      </c>
      <c r="F2" s="2" t="str">
        <f>IFERROR(__xludf.DUMMYFUNCTION("TEXTJOIN("", "", TRUE, FILTER(B:B, A:A = ""Param""))"),"eff, resolution, term_eff, rated_power, ramp_rate")</f>
        <v>eff, resolution, term_eff, rated_power, ramp_rate</v>
      </c>
      <c r="G2" s="2" t="str">
        <f>IFERROR(__xludf.DUMMYFUNCTION("TEXTJOIN("", "", TRUE, FILTER(B:B, A:A = ""State""))"),"p_in_last, h_out, p_in")</f>
        <v>p_in_last, h_out, p_in</v>
      </c>
    </row>
    <row r="3">
      <c r="A3" s="4" t="s">
        <v>35</v>
      </c>
      <c r="B3" s="4" t="s">
        <v>449</v>
      </c>
      <c r="C3" s="4" t="s">
        <v>450</v>
      </c>
    </row>
    <row r="4">
      <c r="A4" s="4" t="s">
        <v>48</v>
      </c>
      <c r="B4" s="4" t="s">
        <v>451</v>
      </c>
      <c r="C4" s="4" t="s">
        <v>452</v>
      </c>
    </row>
    <row r="5">
      <c r="A5" s="4" t="s">
        <v>48</v>
      </c>
      <c r="B5" s="4" t="s">
        <v>437</v>
      </c>
      <c r="C5" s="4" t="s">
        <v>453</v>
      </c>
    </row>
    <row r="6">
      <c r="A6" s="4" t="s">
        <v>48</v>
      </c>
      <c r="B6" s="4" t="s">
        <v>454</v>
      </c>
      <c r="C6" s="4" t="s">
        <v>455</v>
      </c>
    </row>
    <row r="7">
      <c r="A7" s="4" t="s">
        <v>179</v>
      </c>
      <c r="B7" s="4" t="s">
        <v>245</v>
      </c>
      <c r="C7" s="4" t="s">
        <v>456</v>
      </c>
    </row>
    <row r="8">
      <c r="A8" s="4" t="s">
        <v>179</v>
      </c>
      <c r="B8" s="4" t="s">
        <v>168</v>
      </c>
      <c r="C8" s="4" t="s">
        <v>457</v>
      </c>
    </row>
    <row r="9">
      <c r="A9" s="4" t="s">
        <v>179</v>
      </c>
      <c r="B9" s="4" t="s">
        <v>440</v>
      </c>
      <c r="C9" s="4" t="s">
        <v>458</v>
      </c>
    </row>
    <row r="10">
      <c r="A10" s="4" t="s">
        <v>179</v>
      </c>
      <c r="B10" s="4" t="s">
        <v>459</v>
      </c>
      <c r="C10" s="4" t="s">
        <v>460</v>
      </c>
    </row>
    <row r="11">
      <c r="A11" s="4" t="s">
        <v>179</v>
      </c>
      <c r="B11" s="4" t="s">
        <v>461</v>
      </c>
      <c r="C11" s="4" t="s">
        <v>462</v>
      </c>
    </row>
    <row r="12">
      <c r="A12" s="4" t="s">
        <v>70</v>
      </c>
      <c r="B12" s="4" t="s">
        <v>463</v>
      </c>
      <c r="C12" s="4" t="s">
        <v>464</v>
      </c>
    </row>
    <row r="13">
      <c r="A13" s="4" t="s">
        <v>70</v>
      </c>
      <c r="B13" s="4" t="s">
        <v>143</v>
      </c>
      <c r="C13" s="4" t="s">
        <v>465</v>
      </c>
    </row>
    <row r="14">
      <c r="A14" s="4" t="s">
        <v>70</v>
      </c>
      <c r="B14" s="4" t="s">
        <v>149</v>
      </c>
      <c r="C14" s="4" t="s">
        <v>466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5.25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467</v>
      </c>
      <c r="C2" s="4" t="s">
        <v>468</v>
      </c>
      <c r="D2" s="2" t="str">
        <f>IFERROR(__xludf.DUMMYFUNCTION("TEXTJOIN("", "", TRUE, FILTER(B:B, A:A = ""Input""))"),"eboiler_dem")</f>
        <v>eboiler_dem</v>
      </c>
      <c r="E2" s="2" t="str">
        <f>IFERROR(__xludf.DUMMYFUNCTION("TEXTJOIN("", "", TRUE, FILTER(B:B, A:A = ""Output""))"),"q_gen, e_consumed, standby_loss")</f>
        <v>q_gen, e_consumed, standby_loss</v>
      </c>
      <c r="F2" s="2" t="str">
        <f>IFERROR(__xludf.DUMMYFUNCTION("TEXTJOIN("", "", TRUE, FILTER(B:B, A:A = ""Param""))"),"capacity, min_load, max_load, standby_loss, efficiency, resolution")</f>
        <v>capacity, min_load, max_load, standby_loss, efficiency, resolution</v>
      </c>
      <c r="G2" s="2" t="str">
        <f>IFERROR(__xludf.DUMMYFUNCTION("TEXTJOIN("", "", TRUE, FILTER(B:B, A:A = ""State""))"),"electricity_input, Q_Demand_kW")</f>
        <v>electricity_input, Q_Demand_kW</v>
      </c>
    </row>
    <row r="3">
      <c r="A3" s="4" t="s">
        <v>48</v>
      </c>
      <c r="B3" s="4" t="s">
        <v>469</v>
      </c>
      <c r="C3" s="4" t="s">
        <v>470</v>
      </c>
    </row>
    <row r="4">
      <c r="A4" s="4" t="s">
        <v>48</v>
      </c>
      <c r="B4" s="4" t="s">
        <v>471</v>
      </c>
      <c r="C4" s="4" t="s">
        <v>472</v>
      </c>
    </row>
    <row r="5">
      <c r="A5" s="4" t="s">
        <v>48</v>
      </c>
      <c r="B5" s="4" t="s">
        <v>473</v>
      </c>
      <c r="C5" s="4" t="s">
        <v>474</v>
      </c>
    </row>
    <row r="6">
      <c r="A6" s="4" t="s">
        <v>179</v>
      </c>
      <c r="B6" s="4" t="s">
        <v>414</v>
      </c>
      <c r="C6" s="4" t="s">
        <v>475</v>
      </c>
    </row>
    <row r="7">
      <c r="A7" s="4" t="s">
        <v>179</v>
      </c>
      <c r="B7" s="4" t="s">
        <v>476</v>
      </c>
      <c r="C7" s="4" t="s">
        <v>477</v>
      </c>
    </row>
    <row r="8">
      <c r="A8" s="4" t="s">
        <v>179</v>
      </c>
      <c r="B8" s="4" t="s">
        <v>478</v>
      </c>
      <c r="C8" s="4" t="s">
        <v>479</v>
      </c>
    </row>
    <row r="9">
      <c r="A9" s="4" t="s">
        <v>179</v>
      </c>
      <c r="B9" s="4" t="s">
        <v>473</v>
      </c>
      <c r="C9" s="4" t="s">
        <v>480</v>
      </c>
    </row>
    <row r="10">
      <c r="A10" s="4" t="s">
        <v>179</v>
      </c>
      <c r="B10" s="4" t="s">
        <v>481</v>
      </c>
      <c r="C10" s="4" t="s">
        <v>482</v>
      </c>
    </row>
    <row r="11">
      <c r="A11" s="4" t="s">
        <v>179</v>
      </c>
      <c r="B11" s="4" t="s">
        <v>168</v>
      </c>
      <c r="C11" s="4" t="s">
        <v>483</v>
      </c>
    </row>
    <row r="12">
      <c r="A12" s="4" t="s">
        <v>70</v>
      </c>
      <c r="B12" s="4" t="s">
        <v>484</v>
      </c>
      <c r="C12" s="4" t="s">
        <v>485</v>
      </c>
    </row>
    <row r="13">
      <c r="A13" s="4" t="s">
        <v>70</v>
      </c>
      <c r="B13" s="4" t="s">
        <v>486</v>
      </c>
      <c r="C13" s="4" t="s">
        <v>487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4.13"/>
  </cols>
  <sheetData>
    <row r="1">
      <c r="A1" s="3" t="s">
        <v>32</v>
      </c>
      <c r="B1" s="3" t="s">
        <v>33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36</v>
      </c>
      <c r="C2" s="4" t="s">
        <v>37</v>
      </c>
      <c r="D2" s="2" t="str">
        <f>IFERROR(__xludf.DUMMYFUNCTION("TEXTJOIN("", "", TRUE, FILTER(B:B, A:A = ""Input""))"),"Q_Demand, heat_source, heat_source_T, cons_T, T_amb, cond_in_T")</f>
        <v>Q_Demand, heat_source, heat_source_T, cons_T, T_amb, cond_in_T</v>
      </c>
      <c r="E2" s="2" t="str">
        <f>IFERROR(__xludf.DUMMYFUNCTION("TEXTJOIN("", "", TRUE, FILTER(B:B, A:A = ""Output""))"),"Q_Supplied, P_Required, COP, cond_m, cond_in_T, T_amb, on_fraction, cond_m_neg, Q_evap, step_executed")</f>
        <v>Q_Supplied, P_Required, COP, cond_m, cond_in_T, T_amb, on_fraction, cond_m_neg, Q_evap, step_executed</v>
      </c>
      <c r="F2" s="2" t="str">
        <f>IFERROR(__xludf.DUMMYFUNCTION("TEXTJOIN("", "", TRUE, FILTER(B:B, A:A = ""Parameter""))"),"params, COP_m_data")</f>
        <v>params, COP_m_data</v>
      </c>
      <c r="G2" s="2" t="str">
        <f>IFERROR(__xludf.DUMMYFUNCTION("TEXTJOIN("", "", TRUE, FILTER(B:B, A:A = ""State""))"),"P_Required, COP, Q_Demand, Q_Supplied, Q_evap, cons_T, cond_in_T, heat_source, heat_source_T, T_amb, cond_m, cond_m_neg, step_executed")</f>
        <v>P_Required, COP, Q_Demand, Q_Supplied, Q_evap, cons_T, cond_in_T, heat_source, heat_source_T, T_amb, cond_m, cond_m_neg, step_executed</v>
      </c>
    </row>
    <row r="3">
      <c r="A3" s="4" t="s">
        <v>35</v>
      </c>
      <c r="B3" s="4" t="s">
        <v>38</v>
      </c>
      <c r="C3" s="4" t="s">
        <v>39</v>
      </c>
    </row>
    <row r="4">
      <c r="A4" s="4" t="s">
        <v>35</v>
      </c>
      <c r="B4" s="4" t="s">
        <v>40</v>
      </c>
      <c r="C4" s="4" t="s">
        <v>41</v>
      </c>
    </row>
    <row r="5">
      <c r="A5" s="4" t="s">
        <v>35</v>
      </c>
      <c r="B5" s="4" t="s">
        <v>42</v>
      </c>
      <c r="C5" s="4" t="s">
        <v>43</v>
      </c>
    </row>
    <row r="6">
      <c r="A6" s="4" t="s">
        <v>35</v>
      </c>
      <c r="B6" s="4" t="s">
        <v>44</v>
      </c>
      <c r="C6" s="4" t="s">
        <v>45</v>
      </c>
    </row>
    <row r="7">
      <c r="A7" s="4" t="s">
        <v>35</v>
      </c>
      <c r="B7" s="4" t="s">
        <v>46</v>
      </c>
      <c r="C7" s="4" t="s">
        <v>47</v>
      </c>
    </row>
    <row r="8">
      <c r="A8" s="4" t="s">
        <v>48</v>
      </c>
      <c r="B8" s="4" t="s">
        <v>49</v>
      </c>
      <c r="C8" s="4" t="s">
        <v>50</v>
      </c>
    </row>
    <row r="9">
      <c r="A9" s="4" t="s">
        <v>48</v>
      </c>
      <c r="B9" s="4" t="s">
        <v>51</v>
      </c>
      <c r="C9" s="4" t="s">
        <v>52</v>
      </c>
    </row>
    <row r="10">
      <c r="A10" s="4" t="s">
        <v>48</v>
      </c>
      <c r="B10" s="4" t="s">
        <v>53</v>
      </c>
      <c r="C10" s="4" t="s">
        <v>54</v>
      </c>
    </row>
    <row r="11">
      <c r="A11" s="4" t="s">
        <v>48</v>
      </c>
      <c r="B11" s="4" t="s">
        <v>55</v>
      </c>
      <c r="C11" s="4" t="s">
        <v>56</v>
      </c>
    </row>
    <row r="12">
      <c r="A12" s="4" t="s">
        <v>48</v>
      </c>
      <c r="B12" s="4" t="s">
        <v>46</v>
      </c>
      <c r="C12" s="4" t="s">
        <v>47</v>
      </c>
    </row>
    <row r="13">
      <c r="A13" s="4" t="s">
        <v>48</v>
      </c>
      <c r="B13" s="4" t="s">
        <v>44</v>
      </c>
      <c r="C13" s="4" t="s">
        <v>45</v>
      </c>
    </row>
    <row r="14">
      <c r="A14" s="4" t="s">
        <v>48</v>
      </c>
      <c r="B14" s="4" t="s">
        <v>57</v>
      </c>
      <c r="C14" s="4" t="s">
        <v>58</v>
      </c>
    </row>
    <row r="15">
      <c r="A15" s="4" t="s">
        <v>48</v>
      </c>
      <c r="B15" s="4" t="s">
        <v>59</v>
      </c>
      <c r="C15" s="4" t="s">
        <v>60</v>
      </c>
    </row>
    <row r="16">
      <c r="A16" s="4" t="s">
        <v>48</v>
      </c>
      <c r="B16" s="4" t="s">
        <v>61</v>
      </c>
      <c r="C16" s="4" t="s">
        <v>62</v>
      </c>
    </row>
    <row r="17">
      <c r="A17" s="4" t="s">
        <v>48</v>
      </c>
      <c r="B17" s="4" t="s">
        <v>63</v>
      </c>
      <c r="C17" s="4" t="s">
        <v>64</v>
      </c>
    </row>
    <row r="18">
      <c r="A18" s="4" t="s">
        <v>65</v>
      </c>
      <c r="B18" s="4" t="s">
        <v>66</v>
      </c>
      <c r="C18" s="4" t="s">
        <v>67</v>
      </c>
    </row>
    <row r="19">
      <c r="A19" s="4" t="s">
        <v>65</v>
      </c>
      <c r="B19" s="4" t="s">
        <v>68</v>
      </c>
      <c r="C19" s="4" t="s">
        <v>69</v>
      </c>
    </row>
    <row r="20">
      <c r="A20" s="4" t="s">
        <v>70</v>
      </c>
      <c r="B20" s="4" t="s">
        <v>51</v>
      </c>
      <c r="C20" s="4" t="s">
        <v>71</v>
      </c>
    </row>
    <row r="21">
      <c r="A21" s="4" t="s">
        <v>70</v>
      </c>
      <c r="B21" s="4" t="s">
        <v>53</v>
      </c>
      <c r="C21" s="4" t="s">
        <v>72</v>
      </c>
    </row>
    <row r="22">
      <c r="A22" s="4" t="s">
        <v>70</v>
      </c>
      <c r="B22" s="4" t="s">
        <v>36</v>
      </c>
      <c r="C22" s="4" t="s">
        <v>73</v>
      </c>
    </row>
    <row r="23">
      <c r="A23" s="4" t="s">
        <v>70</v>
      </c>
      <c r="B23" s="4" t="s">
        <v>49</v>
      </c>
      <c r="C23" s="4" t="s">
        <v>74</v>
      </c>
    </row>
    <row r="24">
      <c r="A24" s="4" t="s">
        <v>70</v>
      </c>
      <c r="B24" s="4" t="s">
        <v>61</v>
      </c>
      <c r="C24" s="4" t="s">
        <v>75</v>
      </c>
    </row>
    <row r="25">
      <c r="A25" s="4" t="s">
        <v>70</v>
      </c>
      <c r="B25" s="4" t="s">
        <v>42</v>
      </c>
      <c r="C25" s="4" t="s">
        <v>76</v>
      </c>
    </row>
    <row r="26">
      <c r="A26" s="4" t="s">
        <v>70</v>
      </c>
      <c r="B26" s="4" t="s">
        <v>46</v>
      </c>
      <c r="C26" s="4" t="s">
        <v>77</v>
      </c>
    </row>
    <row r="27">
      <c r="A27" s="4" t="s">
        <v>70</v>
      </c>
      <c r="B27" s="4" t="s">
        <v>38</v>
      </c>
      <c r="C27" s="4" t="s">
        <v>78</v>
      </c>
    </row>
    <row r="28">
      <c r="A28" s="4" t="s">
        <v>70</v>
      </c>
      <c r="B28" s="4" t="s">
        <v>40</v>
      </c>
      <c r="C28" s="4" t="s">
        <v>79</v>
      </c>
    </row>
    <row r="29">
      <c r="A29" s="4" t="s">
        <v>70</v>
      </c>
      <c r="B29" s="4" t="s">
        <v>44</v>
      </c>
      <c r="C29" s="4" t="s">
        <v>80</v>
      </c>
    </row>
    <row r="30">
      <c r="A30" s="4" t="s">
        <v>70</v>
      </c>
      <c r="B30" s="4" t="s">
        <v>55</v>
      </c>
      <c r="C30" s="4" t="s">
        <v>81</v>
      </c>
    </row>
    <row r="31">
      <c r="A31" s="4" t="s">
        <v>70</v>
      </c>
      <c r="B31" s="4" t="s">
        <v>59</v>
      </c>
      <c r="C31" s="4" t="s">
        <v>82</v>
      </c>
    </row>
    <row r="32">
      <c r="A32" s="4" t="s">
        <v>70</v>
      </c>
      <c r="B32" s="4" t="s">
        <v>63</v>
      </c>
      <c r="C32" s="4" t="s">
        <v>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0.5"/>
  </cols>
  <sheetData>
    <row r="1">
      <c r="A1" s="3" t="s">
        <v>32</v>
      </c>
      <c r="B1" s="3" t="s">
        <v>33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84</v>
      </c>
      <c r="C2" s="4" t="s">
        <v>85</v>
      </c>
      <c r="D2" s="2" t="str">
        <f>IFERROR(__xludf.DUMMYFUNCTION("TEXTJOIN("", "", TRUE, FILTER(B:B, A:A = ""Input""))"),"h2_elec, h2_stor, h2_fc")</f>
        <v>h2_elec, h2_stor, h2_fc</v>
      </c>
      <c r="E2" s="2" t="str">
        <f>IFERROR(__xludf.DUMMYFUNCTION("TEXTJOIN("", "", TRUE, FILTER(B:B, A:A = ""Output""))"),"h2_elec_net, h2_stor_net, h2_fc_net, h2_elec_stor, h2_stor_fc")</f>
        <v>h2_elec_net, h2_stor_net, h2_fc_net, h2_elec_stor, h2_stor_fc</v>
      </c>
      <c r="F2" s="2" t="str">
        <f>IFERROR(__xludf.DUMMYFUNCTION("TEXTJOIN("", "", TRUE, FILTER(B:B, A:A = ""Parameter""))"),"sim_start")</f>
        <v>sim_start</v>
      </c>
      <c r="G2" s="2" t="str">
        <f>IFERROR(__xludf.DUMMYFUNCTION("TEXTJOIN("", "", TRUE, FILTER(B:B, A:A = ""State""))"),"h2_elec, h2_stor, h2_fc, h2_elec_net, h2_stor_net, h2_fc_net, h2_elec_stor, h2_stor_fc")</f>
        <v>h2_elec, h2_stor, h2_fc, h2_elec_net, h2_stor_net, h2_fc_net, h2_elec_stor, h2_stor_fc</v>
      </c>
    </row>
    <row r="3">
      <c r="A3" s="4" t="s">
        <v>35</v>
      </c>
      <c r="B3" s="4" t="s">
        <v>86</v>
      </c>
      <c r="C3" s="4" t="s">
        <v>87</v>
      </c>
    </row>
    <row r="4">
      <c r="A4" s="4" t="s">
        <v>35</v>
      </c>
      <c r="B4" s="4" t="s">
        <v>88</v>
      </c>
      <c r="C4" s="4" t="s">
        <v>89</v>
      </c>
    </row>
    <row r="5">
      <c r="A5" s="4" t="s">
        <v>48</v>
      </c>
      <c r="B5" s="4" t="s">
        <v>90</v>
      </c>
      <c r="C5" s="4" t="s">
        <v>91</v>
      </c>
    </row>
    <row r="6">
      <c r="A6" s="4" t="s">
        <v>48</v>
      </c>
      <c r="B6" s="4" t="s">
        <v>92</v>
      </c>
      <c r="C6" s="4" t="s">
        <v>93</v>
      </c>
    </row>
    <row r="7">
      <c r="A7" s="4" t="s">
        <v>48</v>
      </c>
      <c r="B7" s="4" t="s">
        <v>94</v>
      </c>
      <c r="C7" s="4" t="s">
        <v>95</v>
      </c>
    </row>
    <row r="8">
      <c r="A8" s="4" t="s">
        <v>48</v>
      </c>
      <c r="B8" s="4" t="s">
        <v>96</v>
      </c>
      <c r="C8" s="4" t="s">
        <v>97</v>
      </c>
    </row>
    <row r="9">
      <c r="A9" s="4" t="s">
        <v>48</v>
      </c>
      <c r="B9" s="4" t="s">
        <v>98</v>
      </c>
      <c r="C9" s="4" t="s">
        <v>99</v>
      </c>
    </row>
    <row r="10">
      <c r="A10" s="4" t="s">
        <v>65</v>
      </c>
      <c r="B10" s="4" t="s">
        <v>100</v>
      </c>
      <c r="C10" s="4" t="s">
        <v>101</v>
      </c>
    </row>
    <row r="11">
      <c r="A11" s="4" t="s">
        <v>70</v>
      </c>
      <c r="B11" s="4" t="s">
        <v>84</v>
      </c>
      <c r="C11" s="4" t="s">
        <v>102</v>
      </c>
    </row>
    <row r="12">
      <c r="A12" s="4" t="s">
        <v>70</v>
      </c>
      <c r="B12" s="4" t="s">
        <v>86</v>
      </c>
      <c r="C12" s="4" t="s">
        <v>103</v>
      </c>
    </row>
    <row r="13">
      <c r="A13" s="4" t="s">
        <v>70</v>
      </c>
      <c r="B13" s="4" t="s">
        <v>88</v>
      </c>
      <c r="C13" s="4" t="s">
        <v>104</v>
      </c>
    </row>
    <row r="14">
      <c r="A14" s="4" t="s">
        <v>70</v>
      </c>
      <c r="B14" s="4" t="s">
        <v>90</v>
      </c>
      <c r="C14" s="4" t="s">
        <v>105</v>
      </c>
    </row>
    <row r="15">
      <c r="A15" s="4" t="s">
        <v>70</v>
      </c>
      <c r="B15" s="4" t="s">
        <v>92</v>
      </c>
      <c r="C15" s="4" t="s">
        <v>106</v>
      </c>
    </row>
    <row r="16">
      <c r="A16" s="4" t="s">
        <v>70</v>
      </c>
      <c r="B16" s="4" t="s">
        <v>94</v>
      </c>
      <c r="C16" s="4" t="s">
        <v>107</v>
      </c>
    </row>
    <row r="17">
      <c r="A17" s="4" t="s">
        <v>70</v>
      </c>
      <c r="B17" s="4" t="s">
        <v>96</v>
      </c>
      <c r="C17" s="4" t="s">
        <v>108</v>
      </c>
    </row>
    <row r="18">
      <c r="A18" s="4" t="s">
        <v>70</v>
      </c>
      <c r="B18" s="4" t="s">
        <v>98</v>
      </c>
      <c r="C18" s="4" t="s">
        <v>109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4.13"/>
  </cols>
  <sheetData>
    <row r="1">
      <c r="A1" s="3" t="s">
        <v>32</v>
      </c>
      <c r="B1" s="3" t="s">
        <v>33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110</v>
      </c>
      <c r="C2" s="4" t="s">
        <v>111</v>
      </c>
      <c r="D2" s="2" t="str">
        <f>IFERROR(__xludf.DUMMYFUNCTION("TEXTJOIN("", "", TRUE, FILTER(B:B, A:A = ""Input""))"),"wind_gen, pv_gen, load_dem, soc, h2_soc")</f>
        <v>wind_gen, pv_gen, load_dem, soc, h2_soc</v>
      </c>
      <c r="E2" s="2" t="str">
        <f>IFERROR(__xludf.DUMMYFUNCTION("TEXTJOIN("", "", TRUE, FILTER(B:B, A:A = ""Output""))"),"flow2b, flow2e, dump, h2_out")</f>
        <v>flow2b, flow2e, dump, h2_out</v>
      </c>
      <c r="F2" s="2" t="str">
        <f>IFERROR(__xludf.DUMMYFUNCTION("TEXTJOIN("", "", TRUE, FILTER(B:B, A:A = ""Parameter""))"),"soc_min, soc_max, h2_soc_min, h2_soc_max, fc_eff")</f>
        <v>soc_min, soc_max, h2_soc_min, h2_soc_max, fc_eff</v>
      </c>
      <c r="G2" s="2" t="str">
        <f>IFERROR(__xludf.DUMMYFUNCTION("TEXTJOIN("", "", TRUE, FILTER(B:B, A:A = ""State""))"),"flow_b, flow_e, dump, h_out")</f>
        <v>flow_b, flow_e, dump, h_out</v>
      </c>
    </row>
    <row r="3">
      <c r="A3" s="4" t="s">
        <v>35</v>
      </c>
      <c r="B3" s="4" t="s">
        <v>112</v>
      </c>
      <c r="C3" s="4" t="s">
        <v>113</v>
      </c>
    </row>
    <row r="4">
      <c r="A4" s="4" t="s">
        <v>35</v>
      </c>
      <c r="B4" s="4" t="s">
        <v>114</v>
      </c>
      <c r="C4" s="4" t="s">
        <v>115</v>
      </c>
    </row>
    <row r="5">
      <c r="A5" s="4" t="s">
        <v>35</v>
      </c>
      <c r="B5" s="4" t="s">
        <v>116</v>
      </c>
      <c r="C5" s="4" t="s">
        <v>117</v>
      </c>
    </row>
    <row r="6">
      <c r="A6" s="4" t="s">
        <v>35</v>
      </c>
      <c r="B6" s="4" t="s">
        <v>118</v>
      </c>
      <c r="C6" s="4" t="s">
        <v>119</v>
      </c>
    </row>
    <row r="7">
      <c r="A7" s="4" t="s">
        <v>48</v>
      </c>
      <c r="B7" s="4" t="s">
        <v>120</v>
      </c>
      <c r="C7" s="4" t="s">
        <v>121</v>
      </c>
    </row>
    <row r="8">
      <c r="A8" s="4" t="s">
        <v>48</v>
      </c>
      <c r="B8" s="4" t="s">
        <v>122</v>
      </c>
      <c r="C8" s="4" t="s">
        <v>123</v>
      </c>
    </row>
    <row r="9">
      <c r="A9" s="4" t="s">
        <v>48</v>
      </c>
      <c r="B9" s="4" t="s">
        <v>124</v>
      </c>
      <c r="C9" s="4" t="s">
        <v>125</v>
      </c>
    </row>
    <row r="10">
      <c r="A10" s="4" t="s">
        <v>48</v>
      </c>
      <c r="B10" s="4" t="s">
        <v>126</v>
      </c>
      <c r="C10" s="4" t="s">
        <v>127</v>
      </c>
    </row>
    <row r="11">
      <c r="A11" s="4" t="s">
        <v>65</v>
      </c>
      <c r="B11" s="4" t="s">
        <v>128</v>
      </c>
      <c r="C11" s="4" t="s">
        <v>129</v>
      </c>
    </row>
    <row r="12">
      <c r="A12" s="4" t="s">
        <v>65</v>
      </c>
      <c r="B12" s="4" t="s">
        <v>130</v>
      </c>
      <c r="C12" s="4" t="s">
        <v>131</v>
      </c>
    </row>
    <row r="13">
      <c r="A13" s="4" t="s">
        <v>65</v>
      </c>
      <c r="B13" s="4" t="s">
        <v>132</v>
      </c>
      <c r="C13" s="4" t="s">
        <v>133</v>
      </c>
    </row>
    <row r="14">
      <c r="A14" s="4" t="s">
        <v>65</v>
      </c>
      <c r="B14" s="4" t="s">
        <v>134</v>
      </c>
      <c r="C14" s="4" t="s">
        <v>135</v>
      </c>
    </row>
    <row r="15">
      <c r="A15" s="4" t="s">
        <v>65</v>
      </c>
      <c r="B15" s="4" t="s">
        <v>136</v>
      </c>
      <c r="C15" s="4" t="s">
        <v>137</v>
      </c>
    </row>
    <row r="16">
      <c r="A16" s="4" t="s">
        <v>70</v>
      </c>
      <c r="B16" s="4" t="s">
        <v>138</v>
      </c>
      <c r="C16" s="4" t="s">
        <v>139</v>
      </c>
    </row>
    <row r="17">
      <c r="A17" s="4" t="s">
        <v>70</v>
      </c>
      <c r="B17" s="4" t="s">
        <v>140</v>
      </c>
      <c r="C17" s="4" t="s">
        <v>141</v>
      </c>
    </row>
    <row r="18">
      <c r="A18" s="4" t="s">
        <v>70</v>
      </c>
      <c r="B18" s="4" t="s">
        <v>124</v>
      </c>
      <c r="C18" s="4" t="s">
        <v>142</v>
      </c>
    </row>
    <row r="19">
      <c r="A19" s="4" t="s">
        <v>70</v>
      </c>
      <c r="B19" s="4" t="s">
        <v>143</v>
      </c>
      <c r="C19" s="4" t="s">
        <v>144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3.88"/>
    <col customWidth="1" min="3" max="3" width="72.38"/>
    <col customWidth="1" min="4" max="4" width="16.88"/>
    <col customWidth="1" min="5" max="5" width="20.5"/>
    <col customWidth="1" min="6" max="6" width="85.75"/>
  </cols>
  <sheetData>
    <row r="1">
      <c r="A1" s="3" t="s">
        <v>32</v>
      </c>
      <c r="B1" s="3" t="s">
        <v>145</v>
      </c>
      <c r="C1" s="3" t="s">
        <v>34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4" t="s">
        <v>35</v>
      </c>
      <c r="B2" s="4" t="s">
        <v>120</v>
      </c>
      <c r="C2" s="4" t="s">
        <v>146</v>
      </c>
      <c r="D2" s="2" t="str">
        <f>IFERROR(__xludf.DUMMYFUNCTION("TEXTJOIN("", "", TRUE, FILTER(B:B, A:A = ""Input""))"),"flow2b")</f>
        <v>flow2b</v>
      </c>
      <c r="E2" s="2" t="str">
        <f>IFERROR(__xludf.DUMMYFUNCTION("TEXTJOIN("", "", TRUE, FILTER(B:B, A:A = ""Output""))"),"p_out, p_in, soc, mod, flag")</f>
        <v>p_out, p_in, soc, mod, flag</v>
      </c>
      <c r="F2" s="2" t="str">
        <f>IFERROR(__xludf.DUMMYFUNCTION("TEXTJOIN("", "", TRUE, FILTER(B:B, A:A = ""Parameters""))"),"max_p, min_p, max_energy, charge_efficiency, discharge_efficiency, soc_min, soc_max, resolution")</f>
        <v>max_p, min_p, max_energy, charge_efficiency, discharge_efficiency, soc_min, soc_max, resolution</v>
      </c>
      <c r="G2" s="2" t="str">
        <f>IFERROR(__xludf.DUMMYFUNCTION("TEXTJOIN("", "", TRUE, FILTER(B:B, A:A = ""State""))"),"soc, flag")</f>
        <v>soc, flag</v>
      </c>
    </row>
    <row r="3">
      <c r="A3" s="4" t="s">
        <v>48</v>
      </c>
      <c r="B3" s="4" t="s">
        <v>147</v>
      </c>
      <c r="C3" s="4" t="s">
        <v>148</v>
      </c>
    </row>
    <row r="4">
      <c r="A4" s="4" t="s">
        <v>48</v>
      </c>
      <c r="B4" s="4" t="s">
        <v>149</v>
      </c>
      <c r="C4" s="4" t="s">
        <v>150</v>
      </c>
    </row>
    <row r="5">
      <c r="A5" s="4" t="s">
        <v>48</v>
      </c>
      <c r="B5" s="4" t="s">
        <v>116</v>
      </c>
      <c r="C5" s="4" t="s">
        <v>151</v>
      </c>
    </row>
    <row r="6">
      <c r="A6" s="4" t="s">
        <v>48</v>
      </c>
      <c r="B6" s="4" t="s">
        <v>152</v>
      </c>
      <c r="C6" s="4" t="s">
        <v>153</v>
      </c>
    </row>
    <row r="7">
      <c r="A7" s="4" t="s">
        <v>48</v>
      </c>
      <c r="B7" s="4" t="s">
        <v>154</v>
      </c>
      <c r="C7" s="4" t="s">
        <v>155</v>
      </c>
    </row>
    <row r="8">
      <c r="A8" s="4" t="s">
        <v>4</v>
      </c>
      <c r="B8" s="4" t="s">
        <v>156</v>
      </c>
      <c r="C8" s="4" t="s">
        <v>157</v>
      </c>
    </row>
    <row r="9">
      <c r="A9" s="4" t="s">
        <v>4</v>
      </c>
      <c r="B9" s="4" t="s">
        <v>158</v>
      </c>
      <c r="C9" s="4" t="s">
        <v>159</v>
      </c>
    </row>
    <row r="10">
      <c r="A10" s="4" t="s">
        <v>4</v>
      </c>
      <c r="B10" s="4" t="s">
        <v>160</v>
      </c>
      <c r="C10" s="4" t="s">
        <v>161</v>
      </c>
    </row>
    <row r="11">
      <c r="A11" s="4" t="s">
        <v>4</v>
      </c>
      <c r="B11" s="4" t="s">
        <v>162</v>
      </c>
      <c r="C11" s="4" t="s">
        <v>163</v>
      </c>
    </row>
    <row r="12">
      <c r="A12" s="4" t="s">
        <v>4</v>
      </c>
      <c r="B12" s="4" t="s">
        <v>164</v>
      </c>
      <c r="C12" s="4" t="s">
        <v>165</v>
      </c>
    </row>
    <row r="13">
      <c r="A13" s="4" t="s">
        <v>4</v>
      </c>
      <c r="B13" s="4" t="s">
        <v>128</v>
      </c>
      <c r="C13" s="4" t="s">
        <v>166</v>
      </c>
    </row>
    <row r="14">
      <c r="A14" s="4" t="s">
        <v>4</v>
      </c>
      <c r="B14" s="4" t="s">
        <v>130</v>
      </c>
      <c r="C14" s="4" t="s">
        <v>167</v>
      </c>
    </row>
    <row r="15">
      <c r="A15" s="4" t="s">
        <v>4</v>
      </c>
      <c r="B15" s="4" t="s">
        <v>168</v>
      </c>
      <c r="C15" s="4" t="s">
        <v>169</v>
      </c>
    </row>
    <row r="16">
      <c r="A16" s="4" t="s">
        <v>70</v>
      </c>
      <c r="B16" s="4" t="s">
        <v>116</v>
      </c>
      <c r="C16" s="4" t="s">
        <v>170</v>
      </c>
    </row>
    <row r="17">
      <c r="A17" s="4" t="s">
        <v>70</v>
      </c>
      <c r="B17" s="4" t="s">
        <v>154</v>
      </c>
      <c r="C17" s="4" t="s">
        <v>171</v>
      </c>
    </row>
    <row r="18">
      <c r="A18" s="4"/>
      <c r="B18" s="4"/>
      <c r="C18" s="4"/>
    </row>
    <row r="19">
      <c r="B19" s="4"/>
      <c r="C19" s="4"/>
    </row>
    <row r="20">
      <c r="B20" s="4"/>
      <c r="C20" s="4"/>
    </row>
    <row r="21">
      <c r="B21" s="4"/>
      <c r="C21" s="4"/>
    </row>
    <row r="22">
      <c r="B22" s="4"/>
      <c r="C22" s="4"/>
    </row>
    <row r="23">
      <c r="A23" s="1"/>
      <c r="B23" s="1"/>
    </row>
    <row r="24">
      <c r="A24" s="1" t="s">
        <v>172</v>
      </c>
      <c r="B24" s="1" t="s">
        <v>173</v>
      </c>
    </row>
    <row r="25">
      <c r="A25" s="1" t="s">
        <v>174</v>
      </c>
    </row>
  </sheetData>
  <drawing r:id="rId1"/>
</worksheet>
</file>