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<sst xmlns="http://schemas.openxmlformats.org/spreadsheetml/2006/main" count="36" uniqueCount="35">
  <si>
    <t>X</t>
  </si>
  <si>
    <t>Y</t>
  </si>
  <si>
    <t>Squared Differences</t>
  </si>
  <si>
    <t>X-mean_X</t>
  </si>
  <si>
    <t>Y-mean_Y</t>
  </si>
  <si>
    <t>Product of Deviations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</si>
  <si>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</si>
  <si>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</si>
  <si>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</si>
  <si>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</si>
  <si>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t>Sum of Squared/Diff</t>
  </si>
  <si>
    <t>Sum of Deviations</t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</si>
  <si>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</si>
  <si>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</si>
  <si>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</si>
  <si>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</si>
  <si>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</si>
  <si>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</si>
  <si>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</si>
  <si>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</si>
  <si>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</si>
  <si>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</si>
  <si>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</si>
  <si>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</si>
  <si>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</si>
  <si>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</si>
  <si>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</si>
  <si>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</si>
  <si>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</si>
  <si>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</si>
  <si>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t>Sample or population, both will be accepted</t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</si>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</sst>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0" fillId="3" fontId="2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Font="1"/>
    <xf borderId="2" fillId="4" fontId="4" numFmtId="0" xfId="0" applyBorder="1" applyFill="1" applyFont="1"/>
    <xf borderId="0" fillId="0" fontId="5" numFmtId="0" xfId="0" applyFont="1"/>
    <xf borderId="1" fillId="5" fontId="6" numFmtId="0" xfId="0" applyBorder="1" applyFill="1" applyFont="1"/>
    <xf borderId="1" fillId="6" fontId="6" numFmtId="0" xfId="0" applyBorder="1" applyFill="1" applyFont="1"/>
    <xf borderId="0" fillId="6" fontId="6" numFmtId="0" xfId="0" applyAlignment="1" applyFont="1">
      <alignment readingOrder="0"/>
    </xf>
    <xf borderId="0" fillId="6" fontId="6" numFmtId="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shrinkToFit="0" vertical="center" wrapText="1"/>
    </xf>
    <xf borderId="3" fillId="4" fontId="4" numFmtId="0" xfId="0" applyBorder="1" applyFont="1"/>
    <xf borderId="4" fillId="5" fontId="8" numFmtId="0" xfId="0" applyBorder="1" applyFont="1"/>
    <xf borderId="0" fillId="3" fontId="7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6" fontId="8" numFmtId="0" xfId="0" applyFont="1"/>
    <xf borderId="0" fillId="6" fontId="10" numFmtId="0" xfId="0" applyFont="1"/>
    <xf borderId="3" fillId="5" fontId="8" numFmtId="0" xfId="0" applyBorder="1" applyFont="1"/>
    <xf borderId="0" fillId="0" fontId="8" numFmtId="0" xfId="0" applyFont="1"/>
    <xf borderId="5" fillId="4" fontId="4" numFmtId="0" xfId="0" applyBorder="1" applyFont="1"/>
    <xf borderId="5" fillId="5" fontId="8" numFmtId="2" xfId="0" applyBorder="1" applyFont="1" applyNumberFormat="1"/>
    <xf borderId="6" fillId="4" fontId="4" numFmtId="0" xfId="0" applyBorder="1" applyFont="1"/>
    <xf borderId="7" fillId="5" fontId="8" numFmtId="2" xfId="0" applyAlignment="1" applyBorder="1" applyFont="1" applyNumberFormat="1">
      <alignment readingOrder="0"/>
    </xf>
    <xf borderId="8" fillId="6" fontId="8" numFmtId="2" xfId="0" applyBorder="1" applyFont="1" applyNumberFormat="1"/>
    <xf borderId="9" fillId="4" fontId="4" numFmtId="0" xfId="0" applyBorder="1" applyFont="1"/>
    <xf borderId="8" fillId="7" fontId="8" numFmtId="0" xfId="0" applyBorder="1" applyFill="1" applyFont="1"/>
    <xf borderId="10" fillId="4" fontId="4" numFmtId="0" xfId="0" applyBorder="1" applyFont="1"/>
    <xf borderId="11" fillId="5" fontId="8" numFmtId="2" xfId="0" applyBorder="1" applyFont="1" applyNumberFormat="1"/>
    <xf borderId="12" fillId="4" fontId="4" numFmtId="0" xfId="0" applyBorder="1" applyFont="1"/>
    <xf borderId="13" fillId="7" fontId="8" numFmtId="2" xfId="0" applyBorder="1" applyFont="1" applyNumberFormat="1"/>
    <xf borderId="4" fillId="4" fontId="4" numFmtId="0" xfId="0" applyBorder="1" applyFont="1"/>
    <xf borderId="4" fillId="6" fontId="8" numFmtId="0" xfId="0" applyBorder="1" applyFont="1"/>
    <xf borderId="8" fillId="7" fontId="8" numFmtId="2" xfId="0" applyBorder="1" applyFont="1" applyNumberFormat="1"/>
    <xf borderId="3" fillId="6" fontId="8" numFmtId="0" xfId="0" applyBorder="1" applyFont="1"/>
    <xf borderId="5" fillId="5" fontId="8" numFmtId="0" xfId="0" applyBorder="1" applyFont="1"/>
    <xf borderId="5" fillId="6" fontId="8" numFmtId="0" xfId="0" applyBorder="1" applyFont="1"/>
    <xf borderId="7" fillId="5" fontId="8" numFmtId="2" xfId="0" applyBorder="1" applyFont="1" applyNumberFormat="1"/>
    <xf borderId="13" fillId="6" fontId="8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Y vs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60846"/>
        <c:axId val="940329899"/>
      </c:scatterChart>
      <c:valAx>
        <c:axId val="19183608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40329899"/>
      </c:valAx>
      <c:valAx>
        <c:axId val="940329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918360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1</xdr:row>
      <xdr:rowOff>38100</xdr:rowOff>
    </xdr:from>
    <xdr:ext cx="3352800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0</xdr:row>
      <xdr:rowOff>219075</xdr:rowOff>
    </xdr:from>
    <xdr:ext cx="1381125" cy="1800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13"/>
    <col customWidth="1" min="2" max="3" width="12.0"/>
    <col customWidth="1" min="4" max="4" width="17.88"/>
    <col customWidth="1" min="5" max="7" width="12.63"/>
    <col customWidth="1" min="8" max="8" width="20.5"/>
    <col customWidth="1" min="9" max="9" width="12.63"/>
    <col customWidth="1" min="10" max="10" width="32.0"/>
    <col customWidth="1" min="11" max="11" width="12.63"/>
  </cols>
  <sheetData>
    <row r="1" ht="15.75" customHeight="1">
      <c r="B1" s="1" t="s">
        <v>0</v>
      </c>
      <c r="C1" s="2" t="s">
        <v>1</v>
      </c>
      <c r="D1" s="3" t="s">
        <v>2</v>
      </c>
      <c r="F1" s="4" t="s">
        <v>3</v>
      </c>
      <c r="G1" s="4" t="s">
        <v>4</v>
      </c>
      <c r="H1" s="5" t="s">
        <v>5</v>
      </c>
      <c r="I1" s="6"/>
      <c r="J1" s="7" t="s">
        <v>6</v>
      </c>
      <c r="K1" s="8" t="s">
        <v>7</v>
      </c>
    </row>
    <row r="2" ht="15.75" customHeight="1">
      <c r="B2" s="9">
        <v>12.0</v>
      </c>
      <c r="C2" s="10">
        <v>77.0</v>
      </c>
      <c r="D2" s="11">
        <f t="shared" ref="D2:D13" si="1">(B2 - $B$19)^2</f>
        <v>3.0625</v>
      </c>
      <c r="E2" s="11">
        <f t="shared" ref="E2:E13" si="2">(C2 - $C$19)^2</f>
        <v>357.8402778</v>
      </c>
      <c r="F2" s="12">
        <f t="shared" ref="F2:F13" si="3">B2 - $B$19</f>
        <v>-1.75</v>
      </c>
      <c r="G2" s="12">
        <f t="shared" ref="G2:G13" si="4">C2 - $C$19</f>
        <v>18.91666667</v>
      </c>
      <c r="H2" s="11">
        <f t="shared" ref="H2:H13" si="5">F2*G2</f>
        <v>-33.10416667</v>
      </c>
      <c r="I2" s="13"/>
    </row>
    <row r="3" ht="15.75" customHeight="1">
      <c r="B3" s="9">
        <v>16.0</v>
      </c>
      <c r="C3" s="10">
        <v>64.0</v>
      </c>
      <c r="D3" s="11">
        <f t="shared" si="1"/>
        <v>5.0625</v>
      </c>
      <c r="E3" s="11">
        <f t="shared" si="2"/>
        <v>35.00694444</v>
      </c>
      <c r="F3" s="12">
        <f t="shared" si="3"/>
        <v>2.25</v>
      </c>
      <c r="G3" s="12">
        <f t="shared" si="4"/>
        <v>5.916666667</v>
      </c>
      <c r="H3" s="11">
        <f t="shared" si="5"/>
        <v>13.3125</v>
      </c>
      <c r="I3" s="13"/>
    </row>
    <row r="4" ht="15.75" customHeight="1">
      <c r="B4" s="9">
        <v>18.0</v>
      </c>
      <c r="C4" s="10">
        <v>53.0</v>
      </c>
      <c r="D4" s="11">
        <f t="shared" si="1"/>
        <v>18.0625</v>
      </c>
      <c r="E4" s="11">
        <f t="shared" si="2"/>
        <v>25.84027778</v>
      </c>
      <c r="F4" s="12">
        <f t="shared" si="3"/>
        <v>4.25</v>
      </c>
      <c r="G4" s="12">
        <f t="shared" si="4"/>
        <v>-5.083333333</v>
      </c>
      <c r="H4" s="11">
        <f t="shared" si="5"/>
        <v>-21.60416667</v>
      </c>
      <c r="I4" s="13"/>
    </row>
    <row r="5" ht="15.75" customHeight="1">
      <c r="B5" s="9">
        <v>20.0</v>
      </c>
      <c r="C5" s="10">
        <v>21.0</v>
      </c>
      <c r="D5" s="11">
        <f t="shared" si="1"/>
        <v>39.0625</v>
      </c>
      <c r="E5" s="11">
        <f t="shared" si="2"/>
        <v>1375.173611</v>
      </c>
      <c r="F5" s="12">
        <f t="shared" si="3"/>
        <v>6.25</v>
      </c>
      <c r="G5" s="12">
        <f t="shared" si="4"/>
        <v>-37.08333333</v>
      </c>
      <c r="H5" s="11">
        <f t="shared" si="5"/>
        <v>-231.7708333</v>
      </c>
      <c r="I5" s="13"/>
    </row>
    <row r="6" ht="15.75" customHeight="1">
      <c r="B6" s="9">
        <v>19.0</v>
      </c>
      <c r="C6" s="10">
        <v>84.0</v>
      </c>
      <c r="D6" s="11">
        <f t="shared" si="1"/>
        <v>27.5625</v>
      </c>
      <c r="E6" s="11">
        <f t="shared" si="2"/>
        <v>671.6736111</v>
      </c>
      <c r="F6" s="12">
        <f t="shared" si="3"/>
        <v>5.25</v>
      </c>
      <c r="G6" s="12">
        <f t="shared" si="4"/>
        <v>25.91666667</v>
      </c>
      <c r="H6" s="11">
        <f t="shared" si="5"/>
        <v>136.0625</v>
      </c>
      <c r="I6" s="13"/>
    </row>
    <row r="7" ht="15.75" customHeight="1">
      <c r="B7" s="9">
        <v>7.0</v>
      </c>
      <c r="C7" s="10">
        <v>90.0</v>
      </c>
      <c r="D7" s="11">
        <f t="shared" si="1"/>
        <v>45.5625</v>
      </c>
      <c r="E7" s="11">
        <f t="shared" si="2"/>
        <v>1018.673611</v>
      </c>
      <c r="F7" s="12">
        <f t="shared" si="3"/>
        <v>-6.75</v>
      </c>
      <c r="G7" s="12">
        <f t="shared" si="4"/>
        <v>31.91666667</v>
      </c>
      <c r="H7" s="11">
        <f t="shared" si="5"/>
        <v>-215.4375</v>
      </c>
      <c r="I7" s="13"/>
    </row>
    <row r="8" ht="15.75" customHeight="1">
      <c r="A8" s="14"/>
      <c r="B8" s="9">
        <v>15.0</v>
      </c>
      <c r="C8" s="10">
        <v>26.0</v>
      </c>
      <c r="D8" s="11">
        <f t="shared" si="1"/>
        <v>1.5625</v>
      </c>
      <c r="E8" s="11">
        <f t="shared" si="2"/>
        <v>1029.340278</v>
      </c>
      <c r="F8" s="12">
        <f t="shared" si="3"/>
        <v>1.25</v>
      </c>
      <c r="G8" s="12">
        <f t="shared" si="4"/>
        <v>-32.08333333</v>
      </c>
      <c r="H8" s="11">
        <f t="shared" si="5"/>
        <v>-40.10416667</v>
      </c>
      <c r="I8" s="13"/>
    </row>
    <row r="9" ht="15.75" customHeight="1">
      <c r="A9" s="14"/>
      <c r="B9" s="9">
        <v>16.0</v>
      </c>
      <c r="C9" s="10">
        <v>46.0</v>
      </c>
      <c r="D9" s="11">
        <f t="shared" si="1"/>
        <v>5.0625</v>
      </c>
      <c r="E9" s="11">
        <f t="shared" si="2"/>
        <v>146.0069444</v>
      </c>
      <c r="F9" s="12">
        <f t="shared" si="3"/>
        <v>2.25</v>
      </c>
      <c r="G9" s="12">
        <f t="shared" si="4"/>
        <v>-12.08333333</v>
      </c>
      <c r="H9" s="11">
        <f t="shared" si="5"/>
        <v>-27.1875</v>
      </c>
      <c r="I9" s="13"/>
    </row>
    <row r="10" ht="15.75" customHeight="1">
      <c r="B10" s="9">
        <v>12.0</v>
      </c>
      <c r="C10" s="10">
        <v>33.0</v>
      </c>
      <c r="D10" s="11">
        <f t="shared" si="1"/>
        <v>3.0625</v>
      </c>
      <c r="E10" s="11">
        <f t="shared" si="2"/>
        <v>629.1736111</v>
      </c>
      <c r="F10" s="12">
        <f t="shared" si="3"/>
        <v>-1.75</v>
      </c>
      <c r="G10" s="12">
        <f t="shared" si="4"/>
        <v>-25.08333333</v>
      </c>
      <c r="H10" s="11">
        <f t="shared" si="5"/>
        <v>43.89583333</v>
      </c>
      <c r="I10" s="13"/>
    </row>
    <row r="11" ht="15.75" customHeight="1">
      <c r="A11" s="14" t="s">
        <v>8</v>
      </c>
      <c r="B11" s="9">
        <v>10.0</v>
      </c>
      <c r="C11" s="10">
        <v>85.0</v>
      </c>
      <c r="D11" s="11">
        <f t="shared" si="1"/>
        <v>14.0625</v>
      </c>
      <c r="E11" s="11">
        <f t="shared" si="2"/>
        <v>724.5069444</v>
      </c>
      <c r="F11" s="12">
        <f t="shared" si="3"/>
        <v>-3.75</v>
      </c>
      <c r="G11" s="12">
        <f t="shared" si="4"/>
        <v>26.91666667</v>
      </c>
      <c r="H11" s="11">
        <f t="shared" si="5"/>
        <v>-100.9375</v>
      </c>
      <c r="I11" s="13"/>
    </row>
    <row r="12" ht="15.75" customHeight="1">
      <c r="B12" s="9">
        <v>9.0</v>
      </c>
      <c r="C12" s="10">
        <v>72.0</v>
      </c>
      <c r="D12" s="11">
        <f t="shared" si="1"/>
        <v>22.5625</v>
      </c>
      <c r="E12" s="11">
        <f t="shared" si="2"/>
        <v>193.6736111</v>
      </c>
      <c r="F12" s="12">
        <f t="shared" si="3"/>
        <v>-4.75</v>
      </c>
      <c r="G12" s="12">
        <f t="shared" si="4"/>
        <v>13.91666667</v>
      </c>
      <c r="H12" s="11">
        <f t="shared" si="5"/>
        <v>-66.10416667</v>
      </c>
      <c r="I12" s="13"/>
    </row>
    <row r="13" ht="15.75" customHeight="1">
      <c r="B13" s="9">
        <v>11.0</v>
      </c>
      <c r="C13" s="10">
        <v>46.0</v>
      </c>
      <c r="D13" s="11">
        <f t="shared" si="1"/>
        <v>7.5625</v>
      </c>
      <c r="E13" s="11">
        <f t="shared" si="2"/>
        <v>146.0069444</v>
      </c>
      <c r="F13" s="12">
        <f t="shared" si="3"/>
        <v>-2.75</v>
      </c>
      <c r="G13" s="12">
        <f t="shared" si="4"/>
        <v>-12.08333333</v>
      </c>
      <c r="H13" s="11">
        <f t="shared" si="5"/>
        <v>33.22916667</v>
      </c>
      <c r="I13" s="13"/>
    </row>
    <row r="14" ht="15.75" customHeight="1">
      <c r="A14" s="15" t="s">
        <v>9</v>
      </c>
      <c r="B14" s="16">
        <f t="shared" ref="B14:C14" si="6">COUNT(B2:B13)</f>
        <v>12</v>
      </c>
      <c r="C14" s="16">
        <f t="shared" si="6"/>
        <v>12</v>
      </c>
      <c r="D14" s="17" t="s">
        <v>10</v>
      </c>
      <c r="H14" s="18" t="s">
        <v>11</v>
      </c>
    </row>
    <row r="15" ht="15.75" customHeight="1">
      <c r="A15" s="15" t="s">
        <v>12</v>
      </c>
      <c r="B15" s="16">
        <f t="shared" ref="B15:C15" si="7">SUM(B2:B13)</f>
        <v>165</v>
      </c>
      <c r="C15" s="16">
        <f t="shared" si="7"/>
        <v>697</v>
      </c>
      <c r="D15" s="19">
        <f>SUM(D2:D14)</f>
        <v>192.25</v>
      </c>
      <c r="E15" s="19">
        <f>SUM(E2:E13)</f>
        <v>6352.916667</v>
      </c>
      <c r="H15" s="20">
        <f>SUM(H2:H14)</f>
        <v>-509.75</v>
      </c>
    </row>
    <row r="16" ht="15.75" customHeight="1">
      <c r="A16" s="15" t="s">
        <v>13</v>
      </c>
      <c r="B16" s="21">
        <f t="shared" ref="B16:C16" si="8">MODE(B1:B13)</f>
        <v>12</v>
      </c>
      <c r="C16" s="21">
        <f t="shared" si="8"/>
        <v>46</v>
      </c>
      <c r="D16" s="22"/>
    </row>
    <row r="17" ht="15.75" customHeight="1">
      <c r="A17" s="23" t="s">
        <v>14</v>
      </c>
      <c r="B17" s="24">
        <f t="shared" ref="B17:C17" si="9">MEDIAN(B2:B13)</f>
        <v>13.5</v>
      </c>
      <c r="C17" s="24">
        <f t="shared" si="9"/>
        <v>58.5</v>
      </c>
      <c r="D17" s="22"/>
    </row>
    <row r="18" ht="15.75" customHeight="1">
      <c r="A18" s="25" t="s">
        <v>15</v>
      </c>
      <c r="B18" s="26">
        <f t="shared" ref="B18:C18" si="10">SUM(B2:B13) / COUNT(B2:B13)</f>
        <v>13.75</v>
      </c>
      <c r="C18" s="27">
        <f t="shared" si="10"/>
        <v>58.08333333</v>
      </c>
      <c r="D18" s="22"/>
      <c r="J18" s="28" t="s">
        <v>16</v>
      </c>
      <c r="K18" s="29">
        <f>H15 / (COUNTA(B2:B13))</f>
        <v>-42.47916667</v>
      </c>
    </row>
    <row r="19" ht="15.75" customHeight="1">
      <c r="A19" s="30" t="s">
        <v>17</v>
      </c>
      <c r="B19" s="31">
        <f t="shared" ref="B19:C19" si="11">AVERAGE(B2:B13)</f>
        <v>13.75</v>
      </c>
      <c r="C19" s="31">
        <f t="shared" si="11"/>
        <v>58.08333333</v>
      </c>
      <c r="D19" s="22"/>
      <c r="J19" s="32" t="s">
        <v>18</v>
      </c>
      <c r="K19" s="33">
        <f>_xlfn.COVARIANCE.P(B2:B13,C2:C13)</f>
        <v>-42.47916667</v>
      </c>
    </row>
    <row r="20" ht="15.75" customHeight="1">
      <c r="A20" s="34" t="s">
        <v>19</v>
      </c>
      <c r="B20" s="16">
        <f t="shared" ref="B20:C20" si="12">MIN(B2:B13)</f>
        <v>7</v>
      </c>
      <c r="C20" s="35">
        <f t="shared" si="12"/>
        <v>21</v>
      </c>
      <c r="D20" s="22"/>
      <c r="J20" s="28" t="s">
        <v>20</v>
      </c>
      <c r="K20" s="36">
        <f>SUM(H2:H13) / SQRT(D15*E15)</f>
        <v>-0.4612511701</v>
      </c>
    </row>
    <row r="21" ht="15.75" customHeight="1">
      <c r="A21" s="15" t="s">
        <v>21</v>
      </c>
      <c r="B21" s="21">
        <f t="shared" ref="B21:C21" si="13">MAX(B2:B13)</f>
        <v>20</v>
      </c>
      <c r="C21" s="37">
        <f t="shared" si="13"/>
        <v>90</v>
      </c>
      <c r="D21" s="22"/>
      <c r="J21" s="32" t="s">
        <v>22</v>
      </c>
      <c r="K21" s="33">
        <f>CORREL(B2:B13,C2:C13)</f>
        <v>-0.4612511701</v>
      </c>
    </row>
    <row r="22" ht="15.75" customHeight="1">
      <c r="A22" s="15" t="s">
        <v>23</v>
      </c>
      <c r="B22" s="21">
        <f t="shared" ref="B22:C22" si="14">MAX(B2:B13)-MIN(B2:B13)</f>
        <v>13</v>
      </c>
      <c r="C22" s="21">
        <f t="shared" si="14"/>
        <v>69</v>
      </c>
      <c r="D22" s="22"/>
    </row>
    <row r="23" ht="15.75" customHeight="1">
      <c r="A23" s="15" t="s">
        <v>24</v>
      </c>
      <c r="B23" s="21">
        <f t="shared" ref="B23:C23" si="15">QUARTILE(B2:B13, 1)</f>
        <v>10.75</v>
      </c>
      <c r="C23" s="21">
        <f t="shared" si="15"/>
        <v>42.75</v>
      </c>
      <c r="D23" s="22"/>
    </row>
    <row r="24" ht="15.75" customHeight="1">
      <c r="A24" s="15" t="s">
        <v>25</v>
      </c>
      <c r="B24" s="21">
        <f t="shared" ref="B24:C24" si="16">QUARTILE(B2:B13, 2)</f>
        <v>13.5</v>
      </c>
      <c r="C24" s="21">
        <f t="shared" si="16"/>
        <v>58.5</v>
      </c>
      <c r="D24" s="22"/>
    </row>
    <row r="25" ht="15.75" customHeight="1">
      <c r="A25" s="15" t="s">
        <v>26</v>
      </c>
      <c r="B25" s="21">
        <f t="shared" ref="B25:C25" si="17">QUARTILE(B2:B13,3)</f>
        <v>16.5</v>
      </c>
      <c r="C25" s="21">
        <f t="shared" si="17"/>
        <v>78.75</v>
      </c>
      <c r="D25" s="22"/>
    </row>
    <row r="26" ht="15.75" customHeight="1">
      <c r="A26" s="23" t="s">
        <v>27</v>
      </c>
      <c r="B26" s="38">
        <f t="shared" ref="B26:C26" si="18">_xlfn.QUARTILE.INC(B2:B13,3)-_xlfn.QUARTILE.INC(B2:B13,1)</f>
        <v>5.75</v>
      </c>
      <c r="C26" s="39">
        <f t="shared" si="18"/>
        <v>36</v>
      </c>
      <c r="D26" s="22"/>
    </row>
    <row r="27" ht="15.75" customHeight="1">
      <c r="A27" s="25" t="s">
        <v>28</v>
      </c>
      <c r="B27" s="26">
        <f>SUM(D2:D14) / (count(B2:B13)-1)</f>
        <v>17.47727273</v>
      </c>
      <c r="C27" s="26">
        <f>SUM(E2:E13) / (count(C2:C13)-1)</f>
        <v>577.5378788</v>
      </c>
      <c r="D27" s="22"/>
      <c r="F27" s="8"/>
      <c r="G27" s="8"/>
      <c r="I27" s="8"/>
    </row>
    <row r="28" ht="15.75" customHeight="1">
      <c r="A28" s="30" t="s">
        <v>29</v>
      </c>
      <c r="B28" s="31">
        <f t="shared" ref="B28:C28" si="19">_xlfn.VAR.S(B2:B13)</f>
        <v>17.47727273</v>
      </c>
      <c r="C28" s="31">
        <f t="shared" si="19"/>
        <v>577.5378788</v>
      </c>
      <c r="D28" s="22"/>
      <c r="E28" s="8" t="s">
        <v>30</v>
      </c>
      <c r="H28" s="8"/>
    </row>
    <row r="29" ht="15.75" customHeight="1">
      <c r="A29" s="25" t="s">
        <v>31</v>
      </c>
      <c r="B29" s="40">
        <f>SQRT(SUM(D2:D14)/(COUNTA(B2:B13)-1))
</f>
        <v>4.180582821</v>
      </c>
      <c r="C29" s="40">
        <f>SQRT(SUM(E2:E13)/(COUNTA(C2:C13)-1))
</f>
        <v>24.03201778</v>
      </c>
      <c r="D29" s="22"/>
      <c r="F29" s="8"/>
      <c r="G29" s="8"/>
      <c r="I29" s="8"/>
    </row>
    <row r="30" ht="15.75" customHeight="1">
      <c r="A30" s="30" t="s">
        <v>32</v>
      </c>
      <c r="B30" s="31">
        <f t="shared" ref="B30:C30" si="20">STDEV(B2:B13)</f>
        <v>4.180582821</v>
      </c>
      <c r="C30" s="41">
        <f t="shared" si="20"/>
        <v>24.03201778</v>
      </c>
      <c r="D30" s="22"/>
      <c r="E30" s="8" t="s">
        <v>30</v>
      </c>
      <c r="H30" s="8"/>
    </row>
    <row r="31" ht="15.75" customHeight="1">
      <c r="A31" s="15" t="s">
        <v>33</v>
      </c>
      <c r="B31" s="21">
        <f t="shared" ref="B31:C31" si="21">SKEW(B2:B13)</f>
        <v>-0.01287766638</v>
      </c>
      <c r="C31" s="21">
        <f t="shared" si="21"/>
        <v>-0.191540125</v>
      </c>
      <c r="D31" s="22"/>
    </row>
    <row r="32" ht="15.75" customHeight="1">
      <c r="A32" s="15" t="s">
        <v>34</v>
      </c>
      <c r="B32" s="21">
        <f t="shared" ref="B32:C32" si="22">KURT(B2:B13)</f>
        <v>-1.183534705</v>
      </c>
      <c r="C32" s="21">
        <f t="shared" si="22"/>
        <v>-1.401790616</v>
      </c>
      <c r="D32" s="22"/>
    </row>
    <row r="33" ht="15.75" customHeight="1">
      <c r="D33" s="22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1:A13"/>
    <mergeCell ref="D1:E1"/>
    <mergeCell ref="D14:E14"/>
  </mergeCells>
  <drawing r:id="rId1"/>
</worksheet>
</file>