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3.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xl/drawings/drawing5.xml" ContentType="application/vnd.openxmlformats-officedocument.drawing+xml"/>
  <Override PartName="/xl/slicers/slicer4.xml" ContentType="application/vnd.ms-excel.slicer+xml"/>
  <Override PartName="/xl/charts/chart5.xml" ContentType="application/vnd.openxmlformats-officedocument.drawingml.chart+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hidePivotFieldList="1"/>
  <mc:AlternateContent xmlns:mc="http://schemas.openxmlformats.org/markup-compatibility/2006">
    <mc:Choice Requires="x15">
      <x15ac:absPath xmlns:x15ac="http://schemas.microsoft.com/office/spreadsheetml/2010/11/ac" url="C:\Users\user\Downloads\"/>
    </mc:Choice>
  </mc:AlternateContent>
  <xr:revisionPtr revIDLastSave="0" documentId="13_ncr:1_{DA43CB75-0422-4FA2-B2F2-9A7BBF815571}" xr6:coauthVersionLast="47" xr6:coauthVersionMax="47" xr10:uidLastSave="{00000000-0000-0000-0000-000000000000}"/>
  <bookViews>
    <workbookView xWindow="-120" yWindow="-120" windowWidth="20730" windowHeight="11160" firstSheet="4" activeTab="6" xr2:uid="{00000000-000D-0000-FFFF-FFFF00000000}"/>
  </bookViews>
  <sheets>
    <sheet name="Expenses by Month" sheetId="2" r:id="rId1"/>
    <sheet name="Expenses by Category" sheetId="3" r:id="rId2"/>
    <sheet name="Count of Expenses by category" sheetId="4" r:id="rId3"/>
    <sheet name="Expenses vs Income" sheetId="5" r:id="rId4"/>
    <sheet name="Budget vs Actual" sheetId="7" r:id="rId5"/>
    <sheet name="Raw Data for Dashboard" sheetId="1" r:id="rId6"/>
    <sheet name="Dashboard" sheetId="6" r:id="rId7"/>
  </sheets>
  <definedNames>
    <definedName name="_xlnm._FilterDatabase" localSheetId="5" hidden="1">'Raw Data for Dashboard'!$A$1:$F$73</definedName>
    <definedName name="Slicer_Category">#N/A</definedName>
    <definedName name="Slicer_Months">#N/A</definedName>
    <definedName name="Slicer_Payment_Method">#N/A</definedName>
  </definedNames>
  <calcPr calcId="191029"/>
  <pivotCaches>
    <pivotCache cacheId="1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Lst>
</workbook>
</file>

<file path=xl/calcChain.xml><?xml version="1.0" encoding="utf-8"?>
<calcChain xmlns="http://schemas.openxmlformats.org/spreadsheetml/2006/main">
  <c r="E6" i="7" l="1"/>
  <c r="E7" i="7"/>
  <c r="E8" i="7"/>
  <c r="E9" i="7"/>
  <c r="E5" i="7"/>
  <c r="C15" i="7"/>
  <c r="C5" i="7" s="1"/>
  <c r="G4" i="1"/>
  <c r="G5" i="1" s="1"/>
  <c r="G6" i="1" s="1"/>
  <c r="G7" i="1" s="1"/>
  <c r="G8" i="1" s="1"/>
  <c r="G9" i="1" s="1"/>
  <c r="G10" i="1" s="1"/>
  <c r="G11" i="1" s="1"/>
  <c r="G12" i="1" s="1"/>
  <c r="G13" i="1" s="1"/>
  <c r="G14" i="1" s="1"/>
  <c r="G15" i="1" s="1"/>
  <c r="G16" i="1" s="1"/>
  <c r="G17" i="1" s="1"/>
  <c r="G18" i="1" s="1"/>
  <c r="G19" i="1" s="1"/>
  <c r="G20" i="1" s="1"/>
  <c r="G21" i="1" s="1"/>
  <c r="G22" i="1" s="1"/>
  <c r="G23" i="1" s="1"/>
  <c r="G24" i="1" s="1"/>
  <c r="G25" i="1" s="1"/>
  <c r="G26" i="1" s="1"/>
  <c r="G27" i="1" s="1"/>
  <c r="G28" i="1" s="1"/>
  <c r="G29" i="1" s="1"/>
  <c r="G30" i="1" s="1"/>
  <c r="G31" i="1" s="1"/>
  <c r="G32" i="1" s="1"/>
  <c r="G33" i="1" s="1"/>
  <c r="G34" i="1" s="1"/>
  <c r="G35" i="1" s="1"/>
  <c r="G36" i="1" s="1"/>
  <c r="G37" i="1" s="1"/>
  <c r="G38" i="1" s="1"/>
  <c r="G39" i="1" s="1"/>
  <c r="G40" i="1" s="1"/>
  <c r="G41" i="1" s="1"/>
  <c r="G42" i="1" s="1"/>
  <c r="G43" i="1" s="1"/>
  <c r="G44" i="1" s="1"/>
  <c r="G45" i="1" s="1"/>
  <c r="G46" i="1" s="1"/>
  <c r="G47" i="1" s="1"/>
  <c r="G48" i="1" s="1"/>
  <c r="G49" i="1" s="1"/>
  <c r="G50" i="1" s="1"/>
  <c r="G51" i="1" s="1"/>
  <c r="G52" i="1" s="1"/>
  <c r="G53" i="1" s="1"/>
  <c r="G54" i="1" s="1"/>
  <c r="G55" i="1" s="1"/>
  <c r="G56" i="1" s="1"/>
  <c r="G57" i="1" s="1"/>
  <c r="G58" i="1" s="1"/>
  <c r="G59" i="1" s="1"/>
  <c r="G60" i="1" s="1"/>
  <c r="G61" i="1" s="1"/>
  <c r="G62" i="1" s="1"/>
  <c r="G63" i="1" s="1"/>
  <c r="G64" i="1" s="1"/>
  <c r="G65" i="1" s="1"/>
  <c r="G66" i="1" s="1"/>
  <c r="G67" i="1" s="1"/>
  <c r="G68" i="1" s="1"/>
  <c r="G69" i="1" s="1"/>
  <c r="G70" i="1" s="1"/>
  <c r="G71" i="1" s="1"/>
  <c r="G72" i="1" s="1"/>
  <c r="G73" i="1" s="1"/>
  <c r="G3" i="1"/>
  <c r="G2" i="1"/>
  <c r="D5" i="5"/>
  <c r="E10" i="7" l="1"/>
  <c r="C8" i="7"/>
  <c r="D8" i="7" s="1"/>
  <c r="F8" i="7" s="1"/>
  <c r="D5" i="7"/>
  <c r="C7" i="7"/>
  <c r="D7" i="7" s="1"/>
  <c r="F7" i="7" s="1"/>
  <c r="C6" i="7"/>
  <c r="D6" i="7" s="1"/>
  <c r="F6" i="7" s="1"/>
  <c r="C9" i="7"/>
  <c r="D9" i="7" s="1"/>
  <c r="F9" i="7" s="1"/>
  <c r="C10" i="7" l="1"/>
  <c r="F5" i="7"/>
  <c r="D10" i="7"/>
  <c r="F10" i="7" s="1"/>
</calcChain>
</file>

<file path=xl/sharedStrings.xml><?xml version="1.0" encoding="utf-8"?>
<sst xmlns="http://schemas.openxmlformats.org/spreadsheetml/2006/main" count="341" uniqueCount="71">
  <si>
    <t>Date</t>
  </si>
  <si>
    <t>Description</t>
  </si>
  <si>
    <t>Category</t>
  </si>
  <si>
    <t>Fund Class</t>
  </si>
  <si>
    <t>Payment Method</t>
  </si>
  <si>
    <t>Amount</t>
  </si>
  <si>
    <t>Salary</t>
  </si>
  <si>
    <t>Income</t>
  </si>
  <si>
    <t>Credit Card</t>
  </si>
  <si>
    <t>Date night with Amiyah</t>
  </si>
  <si>
    <t>Flexing</t>
  </si>
  <si>
    <t>Expenses</t>
  </si>
  <si>
    <t>Lunch at Shiro</t>
  </si>
  <si>
    <t>Food &amp; Drinks</t>
  </si>
  <si>
    <t>Cash</t>
  </si>
  <si>
    <t>10Alytics Training</t>
  </si>
  <si>
    <t>Personal Development</t>
  </si>
  <si>
    <t>Breakfast at KFC</t>
  </si>
  <si>
    <t>Lunch at Chicken Republic</t>
  </si>
  <si>
    <t>Tennis Racket</t>
  </si>
  <si>
    <t>Night at club</t>
  </si>
  <si>
    <t>Coffee at Starbucks</t>
  </si>
  <si>
    <t>Petrol for car</t>
  </si>
  <si>
    <t>Housing &amp; Utilities</t>
  </si>
  <si>
    <t>Gym subscription</t>
  </si>
  <si>
    <t>McDonald's brunch</t>
  </si>
  <si>
    <t>Spotify subscription</t>
  </si>
  <si>
    <t>Lunch at Buzz</t>
  </si>
  <si>
    <t>Mainland Block Party</t>
  </si>
  <si>
    <t>2 shirts and 4 trousers</t>
  </si>
  <si>
    <t>Clothing</t>
  </si>
  <si>
    <t>House Rent</t>
  </si>
  <si>
    <t>Internet and Phone Subscription</t>
  </si>
  <si>
    <t>Coffee at Buzz</t>
  </si>
  <si>
    <t>Movie at cinema</t>
  </si>
  <si>
    <t>Grocery shopping</t>
  </si>
  <si>
    <t>Microsoft Office Purchase</t>
  </si>
  <si>
    <t>Breakfast at Chicken Republic</t>
  </si>
  <si>
    <t>Deodorant and Perfume purchase</t>
  </si>
  <si>
    <t>Birthday party</t>
  </si>
  <si>
    <t>Udemy course</t>
  </si>
  <si>
    <t>Sneakers purchase</t>
  </si>
  <si>
    <t>Business School Training</t>
  </si>
  <si>
    <t>New books purchase</t>
  </si>
  <si>
    <t>Shawarma at Yaba - Lunch</t>
  </si>
  <si>
    <t>Christmas bonus</t>
  </si>
  <si>
    <t>Interest from Investment</t>
  </si>
  <si>
    <t>Davido's concert</t>
  </si>
  <si>
    <t>Games Night contribution</t>
  </si>
  <si>
    <t>Boat cruise</t>
  </si>
  <si>
    <t>Christmas house decoration</t>
  </si>
  <si>
    <t>Apple watch purchase</t>
  </si>
  <si>
    <t>Dinner at Eko Hotel</t>
  </si>
  <si>
    <t>Lunch at Kapadoccia</t>
  </si>
  <si>
    <t>Laptop Repair</t>
  </si>
  <si>
    <t>Balance</t>
  </si>
  <si>
    <t>Grand Total</t>
  </si>
  <si>
    <t>Oct</t>
  </si>
  <si>
    <t>Nov</t>
  </si>
  <si>
    <t>Dec</t>
  </si>
  <si>
    <t>Sum of Amount</t>
  </si>
  <si>
    <t>Month</t>
  </si>
  <si>
    <t>Count of Amount</t>
  </si>
  <si>
    <t>Fund class</t>
  </si>
  <si>
    <t xml:space="preserve"> </t>
  </si>
  <si>
    <t>2022 Q4 Budget vs Actual</t>
  </si>
  <si>
    <t>Categories</t>
  </si>
  <si>
    <t>Actual</t>
  </si>
  <si>
    <t>Budget per month</t>
  </si>
  <si>
    <t>Budget at Q4</t>
  </si>
  <si>
    <t>Over/UnderSpend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</si>
</sst>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470]#,##0"/>
  </numFmts>
  <fonts count="6">
    <font>
      <sz val="11"/>
      <name val="Calibri"/>
      <scheme val="minor"/>
    </font>
    <font>
      <sz val="11"/>
      <name val="Calibri"/>
    </font>
    <font>
      <sz val="11"/>
      <name val="Calibri"/>
    </font>
    <font>
      <sz val="11"/>
      <name val="Calibri"/>
      <scheme val="minor"/>
    </font>
    <font>
      <sz val="11"/>
      <name val="Calibri"/>
      <family val="2"/>
      <scheme val="minor"/>
    </font>
    <font>
      <b/>
      <sz val="11"/>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43" fontId="3" fillId="0" borderId="0" applyFont="0" applyFill="0" applyBorder="0" applyAlignment="0" applyProtection="0"/>
  </cellStyleXfs>
  <cellXfs count="15">
    <xf numFmtId="0" fontId="0" fillId="0" borderId="0" xfId="0"/>
    <xf numFmtId="0" fontId="1" fillId="0" borderId="0" xfId="0" applyFont="1"/>
    <xf numFmtId="14" fontId="2" fillId="0" borderId="0" xfId="0" applyNumberFormat="1" applyFont="1"/>
    <xf numFmtId="43" fontId="1" fillId="0" borderId="0" xfId="1" applyFont="1"/>
    <xf numFmtId="43" fontId="0" fillId="0" borderId="0" xfId="1" applyFont="1"/>
    <xf numFmtId="43" fontId="0" fillId="0" borderId="0" xfId="0" applyNumberFormat="1"/>
    <xf numFmtId="0" fontId="0" fillId="0" borderId="0" xfId="0" pivotButton="1"/>
    <xf numFmtId="0" fontId="0" fillId="0" borderId="0" xfId="0" applyAlignment="1">
      <alignment horizontal="left"/>
    </xf>
    <xf numFmtId="0" fontId="0" fillId="0" borderId="0" xfId="0" applyNumberFormat="1"/>
    <xf numFmtId="164" fontId="0" fillId="0" borderId="0" xfId="0" applyNumberFormat="1"/>
    <xf numFmtId="0" fontId="4" fillId="0" borderId="0" xfId="0" applyFont="1"/>
    <xf numFmtId="0" fontId="0" fillId="0" borderId="1" xfId="0" applyBorder="1"/>
    <xf numFmtId="43" fontId="0" fillId="0" borderId="1" xfId="0" applyNumberFormat="1" applyBorder="1"/>
    <xf numFmtId="43" fontId="0" fillId="0" borderId="1" xfId="1" applyFont="1" applyBorder="1"/>
    <xf numFmtId="43" fontId="5" fillId="0" borderId="0" xfId="0" applyNumberFormat="1" applyFont="1"/>
  </cellXfs>
  <cellStyles count="2">
    <cellStyle name="Comma" xfId="1" builtinId="3"/>
    <cellStyle name="Normal" xfId="0" builtinId="0"/>
  </cellStyles>
  <dxfs count="9">
    <dxf>
      <font>
        <b val="0"/>
        <i val="0"/>
        <strike val="0"/>
        <condense val="0"/>
        <extend val="0"/>
        <outline val="0"/>
        <shadow val="0"/>
        <u val="none"/>
        <vertAlign val="baseline"/>
        <sz val="11"/>
        <color auto="1"/>
        <name val="Calibri"/>
        <scheme val="none"/>
      </font>
    </dxf>
    <dxf>
      <font>
        <b val="0"/>
        <i val="0"/>
        <strike val="0"/>
        <condense val="0"/>
        <extend val="0"/>
        <outline val="0"/>
        <shadow val="0"/>
        <u val="none"/>
        <vertAlign val="baseline"/>
        <sz val="11"/>
        <color auto="1"/>
        <name val="Calibri"/>
        <scheme val="none"/>
      </font>
    </dxf>
    <dxf>
      <font>
        <b val="0"/>
        <i val="0"/>
        <strike val="0"/>
        <condense val="0"/>
        <extend val="0"/>
        <outline val="0"/>
        <shadow val="0"/>
        <u val="none"/>
        <vertAlign val="baseline"/>
        <sz val="11"/>
        <color auto="1"/>
        <name val="Calibri"/>
        <scheme val="minor"/>
      </font>
    </dxf>
    <dxf>
      <font>
        <b val="0"/>
        <i val="0"/>
        <strike val="0"/>
        <condense val="0"/>
        <extend val="0"/>
        <outline val="0"/>
        <shadow val="0"/>
        <u val="none"/>
        <vertAlign val="baseline"/>
        <sz val="11"/>
        <color auto="1"/>
        <name val="Calibri"/>
        <scheme val="none"/>
      </font>
    </dxf>
    <dxf>
      <font>
        <b val="0"/>
        <i val="0"/>
        <strike val="0"/>
        <condense val="0"/>
        <extend val="0"/>
        <outline val="0"/>
        <shadow val="0"/>
        <u val="none"/>
        <vertAlign val="baseline"/>
        <sz val="11"/>
        <color auto="1"/>
        <name val="Calibri"/>
        <scheme val="none"/>
      </font>
    </dxf>
    <dxf>
      <font>
        <b val="0"/>
        <i val="0"/>
        <strike val="0"/>
        <condense val="0"/>
        <extend val="0"/>
        <outline val="0"/>
        <shadow val="0"/>
        <u val="none"/>
        <vertAlign val="baseline"/>
        <sz val="11"/>
        <color auto="1"/>
        <name val="Calibri"/>
        <scheme val="none"/>
      </font>
    </dxf>
    <dxf>
      <font>
        <b val="0"/>
        <i val="0"/>
        <strike val="0"/>
        <condense val="0"/>
        <extend val="0"/>
        <outline val="0"/>
        <shadow val="0"/>
        <u val="none"/>
        <vertAlign val="baseline"/>
        <sz val="11"/>
        <color auto="1"/>
        <name val="Calibri"/>
        <scheme val="none"/>
      </font>
    </dxf>
    <dxf>
      <font>
        <b val="0"/>
        <i val="0"/>
        <strike val="0"/>
        <condense val="0"/>
        <extend val="0"/>
        <outline val="0"/>
        <shadow val="0"/>
        <u val="none"/>
        <vertAlign val="baseline"/>
        <sz val="11"/>
        <color auto="1"/>
        <name val="Calibri"/>
        <scheme val="none"/>
      </font>
    </dxf>
    <dxf>
      <font>
        <b val="0"/>
        <i val="0"/>
        <strike val="0"/>
        <condense val="0"/>
        <extend val="0"/>
        <outline val="0"/>
        <shadow val="0"/>
        <u val="none"/>
        <vertAlign val="baseline"/>
        <sz val="11"/>
        <color auto="1"/>
        <name val="Calibri"/>
        <scheme val="none"/>
      </font>
      <numFmt numFmtId="19" formatCode="m/d/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[RawFile for Dashboard.xlsx]Expenses by Month!Expenses by Month</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Expenses</a:t>
            </a:r>
            <a:r>
              <a:rPr lang="en-US" baseline="0"/>
              <a:t> by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'Expenses by Month'!$C$4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'Expenses by Month'!$B$5:$B$8</c:f>
              <c:strCache>
                <c:ptCount val="3"/>
                <c:pt idx="0">
                  <c:v>Oct</c:v>
                </c:pt>
                <c:pt idx="1">
                  <c:v>Nov</c:v>
                </c:pt>
                <c:pt idx="2">
                  <c:v>Dec</c:v>
                </c:pt>
              </c:strCache>
            </c:strRef>
          </c:cat>
          <c:val>
            <c:numRef>
              <c:f>'Expenses by Month'!$C$5:$C$8</c:f>
              <c:numCache>
                <c:formatCode>[$₦-470]#,##0</c:formatCode>
                <c:ptCount val="3"/>
                <c:pt idx="0">
                  <c:v>258559</c:v>
                </c:pt>
                <c:pt idx="1">
                  <c:v>261104</c:v>
                </c:pt>
                <c:pt idx="2">
                  <c:v>343323</c:v>
                </c:pt>
              </c:numCache>
            </c:numRef>
          </c:val>
          <c:extLst>
            <c:ext xmlns:c16="http://schemas.microsoft.com/office/drawing/2014/chart" uri="{C3380CC4-5D6E-409C-BE32-E72D297353CC}">
              <c16:uniqueId val="{00000000-C565-48B1-A4F0-7D49FF07006C}"/>
            </c:ext>
          </c:extLst>
        </c:ser>
        <c:dLbls>
          <c:dLblPos val="outEnd"/>
          <c:showLegendKey val="0"/>
          <c:showVal val="1"/>
          <c:showCatName val="0"/>
          <c:showSerName val="0"/>
          <c:showPercent val="0"/>
          <c:showBubbleSize val="0"/>
        </c:dLbls>
        <c:gapWidth val="219"/>
        <c:overlap val="-27"/>
        <c:axId val="538801424"/>
        <c:axId val="538798544"/>
      </c:barChart>
      <c:catAx>
        <c:axId val="5388014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8798544"/>
        <c:crosses val="autoZero"/>
        <c:auto val="1"/>
        <c:lblAlgn val="ctr"/>
        <c:lblOffset val="100"/>
        <c:noMultiLvlLbl val="0"/>
      </c:catAx>
      <c:valAx>
        <c:axId val="538798544"/>
        <c:scaling>
          <c:orientation val="minMax"/>
        </c:scaling>
        <c:delete val="1"/>
        <c:axPos val="l"/>
        <c:numFmt formatCode="[$₦-470]#,##0" sourceLinked="1"/>
        <c:majorTickMark val="none"/>
        <c:minorTickMark val="none"/>
        <c:tickLblPos val="nextTo"/>
        <c:crossAx val="538801424"/>
        <c:crosses val="autoZero"/>
        <c:crossBetween val="between"/>
      </c:valAx>
      <c:spPr>
        <a:noFill/>
        <a:ln w="25400">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[RawFile for Dashboard.xlsx]Expenses by Category!Expenses by Category</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Expenses</a:t>
            </a:r>
            <a:r>
              <a:rPr lang="en-US" baseline="0"/>
              <a:t> by Category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'Expenses by Category'!$C$4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'Expenses by Category'!$B$5:$B$10</c:f>
              <c:strCache>
                <c:ptCount val="5"/>
                <c:pt idx="0">
                  <c:v>Housing &amp; Utilities</c:v>
                </c:pt>
                <c:pt idx="1">
                  <c:v>Food &amp; Drinks</c:v>
                </c:pt>
                <c:pt idx="2">
                  <c:v>Flexing</c:v>
                </c:pt>
                <c:pt idx="3">
                  <c:v>Personal Development</c:v>
                </c:pt>
                <c:pt idx="4">
                  <c:v>Clothing</c:v>
                </c:pt>
              </c:strCache>
            </c:strRef>
          </c:cat>
          <c:val>
            <c:numRef>
              <c:f>'Expenses by Category'!$C$5:$C$10</c:f>
              <c:numCache>
                <c:formatCode>[$₦-470]#,##0</c:formatCode>
                <c:ptCount val="5"/>
                <c:pt idx="0">
                  <c:v>265370</c:v>
                </c:pt>
                <c:pt idx="1">
                  <c:v>207910</c:v>
                </c:pt>
                <c:pt idx="2">
                  <c:v>182094</c:v>
                </c:pt>
                <c:pt idx="3">
                  <c:v>137712</c:v>
                </c:pt>
                <c:pt idx="4">
                  <c:v>69900</c:v>
                </c:pt>
              </c:numCache>
            </c:numRef>
          </c:val>
          <c:extLst>
            <c:ext xmlns:c16="http://schemas.microsoft.com/office/drawing/2014/chart" uri="{C3380CC4-5D6E-409C-BE32-E72D297353CC}">
              <c16:uniqueId val="{00000000-7200-4C3C-8E93-5392A13699E0}"/>
            </c:ext>
          </c:extLst>
        </c:ser>
        <c:dLbls>
          <c:dLblPos val="outEnd"/>
          <c:showLegendKey val="0"/>
          <c:showVal val="1"/>
          <c:showCatName val="0"/>
          <c:showSerName val="0"/>
          <c:showPercent val="0"/>
          <c:showBubbleSize val="0"/>
        </c:dLbls>
        <c:gapWidth val="219"/>
        <c:overlap val="-27"/>
        <c:axId val="540578472"/>
        <c:axId val="540574152"/>
      </c:barChart>
      <c:catAx>
        <c:axId val="54057847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0574152"/>
        <c:crosses val="autoZero"/>
        <c:auto val="1"/>
        <c:lblAlgn val="ctr"/>
        <c:lblOffset val="100"/>
        <c:noMultiLvlLbl val="0"/>
      </c:catAx>
      <c:valAx>
        <c:axId val="540574152"/>
        <c:scaling>
          <c:orientation val="minMax"/>
        </c:scaling>
        <c:delete val="1"/>
        <c:axPos val="l"/>
        <c:numFmt formatCode="[$₦-470]#,##0" sourceLinked="1"/>
        <c:majorTickMark val="out"/>
        <c:minorTickMark val="none"/>
        <c:tickLblPos val="nextTo"/>
        <c:crossAx val="5405784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[RawFile for Dashboard.xlsx]Count of Expenses by category!Count of expenses by category</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a:t>
            </a:r>
            <a:r>
              <a:rPr lang="en-US" baseline="0"/>
              <a:t> of Expense by category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 of Expenses by category'!$C$3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 of Expenses by category'!$B$4:$B$9</c:f>
              <c:strCache>
                <c:ptCount val="5"/>
                <c:pt idx="0">
                  <c:v>Clothing</c:v>
                </c:pt>
                <c:pt idx="1">
                  <c:v>Flexing</c:v>
                </c:pt>
                <c:pt idx="2">
                  <c:v>Food &amp; Drinks</c:v>
                </c:pt>
                <c:pt idx="3">
                  <c:v>Housing &amp; Utilities</c:v>
                </c:pt>
                <c:pt idx="4">
                  <c:v>Personal Development</c:v>
                </c:pt>
              </c:strCache>
            </c:strRef>
          </c:cat>
          <c:val>
            <c:numRef>
              <c:f>'Count of Expenses by category'!$C$4:$C$9</c:f>
              <c:numCache>
                <c:formatCode>General</c:formatCode>
                <c:ptCount val="5"/>
                <c:pt idx="0">
                  <c:v>3</c:v>
                </c:pt>
                <c:pt idx="1">
                  <c:v>14</c:v>
                </c:pt>
                <c:pt idx="2">
                  <c:v>25</c:v>
                </c:pt>
                <c:pt idx="3">
                  <c:v>14</c:v>
                </c:pt>
                <c:pt idx="4">
                  <c:v>11</c:v>
                </c:pt>
              </c:numCache>
            </c:numRef>
          </c:val>
          <c:extLst>
            <c:ext xmlns:c16="http://schemas.microsoft.com/office/drawing/2014/chart" uri="{C3380CC4-5D6E-409C-BE32-E72D297353CC}">
              <c16:uniqueId val="{00000000-783F-4BBC-A178-F7FEA9B6D2F0}"/>
            </c:ext>
          </c:extLst>
        </c:ser>
        <c:dLbls>
          <c:dLblPos val="outEnd"/>
          <c:showLegendKey val="0"/>
          <c:showVal val="1"/>
          <c:showCatName val="0"/>
          <c:showSerName val="0"/>
          <c:showPercent val="0"/>
          <c:showBubbleSize val="0"/>
        </c:dLbls>
        <c:gapWidth val="182"/>
        <c:axId val="548034464"/>
        <c:axId val="548034104"/>
      </c:barChart>
      <c:catAx>
        <c:axId val="5480344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8034104"/>
        <c:crosses val="autoZero"/>
        <c:auto val="1"/>
        <c:lblAlgn val="ctr"/>
        <c:lblOffset val="100"/>
        <c:noMultiLvlLbl val="0"/>
      </c:catAx>
      <c:valAx>
        <c:axId val="54803410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8034464"/>
        <c:crosses val="autoZero"/>
        <c:crossBetween val="between"/>
      </c:valAx>
      <c:spPr>
        <a:noFill/>
        <a:ln w="25400">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[RawFile for Dashboard.xlsx]Expenses vs Income!Income vs Expense</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Expenses</a:t>
            </a:r>
            <a:r>
              <a:rPr lang="en-US" baseline="0"/>
              <a:t> vs Income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750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0000"/>
          </a:solidFill>
          <a:ln w="19050">
            <a:solidFill>
              <a:schemeClr val="lt1"/>
            </a:solidFill>
          </a:ln>
          <a:effectLst/>
        </c:spPr>
        <c:dLbl>
          <c:idx val="0"/>
          <c:layout>
            <c:manualLayout>
              <c:x val="-5.8333333333333383E-2"/>
              <c:y val="-0.10648148148148157"/>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w="19050">
            <a:solidFill>
              <a:schemeClr val="lt1"/>
            </a:solidFill>
          </a:ln>
          <a:effectLst/>
        </c:spPr>
        <c:dLbl>
          <c:idx val="0"/>
          <c:layout>
            <c:manualLayout>
              <c:x val="0.10833333333333334"/>
              <c:y val="0.11574074074074074"/>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'Expenses vs Income'!$C$3</c:f>
              <c:strCache>
                <c:ptCount val="1"/>
                <c:pt idx="0">
                  <c:v>Total</c:v>
                </c:pt>
              </c:strCache>
            </c:strRef>
          </c:tx>
          <c:spPr>
            <a:solidFill>
              <a:schemeClr val="accent6">
                <a:lumMod val="75000"/>
              </a:schemeClr>
            </a:solidFill>
          </c:spPr>
          <c:dPt>
            <c:idx val="0"/>
            <c:bubble3D val="0"/>
            <c:spPr>
              <a:solidFill>
                <a:srgbClr val="FF0000"/>
              </a:solidFill>
              <a:ln w="19050">
                <a:solidFill>
                  <a:schemeClr val="lt1"/>
                </a:solidFill>
              </a:ln>
              <a:effectLst/>
            </c:spPr>
            <c:extLst>
              <c:ext xmlns:c16="http://schemas.microsoft.com/office/drawing/2014/chart" uri="{C3380CC4-5D6E-409C-BE32-E72D297353CC}">
                <c16:uniqueId val="{00000002-365B-41F1-9E01-7B1B83436810}"/>
              </c:ext>
            </c:extLst>
          </c:dPt>
          <c:dPt>
            <c:idx val="1"/>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3-365B-41F1-9E01-7B1B83436810}"/>
              </c:ext>
            </c:extLst>
          </c:dPt>
          <c:dLbls>
            <c:dLbl>
              <c:idx val="0"/>
              <c:layout>
                <c:manualLayout>
                  <c:x val="-5.8333333333333383E-2"/>
                  <c:y val="-0.1064814814814815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365B-41F1-9E01-7B1B83436810}"/>
                </c:ext>
              </c:extLst>
            </c:dLbl>
            <c:dLbl>
              <c:idx val="1"/>
              <c:layout>
                <c:manualLayout>
                  <c:x val="0.10833333333333334"/>
                  <c:y val="0.1157407407407407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365B-41F1-9E01-7B1B83436810}"/>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'Expenses vs Income'!$B$4:$B$6</c:f>
              <c:strCache>
                <c:ptCount val="2"/>
                <c:pt idx="0">
                  <c:v>Expenses</c:v>
                </c:pt>
                <c:pt idx="1">
                  <c:v>Income</c:v>
                </c:pt>
              </c:strCache>
            </c:strRef>
          </c:cat>
          <c:val>
            <c:numRef>
              <c:f>'Expenses vs Income'!$C$4:$C$6</c:f>
              <c:numCache>
                <c:formatCode>[$₦-470]#,##0</c:formatCode>
                <c:ptCount val="2"/>
                <c:pt idx="0">
                  <c:v>862986</c:v>
                </c:pt>
                <c:pt idx="1">
                  <c:v>1445900</c:v>
                </c:pt>
              </c:numCache>
            </c:numRef>
          </c:val>
          <c:extLst>
            <c:ext xmlns:c16="http://schemas.microsoft.com/office/drawing/2014/chart" uri="{C3380CC4-5D6E-409C-BE32-E72D297353CC}">
              <c16:uniqueId val="{00000000-365B-41F1-9E01-7B1B83436810}"/>
            </c:ext>
          </c:extLst>
        </c:ser>
        <c:dLbls>
          <c:showLegendKey val="0"/>
          <c:showVal val="1"/>
          <c:showCatName val="0"/>
          <c:showSerName val="0"/>
          <c:showPercent val="0"/>
          <c:showBubbleSize val="0"/>
          <c:showLeaderLines val="1"/>
        </c:dLbls>
        <c:firstSliceAng val="0"/>
        <c:holeSize val="49"/>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[RawFile for Dashboard.xlsx]Expenses by Month!Expenses by Month</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Expenses by Month</a:t>
            </a:r>
            <a:endParaRPr lang="en-US" baseline="0"/>
          </a:p>
        </c:rich>
      </c:tx>
      <c:overlay val="0"/>
      <c:spPr>
        <a:noFill/>
        <a:ln>
          <a:noFill/>
        </a:ln>
        <a:effectLst/>
      </c:sp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'Expenses by Month'!$C$4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'Expenses by Month'!$B$5:$B$8</c:f>
              <c:strCache>
                <c:ptCount val="3"/>
                <c:pt idx="0">
                  <c:v>Oct</c:v>
                </c:pt>
                <c:pt idx="1">
                  <c:v>Nov</c:v>
                </c:pt>
                <c:pt idx="2">
                  <c:v>Dec</c:v>
                </c:pt>
              </c:strCache>
            </c:strRef>
          </c:cat>
          <c:val>
            <c:numRef>
              <c:f>'Expenses by Month'!$C$5:$C$8</c:f>
              <c:numCache>
                <c:formatCode>[$₦-470]#,##0</c:formatCode>
                <c:ptCount val="3"/>
                <c:pt idx="0">
                  <c:v>258559</c:v>
                </c:pt>
                <c:pt idx="1">
                  <c:v>261104</c:v>
                </c:pt>
                <c:pt idx="2">
                  <c:v>343323</c:v>
                </c:pt>
              </c:numCache>
            </c:numRef>
          </c:val>
          <c:extLst>
            <c:ext xmlns:c16="http://schemas.microsoft.com/office/drawing/2014/chart" uri="{C3380CC4-5D6E-409C-BE32-E72D297353CC}">
              <c16:uniqueId val="{00000002-CA2C-48C2-9508-C879E9618DD3}"/>
            </c:ext>
          </c:extLst>
        </c:ser>
        <c:dLbls>
          <c:dLblPos val="outEnd"/>
          <c:showLegendKey val="0"/>
          <c:showVal val="1"/>
          <c:showCatName val="0"/>
          <c:showSerName val="0"/>
          <c:showPercent val="0"/>
          <c:showBubbleSize val="0"/>
        </c:dLbls>
        <c:gapWidth val="219"/>
        <c:overlap val="-27"/>
        <c:axId val="538801424"/>
        <c:axId val="538798544"/>
      </c:barChart>
      <c:catAx>
        <c:axId val="5388014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8798544"/>
        <c:crosses val="autoZero"/>
        <c:auto val="1"/>
        <c:lblAlgn val="ctr"/>
        <c:lblOffset val="100"/>
        <c:noMultiLvlLbl val="0"/>
      </c:catAx>
      <c:valAx>
        <c:axId val="538798544"/>
        <c:scaling>
          <c:orientation val="minMax"/>
        </c:scaling>
        <c:delete val="1"/>
        <c:axPos val="l"/>
        <c:numFmt formatCode="[$₦-470]#,##0" sourceLinked="1"/>
        <c:majorTickMark val="none"/>
        <c:minorTickMark val="none"/>
        <c:tickLblPos val="nextTo"/>
        <c:crossAx val="538801424"/>
        <c:crosses val="autoZero"/>
        <c:crossBetween val="between"/>
      </c:valAx>
      <c:spPr>
        <a:noFill/>
        <a:ln w="25400">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[RawFile for Dashboard.xlsx]Expenses by Category!Expenses by Category</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Expenses</a:t>
            </a:r>
            <a:r>
              <a:rPr lang="en-US" baseline="0"/>
              <a:t> by Category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'Expenses by Category'!$C$4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'Expenses by Category'!$B$5:$B$10</c:f>
              <c:strCache>
                <c:ptCount val="5"/>
                <c:pt idx="0">
                  <c:v>Housing &amp; Utilities</c:v>
                </c:pt>
                <c:pt idx="1">
                  <c:v>Food &amp; Drinks</c:v>
                </c:pt>
                <c:pt idx="2">
                  <c:v>Flexing</c:v>
                </c:pt>
                <c:pt idx="3">
                  <c:v>Personal Development</c:v>
                </c:pt>
                <c:pt idx="4">
                  <c:v>Clothing</c:v>
                </c:pt>
              </c:strCache>
            </c:strRef>
          </c:cat>
          <c:val>
            <c:numRef>
              <c:f>'Expenses by Category'!$C$5:$C$10</c:f>
              <c:numCache>
                <c:formatCode>[$₦-470]#,##0</c:formatCode>
                <c:ptCount val="5"/>
                <c:pt idx="0">
                  <c:v>265370</c:v>
                </c:pt>
                <c:pt idx="1">
                  <c:v>207910</c:v>
                </c:pt>
                <c:pt idx="2">
                  <c:v>182094</c:v>
                </c:pt>
                <c:pt idx="3">
                  <c:v>137712</c:v>
                </c:pt>
                <c:pt idx="4">
                  <c:v>69900</c:v>
                </c:pt>
              </c:numCache>
            </c:numRef>
          </c:val>
          <c:extLst>
            <c:ext xmlns:c16="http://schemas.microsoft.com/office/drawing/2014/chart" uri="{C3380CC4-5D6E-409C-BE32-E72D297353CC}">
              <c16:uniqueId val="{00000000-3E78-4CA1-9BC1-B242AE342EA3}"/>
            </c:ext>
          </c:extLst>
        </c:ser>
        <c:dLbls>
          <c:dLblPos val="outEnd"/>
          <c:showLegendKey val="0"/>
          <c:showVal val="1"/>
          <c:showCatName val="0"/>
          <c:showSerName val="0"/>
          <c:showPercent val="0"/>
          <c:showBubbleSize val="0"/>
        </c:dLbls>
        <c:gapWidth val="219"/>
        <c:overlap val="-27"/>
        <c:axId val="540578472"/>
        <c:axId val="540574152"/>
      </c:barChart>
      <c:catAx>
        <c:axId val="54057847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0574152"/>
        <c:crosses val="autoZero"/>
        <c:auto val="1"/>
        <c:lblAlgn val="ctr"/>
        <c:lblOffset val="100"/>
        <c:noMultiLvlLbl val="0"/>
      </c:catAx>
      <c:valAx>
        <c:axId val="540574152"/>
        <c:scaling>
          <c:orientation val="minMax"/>
        </c:scaling>
        <c:delete val="1"/>
        <c:axPos val="l"/>
        <c:numFmt formatCode="[$₦-470]#,##0" sourceLinked="1"/>
        <c:majorTickMark val="out"/>
        <c:minorTickMark val="none"/>
        <c:tickLblPos val="nextTo"/>
        <c:crossAx val="5405784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[RawFile for Dashboard.xlsx]Count of Expenses by category!Count of expenses by category</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a:t>
            </a:r>
            <a:r>
              <a:rPr lang="en-US" baseline="0"/>
              <a:t> of Expense by category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 of Expenses by category'!$C$3</c:f>
              <c:strCache>
                <c:ptCount val="1"/>
                <c:pt idx="0">
                  <c:v>Total</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 of Expenses by category'!$B$4:$B$9</c:f>
              <c:strCache>
                <c:ptCount val="5"/>
                <c:pt idx="0">
                  <c:v>Clothing</c:v>
                </c:pt>
                <c:pt idx="1">
                  <c:v>Flexing</c:v>
                </c:pt>
                <c:pt idx="2">
                  <c:v>Food &amp; Drinks</c:v>
                </c:pt>
                <c:pt idx="3">
                  <c:v>Housing &amp; Utilities</c:v>
                </c:pt>
                <c:pt idx="4">
                  <c:v>Personal Development</c:v>
                </c:pt>
              </c:strCache>
            </c:strRef>
          </c:cat>
          <c:val>
            <c:numRef>
              <c:f>'Count of Expenses by category'!$C$4:$C$9</c:f>
              <c:numCache>
                <c:formatCode>General</c:formatCode>
                <c:ptCount val="5"/>
                <c:pt idx="0">
                  <c:v>3</c:v>
                </c:pt>
                <c:pt idx="1">
                  <c:v>14</c:v>
                </c:pt>
                <c:pt idx="2">
                  <c:v>25</c:v>
                </c:pt>
                <c:pt idx="3">
                  <c:v>14</c:v>
                </c:pt>
                <c:pt idx="4">
                  <c:v>11</c:v>
                </c:pt>
              </c:numCache>
            </c:numRef>
          </c:val>
          <c:extLst>
            <c:ext xmlns:c16="http://schemas.microsoft.com/office/drawing/2014/chart" uri="{C3380CC4-5D6E-409C-BE32-E72D297353CC}">
              <c16:uniqueId val="{00000000-F7C1-4E9E-9291-50EB4C8AB6FA}"/>
            </c:ext>
          </c:extLst>
        </c:ser>
        <c:dLbls>
          <c:dLblPos val="outEnd"/>
          <c:showLegendKey val="0"/>
          <c:showVal val="1"/>
          <c:showCatName val="0"/>
          <c:showSerName val="0"/>
          <c:showPercent val="0"/>
          <c:showBubbleSize val="0"/>
        </c:dLbls>
        <c:gapWidth val="182"/>
        <c:axId val="548034464"/>
        <c:axId val="548034104"/>
      </c:barChart>
      <c:catAx>
        <c:axId val="5480344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8034104"/>
        <c:crosses val="autoZero"/>
        <c:auto val="1"/>
        <c:lblAlgn val="ctr"/>
        <c:lblOffset val="100"/>
        <c:noMultiLvlLbl val="0"/>
      </c:catAx>
      <c:valAx>
        <c:axId val="54803410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8034464"/>
        <c:crosses val="autoZero"/>
        <c:crossBetween val="between"/>
      </c:valAx>
      <c:spPr>
        <a:noFill/>
        <a:ln w="25400">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[RawFile for Dashboard.xlsx]Expenses vs Income!Income vs Expense</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Expenses</a:t>
            </a:r>
            <a:r>
              <a:rPr lang="en-US" baseline="0"/>
              <a:t> vs Income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750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0000"/>
          </a:solidFill>
          <a:ln w="19050">
            <a:solidFill>
              <a:schemeClr val="lt1"/>
            </a:solidFill>
          </a:ln>
          <a:effectLst/>
        </c:spPr>
        <c:dLbl>
          <c:idx val="0"/>
          <c:layout>
            <c:manualLayout>
              <c:x val="-5.8333333333333383E-2"/>
              <c:y val="-0.10648148148148157"/>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w="19050">
            <a:solidFill>
              <a:schemeClr val="lt1"/>
            </a:solidFill>
          </a:ln>
          <a:effectLst/>
        </c:spPr>
        <c:dLbl>
          <c:idx val="0"/>
          <c:layout>
            <c:manualLayout>
              <c:x val="0.10833333333333334"/>
              <c:y val="0.11574074074074074"/>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lumMod val="750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F0000"/>
          </a:solidFill>
          <a:ln w="19050">
            <a:solidFill>
              <a:schemeClr val="lt1"/>
            </a:solidFill>
          </a:ln>
          <a:effectLst/>
        </c:spPr>
        <c:dLbl>
          <c:idx val="0"/>
          <c:layout>
            <c:manualLayout>
              <c:x val="-5.8333333333333383E-2"/>
              <c:y val="-0.10648148148148157"/>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75000"/>
            </a:schemeClr>
          </a:solidFill>
          <a:ln w="19050">
            <a:solidFill>
              <a:schemeClr val="lt1"/>
            </a:solidFill>
          </a:ln>
          <a:effectLst/>
        </c:spPr>
        <c:dLbl>
          <c:idx val="0"/>
          <c:layout>
            <c:manualLayout>
              <c:x val="0.10833333333333334"/>
              <c:y val="0.11574074074074074"/>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lumMod val="750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FF0000"/>
          </a:solidFill>
          <a:ln w="19050">
            <a:solidFill>
              <a:schemeClr val="lt1"/>
            </a:solidFill>
          </a:ln>
          <a:effectLst/>
        </c:spPr>
        <c:dLbl>
          <c:idx val="0"/>
          <c:layout>
            <c:manualLayout>
              <c:x val="-7.5052123186796008E-2"/>
              <c:y val="-0.11822909801473054"/>
            </c:manualLayout>
          </c:layout>
          <c:tx>
            <c:rich>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fld id="{67EB6529-6739-49EE-8CE5-007953DAA9D1}" type="VALUE">
                  <a:rPr lang="en-US" sz="800"/>
                  <a:pPr>
                    <a:defRPr b="1">
                      <a:solidFill>
                        <a:schemeClr val="bg1"/>
                      </a:solidFill>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8"/>
        <c:spPr>
          <a:solidFill>
            <a:schemeClr val="accent6">
              <a:lumMod val="75000"/>
            </a:schemeClr>
          </a:solidFill>
          <a:ln w="19050">
            <a:solidFill>
              <a:schemeClr val="lt1"/>
            </a:solidFill>
          </a:ln>
          <a:effectLst/>
        </c:spPr>
        <c:dLbl>
          <c:idx val="0"/>
          <c:layout>
            <c:manualLayout>
              <c:x val="0.10833333333333334"/>
              <c:y val="0.11574074074074074"/>
            </c:manualLayout>
          </c:layout>
          <c:tx>
            <c:rich>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fld id="{D967DFE5-42A0-4C74-9D03-7871EBF2342C}" type="VALUE">
                  <a:rPr lang="en-US" sz="800"/>
                  <a:pPr>
                    <a:defRPr b="1">
                      <a:solidFill>
                        <a:schemeClr val="bg1"/>
                      </a:solidFill>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s>
    <c:plotArea>
      <c:layout/>
      <c:doughnutChart>
        <c:varyColors val="1"/>
        <c:ser>
          <c:idx val="0"/>
          <c:order val="0"/>
          <c:tx>
            <c:strRef>
              <c:f>'Expenses vs Income'!$C$3</c:f>
              <c:strCache>
                <c:ptCount val="1"/>
                <c:pt idx="0">
                  <c:v>Total</c:v>
                </c:pt>
              </c:strCache>
            </c:strRef>
          </c:tx>
          <c:spPr>
            <a:solidFill>
              <a:schemeClr val="accent6">
                <a:lumMod val="75000"/>
              </a:schemeClr>
            </a:solidFill>
          </c:spPr>
          <c:dPt>
            <c:idx val="0"/>
            <c:bubble3D val="0"/>
            <c:spPr>
              <a:solidFill>
                <a:srgbClr val="FF0000"/>
              </a:solidFill>
              <a:ln w="19050">
                <a:solidFill>
                  <a:schemeClr val="lt1"/>
                </a:solidFill>
              </a:ln>
              <a:effectLst/>
            </c:spPr>
            <c:extLst>
              <c:ext xmlns:c16="http://schemas.microsoft.com/office/drawing/2014/chart" uri="{C3380CC4-5D6E-409C-BE32-E72D297353CC}">
                <c16:uniqueId val="{00000001-17DA-4B9A-9E09-48AD3FC43FF1}"/>
              </c:ext>
            </c:extLst>
          </c:dPt>
          <c:dPt>
            <c:idx val="1"/>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3-17DA-4B9A-9E09-48AD3FC43FF1}"/>
              </c:ext>
            </c:extLst>
          </c:dPt>
          <c:dLbls>
            <c:dLbl>
              <c:idx val="0"/>
              <c:layout>
                <c:manualLayout>
                  <c:x val="-7.5052123186796008E-2"/>
                  <c:y val="-0.11822909801473054"/>
                </c:manualLayout>
              </c:layout>
              <c:tx>
                <c:rich>
                  <a:bodyPr/>
                  <a:lstStyle/>
                  <a:p>
                    <a:fld id="{67EB6529-6739-49EE-8CE5-007953DAA9D1}" type="VALUE">
                      <a:rPr lang="en-US" sz="800"/>
                      <a:pPr/>
                      <a:t>[VALUE]</a:t>
                    </a:fld>
                    <a:endParaRPr lang="en-US"/>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17DA-4B9A-9E09-48AD3FC43FF1}"/>
                </c:ext>
              </c:extLst>
            </c:dLbl>
            <c:dLbl>
              <c:idx val="1"/>
              <c:layout>
                <c:manualLayout>
                  <c:x val="0.10833333333333334"/>
                  <c:y val="0.11574074074074074"/>
                </c:manualLayout>
              </c:layout>
              <c:tx>
                <c:rich>
                  <a:bodyPr/>
                  <a:lstStyle/>
                  <a:p>
                    <a:fld id="{D967DFE5-42A0-4C74-9D03-7871EBF2342C}" type="VALUE">
                      <a:rPr lang="en-US" sz="800"/>
                      <a:pPr/>
                      <a:t>[VALUE]</a:t>
                    </a:fld>
                    <a:endParaRPr lang="en-US"/>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17DA-4B9A-9E09-48AD3FC43FF1}"/>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'Expenses vs Income'!$B$4:$B$6</c:f>
              <c:strCache>
                <c:ptCount val="2"/>
                <c:pt idx="0">
                  <c:v>Expenses</c:v>
                </c:pt>
                <c:pt idx="1">
                  <c:v>Income</c:v>
                </c:pt>
              </c:strCache>
            </c:strRef>
          </c:cat>
          <c:val>
            <c:numRef>
              <c:f>'Expenses vs Income'!$C$4:$C$6</c:f>
              <c:numCache>
                <c:formatCode>[$₦-470]#,##0</c:formatCode>
                <c:ptCount val="2"/>
                <c:pt idx="0">
                  <c:v>862986</c:v>
                </c:pt>
                <c:pt idx="1">
                  <c:v>1445900</c:v>
                </c:pt>
              </c:numCache>
            </c:numRef>
          </c:val>
          <c:extLst>
            <c:ext xmlns:c16="http://schemas.microsoft.com/office/drawing/2014/chart" uri="{C3380CC4-5D6E-409C-BE32-E72D297353CC}">
              <c16:uniqueId val="{00000004-17DA-4B9A-9E09-48AD3FC43FF1}"/>
            </c:ext>
          </c:extLst>
        </c:ser>
        <c:dLbls>
          <c:showLegendKey val="0"/>
          <c:showVal val="1"/>
          <c:showCatName val="0"/>
          <c:showSerName val="0"/>
          <c:showPercent val="0"/>
          <c:showBubbleSize val="0"/>
          <c:showLeaderLines val="1"/>
        </c:dLbls>
        <c:firstSliceAng val="0"/>
        <c:holeSize val="49"/>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hyperlink" Target="https://pxhere.com/en/photo/868418" TargetMode="External"/><Relationship Id="rId1" Type="http://schemas.openxmlformats.org/officeDocument/2006/relationships/image" Target="../media/image1.jpeg"/><Relationship Id="rId6" Type="http://schemas.openxmlformats.org/officeDocument/2006/relationships/chart" Target="../charts/chart8.xml"/><Relationship Id="rId5" Type="http://schemas.openxmlformats.org/officeDocument/2006/relationships/chart" Target="../charts/chart7.xml"/><Relationship Id="rId4"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3</xdr:col>
      <xdr:colOff>371475</xdr:colOff>
      <xdr:row>0</xdr:row>
      <xdr:rowOff>171449</xdr:rowOff>
    </xdr:from>
    <xdr:to>
      <xdr:col>11</xdr:col>
      <xdr:colOff>400050</xdr:colOff>
      <xdr:row>14</xdr:row>
      <xdr:rowOff>133350</xdr:rowOff>
    </xdr:to>
    <xdr:graphicFrame macro="">
      <xdr:nvGraphicFramePr>
        <xdr:cNvPr id="2" name="Chart 1">
          <a:extLst>
            <a:ext uri="{FF2B5EF4-FFF2-40B4-BE49-F238E27FC236}">
              <a16:creationId xmlns:a16="http://schemas.microsoft.com/office/drawing/2014/main" id="{E471042D-3053-2E2C-CA68-FAE98944D4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33337</xdr:colOff>
      <xdr:row>0</xdr:row>
      <xdr:rowOff>185737</xdr:rowOff>
    </xdr:from>
    <xdr:to>
      <xdr:col>10</xdr:col>
      <xdr:colOff>338137</xdr:colOff>
      <xdr:row>15</xdr:row>
      <xdr:rowOff>71437</xdr:rowOff>
    </xdr:to>
    <xdr:graphicFrame macro="">
      <xdr:nvGraphicFramePr>
        <xdr:cNvPr id="3" name="Chart 2">
          <a:extLst>
            <a:ext uri="{FF2B5EF4-FFF2-40B4-BE49-F238E27FC236}">
              <a16:creationId xmlns:a16="http://schemas.microsoft.com/office/drawing/2014/main" id="{84A57FA2-B88A-1E94-605E-E9A837D63F0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381000</xdr:colOff>
      <xdr:row>1</xdr:row>
      <xdr:rowOff>28575</xdr:rowOff>
    </xdr:from>
    <xdr:to>
      <xdr:col>13</xdr:col>
      <xdr:colOff>381000</xdr:colOff>
      <xdr:row>11</xdr:row>
      <xdr:rowOff>19050</xdr:rowOff>
    </xdr:to>
    <mc:AlternateContent xmlns:mc="http://schemas.openxmlformats.org/markup-compatibility/2006">
      <mc:Choice xmlns:a14="http://schemas.microsoft.com/office/drawing/2010/main" Requires="a14">
        <xdr:graphicFrame macro="">
          <xdr:nvGraphicFramePr>
            <xdr:cNvPr id="4" name="Category">
              <a:extLst>
                <a:ext uri="{FF2B5EF4-FFF2-40B4-BE49-F238E27FC236}">
                  <a16:creationId xmlns:a16="http://schemas.microsoft.com/office/drawing/2014/main" id="{7E10F773-DFAE-CAF5-75B2-B6CF44BC0F82}"/>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7696200" y="219075"/>
              <a:ext cx="1828800" cy="18954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3</xdr:col>
      <xdr:colOff>42862</xdr:colOff>
      <xdr:row>0</xdr:row>
      <xdr:rowOff>14287</xdr:rowOff>
    </xdr:from>
    <xdr:to>
      <xdr:col>10</xdr:col>
      <xdr:colOff>347662</xdr:colOff>
      <xdr:row>14</xdr:row>
      <xdr:rowOff>90487</xdr:rowOff>
    </xdr:to>
    <xdr:graphicFrame macro="">
      <xdr:nvGraphicFramePr>
        <xdr:cNvPr id="2" name="Chart 1">
          <a:extLst>
            <a:ext uri="{FF2B5EF4-FFF2-40B4-BE49-F238E27FC236}">
              <a16:creationId xmlns:a16="http://schemas.microsoft.com/office/drawing/2014/main" id="{8F8D2AB5-E023-C537-EB75-C6D183ED54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438150</xdr:colOff>
      <xdr:row>0</xdr:row>
      <xdr:rowOff>1</xdr:rowOff>
    </xdr:from>
    <xdr:to>
      <xdr:col>13</xdr:col>
      <xdr:colOff>438150</xdr:colOff>
      <xdr:row>5</xdr:row>
      <xdr:rowOff>38101</xdr:rowOff>
    </xdr:to>
    <mc:AlternateContent xmlns:mc="http://schemas.openxmlformats.org/markup-compatibility/2006">
      <mc:Choice xmlns:a14="http://schemas.microsoft.com/office/drawing/2010/main" Requires="a14">
        <xdr:graphicFrame macro="">
          <xdr:nvGraphicFramePr>
            <xdr:cNvPr id="3" name="Payment Method">
              <a:extLst>
                <a:ext uri="{FF2B5EF4-FFF2-40B4-BE49-F238E27FC236}">
                  <a16:creationId xmlns:a16="http://schemas.microsoft.com/office/drawing/2014/main" id="{B9FB8240-B09E-2EE1-76AE-E485F226084F}"/>
                </a:ext>
              </a:extLst>
            </xdr:cNvPr>
            <xdr:cNvGraphicFramePr/>
          </xdr:nvGraphicFramePr>
          <xdr:xfrm>
            <a:off x="0" y="0"/>
            <a:ext cx="0" cy="0"/>
          </xdr:xfrm>
          <a:graphic>
            <a:graphicData uri="http://schemas.microsoft.com/office/drawing/2010/slicer">
              <sle:slicer xmlns:sle="http://schemas.microsoft.com/office/drawing/2010/slicer" name="Payment Method"/>
            </a:graphicData>
          </a:graphic>
        </xdr:graphicFrame>
      </mc:Choice>
      <mc:Fallback>
        <xdr:sp macro="" textlink="">
          <xdr:nvSpPr>
            <xdr:cNvPr id="0" name=""/>
            <xdr:cNvSpPr>
              <a:spLocks noTextEdit="1"/>
            </xdr:cNvSpPr>
          </xdr:nvSpPr>
          <xdr:spPr>
            <a:xfrm>
              <a:off x="7848600" y="1"/>
              <a:ext cx="1828800" cy="990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5</xdr:col>
      <xdr:colOff>4762</xdr:colOff>
      <xdr:row>1</xdr:row>
      <xdr:rowOff>166687</xdr:rowOff>
    </xdr:from>
    <xdr:to>
      <xdr:col>12</xdr:col>
      <xdr:colOff>309562</xdr:colOff>
      <xdr:row>16</xdr:row>
      <xdr:rowOff>52387</xdr:rowOff>
    </xdr:to>
    <xdr:graphicFrame macro="">
      <xdr:nvGraphicFramePr>
        <xdr:cNvPr id="2" name="Chart 1">
          <a:extLst>
            <a:ext uri="{FF2B5EF4-FFF2-40B4-BE49-F238E27FC236}">
              <a16:creationId xmlns:a16="http://schemas.microsoft.com/office/drawing/2014/main" id="{9CB2E488-E418-0614-C541-A389D687585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352425</xdr:colOff>
      <xdr:row>2</xdr:row>
      <xdr:rowOff>1</xdr:rowOff>
    </xdr:from>
    <xdr:to>
      <xdr:col>15</xdr:col>
      <xdr:colOff>352425</xdr:colOff>
      <xdr:row>8</xdr:row>
      <xdr:rowOff>76201</xdr:rowOff>
    </xdr:to>
    <mc:AlternateContent xmlns:mc="http://schemas.openxmlformats.org/markup-compatibility/2006">
      <mc:Choice xmlns:a14="http://schemas.microsoft.com/office/drawing/2010/main" Requires="a14">
        <xdr:graphicFrame macro="">
          <xdr:nvGraphicFramePr>
            <xdr:cNvPr id="3" name="Months">
              <a:extLst>
                <a:ext uri="{FF2B5EF4-FFF2-40B4-BE49-F238E27FC236}">
                  <a16:creationId xmlns:a16="http://schemas.microsoft.com/office/drawing/2014/main" id="{8B49B157-797F-1F9D-B5BE-ECA669AB09A6}"/>
                </a:ext>
              </a:extLst>
            </xdr:cNvPr>
            <xdr:cNvGraphicFramePr/>
          </xdr:nvGraphicFramePr>
          <xdr:xfrm>
            <a:off x="0" y="0"/>
            <a:ext cx="0" cy="0"/>
          </xdr:xfrm>
          <a:graphic>
            <a:graphicData uri="http://schemas.microsoft.com/office/drawing/2010/slicer">
              <sle:slicer xmlns:sle="http://schemas.microsoft.com/office/drawing/2010/slicer" name="Months"/>
            </a:graphicData>
          </a:graphic>
        </xdr:graphicFrame>
      </mc:Choice>
      <mc:Fallback>
        <xdr:sp macro="" textlink="">
          <xdr:nvSpPr>
            <xdr:cNvPr id="0" name=""/>
            <xdr:cNvSpPr>
              <a:spLocks noTextEdit="1"/>
            </xdr:cNvSpPr>
          </xdr:nvSpPr>
          <xdr:spPr>
            <a:xfrm>
              <a:off x="8372475" y="381001"/>
              <a:ext cx="1828800" cy="1219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1</xdr:col>
      <xdr:colOff>47625</xdr:colOff>
      <xdr:row>0</xdr:row>
      <xdr:rowOff>133350</xdr:rowOff>
    </xdr:from>
    <xdr:to>
      <xdr:col>16</xdr:col>
      <xdr:colOff>76200</xdr:colOff>
      <xdr:row>30</xdr:row>
      <xdr:rowOff>114300</xdr:rowOff>
    </xdr:to>
    <xdr:sp macro="" textlink="">
      <xdr:nvSpPr>
        <xdr:cNvPr id="19" name="Rectangle 18">
          <a:extLst>
            <a:ext uri="{FF2B5EF4-FFF2-40B4-BE49-F238E27FC236}">
              <a16:creationId xmlns:a16="http://schemas.microsoft.com/office/drawing/2014/main" id="{7729D445-5D18-F7A7-5E5D-9459849E0D7C}"/>
            </a:ext>
          </a:extLst>
        </xdr:cNvPr>
        <xdr:cNvSpPr/>
      </xdr:nvSpPr>
      <xdr:spPr>
        <a:xfrm>
          <a:off x="657225" y="133350"/>
          <a:ext cx="9172575" cy="5695950"/>
        </a:xfrm>
        <a:prstGeom prst="rect">
          <a:avLst/>
        </a:prstGeom>
        <a:solidFill>
          <a:schemeClr val="bg1">
            <a:lumMod val="9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66674</xdr:colOff>
      <xdr:row>1</xdr:row>
      <xdr:rowOff>38100</xdr:rowOff>
    </xdr:from>
    <xdr:to>
      <xdr:col>12</xdr:col>
      <xdr:colOff>161925</xdr:colOff>
      <xdr:row>6</xdr:row>
      <xdr:rowOff>9525</xdr:rowOff>
    </xdr:to>
    <xdr:sp macro="" textlink="">
      <xdr:nvSpPr>
        <xdr:cNvPr id="2" name="Rectangle: Rounded Corners 1">
          <a:extLst>
            <a:ext uri="{FF2B5EF4-FFF2-40B4-BE49-F238E27FC236}">
              <a16:creationId xmlns:a16="http://schemas.microsoft.com/office/drawing/2014/main" id="{5571F7EB-EEB7-9DF2-8138-B1040052EE76}"/>
            </a:ext>
          </a:extLst>
        </xdr:cNvPr>
        <xdr:cNvSpPr/>
      </xdr:nvSpPr>
      <xdr:spPr>
        <a:xfrm>
          <a:off x="676274" y="228600"/>
          <a:ext cx="6800851" cy="9239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000">
              <a:latin typeface="+mn-lt"/>
            </a:rPr>
            <a:t>LAST</a:t>
          </a:r>
          <a:r>
            <a:rPr lang="en-US" sz="2000" baseline="0">
              <a:latin typeface="+mn-lt"/>
            </a:rPr>
            <a:t> QUARTER OF 2022 EXPENSE DASHBOARD</a:t>
          </a:r>
        </a:p>
        <a:p>
          <a:pPr algn="l"/>
          <a:endParaRPr lang="en-US" sz="1100"/>
        </a:p>
      </xdr:txBody>
    </xdr:sp>
    <xdr:clientData/>
  </xdr:twoCellAnchor>
  <xdr:twoCellAnchor editAs="oneCell">
    <xdr:from>
      <xdr:col>10</xdr:col>
      <xdr:colOff>533399</xdr:colOff>
      <xdr:row>3</xdr:row>
      <xdr:rowOff>3175</xdr:rowOff>
    </xdr:from>
    <xdr:to>
      <xdr:col>12</xdr:col>
      <xdr:colOff>9524</xdr:colOff>
      <xdr:row>5</xdr:row>
      <xdr:rowOff>85725</xdr:rowOff>
    </xdr:to>
    <xdr:pic>
      <xdr:nvPicPr>
        <xdr:cNvPr id="17" name="Picture 16">
          <a:extLst>
            <a:ext uri="{FF2B5EF4-FFF2-40B4-BE49-F238E27FC236}">
              <a16:creationId xmlns:a16="http://schemas.microsoft.com/office/drawing/2014/main" id="{F8AC67D8-163D-028F-2668-E070386709E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837473B0-CC2E-450A-ABE3-18F120FF3D39}">
              <a1611:picAttrSrcUrl xmlns:a1611="http://schemas.microsoft.com/office/drawing/2016/11/main" r:id="rId2"/>
            </a:ext>
          </a:extLst>
        </a:blip>
        <a:stretch>
          <a:fillRect/>
        </a:stretch>
      </xdr:blipFill>
      <xdr:spPr>
        <a:xfrm>
          <a:off x="6629399" y="574675"/>
          <a:ext cx="695325" cy="463550"/>
        </a:xfrm>
        <a:prstGeom prst="rect">
          <a:avLst/>
        </a:prstGeom>
      </xdr:spPr>
    </xdr:pic>
    <xdr:clientData/>
  </xdr:twoCellAnchor>
  <xdr:twoCellAnchor>
    <xdr:from>
      <xdr:col>1</xdr:col>
      <xdr:colOff>114302</xdr:colOff>
      <xdr:row>6</xdr:row>
      <xdr:rowOff>95250</xdr:rowOff>
    </xdr:from>
    <xdr:to>
      <xdr:col>6</xdr:col>
      <xdr:colOff>85726</xdr:colOff>
      <xdr:row>17</xdr:row>
      <xdr:rowOff>152399</xdr:rowOff>
    </xdr:to>
    <xdr:graphicFrame macro="">
      <xdr:nvGraphicFramePr>
        <xdr:cNvPr id="3" name="Chart 2">
          <a:extLst>
            <a:ext uri="{FF2B5EF4-FFF2-40B4-BE49-F238E27FC236}">
              <a16:creationId xmlns:a16="http://schemas.microsoft.com/office/drawing/2014/main" id="{C26040BD-3D89-47FA-8011-AB45A399A2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190499</xdr:colOff>
      <xdr:row>6</xdr:row>
      <xdr:rowOff>95250</xdr:rowOff>
    </xdr:from>
    <xdr:to>
      <xdr:col>12</xdr:col>
      <xdr:colOff>171450</xdr:colOff>
      <xdr:row>17</xdr:row>
      <xdr:rowOff>152400</xdr:rowOff>
    </xdr:to>
    <xdr:graphicFrame macro="">
      <xdr:nvGraphicFramePr>
        <xdr:cNvPr id="5" name="Chart 4">
          <a:extLst>
            <a:ext uri="{FF2B5EF4-FFF2-40B4-BE49-F238E27FC236}">
              <a16:creationId xmlns:a16="http://schemas.microsoft.com/office/drawing/2014/main" id="{581E57D1-F3FA-4231-8F97-E6548D6B36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180975</xdr:colOff>
      <xdr:row>18</xdr:row>
      <xdr:rowOff>57150</xdr:rowOff>
    </xdr:from>
    <xdr:to>
      <xdr:col>12</xdr:col>
      <xdr:colOff>161925</xdr:colOff>
      <xdr:row>29</xdr:row>
      <xdr:rowOff>123825</xdr:rowOff>
    </xdr:to>
    <xdr:graphicFrame macro="">
      <xdr:nvGraphicFramePr>
        <xdr:cNvPr id="6" name="Chart 5">
          <a:extLst>
            <a:ext uri="{FF2B5EF4-FFF2-40B4-BE49-F238E27FC236}">
              <a16:creationId xmlns:a16="http://schemas.microsoft.com/office/drawing/2014/main" id="{615DFD66-7F61-44D3-B265-994FEC813E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95250</xdr:colOff>
      <xdr:row>18</xdr:row>
      <xdr:rowOff>57150</xdr:rowOff>
    </xdr:from>
    <xdr:to>
      <xdr:col>6</xdr:col>
      <xdr:colOff>85725</xdr:colOff>
      <xdr:row>29</xdr:row>
      <xdr:rowOff>123825</xdr:rowOff>
    </xdr:to>
    <xdr:graphicFrame macro="">
      <xdr:nvGraphicFramePr>
        <xdr:cNvPr id="7" name="Chart 6">
          <a:extLst>
            <a:ext uri="{FF2B5EF4-FFF2-40B4-BE49-F238E27FC236}">
              <a16:creationId xmlns:a16="http://schemas.microsoft.com/office/drawing/2014/main" id="{E6385EBB-1564-4638-957B-D481587D81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12</xdr:col>
      <xdr:colOff>381000</xdr:colOff>
      <xdr:row>6</xdr:row>
      <xdr:rowOff>152400</xdr:rowOff>
    </xdr:from>
    <xdr:to>
      <xdr:col>15</xdr:col>
      <xdr:colOff>381000</xdr:colOff>
      <xdr:row>13</xdr:row>
      <xdr:rowOff>38100</xdr:rowOff>
    </xdr:to>
    <mc:AlternateContent xmlns:mc="http://schemas.openxmlformats.org/markup-compatibility/2006">
      <mc:Choice xmlns:a14="http://schemas.microsoft.com/office/drawing/2010/main" Requires="a14">
        <xdr:graphicFrame macro="">
          <xdr:nvGraphicFramePr>
            <xdr:cNvPr id="8" name="Months 1">
              <a:extLst>
                <a:ext uri="{FF2B5EF4-FFF2-40B4-BE49-F238E27FC236}">
                  <a16:creationId xmlns:a16="http://schemas.microsoft.com/office/drawing/2014/main" id="{337636C9-074B-46A1-B678-761F5338E2F5}"/>
                </a:ext>
              </a:extLst>
            </xdr:cNvPr>
            <xdr:cNvGraphicFramePr/>
          </xdr:nvGraphicFramePr>
          <xdr:xfrm>
            <a:off x="0" y="0"/>
            <a:ext cx="0" cy="0"/>
          </xdr:xfrm>
          <a:graphic>
            <a:graphicData uri="http://schemas.microsoft.com/office/drawing/2010/slicer">
              <sle:slicer xmlns:sle="http://schemas.microsoft.com/office/drawing/2010/slicer" name="Months 1"/>
            </a:graphicData>
          </a:graphic>
        </xdr:graphicFrame>
      </mc:Choice>
      <mc:Fallback>
        <xdr:sp macro="" textlink="">
          <xdr:nvSpPr>
            <xdr:cNvPr id="0" name=""/>
            <xdr:cNvSpPr>
              <a:spLocks noTextEdit="1"/>
            </xdr:cNvSpPr>
          </xdr:nvSpPr>
          <xdr:spPr>
            <a:xfrm>
              <a:off x="7728857" y="1295400"/>
              <a:ext cx="1836964" cy="1219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276226</xdr:colOff>
      <xdr:row>24</xdr:row>
      <xdr:rowOff>9525</xdr:rowOff>
    </xdr:from>
    <xdr:to>
      <xdr:col>3</xdr:col>
      <xdr:colOff>400050</xdr:colOff>
      <xdr:row>25</xdr:row>
      <xdr:rowOff>66675</xdr:rowOff>
    </xdr:to>
    <xdr:sp macro="" textlink="'Expenses vs Income'!D5">
      <xdr:nvSpPr>
        <xdr:cNvPr id="11" name="TextBox 10">
          <a:extLst>
            <a:ext uri="{FF2B5EF4-FFF2-40B4-BE49-F238E27FC236}">
              <a16:creationId xmlns:a16="http://schemas.microsoft.com/office/drawing/2014/main" id="{04B603B5-A64C-9774-3D97-45515809573D}"/>
            </a:ext>
          </a:extLst>
        </xdr:cNvPr>
        <xdr:cNvSpPr txBox="1"/>
      </xdr:nvSpPr>
      <xdr:spPr>
        <a:xfrm>
          <a:off x="1495426" y="4581525"/>
          <a:ext cx="733424" cy="2476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2A5475F-2F8F-4388-8B36-21BD01C7B248}" type="TxLink">
            <a:rPr lang="en-US" sz="1100" b="0" i="0" u="none" strike="noStrike">
              <a:solidFill>
                <a:srgbClr val="000000"/>
              </a:solidFill>
              <a:latin typeface="Calibri"/>
              <a:cs typeface="Calibri"/>
            </a:rPr>
            <a:t>₦582,914</a:t>
          </a:fld>
          <a:endParaRPr lang="en-US" sz="1100"/>
        </a:p>
      </xdr:txBody>
    </xdr:sp>
    <xdr:clientData/>
  </xdr:twoCellAnchor>
  <xdr:twoCellAnchor editAs="oneCell">
    <xdr:from>
      <xdr:col>12</xdr:col>
      <xdr:colOff>381000</xdr:colOff>
      <xdr:row>13</xdr:row>
      <xdr:rowOff>114300</xdr:rowOff>
    </xdr:from>
    <xdr:to>
      <xdr:col>15</xdr:col>
      <xdr:colOff>381000</xdr:colOff>
      <xdr:row>24</xdr:row>
      <xdr:rowOff>19049</xdr:rowOff>
    </xdr:to>
    <mc:AlternateContent xmlns:mc="http://schemas.openxmlformats.org/markup-compatibility/2006">
      <mc:Choice xmlns:a14="http://schemas.microsoft.com/office/drawing/2010/main" Requires="a14">
        <xdr:graphicFrame macro="">
          <xdr:nvGraphicFramePr>
            <xdr:cNvPr id="12" name="Category 1">
              <a:extLst>
                <a:ext uri="{FF2B5EF4-FFF2-40B4-BE49-F238E27FC236}">
                  <a16:creationId xmlns:a16="http://schemas.microsoft.com/office/drawing/2014/main" id="{A83ACB2F-B348-4AA1-8817-FC6950A19736}"/>
                </a:ext>
              </a:extLst>
            </xdr:cNvPr>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dr:sp macro="" textlink="">
          <xdr:nvSpPr>
            <xdr:cNvPr id="0" name=""/>
            <xdr:cNvSpPr>
              <a:spLocks noTextEdit="1"/>
            </xdr:cNvSpPr>
          </xdr:nvSpPr>
          <xdr:spPr>
            <a:xfrm>
              <a:off x="7728857" y="2590800"/>
              <a:ext cx="1836964" cy="20002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390525</xdr:colOff>
      <xdr:row>24</xdr:row>
      <xdr:rowOff>85725</xdr:rowOff>
    </xdr:from>
    <xdr:to>
      <xdr:col>15</xdr:col>
      <xdr:colOff>390525</xdr:colOff>
      <xdr:row>29</xdr:row>
      <xdr:rowOff>123825</xdr:rowOff>
    </xdr:to>
    <mc:AlternateContent xmlns:mc="http://schemas.openxmlformats.org/markup-compatibility/2006">
      <mc:Choice xmlns:a14="http://schemas.microsoft.com/office/drawing/2010/main" Requires="a14">
        <xdr:graphicFrame macro="">
          <xdr:nvGraphicFramePr>
            <xdr:cNvPr id="13" name="Payment Method 1">
              <a:extLst>
                <a:ext uri="{FF2B5EF4-FFF2-40B4-BE49-F238E27FC236}">
                  <a16:creationId xmlns:a16="http://schemas.microsoft.com/office/drawing/2014/main" id="{11701FD3-F284-4A0D-8442-138538BFADC4}"/>
                </a:ext>
              </a:extLst>
            </xdr:cNvPr>
            <xdr:cNvGraphicFramePr/>
          </xdr:nvGraphicFramePr>
          <xdr:xfrm>
            <a:off x="0" y="0"/>
            <a:ext cx="0" cy="0"/>
          </xdr:xfrm>
          <a:graphic>
            <a:graphicData uri="http://schemas.microsoft.com/office/drawing/2010/slicer">
              <sle:slicer xmlns:sle="http://schemas.microsoft.com/office/drawing/2010/slicer" name="Payment Method 1"/>
            </a:graphicData>
          </a:graphic>
        </xdr:graphicFrame>
      </mc:Choice>
      <mc:Fallback>
        <xdr:sp macro="" textlink="">
          <xdr:nvSpPr>
            <xdr:cNvPr id="0" name=""/>
            <xdr:cNvSpPr>
              <a:spLocks noTextEdit="1"/>
            </xdr:cNvSpPr>
          </xdr:nvSpPr>
          <xdr:spPr>
            <a:xfrm>
              <a:off x="7738382" y="4657725"/>
              <a:ext cx="1836964" cy="990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011.659714699075" createdVersion="8" refreshedVersion="8" minRefreshableVersion="3" recordCount="72" xr:uid="{6E81C3FA-97BE-4E1A-838A-E0448A07A70F}">
  <cacheSource type="worksheet">
    <worksheetSource name="Table1"/>
  </cacheSource>
  <cacheFields count="8">
    <cacheField name="Date" numFmtId="14">
      <sharedItems containsSemiMixedTypes="0" containsNonDate="0" containsDate="1" containsString="0" minDate="2022-10-01T00:00:00" maxDate="2023-01-01T00:00:00" count="50">
        <d v="2022-10-01T00:00:00"/>
        <d v="2022-10-02T00:00:00"/>
        <d v="2022-10-03T00:00:00"/>
        <d v="2022-10-08T00:00:00"/>
        <d v="2022-10-09T00:00:00"/>
        <d v="2022-10-10T00:00:00"/>
        <d v="2022-10-11T00:00:00"/>
        <d v="2022-10-16T00:00:00"/>
        <d v="2022-10-19T00:00:00"/>
        <d v="2022-10-20T00:00:00"/>
        <d v="2022-10-24T00:00:00"/>
        <d v="2022-10-25T00:00:00"/>
        <d v="2022-10-26T00:00:00"/>
        <d v="2022-10-27T00:00:00"/>
        <d v="2022-10-28T00:00:00"/>
        <d v="2022-10-30T00:00:00"/>
        <d v="2022-11-01T00:00:00"/>
        <d v="2022-11-04T00:00:00"/>
        <d v="2022-11-07T00:00:00"/>
        <d v="2022-11-09T00:00:00"/>
        <d v="2022-11-10T00:00:00"/>
        <d v="2022-11-11T00:00:00"/>
        <d v="2022-11-13T00:00:00"/>
        <d v="2022-11-16T00:00:00"/>
        <d v="2022-11-17T00:00:00"/>
        <d v="2022-11-19T00:00:00"/>
        <d v="2022-11-20T00:00:00"/>
        <d v="2022-11-23T00:00:00"/>
        <d v="2022-11-24T00:00:00"/>
        <d v="2022-11-25T00:00:00"/>
        <d v="2022-11-26T00:00:00"/>
        <d v="2022-11-27T00:00:00"/>
        <d v="2022-11-28T00:00:00"/>
        <d v="2022-11-30T00:00:00"/>
        <d v="2022-12-01T00:00:00"/>
        <d v="2022-12-02T00:00:00"/>
        <d v="2022-12-10T00:00:00"/>
        <d v="2022-12-12T00:00:00"/>
        <d v="2022-12-13T00:00:00"/>
        <d v="2022-12-14T00:00:00"/>
        <d v="2022-12-15T00:00:00"/>
        <d v="2022-12-19T00:00:00"/>
        <d v="2022-12-20T00:00:00"/>
        <d v="2022-12-22T00:00:00"/>
        <d v="2022-12-25T00:00:00"/>
        <d v="2022-12-26T00:00:00"/>
        <d v="2022-12-27T00:00:00"/>
        <d v="2022-12-28T00:00:00"/>
        <d v="2022-12-29T00:00:00"/>
        <d v="2022-12-31T00:00:00"/>
      </sharedItems>
      <fieldGroup par="7" base="0">
        <rangePr groupBy="days" startDate="2022-10-01T00:00:00" endDate="2023-01-01T00:00:00"/>
        <groupItems count="368">
          <s v="&lt;10/1/2022"/>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1/2023"/>
        </groupItems>
      </fieldGroup>
    </cacheField>
    <cacheField name="Description" numFmtId="0">
      <sharedItems/>
    </cacheField>
    <cacheField name="Category" numFmtId="0">
      <sharedItems count="6">
        <s v="Income"/>
        <s v="Flexing"/>
        <s v="Food &amp; Drinks"/>
        <s v="Personal Development"/>
        <s v="Housing &amp; Utilities"/>
        <s v="Clothing"/>
      </sharedItems>
    </cacheField>
    <cacheField name="Fund Class" numFmtId="0">
      <sharedItems count="2">
        <s v="Income"/>
        <s v="Expenses"/>
      </sharedItems>
    </cacheField>
    <cacheField name="Payment Method" numFmtId="0">
      <sharedItems count="2">
        <s v="Credit Card"/>
        <s v="Cash"/>
      </sharedItems>
    </cacheField>
    <cacheField name="Amount" numFmtId="43">
      <sharedItems containsSemiMixedTypes="0" containsString="0" containsNumber="1" containsInteger="1" minValue="1940" maxValue="400000"/>
    </cacheField>
    <cacheField name="Balance" numFmtId="43">
      <sharedItems containsSemiMixedTypes="0" containsString="0" containsNumber="1" containsInteger="1" minValue="141441" maxValue="926237"/>
    </cacheField>
    <cacheField name="Months" numFmtId="0" databaseField="0">
      <fieldGroup base="0">
        <rangePr groupBy="months" startDate="2022-10-01T00:00:00" endDate="2023-01-01T00:00:00"/>
        <groupItems count="14">
          <s v="&lt;10/1/2022"/>
          <s v="Jan"/>
          <s v="Feb"/>
          <s v="Mar"/>
          <s v="Apr"/>
          <s v="May"/>
          <s v="Jun"/>
          <s v="Jul"/>
          <s v="Aug"/>
          <s v="Sep"/>
          <s v="Oct"/>
          <s v="Nov"/>
          <s v="Dec"/>
          <s v="&gt;1/1/2023"/>
        </groupItems>
      </fieldGroup>
    </cacheField>
  </cacheFields>
  <extLst>
    <ext xmlns:x14="http://schemas.microsoft.com/office/spreadsheetml/2009/9/main" uri="{725AE2AE-9491-48be-B2B4-4EB974FC3084}">
      <x14:pivotCacheDefinition pivotCacheId="18759721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2">
  <r>
    <x v="0"/>
    <s v="Salary"/>
    <x v="0"/>
    <x v="0"/>
    <x v="0"/>
    <n v="400000"/>
    <n v="400000"/>
  </r>
  <r>
    <x v="0"/>
    <s v="Date night with Amiyah"/>
    <x v="1"/>
    <x v="1"/>
    <x v="0"/>
    <n v="7092"/>
    <n v="392908"/>
  </r>
  <r>
    <x v="1"/>
    <s v="Lunch at Shiro"/>
    <x v="2"/>
    <x v="1"/>
    <x v="1"/>
    <n v="5403"/>
    <n v="387505"/>
  </r>
  <r>
    <x v="2"/>
    <s v="10Alytics Training"/>
    <x v="3"/>
    <x v="1"/>
    <x v="1"/>
    <n v="60000"/>
    <n v="327505"/>
  </r>
  <r>
    <x v="3"/>
    <s v="Breakfast at KFC"/>
    <x v="2"/>
    <x v="1"/>
    <x v="0"/>
    <n v="8844"/>
    <n v="318661"/>
  </r>
  <r>
    <x v="4"/>
    <s v="Lunch at Chicken Republic"/>
    <x v="2"/>
    <x v="1"/>
    <x v="0"/>
    <n v="7752"/>
    <n v="310909"/>
  </r>
  <r>
    <x v="4"/>
    <s v="Tennis Racket"/>
    <x v="3"/>
    <x v="1"/>
    <x v="0"/>
    <n v="6621"/>
    <n v="304288"/>
  </r>
  <r>
    <x v="5"/>
    <s v="Night at club"/>
    <x v="1"/>
    <x v="1"/>
    <x v="1"/>
    <n v="5347"/>
    <n v="298941"/>
  </r>
  <r>
    <x v="6"/>
    <s v="Coffee at Starbucks"/>
    <x v="2"/>
    <x v="1"/>
    <x v="1"/>
    <n v="5366"/>
    <n v="293575"/>
  </r>
  <r>
    <x v="7"/>
    <s v="Petrol for car"/>
    <x v="4"/>
    <x v="1"/>
    <x v="0"/>
    <n v="7449"/>
    <n v="286126"/>
  </r>
  <r>
    <x v="8"/>
    <s v="Gym subscription"/>
    <x v="3"/>
    <x v="1"/>
    <x v="1"/>
    <n v="9800"/>
    <n v="276326"/>
  </r>
  <r>
    <x v="8"/>
    <s v="McDonald's brunch"/>
    <x v="2"/>
    <x v="1"/>
    <x v="1"/>
    <n v="8492"/>
    <n v="267834"/>
  </r>
  <r>
    <x v="9"/>
    <s v="Spotify subscription"/>
    <x v="1"/>
    <x v="1"/>
    <x v="0"/>
    <n v="4300"/>
    <n v="263534"/>
  </r>
  <r>
    <x v="10"/>
    <s v="Lunch at Buzz"/>
    <x v="2"/>
    <x v="1"/>
    <x v="1"/>
    <n v="8647"/>
    <n v="254887"/>
  </r>
  <r>
    <x v="10"/>
    <s v="Petrol for car"/>
    <x v="4"/>
    <x v="1"/>
    <x v="1"/>
    <n v="6714"/>
    <n v="248173"/>
  </r>
  <r>
    <x v="10"/>
    <s v="Mainland Block Party"/>
    <x v="1"/>
    <x v="1"/>
    <x v="0"/>
    <n v="5079"/>
    <n v="243094"/>
  </r>
  <r>
    <x v="11"/>
    <s v="2 shirts and 4 trousers"/>
    <x v="5"/>
    <x v="1"/>
    <x v="1"/>
    <n v="17600"/>
    <n v="225494"/>
  </r>
  <r>
    <x v="11"/>
    <s v="House Rent"/>
    <x v="4"/>
    <x v="1"/>
    <x v="1"/>
    <n v="50000"/>
    <n v="175494"/>
  </r>
  <r>
    <x v="12"/>
    <s v="Internet and Phone Subscription"/>
    <x v="4"/>
    <x v="1"/>
    <x v="0"/>
    <n v="10000"/>
    <n v="165494"/>
  </r>
  <r>
    <x v="12"/>
    <s v="Coffee at Buzz"/>
    <x v="2"/>
    <x v="1"/>
    <x v="1"/>
    <n v="8963"/>
    <n v="156531"/>
  </r>
  <r>
    <x v="13"/>
    <s v="Movie at cinema"/>
    <x v="1"/>
    <x v="1"/>
    <x v="0"/>
    <n v="6509"/>
    <n v="150022"/>
  </r>
  <r>
    <x v="14"/>
    <s v="Grocery shopping"/>
    <x v="2"/>
    <x v="1"/>
    <x v="0"/>
    <n v="6641"/>
    <n v="143381"/>
  </r>
  <r>
    <x v="15"/>
    <s v="Microsoft Office Purchase"/>
    <x v="3"/>
    <x v="1"/>
    <x v="0"/>
    <n v="1940"/>
    <n v="141441"/>
  </r>
  <r>
    <x v="16"/>
    <s v="Salary"/>
    <x v="0"/>
    <x v="0"/>
    <x v="0"/>
    <n v="400000"/>
    <n v="541441"/>
  </r>
  <r>
    <x v="17"/>
    <s v="Coffee at Starbucks"/>
    <x v="2"/>
    <x v="1"/>
    <x v="1"/>
    <n v="5950"/>
    <n v="535491"/>
  </r>
  <r>
    <x v="18"/>
    <s v="Breakfast at Chicken Republic"/>
    <x v="2"/>
    <x v="1"/>
    <x v="1"/>
    <n v="7957"/>
    <n v="527534"/>
  </r>
  <r>
    <x v="19"/>
    <s v="Grocery shopping"/>
    <x v="2"/>
    <x v="1"/>
    <x v="1"/>
    <n v="8782"/>
    <n v="518752"/>
  </r>
  <r>
    <x v="20"/>
    <s v="Deodorant and Perfume purchase"/>
    <x v="4"/>
    <x v="1"/>
    <x v="1"/>
    <n v="9642"/>
    <n v="509110"/>
  </r>
  <r>
    <x v="21"/>
    <s v="Grocery shopping"/>
    <x v="2"/>
    <x v="1"/>
    <x v="1"/>
    <n v="12109"/>
    <n v="497001"/>
  </r>
  <r>
    <x v="22"/>
    <s v="Birthday party"/>
    <x v="1"/>
    <x v="1"/>
    <x v="0"/>
    <n v="7149"/>
    <n v="489852"/>
  </r>
  <r>
    <x v="22"/>
    <s v="Petrol for car"/>
    <x v="4"/>
    <x v="1"/>
    <x v="0"/>
    <n v="6392"/>
    <n v="483460"/>
  </r>
  <r>
    <x v="23"/>
    <s v="Petrol for car"/>
    <x v="4"/>
    <x v="1"/>
    <x v="1"/>
    <n v="5014"/>
    <n v="478446"/>
  </r>
  <r>
    <x v="24"/>
    <s v="Grocery shopping"/>
    <x v="2"/>
    <x v="1"/>
    <x v="0"/>
    <n v="8691"/>
    <n v="469755"/>
  </r>
  <r>
    <x v="24"/>
    <s v="Udemy course"/>
    <x v="3"/>
    <x v="1"/>
    <x v="1"/>
    <n v="6026"/>
    <n v="463729"/>
  </r>
  <r>
    <x v="25"/>
    <s v="Gym subscription"/>
    <x v="3"/>
    <x v="1"/>
    <x v="0"/>
    <n v="9800"/>
    <n v="453929"/>
  </r>
  <r>
    <x v="26"/>
    <s v="Grocery shopping"/>
    <x v="2"/>
    <x v="1"/>
    <x v="1"/>
    <n v="10854"/>
    <n v="443075"/>
  </r>
  <r>
    <x v="26"/>
    <s v="Coffee at Starbucks"/>
    <x v="2"/>
    <x v="1"/>
    <x v="0"/>
    <n v="12734"/>
    <n v="430341"/>
  </r>
  <r>
    <x v="26"/>
    <s v="Grocery shopping"/>
    <x v="2"/>
    <x v="1"/>
    <x v="0"/>
    <n v="10900"/>
    <n v="419441"/>
  </r>
  <r>
    <x v="27"/>
    <s v="Coffee at Starbucks"/>
    <x v="2"/>
    <x v="1"/>
    <x v="0"/>
    <n v="8713"/>
    <n v="410728"/>
  </r>
  <r>
    <x v="28"/>
    <s v="Spotify subscription"/>
    <x v="1"/>
    <x v="1"/>
    <x v="0"/>
    <n v="4300"/>
    <n v="406428"/>
  </r>
  <r>
    <x v="29"/>
    <s v="House Rent"/>
    <x v="4"/>
    <x v="1"/>
    <x v="0"/>
    <n v="50000"/>
    <n v="356428"/>
  </r>
  <r>
    <x v="30"/>
    <s v="Internet and Phone Subscription"/>
    <x v="4"/>
    <x v="1"/>
    <x v="1"/>
    <n v="10000"/>
    <n v="346428"/>
  </r>
  <r>
    <x v="31"/>
    <s v="Sneakers purchase"/>
    <x v="5"/>
    <x v="1"/>
    <x v="1"/>
    <n v="14300"/>
    <n v="332128"/>
  </r>
  <r>
    <x v="31"/>
    <s v="Business School Training"/>
    <x v="3"/>
    <x v="1"/>
    <x v="0"/>
    <n v="11845"/>
    <n v="320283"/>
  </r>
  <r>
    <x v="32"/>
    <s v="Breakfast at KFC"/>
    <x v="2"/>
    <x v="1"/>
    <x v="1"/>
    <n v="8349"/>
    <n v="311934"/>
  </r>
  <r>
    <x v="33"/>
    <s v="New books purchase"/>
    <x v="3"/>
    <x v="1"/>
    <x v="0"/>
    <n v="18000"/>
    <n v="293934"/>
  </r>
  <r>
    <x v="33"/>
    <s v="Shawarma at Yaba - Lunch"/>
    <x v="2"/>
    <x v="1"/>
    <x v="0"/>
    <n v="11657"/>
    <n v="282277"/>
  </r>
  <r>
    <x v="33"/>
    <s v="Microsoft Office Purchase"/>
    <x v="3"/>
    <x v="1"/>
    <x v="1"/>
    <n v="1940"/>
    <n v="280337"/>
  </r>
  <r>
    <x v="34"/>
    <s v="Salary"/>
    <x v="0"/>
    <x v="0"/>
    <x v="0"/>
    <n v="400000"/>
    <n v="680337"/>
  </r>
  <r>
    <x v="34"/>
    <s v="Christmas bonus"/>
    <x v="0"/>
    <x v="0"/>
    <x v="0"/>
    <n v="150000"/>
    <n v="830337"/>
  </r>
  <r>
    <x v="35"/>
    <s v="Interest from Investment"/>
    <x v="0"/>
    <x v="0"/>
    <x v="0"/>
    <n v="95900"/>
    <n v="926237"/>
  </r>
  <r>
    <x v="36"/>
    <s v="Davido's concert"/>
    <x v="1"/>
    <x v="1"/>
    <x v="1"/>
    <n v="10000"/>
    <n v="916237"/>
  </r>
  <r>
    <x v="37"/>
    <s v="Games Night contribution"/>
    <x v="1"/>
    <x v="1"/>
    <x v="0"/>
    <n v="5500"/>
    <n v="910737"/>
  </r>
  <r>
    <x v="37"/>
    <s v="Boat cruise"/>
    <x v="1"/>
    <x v="1"/>
    <x v="0"/>
    <n v="15000"/>
    <n v="895737"/>
  </r>
  <r>
    <x v="38"/>
    <s v="Christmas house decoration"/>
    <x v="4"/>
    <x v="1"/>
    <x v="0"/>
    <n v="32300"/>
    <n v="863437"/>
  </r>
  <r>
    <x v="39"/>
    <s v="Apple watch purchase"/>
    <x v="1"/>
    <x v="1"/>
    <x v="1"/>
    <n v="35900"/>
    <n v="827537"/>
  </r>
  <r>
    <x v="39"/>
    <s v="2 shirts and 4 trousers"/>
    <x v="5"/>
    <x v="1"/>
    <x v="0"/>
    <n v="38000"/>
    <n v="789537"/>
  </r>
  <r>
    <x v="40"/>
    <s v="Grocery shopping"/>
    <x v="2"/>
    <x v="1"/>
    <x v="1"/>
    <n v="6878"/>
    <n v="782659"/>
  </r>
  <r>
    <x v="41"/>
    <s v="Grocery shopping"/>
    <x v="2"/>
    <x v="1"/>
    <x v="1"/>
    <n v="5446"/>
    <n v="777213"/>
  </r>
  <r>
    <x v="41"/>
    <s v="Gym subscription"/>
    <x v="3"/>
    <x v="1"/>
    <x v="0"/>
    <n v="9800"/>
    <n v="767413"/>
  </r>
  <r>
    <x v="42"/>
    <s v="Grocery shopping"/>
    <x v="2"/>
    <x v="1"/>
    <x v="1"/>
    <n v="7616"/>
    <n v="759797"/>
  </r>
  <r>
    <x v="42"/>
    <s v="Spotify subscription"/>
    <x v="1"/>
    <x v="1"/>
    <x v="1"/>
    <n v="4300"/>
    <n v="755497"/>
  </r>
  <r>
    <x v="43"/>
    <s v="Dinner at Eko Hotel"/>
    <x v="1"/>
    <x v="1"/>
    <x v="1"/>
    <n v="5718"/>
    <n v="749779"/>
  </r>
  <r>
    <x v="44"/>
    <s v="House Rent"/>
    <x v="4"/>
    <x v="1"/>
    <x v="0"/>
    <n v="50000"/>
    <n v="699779"/>
  </r>
  <r>
    <x v="45"/>
    <s v="Internet and Phone Subscription"/>
    <x v="4"/>
    <x v="1"/>
    <x v="1"/>
    <n v="10000"/>
    <n v="689779"/>
  </r>
  <r>
    <x v="45"/>
    <s v="Lunch at Kapadoccia"/>
    <x v="2"/>
    <x v="1"/>
    <x v="0"/>
    <n v="6383"/>
    <n v="683396"/>
  </r>
  <r>
    <x v="46"/>
    <s v="Petrol for car"/>
    <x v="4"/>
    <x v="1"/>
    <x v="0"/>
    <n v="11670"/>
    <n v="671726"/>
  </r>
  <r>
    <x v="46"/>
    <s v="Coffee at Starbucks"/>
    <x v="2"/>
    <x v="1"/>
    <x v="0"/>
    <n v="8108"/>
    <n v="663618"/>
  </r>
  <r>
    <x v="47"/>
    <s v="Coffee at Starbucks"/>
    <x v="2"/>
    <x v="1"/>
    <x v="0"/>
    <n v="6675"/>
    <n v="656943"/>
  </r>
  <r>
    <x v="47"/>
    <s v="Night at club"/>
    <x v="1"/>
    <x v="1"/>
    <x v="0"/>
    <n v="65900"/>
    <n v="591043"/>
  </r>
  <r>
    <x v="48"/>
    <s v="Laptop Repair"/>
    <x v="4"/>
    <x v="1"/>
    <x v="1"/>
    <n v="6189"/>
    <n v="584854"/>
  </r>
  <r>
    <x v="49"/>
    <s v="Microsoft Office Purchase"/>
    <x v="3"/>
    <x v="1"/>
    <x v="0"/>
    <n v="1940"/>
    <n v="58291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4EB7C21-175C-4DD8-B9B2-F5BB97E95D84}" name="Expenses by Month"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rowHeaderCaption="Month">
  <location ref="B4:C8" firstHeaderRow="1" firstDataRow="1" firstDataCol="1" rowPageCount="1" colPageCount="1"/>
  <pivotFields count="8">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items count="7">
        <item x="5"/>
        <item x="1"/>
        <item x="2"/>
        <item x="4"/>
        <item x="0"/>
        <item x="3"/>
        <item t="default"/>
      </items>
    </pivotField>
    <pivotField axis="axisPage" showAll="0">
      <items count="3">
        <item x="1"/>
        <item x="0"/>
        <item t="default"/>
      </items>
    </pivotField>
    <pivotField showAll="0">
      <items count="3">
        <item x="1"/>
        <item x="0"/>
        <item t="default"/>
      </items>
    </pivotField>
    <pivotField dataField="1" numFmtId="43" showAll="0"/>
    <pivotField numFmtId="43" showAll="0"/>
    <pivotField axis="axisRow" showAll="0">
      <items count="15">
        <item h="1" sd="0" x="0"/>
        <item h="1" sd="0" x="1"/>
        <item h="1" sd="0" x="2"/>
        <item h="1" sd="0" x="3"/>
        <item h="1" sd="0" x="4"/>
        <item h="1" sd="0" x="5"/>
        <item h="1" sd="0" x="6"/>
        <item h="1" sd="0" x="7"/>
        <item h="1" sd="0" x="8"/>
        <item h="1" sd="0" x="9"/>
        <item sd="0" x="10"/>
        <item sd="0" x="11"/>
        <item sd="0" x="12"/>
        <item h="1" sd="0" x="13"/>
        <item t="default"/>
      </items>
    </pivotField>
  </pivotFields>
  <rowFields count="1">
    <field x="7"/>
  </rowFields>
  <rowItems count="4">
    <i>
      <x v="10"/>
    </i>
    <i>
      <x v="11"/>
    </i>
    <i>
      <x v="12"/>
    </i>
    <i t="grand">
      <x/>
    </i>
  </rowItems>
  <colItems count="1">
    <i/>
  </colItems>
  <pageFields count="1">
    <pageField fld="3" item="0" hier="-1"/>
  </pageFields>
  <dataFields count="1">
    <dataField name="Sum of Amount" fld="5" baseField="0" baseItem="0" numFmtId="164"/>
  </dataFields>
  <chartFormats count="2">
    <chartFormat chart="0" format="0"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9F93281-82ED-4653-8451-951DA0024435}" name="Expenses by Category"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Category">
  <location ref="B4:C10" firstHeaderRow="1" firstDataRow="1" firstDataCol="1" rowPageCount="1" colPageCount="1"/>
  <pivotFields count="8">
    <pivotField numFmtId="14" showAll="0"/>
    <pivotField showAll="0"/>
    <pivotField axis="axisRow" showAll="0" sortType="descending">
      <items count="7">
        <item x="5"/>
        <item x="1"/>
        <item x="2"/>
        <item x="4"/>
        <item x="0"/>
        <item x="3"/>
        <item t="default"/>
      </items>
      <autoSortScope>
        <pivotArea dataOnly="0" outline="0" fieldPosition="0">
          <references count="1">
            <reference field="4294967294" count="1" selected="0">
              <x v="0"/>
            </reference>
          </references>
        </pivotArea>
      </autoSortScope>
    </pivotField>
    <pivotField axis="axisPage" showAll="0">
      <items count="3">
        <item x="1"/>
        <item x="0"/>
        <item t="default"/>
      </items>
    </pivotField>
    <pivotField showAll="0">
      <items count="3">
        <item x="1"/>
        <item x="0"/>
        <item t="default"/>
      </items>
    </pivotField>
    <pivotField dataField="1" numFmtId="43" showAll="0"/>
    <pivotField numFmtId="43" showAll="0"/>
    <pivotField showAll="0" defaultSubtotal="0">
      <items count="14">
        <item h="1" x="0"/>
        <item h="1" x="1"/>
        <item h="1" x="2"/>
        <item h="1" x="3"/>
        <item h="1" x="4"/>
        <item h="1" x="5"/>
        <item h="1" x="6"/>
        <item h="1" x="7"/>
        <item h="1" x="8"/>
        <item h="1" x="9"/>
        <item x="10"/>
        <item x="11"/>
        <item x="12"/>
        <item h="1" x="13"/>
      </items>
    </pivotField>
  </pivotFields>
  <rowFields count="1">
    <field x="2"/>
  </rowFields>
  <rowItems count="6">
    <i>
      <x v="3"/>
    </i>
    <i>
      <x v="2"/>
    </i>
    <i>
      <x v="1"/>
    </i>
    <i>
      <x v="5"/>
    </i>
    <i>
      <x/>
    </i>
    <i t="grand">
      <x/>
    </i>
  </rowItems>
  <colItems count="1">
    <i/>
  </colItems>
  <pageFields count="1">
    <pageField fld="3" item="0" hier="-1"/>
  </pageFields>
  <dataFields count="1">
    <dataField name="Sum of Amount" fld="5" baseField="0" baseItem="0" numFmtId="164"/>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0DB7068-4E65-4D09-B00F-BC5D910D63E1}" name="Count of expenses by category"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Category">
  <location ref="B3:C9" firstHeaderRow="1" firstDataRow="1" firstDataCol="1" rowPageCount="1" colPageCount="1"/>
  <pivotFields count="8">
    <pivotField numFmtId="14" showAll="0"/>
    <pivotField showAll="0"/>
    <pivotField axis="axisRow" showAll="0">
      <items count="7">
        <item x="5"/>
        <item x="1"/>
        <item x="2"/>
        <item x="4"/>
        <item x="0"/>
        <item x="3"/>
        <item t="default"/>
      </items>
    </pivotField>
    <pivotField axis="axisPage" showAll="0">
      <items count="3">
        <item x="1"/>
        <item x="0"/>
        <item t="default"/>
      </items>
    </pivotField>
    <pivotField showAll="0">
      <items count="3">
        <item x="1"/>
        <item x="0"/>
        <item t="default"/>
      </items>
    </pivotField>
    <pivotField dataField="1" numFmtId="43" showAll="0"/>
    <pivotField numFmtId="43" showAll="0"/>
    <pivotField showAll="0" defaultSubtotal="0">
      <items count="14">
        <item h="1" x="0"/>
        <item h="1" x="1"/>
        <item h="1" x="2"/>
        <item h="1" x="3"/>
        <item h="1" x="4"/>
        <item h="1" x="5"/>
        <item h="1" x="6"/>
        <item h="1" x="7"/>
        <item h="1" x="8"/>
        <item h="1" x="9"/>
        <item x="10"/>
        <item x="11"/>
        <item x="12"/>
        <item h="1" x="13"/>
      </items>
    </pivotField>
  </pivotFields>
  <rowFields count="1">
    <field x="2"/>
  </rowFields>
  <rowItems count="6">
    <i>
      <x/>
    </i>
    <i>
      <x v="1"/>
    </i>
    <i>
      <x v="2"/>
    </i>
    <i>
      <x v="3"/>
    </i>
    <i>
      <x v="5"/>
    </i>
    <i t="grand">
      <x/>
    </i>
  </rowItems>
  <colItems count="1">
    <i/>
  </colItems>
  <pageFields count="1">
    <pageField fld="3" item="0" hier="-1"/>
  </pageFields>
  <dataFields count="1">
    <dataField name="Count of Amount" fld="5" subtotal="count" baseField="2"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9282D6B-57CD-4E94-BF63-CDBBB0B126FF}" name="Income vs Expense"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Fund class">
  <location ref="B3:C6" firstHeaderRow="1" firstDataRow="1" firstDataCol="1"/>
  <pivotFields count="8">
    <pivotField numFmtId="14" showAll="0"/>
    <pivotField showAll="0"/>
    <pivotField showAll="0">
      <items count="7">
        <item x="5"/>
        <item x="1"/>
        <item x="2"/>
        <item x="4"/>
        <item x="0"/>
        <item x="3"/>
        <item t="default"/>
      </items>
    </pivotField>
    <pivotField axis="axisRow" showAll="0">
      <items count="3">
        <item x="1"/>
        <item x="0"/>
        <item t="default"/>
      </items>
    </pivotField>
    <pivotField showAll="0">
      <items count="3">
        <item x="1"/>
        <item x="0"/>
        <item t="default"/>
      </items>
    </pivotField>
    <pivotField dataField="1" numFmtId="43" showAll="0"/>
    <pivotField numFmtId="43" showAll="0"/>
    <pivotField showAll="0" defaultSubtotal="0">
      <items count="14">
        <item h="1" x="0"/>
        <item h="1" x="1"/>
        <item h="1" x="2"/>
        <item h="1" x="3"/>
        <item h="1" x="4"/>
        <item h="1" x="5"/>
        <item h="1" x="6"/>
        <item h="1" x="7"/>
        <item h="1" x="8"/>
        <item h="1" x="9"/>
        <item x="10"/>
        <item x="11"/>
        <item x="12"/>
        <item h="1" x="13"/>
      </items>
    </pivotField>
  </pivotFields>
  <rowFields count="1">
    <field x="3"/>
  </rowFields>
  <rowItems count="3">
    <i>
      <x/>
    </i>
    <i>
      <x v="1"/>
    </i>
    <i t="grand">
      <x/>
    </i>
  </rowItems>
  <colItems count="1">
    <i/>
  </colItems>
  <dataFields count="1">
    <dataField name="Sum of Amount" fld="5" baseField="0" baseItem="0" numFmtId="164"/>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3" count="1" selected="0">
            <x v="0"/>
          </reference>
        </references>
      </pivotArea>
    </chartFormat>
    <chartFormat chart="0" format="2">
      <pivotArea type="data" outline="0" fieldPosition="0">
        <references count="2">
          <reference field="4294967294" count="1" selected="0">
            <x v="0"/>
          </reference>
          <reference field="3" count="1" selected="0">
            <x v="1"/>
          </reference>
        </references>
      </pivotArea>
    </chartFormat>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3" count="1" selected="0">
            <x v="0"/>
          </reference>
        </references>
      </pivotArea>
    </chartFormat>
    <chartFormat chart="2" format="8">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 xr10:uid="{E1EAF388-FBFC-4C6A-B43F-848D15D0BA20}" sourceName="Months">
  <pivotTables>
    <pivotTable tabId="5" name="Income vs Expense"/>
    <pivotTable tabId="4" name="Count of expenses by category"/>
    <pivotTable tabId="3" name="Expenses by Category"/>
    <pivotTable tabId="2" name="Expenses by Month"/>
  </pivotTables>
  <data>
    <tabular pivotCacheId="187597210">
      <items count="14">
        <i x="10" s="1"/>
        <i x="11" s="1"/>
        <i x="12" s="1"/>
        <i x="1" nd="1"/>
        <i x="2" nd="1"/>
        <i x="3" nd="1"/>
        <i x="4" nd="1"/>
        <i x="5" nd="1"/>
        <i x="6" nd="1"/>
        <i x="7" nd="1"/>
        <i x="8" nd="1"/>
        <i x="9" nd="1"/>
        <i x="0" nd="1"/>
        <i x="13"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F9E607C9-602F-4908-BEFD-0E7B5EC60AA9}" sourceName="Category">
  <pivotTables>
    <pivotTable tabId="3" name="Expenses by Category"/>
    <pivotTable tabId="4" name="Count of expenses by category"/>
    <pivotTable tabId="2" name="Expenses by Month"/>
    <pivotTable tabId="5" name="Income vs Expense"/>
  </pivotTables>
  <data>
    <tabular pivotCacheId="187597210">
      <items count="6">
        <i x="5" s="1"/>
        <i x="1" s="1"/>
        <i x="2" s="1"/>
        <i x="4" s="1"/>
        <i x="0" s="1"/>
        <i x="3" s="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_Method" xr10:uid="{6C6744B8-C401-407E-BCF3-93764B44A0A5}" sourceName="Payment Method">
  <pivotTables>
    <pivotTable tabId="4" name="Count of expenses by category"/>
    <pivotTable tabId="3" name="Expenses by Category"/>
    <pivotTable tabId="2" name="Expenses by Month"/>
    <pivotTable tabId="5" name="Income vs Expense"/>
  </pivotTables>
  <data>
    <tabular pivotCacheId="187597210">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A1DB603A-5CB3-4869-BEA5-2EF5B5AB0233}" cache="Slicer_Category" caption="Category"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ayment Method" xr10:uid="{2B0D8CE1-D9AC-499A-BF22-B19F359C6AB6}" cache="Slicer_Payment_Method" caption="Payment Method"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s" xr10:uid="{34149EC7-9403-4BD4-8B8B-110E9399382A}" cache="Slicer_Months" caption="Months"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s 1" xr10:uid="{07F8F38B-0F61-4CBB-B950-D6AC384827C5}" cache="Slicer_Months" caption="Months" rowHeight="241300"/>
  <slicer name="Category 1" xr10:uid="{53BED42A-A535-4807-BF55-038DC3A358AE}" cache="Slicer_Category" caption="Category" style="SlicerStyleLight6" rowHeight="241300"/>
  <slicer name="Payment Method 1" xr10:uid="{B8734D00-B4FB-448D-A616-020F09A1078F}" cache="Slicer_Payment_Method" caption="Payment Method" style="SlicerStyleLight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3A0AEE0-0490-424E-AF01-A44B836C9E1F}" name="Table1" displayName="Table1" ref="A1:G73" totalsRowShown="0" headerRowDxfId="0" dataDxfId="1" headerRowCellStyle="Comma">
  <autoFilter ref="A1:G73" xr:uid="{E3A0AEE0-0490-424E-AF01-A44B836C9E1F}"/>
  <tableColumns count="7">
    <tableColumn id="1" xr3:uid="{8BEB2C25-5A65-4E4D-9695-09DA295CF6C6}" name="Date" dataDxfId="8"/>
    <tableColumn id="2" xr3:uid="{CDDB2E3D-147D-4181-8F4D-3900C12650F6}" name="Description" dataDxfId="7"/>
    <tableColumn id="3" xr3:uid="{A40540FE-65EB-40AE-9E68-D9E26FE0028B}" name="Category" dataDxfId="6"/>
    <tableColumn id="4" xr3:uid="{F3A5052D-32C1-4B9B-959B-7A6C52152AB8}" name="Fund Class" dataDxfId="5"/>
    <tableColumn id="5" xr3:uid="{CCB50D6F-A7EE-4170-A8B4-F4EE513EE13D}" name="Payment Method" dataDxfId="4"/>
    <tableColumn id="6" xr3:uid="{442D9A79-AD16-4139-A45C-9AE4E6DC157F}" name="Amount" dataDxfId="3" dataCellStyle="Comma"/>
    <tableColumn id="7" xr3:uid="{4B7258B5-8C32-4D47-B97D-65CA0601B819}" name="Balance" dataDxfId="2" dataCellStyle="Comma">
      <calculatedColumnFormula>IF(D2= "Expenses", G1-F2, G1+F2)</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2" Type="http://schemas.microsoft.com/office/2007/relationships/slicer" Target="../slicers/slicer4.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A52809-8B85-42CA-9883-746E8333A3CE}">
  <dimension ref="B2:C8"/>
  <sheetViews>
    <sheetView workbookViewId="0">
      <selection activeCell="M8" sqref="M8"/>
    </sheetView>
  </sheetViews>
  <sheetFormatPr defaultRowHeight="15"/>
  <cols>
    <col min="2" max="2" width="11.28515625" bestFit="1" customWidth="1"/>
    <col min="3" max="3" width="14.85546875" bestFit="1" customWidth="1"/>
  </cols>
  <sheetData>
    <row r="2" spans="2:3">
      <c r="B2" s="6" t="s">
        <v>3</v>
      </c>
      <c r="C2" t="s">
        <v>11</v>
      </c>
    </row>
    <row r="4" spans="2:3">
      <c r="B4" s="6" t="s">
        <v>61</v>
      </c>
      <c r="C4" t="s">
        <v>60</v>
      </c>
    </row>
    <row r="5" spans="2:3">
      <c r="B5" s="7" t="s">
        <v>57</v>
      </c>
      <c r="C5" s="9">
        <v>258559</v>
      </c>
    </row>
    <row r="6" spans="2:3">
      <c r="B6" s="7" t="s">
        <v>58</v>
      </c>
      <c r="C6" s="9">
        <v>261104</v>
      </c>
    </row>
    <row r="7" spans="2:3">
      <c r="B7" s="7" t="s">
        <v>59</v>
      </c>
      <c r="C7" s="9">
        <v>343323</v>
      </c>
    </row>
    <row r="8" spans="2:3">
      <c r="B8" s="7" t="s">
        <v>56</v>
      </c>
      <c r="C8" s="9">
        <v>862986</v>
      </c>
    </row>
  </sheetData>
  <pageMargins left="0.7" right="0.7" top="0.75" bottom="0.75" header="0.3" footer="0.3"/>
  <pageSetup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4A268B-F1C5-4701-B04C-93B8549CD9BC}">
  <dimension ref="B2:C10"/>
  <sheetViews>
    <sheetView workbookViewId="0">
      <selection activeCell="F19" sqref="F19"/>
    </sheetView>
  </sheetViews>
  <sheetFormatPr defaultRowHeight="15"/>
  <cols>
    <col min="2" max="2" width="21.7109375" bestFit="1" customWidth="1"/>
    <col min="3" max="3" width="14.85546875" bestFit="1" customWidth="1"/>
  </cols>
  <sheetData>
    <row r="2" spans="2:3">
      <c r="B2" s="6" t="s">
        <v>3</v>
      </c>
      <c r="C2" t="s">
        <v>11</v>
      </c>
    </row>
    <row r="4" spans="2:3">
      <c r="B4" s="6" t="s">
        <v>2</v>
      </c>
      <c r="C4" t="s">
        <v>60</v>
      </c>
    </row>
    <row r="5" spans="2:3">
      <c r="B5" s="7" t="s">
        <v>23</v>
      </c>
      <c r="C5" s="9">
        <v>265370</v>
      </c>
    </row>
    <row r="6" spans="2:3">
      <c r="B6" s="7" t="s">
        <v>13</v>
      </c>
      <c r="C6" s="9">
        <v>207910</v>
      </c>
    </row>
    <row r="7" spans="2:3">
      <c r="B7" s="7" t="s">
        <v>10</v>
      </c>
      <c r="C7" s="9">
        <v>182094</v>
      </c>
    </row>
    <row r="8" spans="2:3">
      <c r="B8" s="7" t="s">
        <v>16</v>
      </c>
      <c r="C8" s="9">
        <v>137712</v>
      </c>
    </row>
    <row r="9" spans="2:3">
      <c r="B9" s="7" t="s">
        <v>30</v>
      </c>
      <c r="C9" s="9">
        <v>69900</v>
      </c>
    </row>
    <row r="10" spans="2:3">
      <c r="B10" s="7" t="s">
        <v>56</v>
      </c>
      <c r="C10" s="9">
        <v>862986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F75DC2-40A1-4867-96E1-7B28E6C602C8}">
  <dimension ref="B1:C9"/>
  <sheetViews>
    <sheetView topLeftCell="B1" workbookViewId="0">
      <selection activeCell="B1" sqref="B1"/>
    </sheetView>
  </sheetViews>
  <sheetFormatPr defaultRowHeight="15"/>
  <cols>
    <col min="2" max="2" width="21.7109375" bestFit="1" customWidth="1"/>
    <col min="3" max="3" width="16.28515625" bestFit="1" customWidth="1"/>
  </cols>
  <sheetData>
    <row r="1" spans="2:3">
      <c r="B1" s="6" t="s">
        <v>3</v>
      </c>
      <c r="C1" t="s">
        <v>11</v>
      </c>
    </row>
    <row r="3" spans="2:3">
      <c r="B3" s="6" t="s">
        <v>2</v>
      </c>
      <c r="C3" t="s">
        <v>62</v>
      </c>
    </row>
    <row r="4" spans="2:3">
      <c r="B4" s="7" t="s">
        <v>30</v>
      </c>
      <c r="C4" s="8">
        <v>3</v>
      </c>
    </row>
    <row r="5" spans="2:3">
      <c r="B5" s="7" t="s">
        <v>10</v>
      </c>
      <c r="C5" s="8">
        <v>14</v>
      </c>
    </row>
    <row r="6" spans="2:3">
      <c r="B6" s="7" t="s">
        <v>13</v>
      </c>
      <c r="C6" s="8">
        <v>25</v>
      </c>
    </row>
    <row r="7" spans="2:3">
      <c r="B7" s="7" t="s">
        <v>23</v>
      </c>
      <c r="C7" s="8">
        <v>14</v>
      </c>
    </row>
    <row r="8" spans="2:3">
      <c r="B8" s="7" t="s">
        <v>16</v>
      </c>
      <c r="C8" s="8">
        <v>11</v>
      </c>
    </row>
    <row r="9" spans="2:3">
      <c r="B9" s="7" t="s">
        <v>56</v>
      </c>
      <c r="C9" s="8">
        <v>67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984A0A-9288-4192-9204-12FC06DA1E13}">
  <dimension ref="B3:D6"/>
  <sheetViews>
    <sheetView topLeftCell="B1" workbookViewId="0">
      <selection activeCell="D6" sqref="D6"/>
    </sheetView>
  </sheetViews>
  <sheetFormatPr defaultRowHeight="15"/>
  <cols>
    <col min="2" max="2" width="12.28515625" bestFit="1" customWidth="1"/>
    <col min="3" max="3" width="14.85546875" bestFit="1" customWidth="1"/>
    <col min="4" max="4" width="10.85546875" customWidth="1"/>
  </cols>
  <sheetData>
    <row r="3" spans="2:4">
      <c r="B3" s="6" t="s">
        <v>63</v>
      </c>
      <c r="C3" t="s">
        <v>60</v>
      </c>
    </row>
    <row r="4" spans="2:4">
      <c r="B4" s="7" t="s">
        <v>11</v>
      </c>
      <c r="C4" s="9">
        <v>862986</v>
      </c>
    </row>
    <row r="5" spans="2:4">
      <c r="B5" s="7" t="s">
        <v>7</v>
      </c>
      <c r="C5" s="9">
        <v>1445900</v>
      </c>
      <c r="D5" s="9">
        <f>GETPIVOTDATA("Amount",$B$3,"Fund Class","Income")-GETPIVOTDATA("Amount",$B$3,"Fund Class","Expenses")</f>
        <v>582914</v>
      </c>
    </row>
    <row r="6" spans="2:4">
      <c r="B6" s="7" t="s">
        <v>56</v>
      </c>
      <c r="C6" s="9">
        <v>2308886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7998C2-AE89-4781-B3CA-5ADABB2CA090}">
  <dimension ref="B3:F15"/>
  <sheetViews>
    <sheetView workbookViewId="0">
      <selection activeCell="G4" sqref="G4"/>
    </sheetView>
  </sheetViews>
  <sheetFormatPr defaultRowHeight="15"/>
  <cols>
    <col min="2" max="2" width="23.28515625" bestFit="1" customWidth="1"/>
    <col min="3" max="3" width="17.28515625" bestFit="1" customWidth="1"/>
    <col min="4" max="4" width="13.28515625" bestFit="1" customWidth="1"/>
    <col min="5" max="5" width="11.5703125" bestFit="1" customWidth="1"/>
    <col min="6" max="6" width="17.42578125" bestFit="1" customWidth="1"/>
  </cols>
  <sheetData>
    <row r="3" spans="2:6">
      <c r="B3" t="s">
        <v>65</v>
      </c>
    </row>
    <row r="4" spans="2:6">
      <c r="B4" s="11" t="s">
        <v>66</v>
      </c>
      <c r="C4" s="11" t="s">
        <v>68</v>
      </c>
      <c r="D4" s="11" t="s">
        <v>69</v>
      </c>
      <c r="E4" s="11" t="s">
        <v>67</v>
      </c>
      <c r="F4" s="11" t="s">
        <v>70</v>
      </c>
    </row>
    <row r="5" spans="2:6">
      <c r="B5" s="11" t="s">
        <v>10</v>
      </c>
      <c r="C5" s="12">
        <f>5%*C15</f>
        <v>20000</v>
      </c>
      <c r="D5" s="12">
        <f>C5*3</f>
        <v>60000</v>
      </c>
      <c r="E5" s="13">
        <f>SUMIF(Table1[Category], B5, Table1[Amount])</f>
        <v>182094</v>
      </c>
      <c r="F5" s="12">
        <f>D5-E5</f>
        <v>-122094</v>
      </c>
    </row>
    <row r="6" spans="2:6">
      <c r="B6" s="11" t="s">
        <v>13</v>
      </c>
      <c r="C6" s="12">
        <f>30%*C15</f>
        <v>120000</v>
      </c>
      <c r="D6" s="12">
        <f t="shared" ref="D6:D9" si="0">C6*3</f>
        <v>360000</v>
      </c>
      <c r="E6" s="13">
        <f>SUMIF(Table1[Category], B6, Table1[Amount])</f>
        <v>207910</v>
      </c>
      <c r="F6" s="12">
        <f t="shared" ref="F6:F10" si="1">D6-E6</f>
        <v>152090</v>
      </c>
    </row>
    <row r="7" spans="2:6">
      <c r="B7" s="11" t="s">
        <v>16</v>
      </c>
      <c r="C7" s="12">
        <f>10%*C15</f>
        <v>40000</v>
      </c>
      <c r="D7" s="12">
        <f t="shared" si="0"/>
        <v>120000</v>
      </c>
      <c r="E7" s="13">
        <f>SUMIF(Table1[Category], B7, Table1[Amount])</f>
        <v>137712</v>
      </c>
      <c r="F7" s="12">
        <f t="shared" si="1"/>
        <v>-17712</v>
      </c>
    </row>
    <row r="8" spans="2:6">
      <c r="B8" s="11" t="s">
        <v>23</v>
      </c>
      <c r="C8" s="12">
        <f>40%*C15</f>
        <v>160000</v>
      </c>
      <c r="D8" s="12">
        <f t="shared" si="0"/>
        <v>480000</v>
      </c>
      <c r="E8" s="13">
        <f>SUMIF(Table1[Category], B8, Table1[Amount])</f>
        <v>265370</v>
      </c>
      <c r="F8" s="12">
        <f t="shared" si="1"/>
        <v>214630</v>
      </c>
    </row>
    <row r="9" spans="2:6">
      <c r="B9" s="11" t="s">
        <v>30</v>
      </c>
      <c r="C9" s="12">
        <f>10%*C15</f>
        <v>40000</v>
      </c>
      <c r="D9" s="12">
        <f t="shared" si="0"/>
        <v>120000</v>
      </c>
      <c r="E9" s="13">
        <f>SUMIF(Table1[Category], B9, Table1[Amount])</f>
        <v>69900</v>
      </c>
      <c r="F9" s="12">
        <f t="shared" si="1"/>
        <v>50100</v>
      </c>
    </row>
    <row r="10" spans="2:6">
      <c r="C10" s="14">
        <f>SUM(C5:C9)</f>
        <v>380000</v>
      </c>
      <c r="D10" s="14">
        <f>SUM(D5:D9)</f>
        <v>1140000</v>
      </c>
      <c r="E10" s="14">
        <f>SUM(E5:E9)</f>
        <v>862986</v>
      </c>
      <c r="F10" s="14">
        <f t="shared" si="1"/>
        <v>277014</v>
      </c>
    </row>
    <row r="15" spans="2:6">
      <c r="B15" s="10" t="s">
        <v>7</v>
      </c>
      <c r="C15" s="5">
        <f>'Raw Data for Dashboard'!F2</f>
        <v>400000</v>
      </c>
    </row>
  </sheetData>
  <conditionalFormatting sqref="F5:F10">
    <cfRule type="colorScale" priority="2">
      <colorScale>
        <cfvo type="min"/>
        <cfvo type="max"/>
        <color rgb="FFC00000"/>
        <color theme="9"/>
      </colorScale>
    </cfRule>
    <cfRule type="colorScale" priority="3">
      <colorScale>
        <cfvo type="min"/>
        <cfvo type="percentile" val="50"/>
        <cfvo type="max"/>
        <color rgb="FF63BE7B"/>
        <color rgb="FFFFEB84"/>
        <color rgb="FFF8696B"/>
      </colorScale>
    </cfRule>
    <cfRule type="colorScale" priority="4">
      <colorScale>
        <cfvo type="min"/>
        <cfvo type="max"/>
        <color rgb="FFFF7128"/>
        <color rgb="FFFFEF9C"/>
      </colorScale>
    </cfRule>
    <cfRule type="colorScale" priority="1">
      <colorScale>
        <cfvo type="num" val="0"/>
        <cfvo type="num" val="0"/>
        <color rgb="FFC00000"/>
        <color theme="9"/>
      </colorScale>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273"/>
  <sheetViews>
    <sheetView workbookViewId="0">
      <selection activeCell="C3" sqref="C3:C73"/>
    </sheetView>
  </sheetViews>
  <sheetFormatPr defaultColWidth="14.42578125" defaultRowHeight="15" customHeight="1"/>
  <cols>
    <col min="1" max="1" width="10.42578125" customWidth="1"/>
    <col min="2" max="2" width="29.5703125" customWidth="1"/>
    <col min="3" max="3" width="19.7109375" customWidth="1"/>
    <col min="4" max="4" width="12.42578125" customWidth="1"/>
    <col min="5" max="5" width="18.5703125" customWidth="1"/>
    <col min="6" max="6" width="11.85546875" style="4" bestFit="1" customWidth="1"/>
    <col min="7" max="7" width="14.42578125" style="4"/>
  </cols>
  <sheetData>
    <row r="1" spans="1:7" ht="14.25" customHeight="1">
      <c r="A1" s="1" t="s">
        <v>0</v>
      </c>
      <c r="B1" s="1" t="s">
        <v>1</v>
      </c>
      <c r="C1" s="1" t="s">
        <v>2</v>
      </c>
      <c r="D1" s="1" t="s">
        <v>3</v>
      </c>
      <c r="E1" s="1" t="s">
        <v>4</v>
      </c>
      <c r="F1" s="3" t="s">
        <v>5</v>
      </c>
      <c r="G1" s="3" t="s">
        <v>55</v>
      </c>
    </row>
    <row r="2" spans="1:7" ht="14.25" customHeight="1">
      <c r="A2" s="2">
        <v>44835</v>
      </c>
      <c r="B2" s="1" t="s">
        <v>6</v>
      </c>
      <c r="C2" s="1" t="s">
        <v>7</v>
      </c>
      <c r="D2" s="1" t="s">
        <v>7</v>
      </c>
      <c r="E2" s="1" t="s">
        <v>8</v>
      </c>
      <c r="F2" s="3">
        <v>400000</v>
      </c>
      <c r="G2" s="4">
        <f>F2</f>
        <v>400000</v>
      </c>
    </row>
    <row r="3" spans="1:7" ht="14.25" customHeight="1">
      <c r="A3" s="2">
        <v>44835</v>
      </c>
      <c r="B3" s="1" t="s">
        <v>9</v>
      </c>
      <c r="C3" s="1" t="s">
        <v>10</v>
      </c>
      <c r="D3" s="1" t="s">
        <v>11</v>
      </c>
      <c r="E3" s="1" t="s">
        <v>8</v>
      </c>
      <c r="F3" s="3">
        <v>7092</v>
      </c>
      <c r="G3" s="4">
        <f>IF(D3= "Expenses", G2-F3, G2+F3)</f>
        <v>392908</v>
      </c>
    </row>
    <row r="4" spans="1:7" ht="14.25" customHeight="1">
      <c r="A4" s="2">
        <v>44836</v>
      </c>
      <c r="B4" s="1" t="s">
        <v>12</v>
      </c>
      <c r="C4" s="1" t="s">
        <v>13</v>
      </c>
      <c r="D4" s="1" t="s">
        <v>11</v>
      </c>
      <c r="E4" s="1" t="s">
        <v>14</v>
      </c>
      <c r="F4" s="3">
        <v>5403</v>
      </c>
      <c r="G4" s="4">
        <f t="shared" ref="G4:G67" si="0">IF(D4= "Expenses", G3-F4, G3+F4)</f>
        <v>387505</v>
      </c>
    </row>
    <row r="5" spans="1:7" ht="14.25" customHeight="1">
      <c r="A5" s="2">
        <v>44837</v>
      </c>
      <c r="B5" s="1" t="s">
        <v>15</v>
      </c>
      <c r="C5" s="1" t="s">
        <v>16</v>
      </c>
      <c r="D5" s="1" t="s">
        <v>11</v>
      </c>
      <c r="E5" s="1" t="s">
        <v>14</v>
      </c>
      <c r="F5" s="3">
        <v>60000</v>
      </c>
      <c r="G5" s="4">
        <f t="shared" si="0"/>
        <v>327505</v>
      </c>
    </row>
    <row r="6" spans="1:7" ht="14.25" customHeight="1">
      <c r="A6" s="2">
        <v>44842</v>
      </c>
      <c r="B6" s="1" t="s">
        <v>17</v>
      </c>
      <c r="C6" s="1" t="s">
        <v>13</v>
      </c>
      <c r="D6" s="1" t="s">
        <v>11</v>
      </c>
      <c r="E6" s="1" t="s">
        <v>8</v>
      </c>
      <c r="F6" s="3">
        <v>8844</v>
      </c>
      <c r="G6" s="4">
        <f t="shared" si="0"/>
        <v>318661</v>
      </c>
    </row>
    <row r="7" spans="1:7" ht="14.25" customHeight="1">
      <c r="A7" s="2">
        <v>44843</v>
      </c>
      <c r="B7" s="1" t="s">
        <v>18</v>
      </c>
      <c r="C7" s="1" t="s">
        <v>13</v>
      </c>
      <c r="D7" s="1" t="s">
        <v>11</v>
      </c>
      <c r="E7" s="1" t="s">
        <v>8</v>
      </c>
      <c r="F7" s="3">
        <v>7752</v>
      </c>
      <c r="G7" s="4">
        <f t="shared" si="0"/>
        <v>310909</v>
      </c>
    </row>
    <row r="8" spans="1:7" ht="14.25" customHeight="1">
      <c r="A8" s="2">
        <v>44843</v>
      </c>
      <c r="B8" s="1" t="s">
        <v>19</v>
      </c>
      <c r="C8" s="1" t="s">
        <v>16</v>
      </c>
      <c r="D8" s="1" t="s">
        <v>11</v>
      </c>
      <c r="E8" s="1" t="s">
        <v>8</v>
      </c>
      <c r="F8" s="3">
        <v>6621</v>
      </c>
      <c r="G8" s="4">
        <f t="shared" si="0"/>
        <v>304288</v>
      </c>
    </row>
    <row r="9" spans="1:7" ht="14.25" customHeight="1">
      <c r="A9" s="2">
        <v>44844</v>
      </c>
      <c r="B9" s="1" t="s">
        <v>20</v>
      </c>
      <c r="C9" s="1" t="s">
        <v>10</v>
      </c>
      <c r="D9" s="1" t="s">
        <v>11</v>
      </c>
      <c r="E9" s="1" t="s">
        <v>14</v>
      </c>
      <c r="F9" s="3">
        <v>5347</v>
      </c>
      <c r="G9" s="4">
        <f t="shared" si="0"/>
        <v>298941</v>
      </c>
    </row>
    <row r="10" spans="1:7" ht="14.25" customHeight="1">
      <c r="A10" s="2">
        <v>44845</v>
      </c>
      <c r="B10" s="1" t="s">
        <v>21</v>
      </c>
      <c r="C10" s="1" t="s">
        <v>13</v>
      </c>
      <c r="D10" s="1" t="s">
        <v>11</v>
      </c>
      <c r="E10" s="1" t="s">
        <v>14</v>
      </c>
      <c r="F10" s="3">
        <v>5366</v>
      </c>
      <c r="G10" s="4">
        <f t="shared" si="0"/>
        <v>293575</v>
      </c>
    </row>
    <row r="11" spans="1:7" ht="14.25" customHeight="1">
      <c r="A11" s="2">
        <v>44850</v>
      </c>
      <c r="B11" s="1" t="s">
        <v>22</v>
      </c>
      <c r="C11" s="1" t="s">
        <v>23</v>
      </c>
      <c r="D11" s="1" t="s">
        <v>11</v>
      </c>
      <c r="E11" s="1" t="s">
        <v>8</v>
      </c>
      <c r="F11" s="3">
        <v>7449</v>
      </c>
      <c r="G11" s="4">
        <f t="shared" si="0"/>
        <v>286126</v>
      </c>
    </row>
    <row r="12" spans="1:7" ht="14.25" customHeight="1">
      <c r="A12" s="2">
        <v>44853</v>
      </c>
      <c r="B12" s="1" t="s">
        <v>24</v>
      </c>
      <c r="C12" s="1" t="s">
        <v>16</v>
      </c>
      <c r="D12" s="1" t="s">
        <v>11</v>
      </c>
      <c r="E12" s="1" t="s">
        <v>14</v>
      </c>
      <c r="F12" s="3">
        <v>9800</v>
      </c>
      <c r="G12" s="4">
        <f t="shared" si="0"/>
        <v>276326</v>
      </c>
    </row>
    <row r="13" spans="1:7" ht="14.25" customHeight="1">
      <c r="A13" s="2">
        <v>44853</v>
      </c>
      <c r="B13" s="1" t="s">
        <v>25</v>
      </c>
      <c r="C13" s="1" t="s">
        <v>13</v>
      </c>
      <c r="D13" s="1" t="s">
        <v>11</v>
      </c>
      <c r="E13" s="1" t="s">
        <v>14</v>
      </c>
      <c r="F13" s="3">
        <v>8492</v>
      </c>
      <c r="G13" s="4">
        <f t="shared" si="0"/>
        <v>267834</v>
      </c>
    </row>
    <row r="14" spans="1:7" ht="14.25" customHeight="1">
      <c r="A14" s="2">
        <v>44854</v>
      </c>
      <c r="B14" s="1" t="s">
        <v>26</v>
      </c>
      <c r="C14" s="1" t="s">
        <v>10</v>
      </c>
      <c r="D14" s="1" t="s">
        <v>11</v>
      </c>
      <c r="E14" s="1" t="s">
        <v>8</v>
      </c>
      <c r="F14" s="3">
        <v>4300</v>
      </c>
      <c r="G14" s="4">
        <f t="shared" si="0"/>
        <v>263534</v>
      </c>
    </row>
    <row r="15" spans="1:7" ht="14.25" customHeight="1">
      <c r="A15" s="2">
        <v>44858</v>
      </c>
      <c r="B15" s="1" t="s">
        <v>27</v>
      </c>
      <c r="C15" s="1" t="s">
        <v>13</v>
      </c>
      <c r="D15" s="1" t="s">
        <v>11</v>
      </c>
      <c r="E15" s="1" t="s">
        <v>14</v>
      </c>
      <c r="F15" s="3">
        <v>8647</v>
      </c>
      <c r="G15" s="4">
        <f t="shared" si="0"/>
        <v>254887</v>
      </c>
    </row>
    <row r="16" spans="1:7" ht="14.25" customHeight="1">
      <c r="A16" s="2">
        <v>44858</v>
      </c>
      <c r="B16" s="1" t="s">
        <v>22</v>
      </c>
      <c r="C16" s="1" t="s">
        <v>23</v>
      </c>
      <c r="D16" s="1" t="s">
        <v>11</v>
      </c>
      <c r="E16" s="1" t="s">
        <v>14</v>
      </c>
      <c r="F16" s="3">
        <v>6714</v>
      </c>
      <c r="G16" s="4">
        <f t="shared" si="0"/>
        <v>248173</v>
      </c>
    </row>
    <row r="17" spans="1:7" ht="14.25" customHeight="1">
      <c r="A17" s="2">
        <v>44858</v>
      </c>
      <c r="B17" s="1" t="s">
        <v>28</v>
      </c>
      <c r="C17" s="1" t="s">
        <v>10</v>
      </c>
      <c r="D17" s="1" t="s">
        <v>11</v>
      </c>
      <c r="E17" s="1" t="s">
        <v>8</v>
      </c>
      <c r="F17" s="3">
        <v>5079</v>
      </c>
      <c r="G17" s="4">
        <f t="shared" si="0"/>
        <v>243094</v>
      </c>
    </row>
    <row r="18" spans="1:7" ht="14.25" customHeight="1">
      <c r="A18" s="2">
        <v>44859</v>
      </c>
      <c r="B18" s="1" t="s">
        <v>29</v>
      </c>
      <c r="C18" s="1" t="s">
        <v>30</v>
      </c>
      <c r="D18" s="1" t="s">
        <v>11</v>
      </c>
      <c r="E18" s="1" t="s">
        <v>14</v>
      </c>
      <c r="F18" s="3">
        <v>17600</v>
      </c>
      <c r="G18" s="4">
        <f t="shared" si="0"/>
        <v>225494</v>
      </c>
    </row>
    <row r="19" spans="1:7" ht="14.25" customHeight="1">
      <c r="A19" s="2">
        <v>44859</v>
      </c>
      <c r="B19" s="1" t="s">
        <v>31</v>
      </c>
      <c r="C19" s="1" t="s">
        <v>23</v>
      </c>
      <c r="D19" s="1" t="s">
        <v>11</v>
      </c>
      <c r="E19" s="1" t="s">
        <v>14</v>
      </c>
      <c r="F19" s="3">
        <v>50000</v>
      </c>
      <c r="G19" s="4">
        <f t="shared" si="0"/>
        <v>175494</v>
      </c>
    </row>
    <row r="20" spans="1:7" ht="14.25" customHeight="1">
      <c r="A20" s="2">
        <v>44860</v>
      </c>
      <c r="B20" s="1" t="s">
        <v>32</v>
      </c>
      <c r="C20" s="1" t="s">
        <v>23</v>
      </c>
      <c r="D20" s="1" t="s">
        <v>11</v>
      </c>
      <c r="E20" s="1" t="s">
        <v>8</v>
      </c>
      <c r="F20" s="3">
        <v>10000</v>
      </c>
      <c r="G20" s="4">
        <f t="shared" si="0"/>
        <v>165494</v>
      </c>
    </row>
    <row r="21" spans="1:7" ht="14.25" customHeight="1">
      <c r="A21" s="2">
        <v>44860</v>
      </c>
      <c r="B21" s="1" t="s">
        <v>33</v>
      </c>
      <c r="C21" s="1" t="s">
        <v>13</v>
      </c>
      <c r="D21" s="1" t="s">
        <v>11</v>
      </c>
      <c r="E21" s="1" t="s">
        <v>14</v>
      </c>
      <c r="F21" s="3">
        <v>8963</v>
      </c>
      <c r="G21" s="4">
        <f t="shared" si="0"/>
        <v>156531</v>
      </c>
    </row>
    <row r="22" spans="1:7" ht="14.25" customHeight="1">
      <c r="A22" s="2">
        <v>44861</v>
      </c>
      <c r="B22" s="1" t="s">
        <v>34</v>
      </c>
      <c r="C22" s="1" t="s">
        <v>10</v>
      </c>
      <c r="D22" s="1" t="s">
        <v>11</v>
      </c>
      <c r="E22" s="1" t="s">
        <v>8</v>
      </c>
      <c r="F22" s="3">
        <v>6509</v>
      </c>
      <c r="G22" s="4">
        <f t="shared" si="0"/>
        <v>150022</v>
      </c>
    </row>
    <row r="23" spans="1:7" ht="14.25" customHeight="1">
      <c r="A23" s="2">
        <v>44862</v>
      </c>
      <c r="B23" s="1" t="s">
        <v>35</v>
      </c>
      <c r="C23" s="1" t="s">
        <v>13</v>
      </c>
      <c r="D23" s="1" t="s">
        <v>11</v>
      </c>
      <c r="E23" s="1" t="s">
        <v>8</v>
      </c>
      <c r="F23" s="3">
        <v>6641</v>
      </c>
      <c r="G23" s="4">
        <f t="shared" si="0"/>
        <v>143381</v>
      </c>
    </row>
    <row r="24" spans="1:7" ht="14.25" customHeight="1">
      <c r="A24" s="2">
        <v>44864</v>
      </c>
      <c r="B24" s="1" t="s">
        <v>36</v>
      </c>
      <c r="C24" s="1" t="s">
        <v>16</v>
      </c>
      <c r="D24" s="1" t="s">
        <v>11</v>
      </c>
      <c r="E24" s="1" t="s">
        <v>8</v>
      </c>
      <c r="F24" s="3">
        <v>1940</v>
      </c>
      <c r="G24" s="4">
        <f t="shared" si="0"/>
        <v>141441</v>
      </c>
    </row>
    <row r="25" spans="1:7" ht="14.25" customHeight="1">
      <c r="A25" s="2">
        <v>44866</v>
      </c>
      <c r="B25" s="1" t="s">
        <v>6</v>
      </c>
      <c r="C25" s="1" t="s">
        <v>7</v>
      </c>
      <c r="D25" s="1" t="s">
        <v>7</v>
      </c>
      <c r="E25" s="1" t="s">
        <v>8</v>
      </c>
      <c r="F25" s="3">
        <v>400000</v>
      </c>
      <c r="G25" s="4">
        <f t="shared" si="0"/>
        <v>541441</v>
      </c>
    </row>
    <row r="26" spans="1:7" ht="14.25" customHeight="1">
      <c r="A26" s="2">
        <v>44869</v>
      </c>
      <c r="B26" s="1" t="s">
        <v>21</v>
      </c>
      <c r="C26" s="1" t="s">
        <v>13</v>
      </c>
      <c r="D26" s="1" t="s">
        <v>11</v>
      </c>
      <c r="E26" s="1" t="s">
        <v>14</v>
      </c>
      <c r="F26" s="3">
        <v>5950</v>
      </c>
      <c r="G26" s="4">
        <f t="shared" si="0"/>
        <v>535491</v>
      </c>
    </row>
    <row r="27" spans="1:7" ht="14.25" customHeight="1">
      <c r="A27" s="2">
        <v>44872</v>
      </c>
      <c r="B27" s="1" t="s">
        <v>37</v>
      </c>
      <c r="C27" s="1" t="s">
        <v>13</v>
      </c>
      <c r="D27" s="1" t="s">
        <v>11</v>
      </c>
      <c r="E27" s="1" t="s">
        <v>14</v>
      </c>
      <c r="F27" s="3">
        <v>7957</v>
      </c>
      <c r="G27" s="4">
        <f t="shared" si="0"/>
        <v>527534</v>
      </c>
    </row>
    <row r="28" spans="1:7" ht="14.25" customHeight="1">
      <c r="A28" s="2">
        <v>44874</v>
      </c>
      <c r="B28" s="1" t="s">
        <v>35</v>
      </c>
      <c r="C28" s="1" t="s">
        <v>13</v>
      </c>
      <c r="D28" s="1" t="s">
        <v>11</v>
      </c>
      <c r="E28" s="1" t="s">
        <v>14</v>
      </c>
      <c r="F28" s="3">
        <v>8782</v>
      </c>
      <c r="G28" s="4">
        <f t="shared" si="0"/>
        <v>518752</v>
      </c>
    </row>
    <row r="29" spans="1:7" ht="14.25" customHeight="1">
      <c r="A29" s="2">
        <v>44875</v>
      </c>
      <c r="B29" s="1" t="s">
        <v>38</v>
      </c>
      <c r="C29" s="1" t="s">
        <v>23</v>
      </c>
      <c r="D29" s="1" t="s">
        <v>11</v>
      </c>
      <c r="E29" s="1" t="s">
        <v>14</v>
      </c>
      <c r="F29" s="3">
        <v>9642</v>
      </c>
      <c r="G29" s="4">
        <f t="shared" si="0"/>
        <v>509110</v>
      </c>
    </row>
    <row r="30" spans="1:7" ht="14.25" customHeight="1">
      <c r="A30" s="2">
        <v>44876</v>
      </c>
      <c r="B30" s="1" t="s">
        <v>35</v>
      </c>
      <c r="C30" s="1" t="s">
        <v>13</v>
      </c>
      <c r="D30" s="1" t="s">
        <v>11</v>
      </c>
      <c r="E30" s="1" t="s">
        <v>14</v>
      </c>
      <c r="F30" s="3">
        <v>12109</v>
      </c>
      <c r="G30" s="4">
        <f t="shared" si="0"/>
        <v>497001</v>
      </c>
    </row>
    <row r="31" spans="1:7" ht="14.25" customHeight="1">
      <c r="A31" s="2">
        <v>44878</v>
      </c>
      <c r="B31" s="1" t="s">
        <v>39</v>
      </c>
      <c r="C31" s="1" t="s">
        <v>10</v>
      </c>
      <c r="D31" s="1" t="s">
        <v>11</v>
      </c>
      <c r="E31" s="1" t="s">
        <v>8</v>
      </c>
      <c r="F31" s="3">
        <v>7149</v>
      </c>
      <c r="G31" s="4">
        <f t="shared" si="0"/>
        <v>489852</v>
      </c>
    </row>
    <row r="32" spans="1:7" ht="14.25" customHeight="1">
      <c r="A32" s="2">
        <v>44878</v>
      </c>
      <c r="B32" s="1" t="s">
        <v>22</v>
      </c>
      <c r="C32" s="1" t="s">
        <v>23</v>
      </c>
      <c r="D32" s="1" t="s">
        <v>11</v>
      </c>
      <c r="E32" s="1" t="s">
        <v>8</v>
      </c>
      <c r="F32" s="3">
        <v>6392</v>
      </c>
      <c r="G32" s="4">
        <f t="shared" si="0"/>
        <v>483460</v>
      </c>
    </row>
    <row r="33" spans="1:7" ht="14.25" customHeight="1">
      <c r="A33" s="2">
        <v>44881</v>
      </c>
      <c r="B33" s="1" t="s">
        <v>22</v>
      </c>
      <c r="C33" s="1" t="s">
        <v>23</v>
      </c>
      <c r="D33" s="1" t="s">
        <v>11</v>
      </c>
      <c r="E33" s="1" t="s">
        <v>14</v>
      </c>
      <c r="F33" s="3">
        <v>5014</v>
      </c>
      <c r="G33" s="4">
        <f t="shared" si="0"/>
        <v>478446</v>
      </c>
    </row>
    <row r="34" spans="1:7" ht="14.25" customHeight="1">
      <c r="A34" s="2">
        <v>44882</v>
      </c>
      <c r="B34" s="1" t="s">
        <v>35</v>
      </c>
      <c r="C34" s="1" t="s">
        <v>13</v>
      </c>
      <c r="D34" s="1" t="s">
        <v>11</v>
      </c>
      <c r="E34" s="1" t="s">
        <v>8</v>
      </c>
      <c r="F34" s="3">
        <v>8691</v>
      </c>
      <c r="G34" s="4">
        <f t="shared" si="0"/>
        <v>469755</v>
      </c>
    </row>
    <row r="35" spans="1:7" ht="14.25" customHeight="1">
      <c r="A35" s="2">
        <v>44882</v>
      </c>
      <c r="B35" s="1" t="s">
        <v>40</v>
      </c>
      <c r="C35" s="1" t="s">
        <v>16</v>
      </c>
      <c r="D35" s="1" t="s">
        <v>11</v>
      </c>
      <c r="E35" s="1" t="s">
        <v>14</v>
      </c>
      <c r="F35" s="3">
        <v>6026</v>
      </c>
      <c r="G35" s="4">
        <f t="shared" si="0"/>
        <v>463729</v>
      </c>
    </row>
    <row r="36" spans="1:7" ht="14.25" customHeight="1">
      <c r="A36" s="2">
        <v>44884</v>
      </c>
      <c r="B36" s="1" t="s">
        <v>24</v>
      </c>
      <c r="C36" s="1" t="s">
        <v>16</v>
      </c>
      <c r="D36" s="1" t="s">
        <v>11</v>
      </c>
      <c r="E36" s="1" t="s">
        <v>8</v>
      </c>
      <c r="F36" s="3">
        <v>9800</v>
      </c>
      <c r="G36" s="4">
        <f t="shared" si="0"/>
        <v>453929</v>
      </c>
    </row>
    <row r="37" spans="1:7" ht="14.25" customHeight="1">
      <c r="A37" s="2">
        <v>44885</v>
      </c>
      <c r="B37" s="1" t="s">
        <v>35</v>
      </c>
      <c r="C37" s="1" t="s">
        <v>13</v>
      </c>
      <c r="D37" s="1" t="s">
        <v>11</v>
      </c>
      <c r="E37" s="1" t="s">
        <v>14</v>
      </c>
      <c r="F37" s="3">
        <v>10854</v>
      </c>
      <c r="G37" s="4">
        <f t="shared" si="0"/>
        <v>443075</v>
      </c>
    </row>
    <row r="38" spans="1:7" ht="14.25" customHeight="1">
      <c r="A38" s="2">
        <v>44885</v>
      </c>
      <c r="B38" s="1" t="s">
        <v>21</v>
      </c>
      <c r="C38" s="1" t="s">
        <v>13</v>
      </c>
      <c r="D38" s="1" t="s">
        <v>11</v>
      </c>
      <c r="E38" s="1" t="s">
        <v>8</v>
      </c>
      <c r="F38" s="3">
        <v>12734</v>
      </c>
      <c r="G38" s="4">
        <f t="shared" si="0"/>
        <v>430341</v>
      </c>
    </row>
    <row r="39" spans="1:7" ht="14.25" customHeight="1">
      <c r="A39" s="2">
        <v>44885</v>
      </c>
      <c r="B39" s="1" t="s">
        <v>35</v>
      </c>
      <c r="C39" s="1" t="s">
        <v>13</v>
      </c>
      <c r="D39" s="1" t="s">
        <v>11</v>
      </c>
      <c r="E39" s="1" t="s">
        <v>8</v>
      </c>
      <c r="F39" s="3">
        <v>10900</v>
      </c>
      <c r="G39" s="4">
        <f t="shared" si="0"/>
        <v>419441</v>
      </c>
    </row>
    <row r="40" spans="1:7" ht="14.25" customHeight="1">
      <c r="A40" s="2">
        <v>44888</v>
      </c>
      <c r="B40" s="1" t="s">
        <v>21</v>
      </c>
      <c r="C40" s="1" t="s">
        <v>13</v>
      </c>
      <c r="D40" s="1" t="s">
        <v>11</v>
      </c>
      <c r="E40" s="1" t="s">
        <v>8</v>
      </c>
      <c r="F40" s="3">
        <v>8713</v>
      </c>
      <c r="G40" s="4">
        <f t="shared" si="0"/>
        <v>410728</v>
      </c>
    </row>
    <row r="41" spans="1:7" ht="14.25" customHeight="1">
      <c r="A41" s="2">
        <v>44889</v>
      </c>
      <c r="B41" s="1" t="s">
        <v>26</v>
      </c>
      <c r="C41" s="1" t="s">
        <v>10</v>
      </c>
      <c r="D41" s="1" t="s">
        <v>11</v>
      </c>
      <c r="E41" s="1" t="s">
        <v>8</v>
      </c>
      <c r="F41" s="3">
        <v>4300</v>
      </c>
      <c r="G41" s="4">
        <f t="shared" si="0"/>
        <v>406428</v>
      </c>
    </row>
    <row r="42" spans="1:7" ht="14.25" customHeight="1">
      <c r="A42" s="2">
        <v>44890</v>
      </c>
      <c r="B42" s="1" t="s">
        <v>31</v>
      </c>
      <c r="C42" s="1" t="s">
        <v>23</v>
      </c>
      <c r="D42" s="1" t="s">
        <v>11</v>
      </c>
      <c r="E42" s="1" t="s">
        <v>8</v>
      </c>
      <c r="F42" s="3">
        <v>50000</v>
      </c>
      <c r="G42" s="4">
        <f t="shared" si="0"/>
        <v>356428</v>
      </c>
    </row>
    <row r="43" spans="1:7" ht="14.25" customHeight="1">
      <c r="A43" s="2">
        <v>44891</v>
      </c>
      <c r="B43" s="1" t="s">
        <v>32</v>
      </c>
      <c r="C43" s="1" t="s">
        <v>23</v>
      </c>
      <c r="D43" s="1" t="s">
        <v>11</v>
      </c>
      <c r="E43" s="1" t="s">
        <v>14</v>
      </c>
      <c r="F43" s="3">
        <v>10000</v>
      </c>
      <c r="G43" s="4">
        <f t="shared" si="0"/>
        <v>346428</v>
      </c>
    </row>
    <row r="44" spans="1:7" ht="14.25" customHeight="1">
      <c r="A44" s="2">
        <v>44892</v>
      </c>
      <c r="B44" s="1" t="s">
        <v>41</v>
      </c>
      <c r="C44" s="1" t="s">
        <v>30</v>
      </c>
      <c r="D44" s="1" t="s">
        <v>11</v>
      </c>
      <c r="E44" s="1" t="s">
        <v>14</v>
      </c>
      <c r="F44" s="3">
        <v>14300</v>
      </c>
      <c r="G44" s="4">
        <f t="shared" si="0"/>
        <v>332128</v>
      </c>
    </row>
    <row r="45" spans="1:7" ht="14.25" customHeight="1">
      <c r="A45" s="2">
        <v>44892</v>
      </c>
      <c r="B45" s="1" t="s">
        <v>42</v>
      </c>
      <c r="C45" s="1" t="s">
        <v>16</v>
      </c>
      <c r="D45" s="1" t="s">
        <v>11</v>
      </c>
      <c r="E45" s="1" t="s">
        <v>8</v>
      </c>
      <c r="F45" s="3">
        <v>11845</v>
      </c>
      <c r="G45" s="4">
        <f t="shared" si="0"/>
        <v>320283</v>
      </c>
    </row>
    <row r="46" spans="1:7" ht="14.25" customHeight="1">
      <c r="A46" s="2">
        <v>44893</v>
      </c>
      <c r="B46" s="1" t="s">
        <v>17</v>
      </c>
      <c r="C46" s="1" t="s">
        <v>13</v>
      </c>
      <c r="D46" s="1" t="s">
        <v>11</v>
      </c>
      <c r="E46" s="1" t="s">
        <v>14</v>
      </c>
      <c r="F46" s="3">
        <v>8349</v>
      </c>
      <c r="G46" s="4">
        <f t="shared" si="0"/>
        <v>311934</v>
      </c>
    </row>
    <row r="47" spans="1:7" ht="14.25" customHeight="1">
      <c r="A47" s="2">
        <v>44895</v>
      </c>
      <c r="B47" s="1" t="s">
        <v>43</v>
      </c>
      <c r="C47" s="1" t="s">
        <v>16</v>
      </c>
      <c r="D47" s="1" t="s">
        <v>11</v>
      </c>
      <c r="E47" s="1" t="s">
        <v>8</v>
      </c>
      <c r="F47" s="3">
        <v>18000</v>
      </c>
      <c r="G47" s="4">
        <f t="shared" si="0"/>
        <v>293934</v>
      </c>
    </row>
    <row r="48" spans="1:7" ht="14.25" customHeight="1">
      <c r="A48" s="2">
        <v>44895</v>
      </c>
      <c r="B48" s="1" t="s">
        <v>44</v>
      </c>
      <c r="C48" s="1" t="s">
        <v>13</v>
      </c>
      <c r="D48" s="1" t="s">
        <v>11</v>
      </c>
      <c r="E48" s="1" t="s">
        <v>8</v>
      </c>
      <c r="F48" s="3">
        <v>11657</v>
      </c>
      <c r="G48" s="4">
        <f t="shared" si="0"/>
        <v>282277</v>
      </c>
    </row>
    <row r="49" spans="1:7" ht="14.25" customHeight="1">
      <c r="A49" s="2">
        <v>44895</v>
      </c>
      <c r="B49" s="1" t="s">
        <v>36</v>
      </c>
      <c r="C49" s="1" t="s">
        <v>16</v>
      </c>
      <c r="D49" s="1" t="s">
        <v>11</v>
      </c>
      <c r="E49" s="1" t="s">
        <v>14</v>
      </c>
      <c r="F49" s="3">
        <v>1940</v>
      </c>
      <c r="G49" s="4">
        <f t="shared" si="0"/>
        <v>280337</v>
      </c>
    </row>
    <row r="50" spans="1:7" ht="14.25" customHeight="1">
      <c r="A50" s="2">
        <v>44896</v>
      </c>
      <c r="B50" s="1" t="s">
        <v>6</v>
      </c>
      <c r="C50" s="1" t="s">
        <v>7</v>
      </c>
      <c r="D50" s="1" t="s">
        <v>7</v>
      </c>
      <c r="E50" s="1" t="s">
        <v>8</v>
      </c>
      <c r="F50" s="3">
        <v>400000</v>
      </c>
      <c r="G50" s="4">
        <f t="shared" si="0"/>
        <v>680337</v>
      </c>
    </row>
    <row r="51" spans="1:7" ht="14.25" customHeight="1">
      <c r="A51" s="2">
        <v>44896</v>
      </c>
      <c r="B51" s="1" t="s">
        <v>45</v>
      </c>
      <c r="C51" s="1" t="s">
        <v>7</v>
      </c>
      <c r="D51" s="1" t="s">
        <v>7</v>
      </c>
      <c r="E51" s="1" t="s">
        <v>8</v>
      </c>
      <c r="F51" s="3">
        <v>150000</v>
      </c>
      <c r="G51" s="4">
        <f t="shared" si="0"/>
        <v>830337</v>
      </c>
    </row>
    <row r="52" spans="1:7" ht="14.25" customHeight="1">
      <c r="A52" s="2">
        <v>44897</v>
      </c>
      <c r="B52" s="1" t="s">
        <v>46</v>
      </c>
      <c r="C52" s="1" t="s">
        <v>7</v>
      </c>
      <c r="D52" s="1" t="s">
        <v>7</v>
      </c>
      <c r="E52" s="1" t="s">
        <v>8</v>
      </c>
      <c r="F52" s="3">
        <v>95900</v>
      </c>
      <c r="G52" s="4">
        <f t="shared" si="0"/>
        <v>926237</v>
      </c>
    </row>
    <row r="53" spans="1:7" ht="14.25" customHeight="1">
      <c r="A53" s="2">
        <v>44905</v>
      </c>
      <c r="B53" s="1" t="s">
        <v>47</v>
      </c>
      <c r="C53" s="1" t="s">
        <v>10</v>
      </c>
      <c r="D53" s="1" t="s">
        <v>11</v>
      </c>
      <c r="E53" s="1" t="s">
        <v>14</v>
      </c>
      <c r="F53" s="3">
        <v>10000</v>
      </c>
      <c r="G53" s="4">
        <f t="shared" si="0"/>
        <v>916237</v>
      </c>
    </row>
    <row r="54" spans="1:7" ht="14.25" customHeight="1">
      <c r="A54" s="2">
        <v>44907</v>
      </c>
      <c r="B54" s="1" t="s">
        <v>48</v>
      </c>
      <c r="C54" s="1" t="s">
        <v>10</v>
      </c>
      <c r="D54" s="1" t="s">
        <v>11</v>
      </c>
      <c r="E54" s="1" t="s">
        <v>8</v>
      </c>
      <c r="F54" s="3">
        <v>5500</v>
      </c>
      <c r="G54" s="4">
        <f t="shared" si="0"/>
        <v>910737</v>
      </c>
    </row>
    <row r="55" spans="1:7" ht="14.25" customHeight="1">
      <c r="A55" s="2">
        <v>44907</v>
      </c>
      <c r="B55" s="1" t="s">
        <v>49</v>
      </c>
      <c r="C55" s="1" t="s">
        <v>10</v>
      </c>
      <c r="D55" s="1" t="s">
        <v>11</v>
      </c>
      <c r="E55" s="1" t="s">
        <v>8</v>
      </c>
      <c r="F55" s="3">
        <v>15000</v>
      </c>
      <c r="G55" s="4">
        <f t="shared" si="0"/>
        <v>895737</v>
      </c>
    </row>
    <row r="56" spans="1:7" ht="14.25" customHeight="1">
      <c r="A56" s="2">
        <v>44908</v>
      </c>
      <c r="B56" s="1" t="s">
        <v>50</v>
      </c>
      <c r="C56" s="1" t="s">
        <v>23</v>
      </c>
      <c r="D56" s="1" t="s">
        <v>11</v>
      </c>
      <c r="E56" s="1" t="s">
        <v>8</v>
      </c>
      <c r="F56" s="3">
        <v>32300</v>
      </c>
      <c r="G56" s="4">
        <f t="shared" si="0"/>
        <v>863437</v>
      </c>
    </row>
    <row r="57" spans="1:7" ht="14.25" customHeight="1">
      <c r="A57" s="2">
        <v>44909</v>
      </c>
      <c r="B57" s="1" t="s">
        <v>51</v>
      </c>
      <c r="C57" s="1" t="s">
        <v>10</v>
      </c>
      <c r="D57" s="1" t="s">
        <v>11</v>
      </c>
      <c r="E57" s="1" t="s">
        <v>14</v>
      </c>
      <c r="F57" s="3">
        <v>35900</v>
      </c>
      <c r="G57" s="4">
        <f t="shared" si="0"/>
        <v>827537</v>
      </c>
    </row>
    <row r="58" spans="1:7" ht="14.25" customHeight="1">
      <c r="A58" s="2">
        <v>44909</v>
      </c>
      <c r="B58" s="1" t="s">
        <v>29</v>
      </c>
      <c r="C58" s="1" t="s">
        <v>30</v>
      </c>
      <c r="D58" s="1" t="s">
        <v>11</v>
      </c>
      <c r="E58" s="1" t="s">
        <v>8</v>
      </c>
      <c r="F58" s="3">
        <v>38000</v>
      </c>
      <c r="G58" s="4">
        <f t="shared" si="0"/>
        <v>789537</v>
      </c>
    </row>
    <row r="59" spans="1:7" ht="14.25" customHeight="1">
      <c r="A59" s="2">
        <v>44910</v>
      </c>
      <c r="B59" s="1" t="s">
        <v>35</v>
      </c>
      <c r="C59" s="1" t="s">
        <v>13</v>
      </c>
      <c r="D59" s="1" t="s">
        <v>11</v>
      </c>
      <c r="E59" s="1" t="s">
        <v>14</v>
      </c>
      <c r="F59" s="3">
        <v>6878</v>
      </c>
      <c r="G59" s="4">
        <f t="shared" si="0"/>
        <v>782659</v>
      </c>
    </row>
    <row r="60" spans="1:7" ht="14.25" customHeight="1">
      <c r="A60" s="2">
        <v>44914</v>
      </c>
      <c r="B60" s="1" t="s">
        <v>35</v>
      </c>
      <c r="C60" s="1" t="s">
        <v>13</v>
      </c>
      <c r="D60" s="1" t="s">
        <v>11</v>
      </c>
      <c r="E60" s="1" t="s">
        <v>14</v>
      </c>
      <c r="F60" s="3">
        <v>5446</v>
      </c>
      <c r="G60" s="4">
        <f t="shared" si="0"/>
        <v>777213</v>
      </c>
    </row>
    <row r="61" spans="1:7" ht="14.25" customHeight="1">
      <c r="A61" s="2">
        <v>44914</v>
      </c>
      <c r="B61" s="1" t="s">
        <v>24</v>
      </c>
      <c r="C61" s="1" t="s">
        <v>16</v>
      </c>
      <c r="D61" s="1" t="s">
        <v>11</v>
      </c>
      <c r="E61" s="1" t="s">
        <v>8</v>
      </c>
      <c r="F61" s="3">
        <v>9800</v>
      </c>
      <c r="G61" s="4">
        <f t="shared" si="0"/>
        <v>767413</v>
      </c>
    </row>
    <row r="62" spans="1:7" ht="14.25" customHeight="1">
      <c r="A62" s="2">
        <v>44915</v>
      </c>
      <c r="B62" s="1" t="s">
        <v>35</v>
      </c>
      <c r="C62" s="1" t="s">
        <v>13</v>
      </c>
      <c r="D62" s="1" t="s">
        <v>11</v>
      </c>
      <c r="E62" s="1" t="s">
        <v>14</v>
      </c>
      <c r="F62" s="3">
        <v>7616</v>
      </c>
      <c r="G62" s="4">
        <f t="shared" si="0"/>
        <v>759797</v>
      </c>
    </row>
    <row r="63" spans="1:7" ht="14.25" customHeight="1">
      <c r="A63" s="2">
        <v>44915</v>
      </c>
      <c r="B63" s="1" t="s">
        <v>26</v>
      </c>
      <c r="C63" s="1" t="s">
        <v>10</v>
      </c>
      <c r="D63" s="1" t="s">
        <v>11</v>
      </c>
      <c r="E63" s="1" t="s">
        <v>14</v>
      </c>
      <c r="F63" s="3">
        <v>4300</v>
      </c>
      <c r="G63" s="4">
        <f t="shared" si="0"/>
        <v>755497</v>
      </c>
    </row>
    <row r="64" spans="1:7" ht="14.25" customHeight="1">
      <c r="A64" s="2">
        <v>44917</v>
      </c>
      <c r="B64" s="1" t="s">
        <v>52</v>
      </c>
      <c r="C64" s="1" t="s">
        <v>10</v>
      </c>
      <c r="D64" s="1" t="s">
        <v>11</v>
      </c>
      <c r="E64" s="1" t="s">
        <v>14</v>
      </c>
      <c r="F64" s="3">
        <v>5718</v>
      </c>
      <c r="G64" s="4">
        <f t="shared" si="0"/>
        <v>749779</v>
      </c>
    </row>
    <row r="65" spans="1:7" ht="14.25" customHeight="1">
      <c r="A65" s="2">
        <v>44920</v>
      </c>
      <c r="B65" s="1" t="s">
        <v>31</v>
      </c>
      <c r="C65" s="1" t="s">
        <v>23</v>
      </c>
      <c r="D65" s="1" t="s">
        <v>11</v>
      </c>
      <c r="E65" s="1" t="s">
        <v>8</v>
      </c>
      <c r="F65" s="3">
        <v>50000</v>
      </c>
      <c r="G65" s="4">
        <f t="shared" si="0"/>
        <v>699779</v>
      </c>
    </row>
    <row r="66" spans="1:7" ht="14.25" customHeight="1">
      <c r="A66" s="2">
        <v>44921</v>
      </c>
      <c r="B66" s="1" t="s">
        <v>32</v>
      </c>
      <c r="C66" s="1" t="s">
        <v>23</v>
      </c>
      <c r="D66" s="1" t="s">
        <v>11</v>
      </c>
      <c r="E66" s="1" t="s">
        <v>14</v>
      </c>
      <c r="F66" s="3">
        <v>10000</v>
      </c>
      <c r="G66" s="4">
        <f t="shared" si="0"/>
        <v>689779</v>
      </c>
    </row>
    <row r="67" spans="1:7" ht="14.25" customHeight="1">
      <c r="A67" s="2">
        <v>44921</v>
      </c>
      <c r="B67" s="1" t="s">
        <v>53</v>
      </c>
      <c r="C67" s="1" t="s">
        <v>13</v>
      </c>
      <c r="D67" s="1" t="s">
        <v>11</v>
      </c>
      <c r="E67" s="1" t="s">
        <v>8</v>
      </c>
      <c r="F67" s="3">
        <v>6383</v>
      </c>
      <c r="G67" s="4">
        <f t="shared" si="0"/>
        <v>683396</v>
      </c>
    </row>
    <row r="68" spans="1:7" ht="14.25" customHeight="1">
      <c r="A68" s="2">
        <v>44922</v>
      </c>
      <c r="B68" s="1" t="s">
        <v>22</v>
      </c>
      <c r="C68" s="1" t="s">
        <v>23</v>
      </c>
      <c r="D68" s="1" t="s">
        <v>11</v>
      </c>
      <c r="E68" s="1" t="s">
        <v>8</v>
      </c>
      <c r="F68" s="3">
        <v>11670</v>
      </c>
      <c r="G68" s="4">
        <f t="shared" ref="G68:G73" si="1">IF(D68= "Expenses", G67-F68, G67+F68)</f>
        <v>671726</v>
      </c>
    </row>
    <row r="69" spans="1:7" ht="14.25" customHeight="1">
      <c r="A69" s="2">
        <v>44922</v>
      </c>
      <c r="B69" s="1" t="s">
        <v>21</v>
      </c>
      <c r="C69" s="1" t="s">
        <v>13</v>
      </c>
      <c r="D69" s="1" t="s">
        <v>11</v>
      </c>
      <c r="E69" s="1" t="s">
        <v>8</v>
      </c>
      <c r="F69" s="3">
        <v>8108</v>
      </c>
      <c r="G69" s="4">
        <f t="shared" si="1"/>
        <v>663618</v>
      </c>
    </row>
    <row r="70" spans="1:7" ht="14.25" customHeight="1">
      <c r="A70" s="2">
        <v>44923</v>
      </c>
      <c r="B70" s="1" t="s">
        <v>21</v>
      </c>
      <c r="C70" s="1" t="s">
        <v>13</v>
      </c>
      <c r="D70" s="1" t="s">
        <v>11</v>
      </c>
      <c r="E70" s="1" t="s">
        <v>8</v>
      </c>
      <c r="F70" s="3">
        <v>6675</v>
      </c>
      <c r="G70" s="4">
        <f t="shared" si="1"/>
        <v>656943</v>
      </c>
    </row>
    <row r="71" spans="1:7" ht="14.25" customHeight="1">
      <c r="A71" s="2">
        <v>44923</v>
      </c>
      <c r="B71" s="1" t="s">
        <v>20</v>
      </c>
      <c r="C71" s="1" t="s">
        <v>10</v>
      </c>
      <c r="D71" s="1" t="s">
        <v>11</v>
      </c>
      <c r="E71" s="1" t="s">
        <v>8</v>
      </c>
      <c r="F71" s="3">
        <v>65900</v>
      </c>
      <c r="G71" s="4">
        <f t="shared" si="1"/>
        <v>591043</v>
      </c>
    </row>
    <row r="72" spans="1:7" ht="14.25" customHeight="1">
      <c r="A72" s="2">
        <v>44924</v>
      </c>
      <c r="B72" s="1" t="s">
        <v>54</v>
      </c>
      <c r="C72" s="1" t="s">
        <v>23</v>
      </c>
      <c r="D72" s="1" t="s">
        <v>11</v>
      </c>
      <c r="E72" s="1" t="s">
        <v>14</v>
      </c>
      <c r="F72" s="3">
        <v>6189</v>
      </c>
      <c r="G72" s="4">
        <f t="shared" si="1"/>
        <v>584854</v>
      </c>
    </row>
    <row r="73" spans="1:7" ht="14.25" customHeight="1">
      <c r="A73" s="2">
        <v>44926</v>
      </c>
      <c r="B73" s="1" t="s">
        <v>36</v>
      </c>
      <c r="C73" s="1" t="s">
        <v>16</v>
      </c>
      <c r="D73" s="1" t="s">
        <v>11</v>
      </c>
      <c r="E73" s="1" t="s">
        <v>8</v>
      </c>
      <c r="F73" s="3">
        <v>1940</v>
      </c>
      <c r="G73" s="4">
        <f t="shared" si="1"/>
        <v>582914</v>
      </c>
    </row>
    <row r="74" spans="1:7" ht="14.25" customHeight="1"/>
    <row r="75" spans="1:7" ht="14.25" customHeight="1"/>
    <row r="76" spans="1:7" ht="14.25" customHeight="1"/>
    <row r="77" spans="1:7" ht="14.25" customHeight="1"/>
    <row r="78" spans="1:7" ht="14.25" customHeight="1"/>
    <row r="79" spans="1:7" ht="14.25" customHeight="1"/>
    <row r="80" spans="1:7"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sheetData>
  <dataValidations count="1">
    <dataValidation type="list" allowBlank="1" showErrorMessage="1" sqref="D2:D73" xr:uid="{00000000-0002-0000-0000-000000000000}">
      <formula1>"Income,Expenses"</formula1>
    </dataValidation>
  </dataValidations>
  <pageMargins left="0.7" right="0.7" top="0.75" bottom="0.75" header="0" footer="0"/>
  <pageSetup orientation="landscape"/>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63278B-582D-4407-990B-D2D730176D1D}">
  <dimension ref="D10"/>
  <sheetViews>
    <sheetView showGridLines="0" tabSelected="1" zoomScale="70" zoomScaleNormal="70" workbookViewId="0">
      <selection activeCell="T6" sqref="T6"/>
    </sheetView>
  </sheetViews>
  <sheetFormatPr defaultRowHeight="15"/>
  <sheetData>
    <row r="10" spans="4:4">
      <c r="D10" s="10" t="s">
        <v>64</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Expenses by Month</vt:lpstr>
      <vt:lpstr>Expenses by Category</vt:lpstr>
      <vt:lpstr>Count of Expenses by category</vt:lpstr>
      <vt:lpstr>Expenses vs Income</vt:lpstr>
      <vt:lpstr>Budget vs Actual</vt:lpstr>
      <vt:lpstr>Raw Data for Dashboard</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modified xsi:type="dcterms:W3CDTF">2023-03-26T16:55:43Z</dcterms:modified>
</cp:coreProperties>
</file>