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nform\anul3\criptografie\lab5\"/>
    </mc:Choice>
  </mc:AlternateContent>
  <bookViews>
    <workbookView xWindow="0" yWindow="0" windowWidth="17256" windowHeight="5196" activeTab="1"/>
  </bookViews>
  <sheets>
    <sheet name="Hellman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4" i="2" l="1"/>
  <c r="P33" i="2"/>
  <c r="O33" i="2"/>
  <c r="P32" i="2"/>
  <c r="O32" i="2"/>
  <c r="P28" i="2"/>
  <c r="Q27" i="2"/>
  <c r="Q26" i="2"/>
  <c r="P27" i="2"/>
  <c r="P26" i="2"/>
  <c r="O28" i="2"/>
  <c r="O27" i="2"/>
  <c r="O26" i="2"/>
  <c r="Q23" i="2"/>
  <c r="Q20" i="2"/>
  <c r="P20" i="2"/>
  <c r="P14" i="2"/>
  <c r="P15" i="2"/>
  <c r="Q14" i="2"/>
  <c r="Q12" i="2"/>
  <c r="Q11" i="2"/>
  <c r="O11" i="2"/>
  <c r="O9" i="2"/>
  <c r="A23" i="2" l="1"/>
  <c r="B23" i="2"/>
  <c r="C23" i="2"/>
  <c r="B21" i="2"/>
  <c r="B20" i="2"/>
  <c r="C20" i="2"/>
  <c r="H15" i="2"/>
  <c r="C21" i="2"/>
  <c r="G12" i="2"/>
  <c r="H12" i="2" s="1"/>
  <c r="B19" i="2"/>
  <c r="F21" i="2"/>
  <c r="F20" i="2"/>
  <c r="E12" i="2"/>
  <c r="E2" i="2" l="1"/>
  <c r="G2" i="2" l="1"/>
  <c r="C7" i="2"/>
  <c r="G4" i="1"/>
  <c r="G5" i="1"/>
  <c r="F3" i="1"/>
  <c r="G6" i="1"/>
</calcChain>
</file>

<file path=xl/sharedStrings.xml><?xml version="1.0" encoding="utf-8"?>
<sst xmlns="http://schemas.openxmlformats.org/spreadsheetml/2006/main" count="113" uniqueCount="76">
  <si>
    <t>p</t>
  </si>
  <si>
    <t xml:space="preserve">alfa </t>
  </si>
  <si>
    <t>a</t>
  </si>
  <si>
    <t>b</t>
  </si>
  <si>
    <t>A</t>
  </si>
  <si>
    <t>elgamal</t>
  </si>
  <si>
    <t>x</t>
  </si>
  <si>
    <t>alfa</t>
  </si>
  <si>
    <t>k</t>
  </si>
  <si>
    <t>beta</t>
  </si>
  <si>
    <t>mod p-1</t>
  </si>
  <si>
    <t>semnat</t>
  </si>
  <si>
    <t>y</t>
  </si>
  <si>
    <t>gama</t>
  </si>
  <si>
    <t>DSA</t>
  </si>
  <si>
    <t>Breviar teoretic</t>
  </si>
  <si>
    <t>q</t>
  </si>
  <si>
    <t>e1</t>
  </si>
  <si>
    <t>e2</t>
  </si>
  <si>
    <t>mod p</t>
  </si>
  <si>
    <t>mod q</t>
  </si>
  <si>
    <t xml:space="preserve">(mod q) </t>
  </si>
  <si>
    <t>50^-1</t>
  </si>
  <si>
    <t>verificare</t>
  </si>
  <si>
    <t>n</t>
  </si>
  <si>
    <t>p+q=n-(p-1)(q-1)+1</t>
  </si>
  <si>
    <t>p-q=radical((p+q)^2-4n)</t>
  </si>
  <si>
    <t>1.2.1</t>
  </si>
  <si>
    <t>1.2.2</t>
  </si>
  <si>
    <t>M</t>
  </si>
  <si>
    <t>N</t>
  </si>
  <si>
    <t>e</t>
  </si>
  <si>
    <t>C=M^e</t>
  </si>
  <si>
    <t>130 mod 187</t>
  </si>
  <si>
    <t>1.2.3</t>
  </si>
  <si>
    <t>C</t>
  </si>
  <si>
    <t xml:space="preserve"> ϕ(N)</t>
  </si>
  <si>
    <t xml:space="preserve"> ϕ(ϕ(N))</t>
  </si>
  <si>
    <t>d</t>
  </si>
  <si>
    <t>e^(ϕ(ϕ(N))−1)</t>
  </si>
  <si>
    <t>23 mod 160</t>
  </si>
  <si>
    <t>C^d</t>
  </si>
  <si>
    <t>M mod 187</t>
  </si>
  <si>
    <t>1.2.4</t>
  </si>
  <si>
    <t>φ(n)</t>
  </si>
  <si>
    <t>m</t>
  </si>
  <si>
    <t>s</t>
  </si>
  <si>
    <t>d^-1 mod φ(n)</t>
  </si>
  <si>
    <t>e^d mod n</t>
  </si>
  <si>
    <t>n= 2134 =m</t>
  </si>
  <si>
    <t>1.2.5</t>
  </si>
  <si>
    <t>c</t>
  </si>
  <si>
    <t>dP=(e^-1 mod n) mod(p-1)</t>
  </si>
  <si>
    <t>dQ-(e^-1 mod n) mod(q-1)</t>
  </si>
  <si>
    <t>qInv=q−1 mod p</t>
  </si>
  <si>
    <t>m1=c^(dP) mod p</t>
  </si>
  <si>
    <t>m2=c^(dP) mod q</t>
  </si>
  <si>
    <t xml:space="preserve">h=qInv(m1 −m2) mod p </t>
  </si>
  <si>
    <t>m= m2 + hq</t>
  </si>
  <si>
    <t>3 =</t>
  </si>
  <si>
    <t>formule</t>
  </si>
  <si>
    <t>M ≡C^d  mod n</t>
  </si>
  <si>
    <t>M^(k(p−1)(q−1)+1)=</t>
  </si>
  <si>
    <t>M*M^(k(p−1)(q−1))=</t>
  </si>
  <si>
    <t>M mod n</t>
  </si>
  <si>
    <t xml:space="preserve">dP = (e^(−1) mod n) mod (p−1) </t>
  </si>
  <si>
    <t>qInv = q^(−1) mod p</t>
  </si>
  <si>
    <t xml:space="preserve">dQ = (e^(−1) mod n) mod (q−1) </t>
  </si>
  <si>
    <t>m1 = c^(dP) mod p</t>
  </si>
  <si>
    <t>m2 = c^(dQ) mod q</t>
  </si>
  <si>
    <t>h = qInv(m1 −m2) mod p,</t>
  </si>
  <si>
    <t>m = m2 + hq</t>
  </si>
  <si>
    <t>C^d =(M^e)^d=M^(ed)=</t>
  </si>
  <si>
    <t>1.3.3</t>
  </si>
  <si>
    <t>e=d^-1 mod φ(n)</t>
  </si>
  <si>
    <t>mod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</si>
</sst>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G6" sqref="G6"/>
    </sheetView>
  </sheetViews>
  <sheetFormatPr defaultRowHeight="14.4" x14ac:dyDescent="0.3"/>
  <cols>
    <col min="7" max="7" width="35.109375" customWidth="1"/>
  </cols>
  <sheetData>
    <row r="2" spans="2: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7" x14ac:dyDescent="0.3">
      <c r="B3">
        <v>17</v>
      </c>
      <c r="C3">
        <v>5</v>
      </c>
      <c r="D3">
        <v>6</v>
      </c>
      <c r="F3">
        <f>MOD(POWER(C3,D3),B3)</f>
        <v>2</v>
      </c>
    </row>
    <row r="4" spans="2:7" x14ac:dyDescent="0.3">
      <c r="E4">
        <v>18</v>
      </c>
      <c r="G4">
        <f>MOD(POWER(C3,E4),B3)</f>
        <v>8</v>
      </c>
    </row>
    <row r="5" spans="2:7" x14ac:dyDescent="0.3">
      <c r="G5">
        <f>MOD(POWER(G4,D3),B3)</f>
        <v>4</v>
      </c>
    </row>
    <row r="6" spans="2:7" x14ac:dyDescent="0.3">
      <c r="G6">
        <f>MOD(POWER(F3,E4),B3)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topLeftCell="M10" workbookViewId="0">
      <selection activeCell="M46" sqref="M46"/>
    </sheetView>
  </sheetViews>
  <sheetFormatPr defaultRowHeight="14.4" x14ac:dyDescent="0.3"/>
  <cols>
    <col min="1" max="1" width="10.109375" customWidth="1"/>
    <col min="2" max="3" width="12" bestFit="1" customWidth="1"/>
    <col min="4" max="4" width="12.44140625" customWidth="1"/>
    <col min="5" max="5" width="12" bestFit="1" customWidth="1"/>
    <col min="7" max="7" width="10.77734375" bestFit="1" customWidth="1"/>
    <col min="9" max="9" width="8.77734375" bestFit="1" customWidth="1"/>
    <col min="14" max="14" width="26.6640625" customWidth="1"/>
    <col min="15" max="15" width="26.77734375" customWidth="1"/>
    <col min="16" max="16" width="22.21875" customWidth="1"/>
    <col min="17" max="17" width="18" customWidth="1"/>
    <col min="18" max="18" width="11.77734375" customWidth="1"/>
  </cols>
  <sheetData>
    <row r="1" spans="1:18" x14ac:dyDescent="0.3">
      <c r="A1" t="s">
        <v>5</v>
      </c>
      <c r="E1" t="s">
        <v>11</v>
      </c>
      <c r="G1" t="s">
        <v>12</v>
      </c>
      <c r="I1" t="s">
        <v>13</v>
      </c>
      <c r="N1" t="s">
        <v>15</v>
      </c>
    </row>
    <row r="2" spans="1:18" x14ac:dyDescent="0.3">
      <c r="A2" t="s">
        <v>6</v>
      </c>
      <c r="B2">
        <v>102</v>
      </c>
      <c r="E2">
        <f>B6^(-1)</f>
        <v>4.6948356807511738E-3</v>
      </c>
      <c r="G2">
        <f>B4^B6</f>
        <v>1.3164036458569648E+64</v>
      </c>
      <c r="I2">
        <v>-1543411</v>
      </c>
      <c r="M2" t="s">
        <v>27</v>
      </c>
      <c r="N2" t="s">
        <v>24</v>
      </c>
      <c r="O2">
        <v>36187829</v>
      </c>
      <c r="P2" t="s">
        <v>44</v>
      </c>
      <c r="Q2">
        <v>36175776</v>
      </c>
    </row>
    <row r="3" spans="1:18" x14ac:dyDescent="0.3">
      <c r="A3" t="s">
        <v>0</v>
      </c>
      <c r="B3">
        <v>467</v>
      </c>
      <c r="D3" t="s">
        <v>10</v>
      </c>
      <c r="E3">
        <v>431</v>
      </c>
      <c r="G3">
        <v>29</v>
      </c>
      <c r="I3">
        <v>447</v>
      </c>
      <c r="N3" t="s">
        <v>25</v>
      </c>
      <c r="P3" t="s">
        <v>26</v>
      </c>
    </row>
    <row r="4" spans="1:18" x14ac:dyDescent="0.3">
      <c r="A4" t="s">
        <v>7</v>
      </c>
      <c r="B4">
        <v>2</v>
      </c>
      <c r="N4" t="s">
        <v>0</v>
      </c>
      <c r="O4">
        <v>5657</v>
      </c>
      <c r="P4" t="s">
        <v>16</v>
      </c>
      <c r="Q4">
        <v>6397</v>
      </c>
    </row>
    <row r="5" spans="1:18" x14ac:dyDescent="0.3">
      <c r="A5" t="s">
        <v>2</v>
      </c>
      <c r="B5">
        <v>127</v>
      </c>
    </row>
    <row r="6" spans="1:18" x14ac:dyDescent="0.3">
      <c r="A6" t="s">
        <v>8</v>
      </c>
      <c r="B6">
        <v>213</v>
      </c>
      <c r="M6" t="s">
        <v>28</v>
      </c>
      <c r="N6" t="s">
        <v>29</v>
      </c>
      <c r="O6">
        <v>3</v>
      </c>
    </row>
    <row r="7" spans="1:18" x14ac:dyDescent="0.3">
      <c r="A7" t="s">
        <v>9</v>
      </c>
      <c r="B7">
        <v>132</v>
      </c>
      <c r="C7">
        <f>B4^B5</f>
        <v>1.7014118346046923E+38</v>
      </c>
      <c r="N7" t="s">
        <v>30</v>
      </c>
      <c r="O7">
        <v>187</v>
      </c>
    </row>
    <row r="8" spans="1:18" x14ac:dyDescent="0.3">
      <c r="N8" t="s">
        <v>31</v>
      </c>
      <c r="O8">
        <v>7</v>
      </c>
    </row>
    <row r="9" spans="1:18" x14ac:dyDescent="0.3">
      <c r="N9" t="s">
        <v>32</v>
      </c>
      <c r="O9">
        <f>O6^O8</f>
        <v>2187</v>
      </c>
      <c r="P9" t="s">
        <v>33</v>
      </c>
    </row>
    <row r="11" spans="1:18" x14ac:dyDescent="0.3">
      <c r="A11" t="s">
        <v>14</v>
      </c>
      <c r="E11" t="s">
        <v>12</v>
      </c>
      <c r="G11" t="s">
        <v>13</v>
      </c>
      <c r="M11" t="s">
        <v>34</v>
      </c>
      <c r="N11" t="s">
        <v>30</v>
      </c>
      <c r="O11">
        <f>11*17</f>
        <v>187</v>
      </c>
      <c r="P11" t="s">
        <v>36</v>
      </c>
      <c r="Q11">
        <f>16*10</f>
        <v>160</v>
      </c>
    </row>
    <row r="12" spans="1:18" x14ac:dyDescent="0.3">
      <c r="A12" t="s">
        <v>6</v>
      </c>
      <c r="B12">
        <v>101</v>
      </c>
      <c r="E12">
        <f>(B16^B17)</f>
        <v>5.6632165642693762E+93</v>
      </c>
      <c r="G12">
        <f>(B12+B16*E14)</f>
        <v>7151</v>
      </c>
      <c r="H12">
        <f>G12*99</f>
        <v>707949</v>
      </c>
      <c r="N12" t="s">
        <v>31</v>
      </c>
      <c r="O12">
        <v>7</v>
      </c>
      <c r="P12" t="s">
        <v>37</v>
      </c>
      <c r="Q12">
        <f>64</f>
        <v>64</v>
      </c>
    </row>
    <row r="13" spans="1:18" x14ac:dyDescent="0.3">
      <c r="A13" t="s">
        <v>0</v>
      </c>
      <c r="B13">
        <v>7879</v>
      </c>
      <c r="D13" t="s">
        <v>21</v>
      </c>
      <c r="E13">
        <v>258</v>
      </c>
      <c r="G13" t="s">
        <v>20</v>
      </c>
      <c r="H13">
        <v>40</v>
      </c>
      <c r="N13" t="s">
        <v>35</v>
      </c>
      <c r="O13">
        <v>130</v>
      </c>
    </row>
    <row r="14" spans="1:18" x14ac:dyDescent="0.3">
      <c r="A14" t="s">
        <v>16</v>
      </c>
      <c r="B14">
        <v>101</v>
      </c>
      <c r="D14" t="s">
        <v>20</v>
      </c>
      <c r="E14">
        <v>94</v>
      </c>
      <c r="N14" t="s">
        <v>38</v>
      </c>
      <c r="O14" t="s">
        <v>39</v>
      </c>
      <c r="P14">
        <f>(O12^9)</f>
        <v>40353607</v>
      </c>
      <c r="Q14">
        <f>7^7</f>
        <v>823543</v>
      </c>
      <c r="R14" t="s">
        <v>40</v>
      </c>
    </row>
    <row r="15" spans="1:18" x14ac:dyDescent="0.3">
      <c r="A15" t="s">
        <v>7</v>
      </c>
      <c r="B15">
        <v>170</v>
      </c>
      <c r="G15" s="1" t="s">
        <v>22</v>
      </c>
      <c r="H15">
        <f>-2</f>
        <v>-2</v>
      </c>
      <c r="N15" t="s">
        <v>35</v>
      </c>
      <c r="O15" t="s">
        <v>41</v>
      </c>
      <c r="P15">
        <f>O13^23</f>
        <v>4.1753905413413121E+48</v>
      </c>
      <c r="Q15" s="4" t="s">
        <v>59</v>
      </c>
      <c r="R15" t="s">
        <v>42</v>
      </c>
    </row>
    <row r="16" spans="1:18" x14ac:dyDescent="0.3">
      <c r="A16" t="s">
        <v>2</v>
      </c>
      <c r="B16">
        <v>75</v>
      </c>
      <c r="G16" t="s">
        <v>20</v>
      </c>
      <c r="H16">
        <v>99</v>
      </c>
    </row>
    <row r="17" spans="1:17" x14ac:dyDescent="0.3">
      <c r="A17" t="s">
        <v>8</v>
      </c>
      <c r="B17">
        <v>50</v>
      </c>
      <c r="M17" t="s">
        <v>43</v>
      </c>
      <c r="N17" t="s">
        <v>24</v>
      </c>
      <c r="O17">
        <v>971743</v>
      </c>
      <c r="P17" t="s">
        <v>45</v>
      </c>
      <c r="Q17">
        <v>2134</v>
      </c>
    </row>
    <row r="18" spans="1:17" x14ac:dyDescent="0.3">
      <c r="A18" t="s">
        <v>23</v>
      </c>
      <c r="N18" t="s">
        <v>44</v>
      </c>
      <c r="O18">
        <v>969760</v>
      </c>
      <c r="P18" t="s">
        <v>46</v>
      </c>
      <c r="Q18">
        <v>689844</v>
      </c>
    </row>
    <row r="19" spans="1:17" x14ac:dyDescent="0.3">
      <c r="A19" t="s">
        <v>9</v>
      </c>
      <c r="B19">
        <f>B15^B16</f>
        <v>1.9216270494398607E+167</v>
      </c>
      <c r="C19" t="s">
        <v>19</v>
      </c>
      <c r="D19">
        <v>4567</v>
      </c>
      <c r="N19" t="s">
        <v>38</v>
      </c>
      <c r="O19">
        <v>74597</v>
      </c>
    </row>
    <row r="20" spans="1:17" x14ac:dyDescent="0.3">
      <c r="A20" t="s">
        <v>17</v>
      </c>
      <c r="B20">
        <f>101*40^(-1)</f>
        <v>2.5250000000000004</v>
      </c>
      <c r="C20">
        <f>101*89</f>
        <v>8989</v>
      </c>
      <c r="D20" t="s">
        <v>20</v>
      </c>
      <c r="E20">
        <v>0</v>
      </c>
      <c r="F20">
        <f>B12*H13^(-1)</f>
        <v>2.5250000000000004</v>
      </c>
      <c r="N20" t="s">
        <v>31</v>
      </c>
      <c r="O20" t="s">
        <v>47</v>
      </c>
      <c r="P20">
        <f>O19^(-1)</f>
        <v>1.3405364827003768E-5</v>
      </c>
      <c r="Q20">
        <f>13</f>
        <v>13</v>
      </c>
    </row>
    <row r="21" spans="1:17" x14ac:dyDescent="0.3">
      <c r="A21" t="s">
        <v>18</v>
      </c>
      <c r="B21">
        <f>94*40^(-1)</f>
        <v>2.35</v>
      </c>
      <c r="C21">
        <f>94*89</f>
        <v>8366</v>
      </c>
      <c r="D21" t="s">
        <v>20</v>
      </c>
      <c r="E21">
        <v>84</v>
      </c>
      <c r="F21">
        <f>E14*H13^(-1)</f>
        <v>2.35</v>
      </c>
      <c r="N21" t="s">
        <v>48</v>
      </c>
      <c r="O21" t="s">
        <v>49</v>
      </c>
    </row>
    <row r="23" spans="1:17" x14ac:dyDescent="0.3">
      <c r="A23" s="2">
        <f>(B15^E20)*(D19^E21)</f>
        <v>2.56451341370542E+307</v>
      </c>
      <c r="B23">
        <f>B15^E20</f>
        <v>1</v>
      </c>
      <c r="C23">
        <f>D19^E21</f>
        <v>2.56451341370542E+307</v>
      </c>
      <c r="D23">
        <v>2518</v>
      </c>
      <c r="E23" t="s">
        <v>20</v>
      </c>
      <c r="F23">
        <v>94</v>
      </c>
      <c r="G23" t="s">
        <v>12</v>
      </c>
      <c r="M23" t="s">
        <v>50</v>
      </c>
      <c r="N23" t="s">
        <v>51</v>
      </c>
      <c r="O23">
        <v>8363</v>
      </c>
      <c r="P23" t="s">
        <v>24</v>
      </c>
      <c r="Q23">
        <f>O24*O25</f>
        <v>17947</v>
      </c>
    </row>
    <row r="24" spans="1:17" x14ac:dyDescent="0.3">
      <c r="N24" t="s">
        <v>0</v>
      </c>
      <c r="O24">
        <v>137</v>
      </c>
      <c r="P24" t="s">
        <v>31</v>
      </c>
      <c r="Q24">
        <v>3</v>
      </c>
    </row>
    <row r="25" spans="1:17" x14ac:dyDescent="0.3">
      <c r="N25" t="s">
        <v>16</v>
      </c>
      <c r="O25">
        <v>131</v>
      </c>
      <c r="P25" t="s">
        <v>38</v>
      </c>
      <c r="Q25">
        <v>11787</v>
      </c>
    </row>
    <row r="26" spans="1:17" x14ac:dyDescent="0.3">
      <c r="N26" t="s">
        <v>52</v>
      </c>
      <c r="O26">
        <f>Q24^(-1)</f>
        <v>0.33333333333333331</v>
      </c>
      <c r="P26">
        <f>O24-1</f>
        <v>136</v>
      </c>
      <c r="Q26">
        <f>91</f>
        <v>91</v>
      </c>
    </row>
    <row r="27" spans="1:17" x14ac:dyDescent="0.3">
      <c r="N27" t="s">
        <v>53</v>
      </c>
      <c r="O27">
        <f>Q24^(-1)</f>
        <v>0.33333333333333331</v>
      </c>
      <c r="P27">
        <f>O25-1</f>
        <v>130</v>
      </c>
      <c r="Q27">
        <f>87</f>
        <v>87</v>
      </c>
    </row>
    <row r="28" spans="1:17" x14ac:dyDescent="0.3">
      <c r="N28" t="s">
        <v>54</v>
      </c>
      <c r="O28">
        <f>O25^(-1)</f>
        <v>7.6335877862595417E-3</v>
      </c>
      <c r="P28">
        <f>114</f>
        <v>114</v>
      </c>
    </row>
    <row r="30" spans="1:17" x14ac:dyDescent="0.3">
      <c r="N30" t="s">
        <v>55</v>
      </c>
      <c r="O30">
        <v>102</v>
      </c>
    </row>
    <row r="31" spans="1:17" x14ac:dyDescent="0.3">
      <c r="N31" t="s">
        <v>56</v>
      </c>
      <c r="O31">
        <v>120</v>
      </c>
    </row>
    <row r="32" spans="1:17" x14ac:dyDescent="0.3">
      <c r="N32" t="s">
        <v>57</v>
      </c>
      <c r="O32">
        <f>O30-O31</f>
        <v>-18</v>
      </c>
      <c r="P32">
        <f>P28*(O32)</f>
        <v>-2052</v>
      </c>
      <c r="Q32">
        <v>3</v>
      </c>
    </row>
    <row r="33" spans="13:17" x14ac:dyDescent="0.3">
      <c r="N33" t="s">
        <v>58</v>
      </c>
      <c r="O33">
        <f>Q32*O25</f>
        <v>393</v>
      </c>
      <c r="P33">
        <f>O31+O33</f>
        <v>513</v>
      </c>
    </row>
    <row r="35" spans="13:17" x14ac:dyDescent="0.3">
      <c r="M35" t="s">
        <v>60</v>
      </c>
      <c r="N35" t="s">
        <v>61</v>
      </c>
    </row>
    <row r="36" spans="13:17" x14ac:dyDescent="0.3">
      <c r="N36" s="5" t="s">
        <v>72</v>
      </c>
      <c r="O36" s="3" t="s">
        <v>62</v>
      </c>
      <c r="P36" s="3" t="s">
        <v>63</v>
      </c>
      <c r="Q36" s="5" t="s">
        <v>64</v>
      </c>
    </row>
    <row r="37" spans="13:17" x14ac:dyDescent="0.3">
      <c r="N37" t="s">
        <v>65</v>
      </c>
      <c r="O37" t="s">
        <v>67</v>
      </c>
      <c r="P37" t="s">
        <v>66</v>
      </c>
    </row>
    <row r="38" spans="13:17" x14ac:dyDescent="0.3">
      <c r="N38" t="s">
        <v>68</v>
      </c>
      <c r="O38" t="s">
        <v>69</v>
      </c>
      <c r="P38" t="s">
        <v>70</v>
      </c>
      <c r="Q38" t="s">
        <v>71</v>
      </c>
    </row>
    <row r="39" spans="13:17" x14ac:dyDescent="0.3">
      <c r="N39" t="s">
        <v>32</v>
      </c>
      <c r="O39" t="s">
        <v>25</v>
      </c>
      <c r="P39" t="s">
        <v>26</v>
      </c>
      <c r="Q39" t="s">
        <v>74</v>
      </c>
    </row>
    <row r="41" spans="13:17" x14ac:dyDescent="0.3">
      <c r="M41" t="s">
        <v>73</v>
      </c>
      <c r="N41" t="s">
        <v>29</v>
      </c>
      <c r="O41">
        <v>146</v>
      </c>
    </row>
    <row r="42" spans="13:17" x14ac:dyDescent="0.3">
      <c r="N42" t="s">
        <v>24</v>
      </c>
      <c r="O42">
        <v>187</v>
      </c>
    </row>
    <row r="43" spans="13:17" x14ac:dyDescent="0.3">
      <c r="N43" t="s">
        <v>31</v>
      </c>
      <c r="O43">
        <v>7</v>
      </c>
    </row>
    <row r="44" spans="13:17" x14ac:dyDescent="0.3">
      <c r="N44" t="s">
        <v>35</v>
      </c>
      <c r="O44">
        <f>O41^O43</f>
        <v>1414067010444416</v>
      </c>
      <c r="P44" t="s">
        <v>75</v>
      </c>
      <c r="Q44">
        <v>141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Hellman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Corina</dc:creator>
  <cp:lastModifiedBy>User</cp:lastModifiedBy>
  <dcterms:created xsi:type="dcterms:W3CDTF">2019-10-15T18:16:34Z</dcterms:created>
  <dcterms:modified xsi:type="dcterms:W3CDTF">2019-11-02T19:48:29Z</dcterms:modified>
</cp:coreProperties>
</file>