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ы Photolab (2020-02-10)" sheetId="1" r:id="rId3"/>
    <sheet state="visible" name="Лист1" sheetId="2" r:id="rId4"/>
  </sheets>
  <definedNames/>
  <calcPr/>
</workbook>
</file>

<file path=xl/sharedStrings.xml><?xml version="1.0" encoding="utf-8"?>
<sst xmlns="http://schemas.openxmlformats.org/spreadsheetml/2006/main" count="3795" uniqueCount="2047">
  <si>
    <t>Для обработки шаблона, используйте колонку ID шаблона</t>
  </si>
  <si>
    <t>Название шаблона</t>
  </si>
  <si>
    <t>preview</t>
  </si>
  <si>
    <t>ID шаблона</t>
  </si>
  <si>
    <t>¡Hola, Amigos!</t>
  </si>
  <si>
    <t>2FAB4YOU</t>
  </si>
  <si>
    <t>3D Filmstrip</t>
  </si>
  <si>
    <t>3D Pink Heart Garland</t>
  </si>
  <si>
    <t>A Purrrfect Hat</t>
  </si>
  <si>
    <t>A Little Bit Flirty</t>
  </si>
  <si>
    <t>A Wee Bit Wicked</t>
  </si>
  <si>
    <t>Abstract Turquoise</t>
  </si>
  <si>
    <t>Acting Weird</t>
  </si>
  <si>
    <t>Above and Below</t>
  </si>
  <si>
    <t>Action Blur Effect</t>
  </si>
  <si>
    <t>African Statuettes</t>
  </si>
  <si>
    <t>Aged Sepia</t>
  </si>
  <si>
    <t>Aileen</t>
  </si>
  <si>
    <t>Airship over Paris</t>
  </si>
  <si>
    <t>Adhesive Makeup</t>
  </si>
  <si>
    <t>Airy Aquarelle</t>
  </si>
  <si>
    <t>Aishwarya Rai</t>
  </si>
  <si>
    <t>Alien</t>
  </si>
  <si>
    <t>Alien Facehugger Mask</t>
  </si>
  <si>
    <t>All about Us</t>
  </si>
  <si>
    <t>All Clear Now</t>
  </si>
  <si>
    <t>All in Pink</t>
  </si>
  <si>
    <t>All Ready for Christmas</t>
  </si>
  <si>
    <t>All You Need Is</t>
  </si>
  <si>
    <t>Almost Art</t>
  </si>
  <si>
    <t>Amaranth</t>
  </si>
  <si>
    <t>Amber Eyes</t>
  </si>
  <si>
    <t>Ambrotib Collodion</t>
  </si>
  <si>
    <t>American Flag Background</t>
  </si>
  <si>
    <t>American Flag Double Exposure</t>
  </si>
  <si>
    <t>Amethyst</t>
  </si>
  <si>
    <t>All You Need Is Love</t>
  </si>
  <si>
    <t>Among Angels</t>
  </si>
  <si>
    <t>Among the Screamers</t>
  </si>
  <si>
    <t>Aluminium Skin</t>
  </si>
  <si>
    <t>Among the Stars</t>
  </si>
  <si>
    <t>And The Winner Is...</t>
  </si>
  <si>
    <t>Angelina Jolie</t>
  </si>
  <si>
    <t>Angels Among Us</t>
  </si>
  <si>
    <t>Angels Heart</t>
  </si>
  <si>
    <t>Anger</t>
  </si>
  <si>
    <t>Anger in Me</t>
  </si>
  <si>
    <t>Angry Birds Eyes Sticker</t>
  </si>
  <si>
    <t>Animated Color Distortion</t>
  </si>
  <si>
    <t>Anaglyph</t>
  </si>
  <si>
    <t>Anime Eyes Sticker</t>
  </si>
  <si>
    <t>Anime Style with Bubbles</t>
  </si>
  <si>
    <t>Anime Style with Feathers</t>
  </si>
  <si>
    <t>Antique Butterflies</t>
  </si>
  <si>
    <t>Antique Oil Painting</t>
  </si>
  <si>
    <t>Antique Valentine</t>
  </si>
  <si>
    <t>Any Hair Day</t>
  </si>
  <si>
    <t>Angreen</t>
  </si>
  <si>
    <t>Ape Couple</t>
  </si>
  <si>
    <t>Apocalypse</t>
  </si>
  <si>
    <t>Animated Starry Hair</t>
  </si>
  <si>
    <t>Aquarius Zodiac Sign</t>
  </si>
  <si>
    <t>Argentina Face Paint</t>
  </si>
  <si>
    <t>Aries Zodiac Sign</t>
  </si>
  <si>
    <t>Aristocrat Pets</t>
  </si>
  <si>
    <t>Art Calendar 2019</t>
  </si>
  <si>
    <t>Artificial Ikebana</t>
  </si>
  <si>
    <t>Astronaut</t>
  </si>
  <si>
    <t>Aphrodite</t>
  </si>
  <si>
    <t>Astronaut Love In Space</t>
  </si>
  <si>
    <t>At Penguins Party</t>
  </si>
  <si>
    <t>Aureolin Stained Glass</t>
  </si>
  <si>
    <t>Art Calendar 2020</t>
  </si>
  <si>
    <t>Aurora Borealis</t>
  </si>
  <si>
    <t>Autumn Beauties</t>
  </si>
  <si>
    <t>Astronaut Love in Space</t>
  </si>
  <si>
    <t>Autumn Birch Grove</t>
  </si>
  <si>
    <t>Autumn Calm</t>
  </si>
  <si>
    <t>Autumn Inspiration</t>
  </si>
  <si>
    <t>Autumn Foliage</t>
  </si>
  <si>
    <t>Autumn Leaves</t>
  </si>
  <si>
    <t>Autumn Sunset Double Exposure</t>
  </si>
  <si>
    <t>Autumn Mood</t>
  </si>
  <si>
    <t>Autumn Scenery</t>
  </si>
  <si>
    <t>Awaken Your Dragon</t>
  </si>
  <si>
    <t>Autumn Sunrise</t>
  </si>
  <si>
    <t>Azure Sparkles</t>
  </si>
  <si>
    <t>Autumn, Red Cat and Hot Coffee</t>
  </si>
  <si>
    <t>Avada Kedavra</t>
  </si>
  <si>
    <t>Baby at Home</t>
  </si>
  <si>
    <t>Baby Frame</t>
  </si>
  <si>
    <t>Back to School</t>
  </si>
  <si>
    <t>Baby, It's Cold Outside</t>
  </si>
  <si>
    <t>Back to the Future</t>
  </si>
  <si>
    <t>Balloon</t>
  </si>
  <si>
    <t>Baked For Xmas Tree</t>
  </si>
  <si>
    <t>Ballpoint Pen Drawing vs Photography</t>
  </si>
  <si>
    <t>Bang Boom Pop</t>
  </si>
  <si>
    <t>Bavarian Forest</t>
  </si>
  <si>
    <t>Be Like Frida</t>
  </si>
  <si>
    <t>Be My Valentine</t>
  </si>
  <si>
    <t>Be Ready in a Min</t>
  </si>
  <si>
    <t>Be Mine or Die</t>
  </si>
  <si>
    <t>Beach Bliss</t>
  </si>
  <si>
    <t>Beaded Beauty</t>
  </si>
  <si>
    <t>Beard Season</t>
  </si>
  <si>
    <t>Beard with Cat-titude</t>
  </si>
  <si>
    <t>Beaten Up</t>
  </si>
  <si>
    <t>Beauty Collage Art</t>
  </si>
  <si>
    <t>Bee Frame</t>
  </si>
  <si>
    <t>Before-After: On Purple</t>
  </si>
  <si>
    <t>Before-After: Ordinary</t>
  </si>
  <si>
    <t>Before-After: Overlap</t>
  </si>
  <si>
    <t>Behind the Fir Branches</t>
  </si>
  <si>
    <t>Before-After: Polaroids</t>
  </si>
  <si>
    <t>Below Zero</t>
  </si>
  <si>
    <t>Bengal Lights Sparkler</t>
  </si>
  <si>
    <t>Behind Weeping Glass</t>
  </si>
  <si>
    <t>Berries and Flowers Hairband</t>
  </si>
  <si>
    <t>Better Late...</t>
  </si>
  <si>
    <t>Between Hearts</t>
  </si>
  <si>
    <t>Between Two Hues</t>
  </si>
  <si>
    <t>Beware of Melting Reality</t>
  </si>
  <si>
    <t>Bewitched</t>
  </si>
  <si>
    <t>Bewitched Pet</t>
  </si>
  <si>
    <t>Beyonce Knowles</t>
  </si>
  <si>
    <t>Big Eyed Alien</t>
  </si>
  <si>
    <t>Bigger Bokeh Circles</t>
  </si>
  <si>
    <t>Bill Kaulitz</t>
  </si>
  <si>
    <t>Billboard at Night</t>
  </si>
  <si>
    <t>Bird</t>
  </si>
  <si>
    <t>Birdie Frame</t>
  </si>
  <si>
    <t>Birds Double Exposure</t>
  </si>
  <si>
    <t>Birthday Cake</t>
  </si>
  <si>
    <t>Birthday Cupcakes Card</t>
  </si>
  <si>
    <t>Birthday Ecard with Balloons</t>
  </si>
  <si>
    <t>Birthday Hat</t>
  </si>
  <si>
    <t>Birthday Owls</t>
  </si>
  <si>
    <t>Birthday Scrapbooking Card</t>
  </si>
  <si>
    <t>Blablabla</t>
  </si>
  <si>
    <t>Black and White</t>
  </si>
  <si>
    <t>Black and White Photo Effect</t>
  </si>
  <si>
    <t>Black Cat Face Illusion</t>
  </si>
  <si>
    <t>Blazing Eyes</t>
  </si>
  <si>
    <t>Blessed with Blue</t>
  </si>
  <si>
    <t>Blind Eye Effect</t>
  </si>
  <si>
    <t>Blind for Love</t>
  </si>
  <si>
    <t>Blink 2020</t>
  </si>
  <si>
    <t>Blink a la Mode</t>
  </si>
  <si>
    <t>Blinking</t>
  </si>
  <si>
    <t>Blinking Rudolph Nose</t>
  </si>
  <si>
    <t>Blobfish</t>
  </si>
  <si>
    <t>Blonde and brunette</t>
  </si>
  <si>
    <t>Bloody Halloween Makeup</t>
  </si>
  <si>
    <t>Blink 2019</t>
  </si>
  <si>
    <t>Blooming Flowers Frame</t>
  </si>
  <si>
    <t>Blue Alien Transformation</t>
  </si>
  <si>
    <t>Blue Bauble Reflection</t>
  </si>
  <si>
    <t>Blue Butterflies Double Exposure</t>
  </si>
  <si>
    <t>Blue Cat Eyes</t>
  </si>
  <si>
    <t>Blue Glow Effect</t>
  </si>
  <si>
    <t>Blue Mirrored Aviators</t>
  </si>
  <si>
    <t>Blue Only</t>
  </si>
  <si>
    <t>Blue Rainforest Butterfly</t>
  </si>
  <si>
    <t>Blue Santa Hat</t>
  </si>
  <si>
    <t>Blue Snow Bokeh Effect</t>
  </si>
  <si>
    <t>Blue-eyed</t>
  </si>
  <si>
    <t>Blueberry Filter Split</t>
  </si>
  <si>
    <t>Bluish Acrylic Painting</t>
  </si>
  <si>
    <t>Blurred Underlay</t>
  </si>
  <si>
    <t>Body Sequins: Glittering Gold</t>
  </si>
  <si>
    <t>Body Sequins: Nebula</t>
  </si>
  <si>
    <t>Body Sequins: Shimmering Blue</t>
  </si>
  <si>
    <t>Body Study</t>
  </si>
  <si>
    <t>Bokeh Bubbles</t>
  </si>
  <si>
    <t>Bokeh Moving Background</t>
  </si>
  <si>
    <t>Bokehful</t>
  </si>
  <si>
    <t>Bon Jovi</t>
  </si>
  <si>
    <t>BOO-Monsters Party</t>
  </si>
  <si>
    <t>Book Page Art Face Collage</t>
  </si>
  <si>
    <t>Boom Bang Pop</t>
  </si>
  <si>
    <t>Boootiful Halloween</t>
  </si>
  <si>
    <t>Bossy Face</t>
  </si>
  <si>
    <t>Bossy Face 2</t>
  </si>
  <si>
    <t>Botanika</t>
  </si>
  <si>
    <t>Boxer</t>
  </si>
  <si>
    <t>Boys Toys Frame</t>
  </si>
  <si>
    <t>Brad Pitt</t>
  </si>
  <si>
    <t>Brand New Spring</t>
  </si>
  <si>
    <t>Brazil Face Paint</t>
  </si>
  <si>
    <t>Brazilian Flag Background</t>
  </si>
  <si>
    <t>Breaking Glass</t>
  </si>
  <si>
    <t>Bright Idea Light Bulb</t>
  </si>
  <si>
    <t>Broken Glass Effect</t>
  </si>
  <si>
    <t>Bronze Sepia</t>
  </si>
  <si>
    <t>Brown Fractal Girl</t>
  </si>
  <si>
    <t>Bruce Willis</t>
  </si>
  <si>
    <t>Bubble</t>
  </si>
  <si>
    <t>Bubble Gum Balloon</t>
  </si>
  <si>
    <t>Bubbles</t>
  </si>
  <si>
    <t>Bubbles in the Sky</t>
  </si>
  <si>
    <t>Bubbles on the Beach</t>
  </si>
  <si>
    <t>Bulb Head</t>
  </si>
  <si>
    <t>Burning Eyes</t>
  </si>
  <si>
    <t>Burning Fire Background Effect</t>
  </si>
  <si>
    <t>Burning Frame</t>
  </si>
  <si>
    <t>Burning Heart</t>
  </si>
  <si>
    <t>Burning Sketch Effect</t>
  </si>
  <si>
    <t>Burst and Bloom</t>
  </si>
  <si>
    <t>Butterflies Landing</t>
  </si>
  <si>
    <t>Butterfly Landing</t>
  </si>
  <si>
    <t>Butterfly on my Nose</t>
  </si>
  <si>
    <t>Butterfly Overlay</t>
  </si>
  <si>
    <t>Butterfly Shape Collage</t>
  </si>
  <si>
    <t>Butterflyfish Overlay</t>
  </si>
  <si>
    <t>Button Eyes</t>
  </si>
  <si>
    <t>By the Fireplace</t>
  </si>
  <si>
    <t>Bye Bye Body</t>
  </si>
  <si>
    <t>Bye Bye Body Opaque</t>
  </si>
  <si>
    <t>Calendar 2020</t>
  </si>
  <si>
    <t>California Dreaming</t>
  </si>
  <si>
    <t>Call of the Ancestors</t>
  </si>
  <si>
    <t>Camera Lens Reflection</t>
  </si>
  <si>
    <t>Calendar 2019</t>
  </si>
  <si>
    <t>Camomiles Photo Frame</t>
  </si>
  <si>
    <t>Cancer Zodiac Sign</t>
  </si>
  <si>
    <t>Candy Apple Hair</t>
  </si>
  <si>
    <t>Candy Cane Lips</t>
  </si>
  <si>
    <t>Candy Frame</t>
  </si>
  <si>
    <t>Candy Red Eyes</t>
  </si>
  <si>
    <t>Capricorn Zodiac Sign</t>
  </si>
  <si>
    <t>Captured by Alien</t>
  </si>
  <si>
    <t>Caramel Haze</t>
  </si>
  <si>
    <t>Caramel Mood</t>
  </si>
  <si>
    <t>Cartoon</t>
  </si>
  <si>
    <t>Cartoon Artist</t>
  </si>
  <si>
    <t>Cartoon Pom Pom Hat</t>
  </si>
  <si>
    <t>CartoonEYES Me</t>
  </si>
  <si>
    <t>CartoonEYES My Pet</t>
  </si>
  <si>
    <t>Cat Dreams</t>
  </si>
  <si>
    <t>Cat Eyes and Ears Sticker</t>
  </si>
  <si>
    <t>Cat Face Drawn Sticker</t>
  </si>
  <si>
    <t>Cat Footprints Frame</t>
  </si>
  <si>
    <t>Cat near the Pool</t>
  </si>
  <si>
    <t>Cat Paw</t>
  </si>
  <si>
    <t>Cat Shaped Collage</t>
  </si>
  <si>
    <t>Cat Stickers</t>
  </si>
  <si>
    <t>Cat with Human Eyes</t>
  </si>
  <si>
    <t>Cat-O'-Lantern</t>
  </si>
  <si>
    <t>Catoptromancy</t>
  </si>
  <si>
    <t>Cats and Kittens Frame</t>
  </si>
  <si>
    <t>Cats N Roses Crown</t>
  </si>
  <si>
    <t>Caught In Neon</t>
  </si>
  <si>
    <t>Celsius</t>
  </si>
  <si>
    <t>Cerulean Blue</t>
  </si>
  <si>
    <t>Chalky Grounds</t>
  </si>
  <si>
    <t>Chamomile Dreams</t>
  </si>
  <si>
    <t>Chaplin Face and Hat Sticker</t>
  </si>
  <si>
    <t>Charcoal</t>
  </si>
  <si>
    <t>Charcoal Drawing</t>
  </si>
  <si>
    <t>Charles Bridge</t>
  </si>
  <si>
    <t>Checked Frames</t>
  </si>
  <si>
    <t>Cherry Sweet Wreath</t>
  </si>
  <si>
    <t>Cheshire Smile</t>
  </si>
  <si>
    <t>Chestnut Hair</t>
  </si>
  <si>
    <t>Chicago Double Exposure</t>
  </si>
  <si>
    <t>Child of the Galaxy</t>
  </si>
  <si>
    <t>Childhood Memories</t>
  </si>
  <si>
    <t>Chill Out</t>
  </si>
  <si>
    <t>Chilly Morning</t>
  </si>
  <si>
    <t>Christmas</t>
  </si>
  <si>
    <t>Christmas Bauble</t>
  </si>
  <si>
    <t>Christmas Bliss Frame</t>
  </si>
  <si>
    <t>Christmas Bokeh</t>
  </si>
  <si>
    <t>Christmas Frame</t>
  </si>
  <si>
    <t>Christmas Gift Joke</t>
  </si>
  <si>
    <t>Christmas Girl Face in Hole</t>
  </si>
  <si>
    <t>Christmas in the Hair</t>
  </si>
  <si>
    <t>Christmas Joy</t>
  </si>
  <si>
    <t>Christmas Lights</t>
  </si>
  <si>
    <t>Christmas Morning</t>
  </si>
  <si>
    <t>Christmas Postcard</t>
  </si>
  <si>
    <t>Christmas Presents Frame</t>
  </si>
  <si>
    <t>Christmas Tree Hair</t>
  </si>
  <si>
    <t>Cinnamon Powder</t>
  </si>
  <si>
    <t>Circle Mosaic</t>
  </si>
  <si>
    <t>Clarain</t>
  </si>
  <si>
    <t>Cloud Glasses</t>
  </si>
  <si>
    <t>Clouds Double Exposure</t>
  </si>
  <si>
    <t>Clouds'n'Balloons</t>
  </si>
  <si>
    <t>Clover Lover</t>
  </si>
  <si>
    <t>Clown Face in Hole</t>
  </si>
  <si>
    <t>Code Rouge</t>
  </si>
  <si>
    <t>Cody Simpson</t>
  </si>
  <si>
    <t>Coffee Love Card</t>
  </si>
  <si>
    <t>Coffee News</t>
  </si>
  <si>
    <t>Colombian Peso</t>
  </si>
  <si>
    <t>Color Adapting</t>
  </si>
  <si>
    <t>Color and BW Photo Collage</t>
  </si>
  <si>
    <t>Color on You</t>
  </si>
  <si>
    <t>Color Pencil Drawing</t>
  </si>
  <si>
    <t>Color Pencil Sketch</t>
  </si>
  <si>
    <t>Color Scale Lipstick</t>
  </si>
  <si>
    <t>Color Your Life</t>
  </si>
  <si>
    <t>Colorful Round Cloud</t>
  </si>
  <si>
    <t>Colorful Square Cloud</t>
  </si>
  <si>
    <t>Colorscope</t>
  </si>
  <si>
    <t>Colour Splash</t>
  </si>
  <si>
    <t>Come Live in My Heart</t>
  </si>
  <si>
    <t>Confession of Greenholic</t>
  </si>
  <si>
    <t>Confetti</t>
  </si>
  <si>
    <t>Confetti Fountain</t>
  </si>
  <si>
    <t>Contempt</t>
  </si>
  <si>
    <t>Cosmic</t>
  </si>
  <si>
    <t>Cosmic Double Light Effect</t>
  </si>
  <si>
    <t>Cosmic Sunglasses</t>
  </si>
  <si>
    <t>Cosmic Vibes</t>
  </si>
  <si>
    <t>Cosmopolitan</t>
  </si>
  <si>
    <t>Cosmos Party</t>
  </si>
  <si>
    <t>Cowboy Frame</t>
  </si>
  <si>
    <t>Crayon Drawing</t>
  </si>
  <si>
    <t>Crayon Strokes Abstract</t>
  </si>
  <si>
    <t>Crazy</t>
  </si>
  <si>
    <t>Crazy Fractal</t>
  </si>
  <si>
    <t>Crazy Love</t>
  </si>
  <si>
    <t>Crazy Man</t>
  </si>
  <si>
    <t>Creepy Eyes Effect</t>
  </si>
  <si>
    <t>Creepy Robot</t>
  </si>
  <si>
    <t>Creepy Ruins</t>
  </si>
  <si>
    <t>Creepy Smile Makeup</t>
  </si>
  <si>
    <t>Creme de la Creme</t>
  </si>
  <si>
    <t>Crimson Sugar</t>
  </si>
  <si>
    <t>Crimson Zone</t>
  </si>
  <si>
    <t>Crimson'n'Blue</t>
  </si>
  <si>
    <t>Crop Circle</t>
  </si>
  <si>
    <t>Cross Stitch</t>
  </si>
  <si>
    <t>Cross-Stitched Photo in Frame</t>
  </si>
  <si>
    <t>Crow Spirit</t>
  </si>
  <si>
    <t>Crown 'n' Wings Doodle</t>
  </si>
  <si>
    <t>Crown of Hands</t>
  </si>
  <si>
    <t>Cry Me A River</t>
  </si>
  <si>
    <t>Crystal Ball Prediction</t>
  </si>
  <si>
    <t>Crystal Clear Curtain</t>
  </si>
  <si>
    <t>Crystal Crown</t>
  </si>
  <si>
    <t>Cube</t>
  </si>
  <si>
    <t>Cubism Acrylics</t>
  </si>
  <si>
    <t>Cue</t>
  </si>
  <si>
    <t>Cupid</t>
  </si>
  <si>
    <t>Creme De La Creme</t>
  </si>
  <si>
    <t>Cute Clown Face Makeup</t>
  </si>
  <si>
    <t>Cute Easter Bunny</t>
  </si>
  <si>
    <t>Cute Kittens Frame</t>
  </si>
  <si>
    <t>Cutie</t>
  </si>
  <si>
    <t>Daisy Petals Eyelashes</t>
  </si>
  <si>
    <t>Dancing to Epic Sax Guy</t>
  </si>
  <si>
    <t>Dancing to Ocean Man</t>
  </si>
  <si>
    <t>Dancing to Shooting Stars</t>
  </si>
  <si>
    <t>Dancing to What is Love</t>
  </si>
  <si>
    <t>Dangerously in Love Wreath</t>
  </si>
  <si>
    <t>Danville</t>
  </si>
  <si>
    <t>Dark &amp; Glam</t>
  </si>
  <si>
    <t>Dark Cloud</t>
  </si>
  <si>
    <t>Dark Side of the Moon</t>
  </si>
  <si>
    <t>Dark Vamp Lipstick</t>
  </si>
  <si>
    <t>Dark Woods of Mind</t>
  </si>
  <si>
    <t>Darth Vader</t>
  </si>
  <si>
    <t>Darts</t>
  </si>
  <si>
    <t>Dave Hill</t>
  </si>
  <si>
    <t>David Duchovny</t>
  </si>
  <si>
    <t>Dawn Light</t>
  </si>
  <si>
    <t>Dawn over Gainsboro</t>
  </si>
  <si>
    <t>Day at the Beach</t>
  </si>
  <si>
    <t>Daylight Bokeh Bubbles</t>
  </si>
  <si>
    <t>De Tout Mon Coeur</t>
  </si>
  <si>
    <t>Dead Enough</t>
  </si>
  <si>
    <t>Deadly Face</t>
  </si>
  <si>
    <t>Deal with it Glasses</t>
  </si>
  <si>
    <t>Decorated Window</t>
  </si>
  <si>
    <t>Deep into My Eyes</t>
  </si>
  <si>
    <t>Delayed Stars</t>
  </si>
  <si>
    <t>Demon Eyes Effect</t>
  </si>
  <si>
    <t>Denim Stories</t>
  </si>
  <si>
    <t>Depth Effect</t>
  </si>
  <si>
    <t>Desaturation</t>
  </si>
  <si>
    <t>Detective</t>
  </si>
  <si>
    <t>Dancing to What Is Love</t>
  </si>
  <si>
    <t>Devil Girl</t>
  </si>
  <si>
    <t>Devil Horns</t>
  </si>
  <si>
    <t>Deyemond</t>
  </si>
  <si>
    <t>Diamond Frame</t>
  </si>
  <si>
    <t>Diamonded</t>
  </si>
  <si>
    <t>Diamonds</t>
  </si>
  <si>
    <t>Digital Distortion</t>
  </si>
  <si>
    <t>Digital Matrix</t>
  </si>
  <si>
    <t>Digital Resistance</t>
  </si>
  <si>
    <t>Dim Light</t>
  </si>
  <si>
    <t>Disco Lights</t>
  </si>
  <si>
    <t>Disgust</t>
  </si>
  <si>
    <t>Dislike!</t>
  </si>
  <si>
    <t>Dispersion Effect</t>
  </si>
  <si>
    <t>Distorting Mirrors</t>
  </si>
  <si>
    <t>Dog Nose Sticker</t>
  </si>
  <si>
    <t>Dogs Frame</t>
  </si>
  <si>
    <t>Doll Face</t>
  </si>
  <si>
    <t>Doll Yourself Up</t>
  </si>
  <si>
    <t>Dollar Eyes</t>
  </si>
  <si>
    <t>Dollar Shape Collage</t>
  </si>
  <si>
    <t>Dolphins Triple Collage</t>
  </si>
  <si>
    <t>Don't Play with Fire</t>
  </si>
  <si>
    <t>Donald Trump 3D Mask</t>
  </si>
  <si>
    <t>Donut Worry</t>
  </si>
  <si>
    <t>Doodling to Space</t>
  </si>
  <si>
    <t>Dots Comics Pop Art</t>
  </si>
  <si>
    <t>Dotted Comic Makeup</t>
  </si>
  <si>
    <t>Dotty Pop Art</t>
  </si>
  <si>
    <t>Double Colorization</t>
  </si>
  <si>
    <t>Double Exposure Effect</t>
  </si>
  <si>
    <t>Double Exposure Effect BW Version</t>
  </si>
  <si>
    <t>Double Eyes Illusion</t>
  </si>
  <si>
    <t>Double Heart Photo Frame</t>
  </si>
  <si>
    <t>Double Valentine Photo Frame</t>
  </si>
  <si>
    <t>Down to Earth</t>
  </si>
  <si>
    <t>Dragon Eye</t>
  </si>
  <si>
    <t>Dragonfly Moment</t>
  </si>
  <si>
    <t>Dragonglass</t>
  </si>
  <si>
    <t>Dramatic Bronze</t>
  </si>
  <si>
    <t>Dramatic Look</t>
  </si>
  <si>
    <t>Dramatic Retro</t>
  </si>
  <si>
    <t>Dramatic Sunset</t>
  </si>
  <si>
    <t>Drawing on Mirror</t>
  </si>
  <si>
    <t>Drawing the Love</t>
  </si>
  <si>
    <t>Diffusion Slideshow</t>
  </si>
  <si>
    <t>Dreams of Paris</t>
  </si>
  <si>
    <t>Dreamy Lacework</t>
  </si>
  <si>
    <t>Dreamy Retro</t>
  </si>
  <si>
    <t>Drinko Pop</t>
  </si>
  <si>
    <t>Drinko Pop Clothes</t>
  </si>
  <si>
    <t>Drive Me Berry</t>
  </si>
  <si>
    <t>Drop Dead Gorgeous</t>
  </si>
  <si>
    <t>Drying Photos</t>
  </si>
  <si>
    <t>Dye My Hair Blue</t>
  </si>
  <si>
    <t>Dye My Hair Dark</t>
  </si>
  <si>
    <t>Dye My Hair Emerald</t>
  </si>
  <si>
    <t>Dye My Hair Fuchsia</t>
  </si>
  <si>
    <t>Dye My Hair Rainbow</t>
  </si>
  <si>
    <t>Dye My Hair Violet</t>
  </si>
  <si>
    <t>Ears on Fire</t>
  </si>
  <si>
    <t>Earth Art Trio</t>
  </si>
  <si>
    <t>Don't Play With Fire</t>
  </si>
  <si>
    <t>Easter Drawing</t>
  </si>
  <si>
    <t>Easter Egg Photo Card</t>
  </si>
  <si>
    <t>Easter Eggs Background</t>
  </si>
  <si>
    <t>Easter Flat Lay</t>
  </si>
  <si>
    <t>Easter Vibes</t>
  </si>
  <si>
    <t>Eastern Stories</t>
  </si>
  <si>
    <t>Edge Detection</t>
  </si>
  <si>
    <t>Edgy Black and White</t>
  </si>
  <si>
    <t>Eggs-traordinary Frame</t>
  </si>
  <si>
    <t>Elementary, Watson!</t>
  </si>
  <si>
    <t>Elephant Artist</t>
  </si>
  <si>
    <t>Elf Hat</t>
  </si>
  <si>
    <t>Embroidery of Geisha</t>
  </si>
  <si>
    <t>Emerald Green Abstract</t>
  </si>
  <si>
    <t>Emoji Face</t>
  </si>
  <si>
    <t>Emolfi Dusgust Inside Out</t>
  </si>
  <si>
    <t>Emotional Mess</t>
  </si>
  <si>
    <t>Emotions for Stickers</t>
  </si>
  <si>
    <t>Emotions Under Control</t>
  </si>
  <si>
    <t>Endless Ripples</t>
  </si>
  <si>
    <t>England Face Paint</t>
  </si>
  <si>
    <t>Engraving</t>
  </si>
  <si>
    <t>Enigma</t>
  </si>
  <si>
    <t>Enjoying The View</t>
  </si>
  <si>
    <t>Entry into Waterfall</t>
  </si>
  <si>
    <t>Euro</t>
  </si>
  <si>
    <t>Evening Hanami</t>
  </si>
  <si>
    <t>Evening Light</t>
  </si>
  <si>
    <t>Evergreen</t>
  </si>
  <si>
    <t>Evil Clown Balloon</t>
  </si>
  <si>
    <t>Evil Eyes</t>
  </si>
  <si>
    <t>Evil is Watching</t>
  </si>
  <si>
    <t>Evil Laugh</t>
  </si>
  <si>
    <t>Ew!</t>
  </si>
  <si>
    <t>Exotic Butterfly Wings</t>
  </si>
  <si>
    <t>Exotic Fishes Art Blend</t>
  </si>
  <si>
    <t>Extra! Extra! Fashion Art</t>
  </si>
  <si>
    <t>Eye</t>
  </si>
  <si>
    <t>Eye Contact</t>
  </si>
  <si>
    <t>Eye Shaped Collage</t>
  </si>
  <si>
    <t>Eyes of Pharaoh</t>
  </si>
  <si>
    <t>Eyes on Yellow Sticker</t>
  </si>
  <si>
    <t>Face Improvement For Stickerpacks</t>
  </si>
  <si>
    <t>Fairy Treasure</t>
  </si>
  <si>
    <t>Fairy Wings</t>
  </si>
  <si>
    <t>FaLaLaLa Christmas</t>
  </si>
  <si>
    <t>Fall in Love</t>
  </si>
  <si>
    <t>Falling Apart</t>
  </si>
  <si>
    <t>Falling Feathers Overlay</t>
  </si>
  <si>
    <t>Falling Petals Overlay</t>
  </si>
  <si>
    <t>Falling Snow</t>
  </si>
  <si>
    <t>Fantasy Anime Girl</t>
  </si>
  <si>
    <t>Fantasy Blue</t>
  </si>
  <si>
    <t>Fashion Sketch vs Reality</t>
  </si>
  <si>
    <t>Fat Cheeked</t>
  </si>
  <si>
    <t>Fear</t>
  </si>
  <si>
    <t>Feathery</t>
  </si>
  <si>
    <t>Feathery Clouds</t>
  </si>
  <si>
    <t>Feeling Divine</t>
  </si>
  <si>
    <t>Feeling Invisible</t>
  </si>
  <si>
    <t>Feeling Sepia</t>
  </si>
  <si>
    <t>Feline Couple</t>
  </si>
  <si>
    <t>Felt Tip Pen Drawing</t>
  </si>
  <si>
    <t>Female Sign Shape Collage</t>
  </si>
  <si>
    <t>Female Watercolor Portrait</t>
  </si>
  <si>
    <t>Festive Balloons</t>
  </si>
  <si>
    <t>Festive Fireworks</t>
  </si>
  <si>
    <t>Festive Gingerbread</t>
  </si>
  <si>
    <t>Fever</t>
  </si>
  <si>
    <t>Figured Heart</t>
  </si>
  <si>
    <t>Film Gone Crazy</t>
  </si>
  <si>
    <t>Filmstrip</t>
  </si>
  <si>
    <t>Find Yourself Text Frame</t>
  </si>
  <si>
    <t>Fir Needles Photo Frame</t>
  </si>
  <si>
    <t>Fire</t>
  </si>
  <si>
    <t>Fire Fading</t>
  </si>
  <si>
    <t>Fire Flower Frame</t>
  </si>
  <si>
    <t>Fireman</t>
  </si>
  <si>
    <t>Firestorm</t>
  </si>
  <si>
    <t>Fireworks Frame</t>
  </si>
  <si>
    <t>Fisheye Style</t>
  </si>
  <si>
    <t>Fishing</t>
  </si>
  <si>
    <t>Flag of Albania</t>
  </si>
  <si>
    <t>Flag of Argentina</t>
  </si>
  <si>
    <t>Flag Of Argentina Background</t>
  </si>
  <si>
    <t>Flag of Australia</t>
  </si>
  <si>
    <t>Flag of Austria</t>
  </si>
  <si>
    <t>Flag of Belgium</t>
  </si>
  <si>
    <t>Flag of Bosnia and Herzegovina</t>
  </si>
  <si>
    <t>Flag of Brazil</t>
  </si>
  <si>
    <t>Flag of Cameroon</t>
  </si>
  <si>
    <t>Flag of Canada</t>
  </si>
  <si>
    <t>Flag of Chile</t>
  </si>
  <si>
    <t>Flag of China</t>
  </si>
  <si>
    <t>Flag of Colombia</t>
  </si>
  <si>
    <t>Flag of Croatia</t>
  </si>
  <si>
    <t>Flag of Czech Republic</t>
  </si>
  <si>
    <t>Flag of Denmark</t>
  </si>
  <si>
    <t>Flag of England</t>
  </si>
  <si>
    <t>Flag of England Background</t>
  </si>
  <si>
    <t>Flag of France</t>
  </si>
  <si>
    <t>Flag of Germany</t>
  </si>
  <si>
    <t>Flag of Greece</t>
  </si>
  <si>
    <t>Flag of India</t>
  </si>
  <si>
    <t>Flag of Indonesia</t>
  </si>
  <si>
    <t>Flag of Ireland</t>
  </si>
  <si>
    <t>Flag of Italy</t>
  </si>
  <si>
    <t>Flag of Jamaica</t>
  </si>
  <si>
    <t>Flag of Japan</t>
  </si>
  <si>
    <t>Flag of Mexico</t>
  </si>
  <si>
    <t>Flag of Netherlands</t>
  </si>
  <si>
    <t>Flag of New Zealand</t>
  </si>
  <si>
    <t>Flag of Pakistan</t>
  </si>
  <si>
    <t>Flag Of Albania</t>
  </si>
  <si>
    <t>Flag of Peru</t>
  </si>
  <si>
    <t>Flag of Poland</t>
  </si>
  <si>
    <t>Flag of Portugal</t>
  </si>
  <si>
    <t>Flag of Russia</t>
  </si>
  <si>
    <t>Flag of Scotland</t>
  </si>
  <si>
    <t>Flag of Spain</t>
  </si>
  <si>
    <t>Flag of Sweden</t>
  </si>
  <si>
    <t>Flag of Switzerland</t>
  </si>
  <si>
    <t>Flag of Turkey</t>
  </si>
  <si>
    <t>Flag of UK</t>
  </si>
  <si>
    <t>Flag of Ukraine</t>
  </si>
  <si>
    <t>Flag Of Uruguay</t>
  </si>
  <si>
    <t>Flag of USA</t>
  </si>
  <si>
    <t>Flappy Bird</t>
  </si>
  <si>
    <t>Flat Lay Sketch and Petals</t>
  </si>
  <si>
    <t>Flickering Christmas</t>
  </si>
  <si>
    <t>Flight Inside</t>
  </si>
  <si>
    <t>Flag Of England Background</t>
  </si>
  <si>
    <t>Flirt</t>
  </si>
  <si>
    <t>Flirty Kiss</t>
  </si>
  <si>
    <t>Floodlights</t>
  </si>
  <si>
    <t>Flora</t>
  </si>
  <si>
    <t>Floral Tenderness</t>
  </si>
  <si>
    <t>Floral Vintage Background</t>
  </si>
  <si>
    <t>Floristique</t>
  </si>
  <si>
    <t>Flower Chaplet</t>
  </si>
  <si>
    <t>Flower Dream</t>
  </si>
  <si>
    <t>Flower Ice Cream</t>
  </si>
  <si>
    <t>Flag Of New Zealand</t>
  </si>
  <si>
    <t>Flower Shape Collage</t>
  </si>
  <si>
    <t>Flowers Double Exposure</t>
  </si>
  <si>
    <t>Flowers in My Hair</t>
  </si>
  <si>
    <t>Flowery Unicorn</t>
  </si>
  <si>
    <t>Flag Of Scotland</t>
  </si>
  <si>
    <t>Flushed Away</t>
  </si>
  <si>
    <t>Fluttering Butterflies</t>
  </si>
  <si>
    <t>Flying Faces</t>
  </si>
  <si>
    <t>Foggy Forest Double Exposure</t>
  </si>
  <si>
    <t>Fond Memories</t>
  </si>
  <si>
    <t>Food Frame</t>
  </si>
  <si>
    <t>Football</t>
  </si>
  <si>
    <t>Football Championship</t>
  </si>
  <si>
    <t>Football Fight</t>
  </si>
  <si>
    <t>Football Frame</t>
  </si>
  <si>
    <t>Forest Flora Silhouette</t>
  </si>
  <si>
    <t>Forest Spirit</t>
  </si>
  <si>
    <t>Forever Friends</t>
  </si>
  <si>
    <t>Forever in My Heart</t>
  </si>
  <si>
    <t>Fractured Mirror</t>
  </si>
  <si>
    <t>France Face Paint</t>
  </si>
  <si>
    <t>Franklins Fever</t>
  </si>
  <si>
    <t>Freckles</t>
  </si>
  <si>
    <t>Freezing Gaze</t>
  </si>
  <si>
    <t>French Flag Background</t>
  </si>
  <si>
    <t>French Franc</t>
  </si>
  <si>
    <t>Fresh Aquarelle</t>
  </si>
  <si>
    <t>Fresh Rose</t>
  </si>
  <si>
    <t>Friday Is Coming</t>
  </si>
  <si>
    <t>Frost</t>
  </si>
  <si>
    <t>Frosty Pattern</t>
  </si>
  <si>
    <t>Frozen in Ice</t>
  </si>
  <si>
    <t>Frozen Window</t>
  </si>
  <si>
    <t>Full Moon</t>
  </si>
  <si>
    <t>Full Moon Party</t>
  </si>
  <si>
    <t>Fully Flared</t>
  </si>
  <si>
    <t>Funny Donuts Confetti</t>
  </si>
  <si>
    <t>Funny Dragons and Santa</t>
  </si>
  <si>
    <t>Funny Dragons at Work</t>
  </si>
  <si>
    <t>Funny Dragons Postcard</t>
  </si>
  <si>
    <t>Fury Breaking Through</t>
  </si>
  <si>
    <t>Frame and Tummy</t>
  </si>
  <si>
    <t>Fusain Painting</t>
  </si>
  <si>
    <t>Futuristic Halloween</t>
  </si>
  <si>
    <t>Galaxy</t>
  </si>
  <si>
    <t>Galaxy Double Exposure</t>
  </si>
  <si>
    <t>Galaxy Glasses</t>
  </si>
  <si>
    <t>Game of Hearts</t>
  </si>
  <si>
    <t>Game of Thrones</t>
  </si>
  <si>
    <t>Gangster</t>
  </si>
  <si>
    <t>Geisha Makeup</t>
  </si>
  <si>
    <t>Gemini Zodiac Sign</t>
  </si>
  <si>
    <t>Genie Lamp</t>
  </si>
  <si>
    <t>German Flag Background</t>
  </si>
  <si>
    <t>German Mark</t>
  </si>
  <si>
    <t>Germany Face Paint</t>
  </si>
  <si>
    <t>Get More Sunshine</t>
  </si>
  <si>
    <t>Ghost Forest</t>
  </si>
  <si>
    <t>Ghostface</t>
  </si>
  <si>
    <t>Ghosts are Real</t>
  </si>
  <si>
    <t>Gimme Some Space</t>
  </si>
  <si>
    <t>Gingam</t>
  </si>
  <si>
    <t>Gingerbread</t>
  </si>
  <si>
    <t>Ginzo</t>
  </si>
  <si>
    <t>Girl Flower Crown Watercolor</t>
  </si>
  <si>
    <t>Girl on Beach</t>
  </si>
  <si>
    <t>Girl's Best Friend</t>
  </si>
  <si>
    <t>Glamour</t>
  </si>
  <si>
    <t>Glance to the Past</t>
  </si>
  <si>
    <t>Glaring Glory</t>
  </si>
  <si>
    <t>Gleaming Fairy Lights</t>
  </si>
  <si>
    <t>Glitch Art</t>
  </si>
  <si>
    <t>Glitch Art Design</t>
  </si>
  <si>
    <t>Glitch Error</t>
  </si>
  <si>
    <t>Glittering Skin</t>
  </si>
  <si>
    <t>Globe</t>
  </si>
  <si>
    <t>Glossy Magazine</t>
  </si>
  <si>
    <t>Glossy Time</t>
  </si>
  <si>
    <t>Glowing Blue Eyes</t>
  </si>
  <si>
    <t>Glowing Butterflies</t>
  </si>
  <si>
    <t>Glowing Neon</t>
  </si>
  <si>
    <t>Glowing Seasons Greeting</t>
  </si>
  <si>
    <t>Goalkeeper</t>
  </si>
  <si>
    <t>Gobble Til You Wobble</t>
  </si>
  <si>
    <t>Going Bananas</t>
  </si>
  <si>
    <t>Gold Fever</t>
  </si>
  <si>
    <t>Gold Glittery Lips</t>
  </si>
  <si>
    <t>Gold Rush</t>
  </si>
  <si>
    <t>Golden Dragon</t>
  </si>
  <si>
    <t>Golden Fish</t>
  </si>
  <si>
    <t>Golden Half Face Mask</t>
  </si>
  <si>
    <t>Golden Hour</t>
  </si>
  <si>
    <t>Golden Leaf Crown</t>
  </si>
  <si>
    <t>Golden Moment</t>
  </si>
  <si>
    <t>Golden New York Double Exposure</t>
  </si>
  <si>
    <t>Golden Outfit</t>
  </si>
  <si>
    <t>Golden Sparkles</t>
  </si>
  <si>
    <t>Goldfishes</t>
  </si>
  <si>
    <t>Gollum Face in Hole</t>
  </si>
  <si>
    <t>Good Karma</t>
  </si>
  <si>
    <t>Gorilla</t>
  </si>
  <si>
    <t>Got it Bad</t>
  </si>
  <si>
    <t>Goth Punk Style</t>
  </si>
  <si>
    <t>Gouach Abstract Art Upgrade</t>
  </si>
  <si>
    <t>Gouache Abstract Art</t>
  </si>
  <si>
    <t>GQ Magazine</t>
  </si>
  <si>
    <t>Graffiti</t>
  </si>
  <si>
    <t>Graffiti Art</t>
  </si>
  <si>
    <t>Graphite Pencil Sketch</t>
  </si>
  <si>
    <t>Green Album</t>
  </si>
  <si>
    <t>Green Only</t>
  </si>
  <si>
    <t>Green&amp;Go</t>
  </si>
  <si>
    <t>Greenspiration</t>
  </si>
  <si>
    <t>Greyscale</t>
  </si>
  <si>
    <t>Grinning Dog Sticker</t>
  </si>
  <si>
    <t>Gritty Film Style</t>
  </si>
  <si>
    <t>Grotesque</t>
  </si>
  <si>
    <t>Grunge Motorcycle Frame</t>
  </si>
  <si>
    <t>Grunge Photo</t>
  </si>
  <si>
    <t>Grunge Photo Effect</t>
  </si>
  <si>
    <t>Grunge Violet</t>
  </si>
  <si>
    <t>Guess Who</t>
  </si>
  <si>
    <t>Gun and Cards</t>
  </si>
  <si>
    <t>Gymnast</t>
  </si>
  <si>
    <t>Hair Rollers</t>
  </si>
  <si>
    <t>Half Human Half Cat</t>
  </si>
  <si>
    <t>Half Human Half Fox</t>
  </si>
  <si>
    <t>Half Human Half Husky</t>
  </si>
  <si>
    <t>Half Human Half Lion</t>
  </si>
  <si>
    <t>Half Human Half Lynx</t>
  </si>
  <si>
    <t>Half Human Half Panda</t>
  </si>
  <si>
    <t>Half Human Half Raccoon</t>
  </si>
  <si>
    <t>Half Human Half Retriever</t>
  </si>
  <si>
    <t>Half Human Half Tiger</t>
  </si>
  <si>
    <t>Half Human Half Wolf</t>
  </si>
  <si>
    <t>Half Robot Face Mask</t>
  </si>
  <si>
    <t>Half Skeleton Art</t>
  </si>
  <si>
    <t>Half Underwater Photo</t>
  </si>
  <si>
    <t>Hall of Faces</t>
  </si>
  <si>
    <t>Hall-GLOW-een</t>
  </si>
  <si>
    <t>Halloween Bats</t>
  </si>
  <si>
    <t>Halloween Night</t>
  </si>
  <si>
    <t>Halloween Night Photo Frame</t>
  </si>
  <si>
    <t>Halloween Tablescape</t>
  </si>
  <si>
    <t>Hamster</t>
  </si>
  <si>
    <t>Hamster Stickers</t>
  </si>
  <si>
    <t>Hand of the King</t>
  </si>
  <si>
    <t>Handmade Flower</t>
  </si>
  <si>
    <t>Handmade Postcard</t>
  </si>
  <si>
    <t>Hands over Face</t>
  </si>
  <si>
    <t>Hands over Face BW Version</t>
  </si>
  <si>
    <t>Hanukkah Sameach</t>
  </si>
  <si>
    <t>Happiness</t>
  </si>
  <si>
    <t>Happy 4th of July</t>
  </si>
  <si>
    <t>Happy Birthday Style</t>
  </si>
  <si>
    <t>Happy Days</t>
  </si>
  <si>
    <t>Happy Hanukkah</t>
  </si>
  <si>
    <t>Happy Horses</t>
  </si>
  <si>
    <t>Happy PETsgiving</t>
  </si>
  <si>
    <t>Happy Summer Frame</t>
  </si>
  <si>
    <t>Happy Thanksgiving</t>
  </si>
  <si>
    <t>Harley Quinn</t>
  </si>
  <si>
    <t>Harry Potter</t>
  </si>
  <si>
    <t>Have You Seen This Person</t>
  </si>
  <si>
    <t>Hawaiian Girl Sketch</t>
  </si>
  <si>
    <t>HDR</t>
  </si>
  <si>
    <t>Head Explosion Effect</t>
  </si>
  <si>
    <t>Head Peel</t>
  </si>
  <si>
    <t>Head Straighten</t>
  </si>
  <si>
    <t>Hear Me Meow</t>
  </si>
  <si>
    <t>Heart Bokeh Background</t>
  </si>
  <si>
    <t>Heart Eyes</t>
  </si>
  <si>
    <t>Heart Full of Music</t>
  </si>
  <si>
    <t>Heart in Hands</t>
  </si>
  <si>
    <t>Heart in Hands with Mittens On</t>
  </si>
  <si>
    <t>Heart In Pocket</t>
  </si>
  <si>
    <t>Heart in the Sky</t>
  </si>
  <si>
    <t>Heart Shaped Bubbles</t>
  </si>
  <si>
    <t>Heart Shaped Cloud</t>
  </si>
  <si>
    <t>Heart Shaped Collage</t>
  </si>
  <si>
    <t>Heartbeat</t>
  </si>
  <si>
    <t>Hearts</t>
  </si>
  <si>
    <t>Heat Of The Heart</t>
  </si>
  <si>
    <t>Heavenly Bodies Makeup</t>
  </si>
  <si>
    <t>Heavenly Love</t>
  </si>
  <si>
    <t>Heavy Load</t>
  </si>
  <si>
    <t>Heavy Rain Effect</t>
  </si>
  <si>
    <t>Hello August</t>
  </si>
  <si>
    <t>Hello Bluetiful</t>
  </si>
  <si>
    <t>Hello, Gorgeous!</t>
  </si>
  <si>
    <t>Hello!</t>
  </si>
  <si>
    <t>Hey!</t>
  </si>
  <si>
    <t>Hibiscus Fantasy</t>
  </si>
  <si>
    <t>High Gothic Portrait Blend</t>
  </si>
  <si>
    <t>Hillary Clinton Mask</t>
  </si>
  <si>
    <t>Hippie Valentine card</t>
  </si>
  <si>
    <t>Hippity Hop</t>
  </si>
  <si>
    <t>Hipster Glasses</t>
  </si>
  <si>
    <t>Hipster Glasses and Mustache</t>
  </si>
  <si>
    <t>Hipster Mustache</t>
  </si>
  <si>
    <t>Ho Ho Ho</t>
  </si>
  <si>
    <t>Ho Ho Ho Beard</t>
  </si>
  <si>
    <t>HO-HO-HOLIDAY MOOD</t>
  </si>
  <si>
    <t>Hoar Frost Coating</t>
  </si>
  <si>
    <t>Hole in My Soul</t>
  </si>
  <si>
    <t>Holi Festival of Colors</t>
  </si>
  <si>
    <t>HolidEYES Season</t>
  </si>
  <si>
    <t>Hologram</t>
  </si>
  <si>
    <t>Home Sweet Home</t>
  </si>
  <si>
    <t>Home Theater</t>
  </si>
  <si>
    <t>Honey Bees</t>
  </si>
  <si>
    <t>Honey Meadow</t>
  </si>
  <si>
    <t>Hope Springs Eternal</t>
  </si>
  <si>
    <t>Horned Goblin</t>
  </si>
  <si>
    <t>Horned Mutant</t>
  </si>
  <si>
    <t>Horns N' Roses</t>
  </si>
  <si>
    <t>Hostility</t>
  </si>
  <si>
    <t>Hot Pink Eyes</t>
  </si>
  <si>
    <t>Hot Sunset</t>
  </si>
  <si>
    <t>House MD</t>
  </si>
  <si>
    <t>Hudson Bay</t>
  </si>
  <si>
    <t>Hulk Face in Hole</t>
  </si>
  <si>
    <t>Hummingbirds Overlay</t>
  </si>
  <si>
    <t>Hungry Pumpkins</t>
  </si>
  <si>
    <t>Hungry Tiger</t>
  </si>
  <si>
    <t>Hybrid Face</t>
  </si>
  <si>
    <t>I Hate You Then I Love You</t>
  </si>
  <si>
    <t>I Like Money</t>
  </si>
  <si>
    <t>I Love You Honey Frame</t>
  </si>
  <si>
    <t>I Love You Overlay</t>
  </si>
  <si>
    <t>I Need Space</t>
  </si>
  <si>
    <t>I Pick Argentina over Croatia</t>
  </si>
  <si>
    <t>I Pick Argentina over France</t>
  </si>
  <si>
    <t>I Pick Argentina over Iceland</t>
  </si>
  <si>
    <t>I Pick Argentina over Nigeria</t>
  </si>
  <si>
    <t>I Pick Australia over Denmark</t>
  </si>
  <si>
    <t>I Pick Australia over France</t>
  </si>
  <si>
    <t>I Pick Australia over Peru</t>
  </si>
  <si>
    <t>I Pick Belgium over Brazil</t>
  </si>
  <si>
    <t>I Pick Belgium over England</t>
  </si>
  <si>
    <t>I Pick Belgium over France</t>
  </si>
  <si>
    <t>I Pick Belgium over Japan</t>
  </si>
  <si>
    <t>I Pick Belgium over Panama</t>
  </si>
  <si>
    <t>I Pick Belgium over Tunisia</t>
  </si>
  <si>
    <t>I Pick Brazil over Belgium</t>
  </si>
  <si>
    <t>I Pick Brazil over Costa Rica</t>
  </si>
  <si>
    <t>I Pick Brazil over Mexico</t>
  </si>
  <si>
    <t>I Pick Brazil over Serbia</t>
  </si>
  <si>
    <t>I Pick Brazil over Switzerland</t>
  </si>
  <si>
    <t>I Pick Colombia over England</t>
  </si>
  <si>
    <t>I Pick Colombia over Japan</t>
  </si>
  <si>
    <t>I Pick Colombia over Poland</t>
  </si>
  <si>
    <t>I Pick Colombia over Senegal</t>
  </si>
  <si>
    <t>I Pick Costa Rica over Brazil</t>
  </si>
  <si>
    <t>I Pick Costa Rica over Serbia</t>
  </si>
  <si>
    <t>I Pick Costa Rica over Switzerland</t>
  </si>
  <si>
    <t>I Pick Croatia over Argentina</t>
  </si>
  <si>
    <t>I Pick Croatia over Denmark</t>
  </si>
  <si>
    <t>I Pick Croatia over England</t>
  </si>
  <si>
    <t>I Pick Croatia over France</t>
  </si>
  <si>
    <t>I Pick Croatia over Iceland</t>
  </si>
  <si>
    <t>I Pick Croatia over Nigeria</t>
  </si>
  <si>
    <t>I Pick Croatia over Russia</t>
  </si>
  <si>
    <t>I Pick Denmark over Australia</t>
  </si>
  <si>
    <t>I Pick Denmark over Croatia</t>
  </si>
  <si>
    <t>I Pick Denmark over France</t>
  </si>
  <si>
    <t>I Pick Denmark over Peru</t>
  </si>
  <si>
    <t>I Pick Egypt over Russia</t>
  </si>
  <si>
    <t>I Pick Egypt over Saudi Arabia</t>
  </si>
  <si>
    <t>I Pick England over Belgium</t>
  </si>
  <si>
    <t>I Pick England over Colombia</t>
  </si>
  <si>
    <t>I Pick England over Croatia</t>
  </si>
  <si>
    <t>I Pick England over Panama</t>
  </si>
  <si>
    <t>I Pick England over Sweden</t>
  </si>
  <si>
    <t>I Pick England over Tunisia</t>
  </si>
  <si>
    <t>I Pick France over Argentina</t>
  </si>
  <si>
    <t>I Pick France over Australia</t>
  </si>
  <si>
    <t>I Pick France over Belgium</t>
  </si>
  <si>
    <t>I Pick France over Croatia</t>
  </si>
  <si>
    <t>I Pick France over Denmark</t>
  </si>
  <si>
    <t>I Pick France over Peru</t>
  </si>
  <si>
    <t>I Pick France over Uruguay</t>
  </si>
  <si>
    <t>I Pick Germany over Mexico</t>
  </si>
  <si>
    <t>I Pick Germany over South Korea</t>
  </si>
  <si>
    <t>I Pick Germany over Sweden</t>
  </si>
  <si>
    <t>I Pick Iceland over Argentina</t>
  </si>
  <si>
    <t>I Pick Iceland over Croatia</t>
  </si>
  <si>
    <t>I Pick Iceland over Nigeria</t>
  </si>
  <si>
    <t>I Pick Iran over Portugal</t>
  </si>
  <si>
    <t>I Pick Iran over Spain</t>
  </si>
  <si>
    <t>I Pick Japan over Belgium</t>
  </si>
  <si>
    <t>I Pick Japan over Colombia</t>
  </si>
  <si>
    <t>I Pick Japan over Poland</t>
  </si>
  <si>
    <t>I Pick Japan over Senegal</t>
  </si>
  <si>
    <t>I Pick Marocco over Portugal</t>
  </si>
  <si>
    <t>I Pick Mexico over Brazil</t>
  </si>
  <si>
    <t>I Pick Mexico over Germany</t>
  </si>
  <si>
    <t>I Pick Mexico over South Korea</t>
  </si>
  <si>
    <t>I Pick Mexico over Sweden</t>
  </si>
  <si>
    <t>I Pick Morocco over Spain</t>
  </si>
  <si>
    <t>I Pick Nigeria over Argentina</t>
  </si>
  <si>
    <t>I Pick Nigeria over Croatia</t>
  </si>
  <si>
    <t>I Pick Nigeria over Iceland</t>
  </si>
  <si>
    <t>I Pick Panama over Belgium</t>
  </si>
  <si>
    <t>I Pick Panama over England</t>
  </si>
  <si>
    <t>I Pick Panama over Tunisia</t>
  </si>
  <si>
    <t>I Pick Peru over Australia</t>
  </si>
  <si>
    <t>I Pick Peru over Denmark</t>
  </si>
  <si>
    <t>I Pick Peru over France</t>
  </si>
  <si>
    <t>I Pick Poland over Colombia</t>
  </si>
  <si>
    <t>I Pick Poland over Japan</t>
  </si>
  <si>
    <t>I Pick Poland over Senegal</t>
  </si>
  <si>
    <t>I Pick Portugal over Iran</t>
  </si>
  <si>
    <t>I Pick Portugal over Marocco</t>
  </si>
  <si>
    <t>I Pick Portugal over Spain</t>
  </si>
  <si>
    <t>I Pick Portugal over Uruguay</t>
  </si>
  <si>
    <t>I Pick Russia over Croatia</t>
  </si>
  <si>
    <t>I Pick Russia over Egypt</t>
  </si>
  <si>
    <t>I Pick Russia over Saudi Arabia</t>
  </si>
  <si>
    <t>I Pick Russia over Spain</t>
  </si>
  <si>
    <t>I Pick Russia over Uruguay</t>
  </si>
  <si>
    <t>I Pick Saudi Arabia over Egypt</t>
  </si>
  <si>
    <t>I Pick Saudi Arabia over Russia</t>
  </si>
  <si>
    <t>I Pick Saudi Arabia over Uruguay</t>
  </si>
  <si>
    <t>I Pick Senegal over Colombia</t>
  </si>
  <si>
    <t>I Pick Senegal over Japan</t>
  </si>
  <si>
    <t>I Pick Senegal over Poland</t>
  </si>
  <si>
    <t>I Pick Serbia over Brazil</t>
  </si>
  <si>
    <t>I Pick Serbia over Costa Rica</t>
  </si>
  <si>
    <t>I Pick Serbia over Switzerland</t>
  </si>
  <si>
    <t>I Pick South Korea over Germany</t>
  </si>
  <si>
    <t>I Pick South Korea over Mexico</t>
  </si>
  <si>
    <t>I Pick South Korea over Sweden</t>
  </si>
  <si>
    <t>I Pick Spain over Iran</t>
  </si>
  <si>
    <t>I Pick Spain over Morocco</t>
  </si>
  <si>
    <t>I Pick Spain over Portugal</t>
  </si>
  <si>
    <t>I Pick Spain over Russia</t>
  </si>
  <si>
    <t>I Pick Sweden over England</t>
  </si>
  <si>
    <t>I Pick Sweden over Germany</t>
  </si>
  <si>
    <t>I Pick Sweden over Mexico</t>
  </si>
  <si>
    <t>I Pick Sweden over South Korea</t>
  </si>
  <si>
    <t>I Pick Sweden over Switzerland</t>
  </si>
  <si>
    <t>I Pick Switzerland over Brazil</t>
  </si>
  <si>
    <t>I Pick Switzerland over Costa Rica</t>
  </si>
  <si>
    <t>I Pick Switzerland over Serbia</t>
  </si>
  <si>
    <t>I Pick Switzerland over Sweden</t>
  </si>
  <si>
    <t>I Pick Tunisia over Belgium</t>
  </si>
  <si>
    <t>I Pick Tunisia over England</t>
  </si>
  <si>
    <t>I Pick Tunisia over Panama</t>
  </si>
  <si>
    <t>I Pick Uruguay over France</t>
  </si>
  <si>
    <t>I Pick Uruguay over Portugal</t>
  </si>
  <si>
    <t>I Pick Uruguay over Russia</t>
  </si>
  <si>
    <t>I Pick Uruguay over Saudi Arabia</t>
  </si>
  <si>
    <t>I Want it in Color</t>
  </si>
  <si>
    <t>Ice Cream O'clock</t>
  </si>
  <si>
    <t>Ice Heart</t>
  </si>
  <si>
    <t>Iced &amp; Dangerous</t>
  </si>
  <si>
    <t>Icy Frame</t>
  </si>
  <si>
    <t>Icy Hot</t>
  </si>
  <si>
    <t>Icy Red</t>
  </si>
  <si>
    <t>Icy Window</t>
  </si>
  <si>
    <t>Illusive Triangularity</t>
  </si>
  <si>
    <t>Image to Text Effect</t>
  </si>
  <si>
    <t>Impressionism</t>
  </si>
  <si>
    <t>In a Bookstore</t>
  </si>
  <si>
    <t>In Art Museum</t>
  </si>
  <si>
    <t>In Beast's Hands</t>
  </si>
  <si>
    <t>In Liquid Color</t>
  </si>
  <si>
    <t>In Red</t>
  </si>
  <si>
    <t>In Spring We Trust</t>
  </si>
  <si>
    <t>In the Candle Light</t>
  </si>
  <si>
    <t>In the Mall</t>
  </si>
  <si>
    <t>In the Mood for Love</t>
  </si>
  <si>
    <t>In the Moonlight</t>
  </si>
  <si>
    <t>In the Sea Shell</t>
  </si>
  <si>
    <t>In the Spider's Web</t>
  </si>
  <si>
    <t>In the Wave</t>
  </si>
  <si>
    <t>In the Wine Glass</t>
  </si>
  <si>
    <t>Indian Flag Background</t>
  </si>
  <si>
    <t>I Want It In Color</t>
  </si>
  <si>
    <t>Indian Summer</t>
  </si>
  <si>
    <t>Indigo</t>
  </si>
  <si>
    <t>Indonesian Rupiah</t>
  </si>
  <si>
    <t>Industrial Background</t>
  </si>
  <si>
    <t>Industrial Revolution</t>
  </si>
  <si>
    <t>Inflammable</t>
  </si>
  <si>
    <t>Infrared</t>
  </si>
  <si>
    <t>Ink on Aged Paper</t>
  </si>
  <si>
    <t>Inner and Outer World</t>
  </si>
  <si>
    <t>Inner Bloom</t>
  </si>
  <si>
    <t>Inner Bloom BW Version</t>
  </si>
  <si>
    <t>Inner Border</t>
  </si>
  <si>
    <t>Inner pARAdise</t>
  </si>
  <si>
    <t>Innocent</t>
  </si>
  <si>
    <t>Inspired by Nature</t>
  </si>
  <si>
    <t>InstaLIVE</t>
  </si>
  <si>
    <t>Intrusion</t>
  </si>
  <si>
    <t>Investigation</t>
  </si>
  <si>
    <t>Invisible Thread</t>
  </si>
  <si>
    <t>iPhone X in Hands</t>
  </si>
  <si>
    <t>Irish You Luck</t>
  </si>
  <si>
    <t>Iron Man</t>
  </si>
  <si>
    <t>Iron Man Interface</t>
  </si>
  <si>
    <t>Ironpants</t>
  </si>
  <si>
    <t>Is it Christmas Yet?</t>
  </si>
  <si>
    <t>Islamorada</t>
  </si>
  <si>
    <t>Isolines</t>
  </si>
  <si>
    <t>It's Christmas Overlay</t>
  </si>
  <si>
    <t>It's Illegal</t>
  </si>
  <si>
    <t>It's Snowing</t>
  </si>
  <si>
    <t>Italian Flag Background</t>
  </si>
  <si>
    <t>Italy Face Paint</t>
  </si>
  <si>
    <t>Jack O' Lantern</t>
  </si>
  <si>
    <t>Jackie Chan</t>
  </si>
  <si>
    <t>Japanese Art</t>
  </si>
  <si>
    <t>Japanese Prints</t>
  </si>
  <si>
    <t>Jeanne Samary by Renoir</t>
  </si>
  <si>
    <t>Jeans Zipper</t>
  </si>
  <si>
    <t>Jennifer Lopez</t>
  </si>
  <si>
    <t>Jingle Bells</t>
  </si>
  <si>
    <t>Johnny Depp</t>
  </si>
  <si>
    <t>Joker Laugh</t>
  </si>
  <si>
    <t>Jonas Brothers</t>
  </si>
  <si>
    <t>Joyful Day</t>
  </si>
  <si>
    <t>Jumping Cat Photobomb</t>
  </si>
  <si>
    <t>Just Be Cool</t>
  </si>
  <si>
    <t>Just Hatched</t>
  </si>
  <si>
    <t>Just Let Me Sleeeeeep</t>
  </si>
  <si>
    <t>Just Wow</t>
  </si>
  <si>
    <t>Justin Bieber</t>
  </si>
  <si>
    <t>Kaleidoscope</t>
  </si>
  <si>
    <t>Kaleidoscope Glasses</t>
  </si>
  <si>
    <t>Kandinsky</t>
  </si>
  <si>
    <t>Keep Me Warm</t>
  </si>
  <si>
    <t>Keira Knightley</t>
  </si>
  <si>
    <t>Kid Pointillism</t>
  </si>
  <si>
    <t>Kim Kardashian</t>
  </si>
  <si>
    <t>Kinda Zorro Mask</t>
  </si>
  <si>
    <t>King's Crown</t>
  </si>
  <si>
    <t>Kissy Kissy</t>
  </si>
  <si>
    <t>Kissy Kissy 2</t>
  </si>
  <si>
    <t>Klimt's Tree of Life</t>
  </si>
  <si>
    <t>Knight in Arms</t>
  </si>
  <si>
    <t>Knight in Love</t>
  </si>
  <si>
    <t>Knowledge Day</t>
  </si>
  <si>
    <t>Koala</t>
  </si>
  <si>
    <t>Koala Stickers</t>
  </si>
  <si>
    <t>Koenigsegg Car</t>
  </si>
  <si>
    <t>Kristen Stewart</t>
  </si>
  <si>
    <t>L'Ollie Pop</t>
  </si>
  <si>
    <t>La Vie en Rose</t>
  </si>
  <si>
    <t>La Vie En Rose</t>
  </si>
  <si>
    <t>Lace Frame</t>
  </si>
  <si>
    <t>Lace Postcard</t>
  </si>
  <si>
    <t>Lace Shadows</t>
  </si>
  <si>
    <t>Lacy White Sugar Skull</t>
  </si>
  <si>
    <t>Lady Gaga</t>
  </si>
  <si>
    <t>Large Sparkles</t>
  </si>
  <si>
    <t>Laser Eyes</t>
  </si>
  <si>
    <t>Laser Swords</t>
  </si>
  <si>
    <t>Last Christmas</t>
  </si>
  <si>
    <t>Lavandula</t>
  </si>
  <si>
    <t>Lavender Blossom</t>
  </si>
  <si>
    <t>Lavender Mallow</t>
  </si>
  <si>
    <t>Lavender Mallow Upgrade</t>
  </si>
  <si>
    <t>Lavender Water</t>
  </si>
  <si>
    <t>Lazy Cat</t>
  </si>
  <si>
    <t>Left to Right Mirror Effect</t>
  </si>
  <si>
    <t>Lempicka</t>
  </si>
  <si>
    <t>Leo Zodiac Sign</t>
  </si>
  <si>
    <t>Leonardo DiCaprio</t>
  </si>
  <si>
    <t>Let It Snow</t>
  </si>
  <si>
    <t>Let It Snow Mood</t>
  </si>
  <si>
    <t>Let Your Heart Sing</t>
  </si>
  <si>
    <t>Let's Paint!</t>
  </si>
  <si>
    <t>Letter for Santa</t>
  </si>
  <si>
    <t>Libra Zodiac Sign</t>
  </si>
  <si>
    <t>Licking Cat Sticker</t>
  </si>
  <si>
    <t>Life in Technicolor</t>
  </si>
  <si>
    <t>Light and Shade</t>
  </si>
  <si>
    <t>Left To Right Mirror Effect</t>
  </si>
  <si>
    <t>Light Bokeh</t>
  </si>
  <si>
    <t>Light Green Fantasy</t>
  </si>
  <si>
    <t>Light Struck Film</t>
  </si>
  <si>
    <t>Lightflakes</t>
  </si>
  <si>
    <t>Lightness of Being</t>
  </si>
  <si>
    <t>Lights &amp; Baubles</t>
  </si>
  <si>
    <t>Lights of December</t>
  </si>
  <si>
    <t>Like a Boss Explosion</t>
  </si>
  <si>
    <t>Like!</t>
  </si>
  <si>
    <t>Lil Lily Touch</t>
  </si>
  <si>
    <t>Lil Wayne</t>
  </si>
  <si>
    <t>Lilac Dreams</t>
  </si>
  <si>
    <t>Lilac Floral Crown</t>
  </si>
  <si>
    <t>Lilac Haze Filter</t>
  </si>
  <si>
    <t>Lilac Mist</t>
  </si>
  <si>
    <t>Lilac Still Life</t>
  </si>
  <si>
    <t>Lily of the Valley</t>
  </si>
  <si>
    <t>Lime Eyes</t>
  </si>
  <si>
    <t>Liny Comics</t>
  </si>
  <si>
    <t>Lion</t>
  </si>
  <si>
    <t>Lion Stickers</t>
  </si>
  <si>
    <t>Lionel Messi</t>
  </si>
  <si>
    <t>Lips Sewn Shut</t>
  </si>
  <si>
    <t>Lipstick Kisses on Face</t>
  </si>
  <si>
    <t>Liquid Blue</t>
  </si>
  <si>
    <t>Liquid Time</t>
  </si>
  <si>
    <t>Little Polar Bear Christmas Frame</t>
  </si>
  <si>
    <t>Living in a Hologram</t>
  </si>
  <si>
    <t>Living in the Moment</t>
  </si>
  <si>
    <t>Living Underwater</t>
  </si>
  <si>
    <t>Lizard Man</t>
  </si>
  <si>
    <t>Lol</t>
  </si>
  <si>
    <t>LoL</t>
  </si>
  <si>
    <t>LolLol</t>
  </si>
  <si>
    <t>Lolly Santa</t>
  </si>
  <si>
    <t>Lomo Film</t>
  </si>
  <si>
    <t>London Bridge</t>
  </si>
  <si>
    <t>Look Up to the Sky</t>
  </si>
  <si>
    <t>Looking Good</t>
  </si>
  <si>
    <t>Loser</t>
  </si>
  <si>
    <t>Lost</t>
  </si>
  <si>
    <t>Lost In Red</t>
  </si>
  <si>
    <t>Lost in the Woods</t>
  </si>
  <si>
    <t>Lostseat Film</t>
  </si>
  <si>
    <t>Love Confession</t>
  </si>
  <si>
    <t>Love Glasses</t>
  </si>
  <si>
    <t>Love Hieroglyph Shape Collage</t>
  </si>
  <si>
    <t>Love in Colors</t>
  </si>
  <si>
    <t>Love in the Mountains</t>
  </si>
  <si>
    <t>Love is in the Hair</t>
  </si>
  <si>
    <t>Love Letters</t>
  </si>
  <si>
    <t>Love Message</t>
  </si>
  <si>
    <t>Love My Tribe</t>
  </si>
  <si>
    <t>Love Shape Collage</t>
  </si>
  <si>
    <t>Love to Hate</t>
  </si>
  <si>
    <t>Lovely Balloons</t>
  </si>
  <si>
    <t>Lovely Unicorn Makeup</t>
  </si>
  <si>
    <t>Loving Her</t>
  </si>
  <si>
    <t>Loving Him</t>
  </si>
  <si>
    <t>Loving You</t>
  </si>
  <si>
    <t>Lucent Pebbles</t>
  </si>
  <si>
    <t>Lumine</t>
  </si>
  <si>
    <t>LUV YA</t>
  </si>
  <si>
    <t>Lyrical Abstraction</t>
  </si>
  <si>
    <t>Made of Stardust</t>
  </si>
  <si>
    <t>Magic Mirror</t>
  </si>
  <si>
    <t>Magic Moments</t>
  </si>
  <si>
    <t>Magic Snowflake</t>
  </si>
  <si>
    <t>Magic Snowflakes</t>
  </si>
  <si>
    <t>Magic Valley</t>
  </si>
  <si>
    <t>Magical Lights</t>
  </si>
  <si>
    <t>Male Sign Shape Collage</t>
  </si>
  <si>
    <t>Mall Exhibition</t>
  </si>
  <si>
    <t>Mango Winged Eyeliner</t>
  </si>
  <si>
    <t>Manuscript</t>
  </si>
  <si>
    <t>Map Me</t>
  </si>
  <si>
    <t>Maple Leaf Crown</t>
  </si>
  <si>
    <t>Maple Leaves</t>
  </si>
  <si>
    <t>Marble Pastel Style</t>
  </si>
  <si>
    <t>Marie Claire</t>
  </si>
  <si>
    <t>Marine Queen</t>
  </si>
  <si>
    <t>Marionette Girl</t>
  </si>
  <si>
    <t>Martian</t>
  </si>
  <si>
    <t>Martian Space Helmet</t>
  </si>
  <si>
    <t>Materialization</t>
  </si>
  <si>
    <t>Matrix Image Generator</t>
  </si>
  <si>
    <t>Matte Art</t>
  </si>
  <si>
    <t>Mavin</t>
  </si>
  <si>
    <t>Maxim</t>
  </si>
  <si>
    <t>Maya Pyramid</t>
  </si>
  <si>
    <t>Me? Sarcastic?</t>
  </si>
  <si>
    <t>Medallion</t>
  </si>
  <si>
    <t>Medieval Castle</t>
  </si>
  <si>
    <t>Medvedev and Schwarzenegger</t>
  </si>
  <si>
    <t>Mellow Yellow</t>
  </si>
  <si>
    <t>Melting Reality</t>
  </si>
  <si>
    <t>Meme Frame</t>
  </si>
  <si>
    <t>Men's Health</t>
  </si>
  <si>
    <t>Merry and Bright Card</t>
  </si>
  <si>
    <t>Merry Christmas Overlay</t>
  </si>
  <si>
    <t>Merry Fir Needles</t>
  </si>
  <si>
    <t>Merry Pinkmas</t>
  </si>
  <si>
    <t>Mesh Pattern</t>
  </si>
  <si>
    <t>Message in a Bottle</t>
  </si>
  <si>
    <t>Messy Puzzle</t>
  </si>
  <si>
    <t>Mexican Peso</t>
  </si>
  <si>
    <t>Michael Jackson</t>
  </si>
  <si>
    <t>Midsummer Mystery</t>
  </si>
  <si>
    <t>Mild as Milk</t>
  </si>
  <si>
    <t>Milky Way Eye Makeup</t>
  </si>
  <si>
    <t>Mime Face Paint</t>
  </si>
  <si>
    <t>Minion Eyes Sticker</t>
  </si>
  <si>
    <t>Minnie Style</t>
  </si>
  <si>
    <t>Mirror Room</t>
  </si>
  <si>
    <t>Mistletoe Frame</t>
  </si>
  <si>
    <t>Mistletoe Magic</t>
  </si>
  <si>
    <t>Model by the Pool</t>
  </si>
  <si>
    <t>Modern Cubistis Drawing</t>
  </si>
  <si>
    <t>Mona Lisa</t>
  </si>
  <si>
    <t>Monarch Pet</t>
  </si>
  <si>
    <t>Monday Again</t>
  </si>
  <si>
    <t>Monkey Stickers</t>
  </si>
  <si>
    <t>Monroe Red</t>
  </si>
  <si>
    <t>Montmartre Artist</t>
  </si>
  <si>
    <t>More Light</t>
  </si>
  <si>
    <t>Morning Papers</t>
  </si>
  <si>
    <t>Morning Valley</t>
  </si>
  <si>
    <t>Mosaic</t>
  </si>
  <si>
    <t>Mosaic Friends</t>
  </si>
  <si>
    <t>Moscow Attractions</t>
  </si>
  <si>
    <t>Mother of Dragons</t>
  </si>
  <si>
    <t>Motley Painting</t>
  </si>
  <si>
    <t>Motorcyclist</t>
  </si>
  <si>
    <t>Mouflon Horns</t>
  </si>
  <si>
    <t>Mount Rushmore Face in Hole</t>
  </si>
  <si>
    <t>Mouse? Where?</t>
  </si>
  <si>
    <t>Moving Eyebrows</t>
  </si>
  <si>
    <t>moypolk.ru</t>
  </si>
  <si>
    <t>Mulberry Dream</t>
  </si>
  <si>
    <t>Multicolor Beams</t>
  </si>
  <si>
    <t>Multiple Border in Bw</t>
  </si>
  <si>
    <t>Music Card</t>
  </si>
  <si>
    <t>Music Shape Collage</t>
  </si>
  <si>
    <t>Mustache Me</t>
  </si>
  <si>
    <t>Mustang</t>
  </si>
  <si>
    <t>My DEERest Pet</t>
  </si>
  <si>
    <t>My Many Skins</t>
  </si>
  <si>
    <t>My Own Kingdom</t>
  </si>
  <si>
    <t>My Photo Equipment</t>
  </si>
  <si>
    <t>My Rescue</t>
  </si>
  <si>
    <t>My Vineyard Look</t>
  </si>
  <si>
    <t>My Xray Film</t>
  </si>
  <si>
    <t>Myrtle Tree Fairy</t>
  </si>
  <si>
    <t>Mysterious Eyes</t>
  </si>
  <si>
    <t>Mysterious Rays</t>
  </si>
  <si>
    <t>Mystic Face Art</t>
  </si>
  <si>
    <t>Native American Face in Hole</t>
  </si>
  <si>
    <t>Nautical Frame</t>
  </si>
  <si>
    <t>Need Coffee</t>
  </si>
  <si>
    <t>Need More Sleep</t>
  </si>
  <si>
    <t>Negative in Red</t>
  </si>
  <si>
    <t>Neon</t>
  </si>
  <si>
    <t>Neon Abstract Art</t>
  </si>
  <si>
    <t>Neon Cubes</t>
  </si>
  <si>
    <t>Navi Avatar Face Creator</t>
  </si>
  <si>
    <t>Neon Light</t>
  </si>
  <si>
    <t>Neon Love</t>
  </si>
  <si>
    <t>Neon Love Sign</t>
  </si>
  <si>
    <t>Neon Nights 2083</t>
  </si>
  <si>
    <t>Neon Props: Christmas Cutie</t>
  </si>
  <si>
    <t>Neon Props: Spiral Sun</t>
  </si>
  <si>
    <t>Neon Props: Starstruck</t>
  </si>
  <si>
    <t>Neon Props: Xmas Mood</t>
  </si>
  <si>
    <t>Neon Wear</t>
  </si>
  <si>
    <t>New Face</t>
  </si>
  <si>
    <t>New Life</t>
  </si>
  <si>
    <t>New Year Book</t>
  </si>
  <si>
    <t>New Year Frame</t>
  </si>
  <si>
    <t>New Year in Gold</t>
  </si>
  <si>
    <t>New Year Snakes</t>
  </si>
  <si>
    <t>New York City Double Exposure</t>
  </si>
  <si>
    <t>New York Photo Background</t>
  </si>
  <si>
    <t>Newspaper Portrait</t>
  </si>
  <si>
    <t>Newton Cradle</t>
  </si>
  <si>
    <t>Nicole Kidman</t>
  </si>
  <si>
    <t>Night Photo Effect</t>
  </si>
  <si>
    <t>Nighty Night</t>
  </si>
  <si>
    <t>Ninja</t>
  </si>
  <si>
    <t>No Bad Vibes</t>
  </si>
  <si>
    <t>No Hi-Fi</t>
  </si>
  <si>
    <t>No More Sorrow</t>
  </si>
  <si>
    <t>No Photos Please</t>
  </si>
  <si>
    <t>No Sleep</t>
  </si>
  <si>
    <t>No Spring Skips Its Turn</t>
  </si>
  <si>
    <t>No Superstitions</t>
  </si>
  <si>
    <t>North Star</t>
  </si>
  <si>
    <t>Northern Lights</t>
  </si>
  <si>
    <t>Northern Lights Double Exposure</t>
  </si>
  <si>
    <t>Nostril Piercing</t>
  </si>
  <si>
    <t>Now Scream</t>
  </si>
  <si>
    <t>Nun Face in Hole</t>
  </si>
  <si>
    <t>Nocturnal Wonderland</t>
  </si>
  <si>
    <t>Observer</t>
  </si>
  <si>
    <t>Ocean Paradise</t>
  </si>
  <si>
    <t>Ocean Wave Double Exposure</t>
  </si>
  <si>
    <t>Of All Hues</t>
  </si>
  <si>
    <t>Off With Your Mask!</t>
  </si>
  <si>
    <t>Offended</t>
  </si>
  <si>
    <t>Nothing to Hide</t>
  </si>
  <si>
    <t>Oh Holy Spring</t>
  </si>
  <si>
    <t>Oh My!</t>
  </si>
  <si>
    <t>Oh Starry Hair</t>
  </si>
  <si>
    <t>Oil in Green Ochre Tints</t>
  </si>
  <si>
    <t>Old Cityscape</t>
  </si>
  <si>
    <t>Old Copper Penny</t>
  </si>
  <si>
    <t>Old Letters</t>
  </si>
  <si>
    <t>Old Medal</t>
  </si>
  <si>
    <t>Old Mirror Illusion</t>
  </si>
  <si>
    <t>Old Movie</t>
  </si>
  <si>
    <t>Old Museum</t>
  </si>
  <si>
    <t>Old Photo Book</t>
  </si>
  <si>
    <t>Old Photo Effect</t>
  </si>
  <si>
    <t>Old Russian Chervonets</t>
  </si>
  <si>
    <t>Old Street Frame</t>
  </si>
  <si>
    <t>Ole Ole Ole</t>
  </si>
  <si>
    <t>Olympics Frame</t>
  </si>
  <si>
    <t>OMG!</t>
  </si>
  <si>
    <t>On a Clear Day</t>
  </si>
  <si>
    <t>On Camera</t>
  </si>
  <si>
    <t>On Dangerous Ground</t>
  </si>
  <si>
    <t>On the Bike</t>
  </si>
  <si>
    <t>On the Bright Side</t>
  </si>
  <si>
    <t>On The Bright Side Upgrade</t>
  </si>
  <si>
    <t>Once in Seoul</t>
  </si>
  <si>
    <t>One Direction</t>
  </si>
  <si>
    <t>One-Color Street Art</t>
  </si>
  <si>
    <t>Oops</t>
  </si>
  <si>
    <t>One in a Melon</t>
  </si>
  <si>
    <t>Open Your Third Eye</t>
  </si>
  <si>
    <t>Orange Butterfly</t>
  </si>
  <si>
    <t>Orange Lamborghini</t>
  </si>
  <si>
    <t>Orange Sunset</t>
  </si>
  <si>
    <t>Orc Fangs</t>
  </si>
  <si>
    <t>Orrange</t>
  </si>
  <si>
    <t>Oscar Ceremony</t>
  </si>
  <si>
    <t>Oranginal</t>
  </si>
  <si>
    <t>Otherworldly</t>
  </si>
  <si>
    <t>Our Hearts</t>
  </si>
  <si>
    <t>Out of the Fog</t>
  </si>
  <si>
    <t>Owl Mask</t>
  </si>
  <si>
    <t>Pacific Ocean Blue</t>
  </si>
  <si>
    <t>Painted Nose and Whiskers</t>
  </si>
  <si>
    <t>Painting</t>
  </si>
  <si>
    <t>Pale Man</t>
  </si>
  <si>
    <t>Outfit Mimicry Game</t>
  </si>
  <si>
    <t>Palm Trees Double Exposure</t>
  </si>
  <si>
    <t>Pam Pam Pam Pam</t>
  </si>
  <si>
    <t>Panda Eyes and Ears Sticker</t>
  </si>
  <si>
    <t>Panda Face in Hole</t>
  </si>
  <si>
    <t>Panda Stickers</t>
  </si>
  <si>
    <t>Panic Attack</t>
  </si>
  <si>
    <t>Paper Art</t>
  </si>
  <si>
    <t>Paper Rose</t>
  </si>
  <si>
    <t>Parallax Beating</t>
  </si>
  <si>
    <t>Paris at Night</t>
  </si>
  <si>
    <t>Parrot Face Illusion</t>
  </si>
  <si>
    <t>Parrot Face Illusion in Color</t>
  </si>
  <si>
    <t>Parrot Stickers</t>
  </si>
  <si>
    <t>Party Balloons Photo Frame</t>
  </si>
  <si>
    <t>Party Bulb Lights Overlay</t>
  </si>
  <si>
    <t>Pass the Spring On</t>
  </si>
  <si>
    <t>Passion For Surfing</t>
  </si>
  <si>
    <t>Pastel Drawing</t>
  </si>
  <si>
    <t>Pastel Drawing vs Photography</t>
  </si>
  <si>
    <t>Pastel Fantasy</t>
  </si>
  <si>
    <t>Passion for Surfing</t>
  </si>
  <si>
    <t>Patch Patch</t>
  </si>
  <si>
    <t>Pastel Aesthetic</t>
  </si>
  <si>
    <t>Paul Wesley and Ian Somerhalder</t>
  </si>
  <si>
    <t>Paw Shape Collage</t>
  </si>
  <si>
    <t>Peaceful Contemplation</t>
  </si>
  <si>
    <t>Peach Face</t>
  </si>
  <si>
    <t>Peeling Wall Paint</t>
  </si>
  <si>
    <t>Pen and Ink</t>
  </si>
  <si>
    <t>Pen Drawing Between the Lines</t>
  </si>
  <si>
    <t>Pen Sketch</t>
  </si>
  <si>
    <t>Pencil Drawing on a Heart</t>
  </si>
  <si>
    <t>Pencil Painting</t>
  </si>
  <si>
    <t>Pencil Shavings Craft</t>
  </si>
  <si>
    <t>Pencil vs Camera</t>
  </si>
  <si>
    <t>Pennywise</t>
  </si>
  <si>
    <t>Pentagon</t>
  </si>
  <si>
    <t>Pentagon Clothes</t>
  </si>
  <si>
    <t>Peony Double Exposure</t>
  </si>
  <si>
    <t>Peony Heart Frame</t>
  </si>
  <si>
    <t>Pepper Face</t>
  </si>
  <si>
    <t>Petals Heart</t>
  </si>
  <si>
    <t>Phantom Hands</t>
  </si>
  <si>
    <t>Philippine Peso</t>
  </si>
  <si>
    <t>Phone in Hands</t>
  </si>
  <si>
    <t>Photo Background Changer</t>
  </si>
  <si>
    <t>Photo Lab</t>
  </si>
  <si>
    <t>Photo Made of Words</t>
  </si>
  <si>
    <t>Photo Mugs Double Frame</t>
  </si>
  <si>
    <t>Photo to Sketch in iPad</t>
  </si>
  <si>
    <t>Photoart Apology</t>
  </si>
  <si>
    <t>Photoart Awesome Unicorn</t>
  </si>
  <si>
    <t>Photoart Big Brother</t>
  </si>
  <si>
    <t>Photoart Black Lord</t>
  </si>
  <si>
    <t>Photoart Boss Sticker</t>
  </si>
  <si>
    <t>Photoart Cat Vibes</t>
  </si>
  <si>
    <t>Photoart Chill Sticker</t>
  </si>
  <si>
    <t>Photoart Corgi and the Halloween Dessert</t>
  </si>
  <si>
    <t xml:space="preserve">Photography in Drawing </t>
  </si>
  <si>
    <t>Photoart Creepy Dolls</t>
  </si>
  <si>
    <t>Photoart Daily News</t>
  </si>
  <si>
    <t>Photography vs Watercolor</t>
  </si>
  <si>
    <t>Photoart Facepalm</t>
  </si>
  <si>
    <t>Photoshoot In Lilac</t>
  </si>
  <si>
    <t>Picture</t>
  </si>
  <si>
    <t>Photoart Football Fan</t>
  </si>
  <si>
    <t>Picture Coming Alive</t>
  </si>
  <si>
    <t>Photoart Ghost Photo</t>
  </si>
  <si>
    <t>Photoart Good Morning</t>
  </si>
  <si>
    <t>Pig Nose</t>
  </si>
  <si>
    <t>Photoart Halloween Ghost</t>
  </si>
  <si>
    <t>Pikachu Cheeks and Ears</t>
  </si>
  <si>
    <t>Photoart Haunted Glitch</t>
  </si>
  <si>
    <t>Photoart Horror Movie</t>
  </si>
  <si>
    <t>Pile of Ashes</t>
  </si>
  <si>
    <t>Photoart I Will Be Soon</t>
  </si>
  <si>
    <t>Photoart Joker Time</t>
  </si>
  <si>
    <t>Pin Forever</t>
  </si>
  <si>
    <t>Photoart Kawaii</t>
  </si>
  <si>
    <t>Photoart Kek</t>
  </si>
  <si>
    <t>Pink</t>
  </si>
  <si>
    <t>Photoart Love Cloud</t>
  </si>
  <si>
    <t>Photoart Maniac</t>
  </si>
  <si>
    <t>Pink and Teal Channel Shift</t>
  </si>
  <si>
    <t>Photoart Moon Tree</t>
  </si>
  <si>
    <t>Pink Bunny Ears</t>
  </si>
  <si>
    <t>Photoart Morning</t>
  </si>
  <si>
    <t>Photoart Movies</t>
  </si>
  <si>
    <t>Pink Glittery Lips</t>
  </si>
  <si>
    <t>Photoart Mushrooms</t>
  </si>
  <si>
    <t>Photoart No!</t>
  </si>
  <si>
    <t>Pink Hair</t>
  </si>
  <si>
    <t>Photoart Party</t>
  </si>
  <si>
    <t>Photoart Puking Rainbow</t>
  </si>
  <si>
    <t>Pink Lilies</t>
  </si>
  <si>
    <t>Photoart Pumpkin Face</t>
  </si>
  <si>
    <t>Photoart Purrfect</t>
  </si>
  <si>
    <t>Pink Roses Frame</t>
  </si>
  <si>
    <t>Photoart Queen</t>
  </si>
  <si>
    <t>Photoart Sad Cry</t>
  </si>
  <si>
    <t>Pink Smoke</t>
  </si>
  <si>
    <t>Photoart Whats Your Problem</t>
  </si>
  <si>
    <t>Photoart Who Is There</t>
  </si>
  <si>
    <t>Pirate of the Caribbean</t>
  </si>
  <si>
    <t>Photoart Winter</t>
  </si>
  <si>
    <t>Pirate Pet</t>
  </si>
  <si>
    <t>Pisces Zodiac Sign</t>
  </si>
  <si>
    <t>Pixelated Background</t>
  </si>
  <si>
    <t>Pixelation</t>
  </si>
  <si>
    <t>Pixels Attack!</t>
  </si>
  <si>
    <t>Plastic</t>
  </si>
  <si>
    <t>Play with Fire</t>
  </si>
  <si>
    <t>Playboy</t>
  </si>
  <si>
    <t>Playboy Shape Collage</t>
  </si>
  <si>
    <t>PlaySanta</t>
  </si>
  <si>
    <t>Pink Inner Corner</t>
  </si>
  <si>
    <t>Plum Sunset</t>
  </si>
  <si>
    <t>Plumbago</t>
  </si>
  <si>
    <t>Pointillism</t>
  </si>
  <si>
    <t>Pointillism Drawing</t>
  </si>
  <si>
    <t>Poker Frame</t>
  </si>
  <si>
    <t>Polaroid Friends</t>
  </si>
  <si>
    <t>Polygonal Reality</t>
  </si>
  <si>
    <t>Pixie Dust</t>
  </si>
  <si>
    <t>Pop Art Gallery</t>
  </si>
  <si>
    <t>Pizza Cat</t>
  </si>
  <si>
    <t>Pop Art Grid</t>
  </si>
  <si>
    <t>Pop Art on Canvas</t>
  </si>
  <si>
    <t>Pop Art Style</t>
  </si>
  <si>
    <t>Plum Hair</t>
  </si>
  <si>
    <t>Pop Art Style Upgrade</t>
  </si>
  <si>
    <t>POP Channel Shift</t>
  </si>
  <si>
    <t>Poppy Wreath</t>
  </si>
  <si>
    <t>Portugal Face Paint</t>
  </si>
  <si>
    <t>Portuguese Flag Background</t>
  </si>
  <si>
    <t>Post Stamps</t>
  </si>
  <si>
    <t>Pop Art Crying</t>
  </si>
  <si>
    <t>Postage Frame</t>
  </si>
  <si>
    <t>Poster Look</t>
  </si>
  <si>
    <t>Postermade</t>
  </si>
  <si>
    <t>Predator</t>
  </si>
  <si>
    <t>Pop-Art Background Changer</t>
  </si>
  <si>
    <t>Present for Santa</t>
  </si>
  <si>
    <t>Popping Bottle</t>
  </si>
  <si>
    <t>Prickly Nonsense</t>
  </si>
  <si>
    <t>Prince Charming</t>
  </si>
  <si>
    <t>Princess Crown Mask</t>
  </si>
  <si>
    <t>Princess of the Amazons</t>
  </si>
  <si>
    <t>Prison Break</t>
  </si>
  <si>
    <t>Psychedelic Dream</t>
  </si>
  <si>
    <t>Pulling the Strings</t>
  </si>
  <si>
    <t>Pumpkin Demon Makeup</t>
  </si>
  <si>
    <t>Pumpkin Frame</t>
  </si>
  <si>
    <t>Pure Anger</t>
  </si>
  <si>
    <t>Purity</t>
  </si>
  <si>
    <t>Purple Aqua Art</t>
  </si>
  <si>
    <t>Purple Breeze</t>
  </si>
  <si>
    <t>Purple Growing Flowers</t>
  </si>
  <si>
    <t>Purple Mint</t>
  </si>
  <si>
    <t>Puzzle</t>
  </si>
  <si>
    <t>Queen of Hearts</t>
  </si>
  <si>
    <t>Rabbit</t>
  </si>
  <si>
    <t>Purple in the Dark</t>
  </si>
  <si>
    <t>Rabbit Stickers</t>
  </si>
  <si>
    <t>Rabbits in Flowers Love Frame</t>
  </si>
  <si>
    <t>Radar</t>
  </si>
  <si>
    <t>Radial Blur Effect</t>
  </si>
  <si>
    <t>Raging Wolf</t>
  </si>
  <si>
    <t>Rain</t>
  </si>
  <si>
    <t>Rain Drops</t>
  </si>
  <si>
    <t>Rain Drops BW Version</t>
  </si>
  <si>
    <t>Rain of Sweets</t>
  </si>
  <si>
    <t>Rainbow Colors</t>
  </si>
  <si>
    <t>Rainbow Iris</t>
  </si>
  <si>
    <t>Rainbow Laser Eyes</t>
  </si>
  <si>
    <t>Rainbow Photo Effect</t>
  </si>
  <si>
    <t>Rainbow Rays</t>
  </si>
  <si>
    <t>Rainbow Sequins Outfit</t>
  </si>
  <si>
    <t>Rainbow Sketch</t>
  </si>
  <si>
    <t>Rainbow Zipper Face</t>
  </si>
  <si>
    <t>Rambo</t>
  </si>
  <si>
    <t>Rare Beast</t>
  </si>
  <si>
    <t>Raw Umber on Canvas</t>
  </si>
  <si>
    <t>Ray-Bat Glasses</t>
  </si>
  <si>
    <t>Re-collected Memories</t>
  </si>
  <si>
    <t>Read Between the Lines</t>
  </si>
  <si>
    <t>Reading the News</t>
  </si>
  <si>
    <t>Ready to Hit the Books</t>
  </si>
  <si>
    <t>Real King Tut</t>
  </si>
  <si>
    <t>Red and Green Channel Mix</t>
  </si>
  <si>
    <t>Red Boost</t>
  </si>
  <si>
    <t>Red Car Frame</t>
  </si>
  <si>
    <t>Red Deer Double Exposure</t>
  </si>
  <si>
    <t>Red Ferrari</t>
  </si>
  <si>
    <t>Red Head</t>
  </si>
  <si>
    <t>Red Heat</t>
  </si>
  <si>
    <t>Red Lips Sticker</t>
  </si>
  <si>
    <t>Red Marble Mosaic</t>
  </si>
  <si>
    <t>Red Marble Style</t>
  </si>
  <si>
    <t>Red Nightingale Vintage Frame</t>
  </si>
  <si>
    <t>Red Queen</t>
  </si>
  <si>
    <t>Red Santa Hat</t>
  </si>
  <si>
    <t>Red Smokey Eye Makeup</t>
  </si>
  <si>
    <t>Red Tide</t>
  </si>
  <si>
    <t>Redberry Crown</t>
  </si>
  <si>
    <t>Reddy For Christmas</t>
  </si>
  <si>
    <t>Reddy for the Season</t>
  </si>
  <si>
    <t>Reflection in the Window</t>
  </si>
  <si>
    <t>Reflections in Champagne Glasses</t>
  </si>
  <si>
    <t>Reindeer Antlers Headband</t>
  </si>
  <si>
    <t>Reminder Stickers</t>
  </si>
  <si>
    <t>Renaissance Painting</t>
  </si>
  <si>
    <t>Retro Film</t>
  </si>
  <si>
    <t>Retro in Blue</t>
  </si>
  <si>
    <t>Retro Pencil Drawing in Photography</t>
  </si>
  <si>
    <t>Retro Sepia</t>
  </si>
  <si>
    <t>Retro Stamp</t>
  </si>
  <si>
    <t>Retro TV Wall</t>
  </si>
  <si>
    <t>Revolving Sunrays Background</t>
  </si>
  <si>
    <t>RGB Shift</t>
  </si>
  <si>
    <t>Rick or Morty?</t>
  </si>
  <si>
    <t>Right to Left Mirror Effect</t>
  </si>
  <si>
    <t>Rihanna</t>
  </si>
  <si>
    <t>Risen from the Dead</t>
  </si>
  <si>
    <t>Roaring Bear Double Exposure</t>
  </si>
  <si>
    <t>Robert Pattinson</t>
  </si>
  <si>
    <t>Rock and Roll</t>
  </si>
  <si>
    <t>Rock Your Head</t>
  </si>
  <si>
    <t>Right To Left Mirror Effect</t>
  </si>
  <si>
    <t>Rolling Eyes</t>
  </si>
  <si>
    <t>Rolling Stones</t>
  </si>
  <si>
    <t>Romantic Bokeh</t>
  </si>
  <si>
    <t>Romantic Gifts</t>
  </si>
  <si>
    <t>Romantic Gifts Double Frame</t>
  </si>
  <si>
    <t>Romantic Lighting</t>
  </si>
  <si>
    <t>Romantic Memories</t>
  </si>
  <si>
    <t>Romantic Sailer</t>
  </si>
  <si>
    <t>Romantic Spring Frame</t>
  </si>
  <si>
    <t>Rose Diadem</t>
  </si>
  <si>
    <t>Rough Diamond</t>
  </si>
  <si>
    <t>Rough Lines</t>
  </si>
  <si>
    <t>Rounded Border</t>
  </si>
  <si>
    <t>Royal Mirror</t>
  </si>
  <si>
    <t>Royal Pizza</t>
  </si>
  <si>
    <t>Royal Tears</t>
  </si>
  <si>
    <t>Rudolph Face Painting</t>
  </si>
  <si>
    <t>Russia Face Paint</t>
  </si>
  <si>
    <t>Russian Flag Background</t>
  </si>
  <si>
    <t>Russian Party King</t>
  </si>
  <si>
    <t>Russian Party Queen</t>
  </si>
  <si>
    <t>Russian Ruble</t>
  </si>
  <si>
    <t>Russian Snow Maiden</t>
  </si>
  <si>
    <t>Rusty Patterns</t>
  </si>
  <si>
    <t>Sacura Flowers Love Postcard</t>
  </si>
  <si>
    <t>Sad</t>
  </si>
  <si>
    <t>Sad as Cats</t>
  </si>
  <si>
    <t>Sadness</t>
  </si>
  <si>
    <t>Sagittarius Zodiac Sign</t>
  </si>
  <si>
    <t>Salmonberry</t>
  </si>
  <si>
    <t>Sands of Time</t>
  </si>
  <si>
    <t>Sanguine Drawing</t>
  </si>
  <si>
    <t>Santa Claus Is Coming To Town</t>
  </si>
  <si>
    <t>Santa Face in Hole</t>
  </si>
  <si>
    <t>Santa Husky</t>
  </si>
  <si>
    <t>Santa Mask</t>
  </si>
  <si>
    <t>Santa Retriever</t>
  </si>
  <si>
    <t>Santa Tiger</t>
  </si>
  <si>
    <t>Santa's Magic Box</t>
  </si>
  <si>
    <t>SAWful Makeup</t>
  </si>
  <si>
    <t>Say Ho Ho Ho!</t>
  </si>
  <si>
    <t>Scarface</t>
  </si>
  <si>
    <t>Say Yolk!</t>
  </si>
  <si>
    <t>Scary Effect</t>
  </si>
  <si>
    <t>Scattered Polaroids</t>
  </si>
  <si>
    <t>Scorpio Zodiac Sign</t>
  </si>
  <si>
    <t>Scratched Out Leopard</t>
  </si>
  <si>
    <t>Scrapbook Your Dreams</t>
  </si>
  <si>
    <t>Scribble Lines Portrait</t>
  </si>
  <si>
    <t>Sea Dreams</t>
  </si>
  <si>
    <t>Sea Foam</t>
  </si>
  <si>
    <t>Sea Dream</t>
  </si>
  <si>
    <t>Sea Frame</t>
  </si>
  <si>
    <t>Sea Shell Frame</t>
  </si>
  <si>
    <t>Seashore Stories</t>
  </si>
  <si>
    <t>Secret Smile</t>
  </si>
  <si>
    <t>See the Good</t>
  </si>
  <si>
    <t>Selena Gomez</t>
  </si>
  <si>
    <t>Semi Transparent Frame</t>
  </si>
  <si>
    <t>Sensation</t>
  </si>
  <si>
    <t>Sense of Drawing</t>
  </si>
  <si>
    <t>Sense Of Drawing Upgrade</t>
  </si>
  <si>
    <t>Sepia in Blue</t>
  </si>
  <si>
    <t>Sergei Bezrukov</t>
  </si>
  <si>
    <t>Set of Nesting Dolls</t>
  </si>
  <si>
    <t>Sexy Singing Head</t>
  </si>
  <si>
    <t>Shabby Chic Books</t>
  </si>
  <si>
    <t>Shah Rukh Khan</t>
  </si>
  <si>
    <t>Shake It Up</t>
  </si>
  <si>
    <t>Set for Red</t>
  </si>
  <si>
    <t>Shamrock Frame</t>
  </si>
  <si>
    <t>Shifted Stripes</t>
  </si>
  <si>
    <t>Shifting Channels</t>
  </si>
  <si>
    <t>Shifts and Circles</t>
  </si>
  <si>
    <t>Shower Me Love</t>
  </si>
  <si>
    <t>Shrek Friends</t>
  </si>
  <si>
    <t>Sight</t>
  </si>
  <si>
    <t>Silent Night</t>
  </si>
  <si>
    <t>Silhouette Double On Background</t>
  </si>
  <si>
    <t>Silhouette on Grey</t>
  </si>
  <si>
    <t>Silhouette on Transparency</t>
  </si>
  <si>
    <t>Silhouette Double on Background</t>
  </si>
  <si>
    <t>Silhouette On Transparency Opaque</t>
  </si>
  <si>
    <t>Silhouette on White</t>
  </si>
  <si>
    <t>Silk Lilies</t>
  </si>
  <si>
    <t>Silver Hair</t>
  </si>
  <si>
    <t>Simple Edge</t>
  </si>
  <si>
    <t>Simply Mad</t>
  </si>
  <si>
    <t>Sketch</t>
  </si>
  <si>
    <t>Sketch Santa Hat</t>
  </si>
  <si>
    <t>Skier</t>
  </si>
  <si>
    <t>Skull and Butterflies</t>
  </si>
  <si>
    <t>Skull Makeup</t>
  </si>
  <si>
    <t>Sky Changer: Aurora Borealis</t>
  </si>
  <si>
    <t>Sky Changer: Dramatic Sunset</t>
  </si>
  <si>
    <t>Sky Changer: Full Moon</t>
  </si>
  <si>
    <t>Skin of Gold 750</t>
  </si>
  <si>
    <t>Sky Changer: Galaxy</t>
  </si>
  <si>
    <t>Sky Changer: Golden Hour</t>
  </si>
  <si>
    <t>Sky Changer: Otherworldly</t>
  </si>
  <si>
    <t>Sky Changer: Running Clouds</t>
  </si>
  <si>
    <t>Sky Changer: Shooting Stars</t>
  </si>
  <si>
    <t>Sky Changer: Van Gogh Style</t>
  </si>
  <si>
    <t>Slightly 3D</t>
  </si>
  <si>
    <t>SM The Album Cover Art</t>
  </si>
  <si>
    <t>Smart Photo Blender</t>
  </si>
  <si>
    <t>Smart Puppy</t>
  </si>
  <si>
    <t>Smart Touch Up</t>
  </si>
  <si>
    <t>Smile</t>
  </si>
  <si>
    <t>Smile or Cry</t>
  </si>
  <si>
    <t>Smile Shaped Collage</t>
  </si>
  <si>
    <t>Smiling Heart Card</t>
  </si>
  <si>
    <t>Smoke and Mirrors</t>
  </si>
  <si>
    <t>Smoky Cloud</t>
  </si>
  <si>
    <t>Snow</t>
  </si>
  <si>
    <t>Snow Effect</t>
  </si>
  <si>
    <t>Snow Globe Photo Frame</t>
  </si>
  <si>
    <t>Snow Powder Frame</t>
  </si>
  <si>
    <t>Snowflake Kisses</t>
  </si>
  <si>
    <t>Snowflake Lace</t>
  </si>
  <si>
    <t>Smudged Lines</t>
  </si>
  <si>
    <t>Snowflakes</t>
  </si>
  <si>
    <t>Snowman Frame</t>
  </si>
  <si>
    <t>Snow Dust Window Art</t>
  </si>
  <si>
    <t>Snowy Veil</t>
  </si>
  <si>
    <t>Soft Light Trails</t>
  </si>
  <si>
    <t>Soft Lilac</t>
  </si>
  <si>
    <t>Soft Monochrome</t>
  </si>
  <si>
    <t>Soft Pink-Blue Light</t>
  </si>
  <si>
    <t>Soft Shadings</t>
  </si>
  <si>
    <t>Soft Spot</t>
  </si>
  <si>
    <t>Soft Spot Upgrade</t>
  </si>
  <si>
    <t>Snowman Look</t>
  </si>
  <si>
    <t>Soldier</t>
  </si>
  <si>
    <t>Snowman Top Hat</t>
  </si>
  <si>
    <t>Soldier Girl</t>
  </si>
  <si>
    <t>Souvenirs from the Past</t>
  </si>
  <si>
    <t>Space Cat</t>
  </si>
  <si>
    <t>Space Falcon</t>
  </si>
  <si>
    <t>Space Mountains</t>
  </si>
  <si>
    <t>Space Vision</t>
  </si>
  <si>
    <t>Spaceship Adventure</t>
  </si>
  <si>
    <t>Spain Face Paint</t>
  </si>
  <si>
    <t>Spanish Flag Background</t>
  </si>
  <si>
    <t>Sparkling Devil</t>
  </si>
  <si>
    <t>Sparkling Eyes</t>
  </si>
  <si>
    <t>Sparkling Sun Rays</t>
  </si>
  <si>
    <t>Sparkly Gold Eye Makeup</t>
  </si>
  <si>
    <t>Speedometer Frame</t>
  </si>
  <si>
    <t>Spiral Jigsaw Puzzle</t>
  </si>
  <si>
    <t>Spiral Shaped Collage</t>
  </si>
  <si>
    <t>Spirit Rising</t>
  </si>
  <si>
    <t>Splatter Watercolor</t>
  </si>
  <si>
    <t>Splintered Face</t>
  </si>
  <si>
    <t>Sporty Kids</t>
  </si>
  <si>
    <t>Spread Your Feathers</t>
  </si>
  <si>
    <t>Spring Birds Songs</t>
  </si>
  <si>
    <t>Spring Bliss Frame</t>
  </si>
  <si>
    <t>Spring Inside</t>
  </si>
  <si>
    <t>Spring Postcard</t>
  </si>
  <si>
    <t>Spring Window</t>
  </si>
  <si>
    <t>Sprite</t>
  </si>
  <si>
    <t>Square Head</t>
  </si>
  <si>
    <t>Square Head 2</t>
  </si>
  <si>
    <t>Squares Abstract Art</t>
  </si>
  <si>
    <t>Squint Eyed</t>
  </si>
  <si>
    <t>Squirrel Photobomb</t>
  </si>
  <si>
    <t>St Patrick's Day Hat</t>
  </si>
  <si>
    <t>St Patrick's Green Beer</t>
  </si>
  <si>
    <t>Stained Glass</t>
  </si>
  <si>
    <t>Stained Glass Clothes</t>
  </si>
  <si>
    <t>Stamp Frame</t>
  </si>
  <si>
    <t>Star Dust</t>
  </si>
  <si>
    <t>Star Freckles</t>
  </si>
  <si>
    <t>Star Glasses</t>
  </si>
  <si>
    <t>Star Shaped Collage</t>
  </si>
  <si>
    <t>StarCraft 2</t>
  </si>
  <si>
    <t>Starry Bokeh</t>
  </si>
  <si>
    <t>Starry Garland</t>
  </si>
  <si>
    <t>Starry Night</t>
  </si>
  <si>
    <t>Starry Night Wear</t>
  </si>
  <si>
    <t>Starry Sky Hair</t>
  </si>
  <si>
    <t>Stars &amp; Stripes Hat</t>
  </si>
  <si>
    <t>Statue of Liberty Crown</t>
  </si>
  <si>
    <t>Steamed Mirror Effect</t>
  </si>
  <si>
    <t>Steampunk Frame</t>
  </si>
  <si>
    <t>Steampunk iPad</t>
  </si>
  <si>
    <t>Steampunk Robot Face Mask</t>
  </si>
  <si>
    <t>Stone Skin</t>
  </si>
  <si>
    <t>Storm Lights</t>
  </si>
  <si>
    <t>Strawberry Hair Forever</t>
  </si>
  <si>
    <t>Street Graffiti</t>
  </si>
  <si>
    <t>Stupid Me</t>
  </si>
  <si>
    <t>Stylish Golden Frame</t>
  </si>
  <si>
    <t>Sticker Splash</t>
  </si>
  <si>
    <t>Stylish Snakeskin</t>
  </si>
  <si>
    <t>Sugar Dead</t>
  </si>
  <si>
    <t>Sugar Skull Makeup</t>
  </si>
  <si>
    <t>Sugarhouse Tiles</t>
  </si>
  <si>
    <t>Summer Citrus</t>
  </si>
  <si>
    <t>Summer Girl</t>
  </si>
  <si>
    <t>Summer Landscape</t>
  </si>
  <si>
    <t>Summer Love</t>
  </si>
  <si>
    <t>Summer on My Mind</t>
  </si>
  <si>
    <t>Sun Rays Effect</t>
  </si>
  <si>
    <t>Sun Shape Collage</t>
  </si>
  <si>
    <t>Sunglasses Reflection</t>
  </si>
  <si>
    <t>Sunny Field</t>
  </si>
  <si>
    <t>Sunny Guy</t>
  </si>
  <si>
    <t>Sunny Retro</t>
  </si>
  <si>
    <t>Sunset Comics</t>
  </si>
  <si>
    <t>Sunset over the Clouds</t>
  </si>
  <si>
    <t>Sunshine Eyes</t>
  </si>
  <si>
    <t>Superman</t>
  </si>
  <si>
    <t>Summer On My Mind</t>
  </si>
  <si>
    <t>Surfing, Sea and Sunset</t>
  </si>
  <si>
    <t>Surprise</t>
  </si>
  <si>
    <t>Surprise from Santa</t>
  </si>
  <si>
    <t>Surreal Green</t>
  </si>
  <si>
    <t>Surreal Ink and Tea</t>
  </si>
  <si>
    <t>Surreal Walk Portrait Blend</t>
  </si>
  <si>
    <t>Surrounded by Roses</t>
  </si>
  <si>
    <t>Surviving Meteor Shower</t>
  </si>
  <si>
    <t>Swan Shape Collage</t>
  </si>
  <si>
    <t>Sweet Caramel</t>
  </si>
  <si>
    <t>Sweet Dreams</t>
  </si>
  <si>
    <t>Sweet Holiday Garland</t>
  </si>
  <si>
    <t>Sweet Tooth</t>
  </si>
  <si>
    <t>Sweet Tooth Morning</t>
  </si>
  <si>
    <t>Sweet Tooth Upgrade</t>
  </si>
  <si>
    <t>Sweet Valentine Card</t>
  </si>
  <si>
    <t>Sweets'n'Hearts</t>
  </si>
  <si>
    <t>Sword Frame</t>
  </si>
  <si>
    <t>Symbiont</t>
  </si>
  <si>
    <t>Tablet in Hands</t>
  </si>
  <si>
    <t>Taken Aback</t>
  </si>
  <si>
    <t>Talking Meerkats</t>
  </si>
  <si>
    <t>Tankman</t>
  </si>
  <si>
    <t>Taste of Easter</t>
  </si>
  <si>
    <t>Taurus Zodiac Sign</t>
  </si>
  <si>
    <t>Taylor Lautner</t>
  </si>
  <si>
    <t>Teal Seasons Greetings</t>
  </si>
  <si>
    <t>Tears Effect</t>
  </si>
  <si>
    <t>Teddy Bear Frame</t>
  </si>
  <si>
    <t>Telegram Hair</t>
  </si>
  <si>
    <t>Tender Touch</t>
  </si>
  <si>
    <t>Terminator</t>
  </si>
  <si>
    <t>Tesserae</t>
  </si>
  <si>
    <t>Textured Warm Colors</t>
  </si>
  <si>
    <t>TGIF</t>
  </si>
  <si>
    <t>Thank You Card</t>
  </si>
  <si>
    <t>Thanksgiving Day Parade</t>
  </si>
  <si>
    <t>The Beatles</t>
  </si>
  <si>
    <t>The Bird of Happiness</t>
  </si>
  <si>
    <t>The Center of the Universe</t>
  </si>
  <si>
    <t>The City of Love</t>
  </si>
  <si>
    <t>The Dark Knight</t>
  </si>
  <si>
    <t>The Dead Are Rising</t>
  </si>
  <si>
    <t>The Last One</t>
  </si>
  <si>
    <t>The Magic of Flowers</t>
  </si>
  <si>
    <t>The Nutcracker</t>
  </si>
  <si>
    <t>The Peacock Mehndi</t>
  </si>
  <si>
    <t>The Scream</t>
  </si>
  <si>
    <t>The Witcher</t>
  </si>
  <si>
    <t>Thermal Imaging Art</t>
  </si>
  <si>
    <t>Thin Line</t>
  </si>
  <si>
    <t>Think Blueberry</t>
  </si>
  <si>
    <t>Think Pink</t>
  </si>
  <si>
    <t>Think Positive</t>
  </si>
  <si>
    <t>Thinking of You</t>
  </si>
  <si>
    <t>Thorns and Flowers Hair Wreath</t>
  </si>
  <si>
    <t>Thoughtful</t>
  </si>
  <si>
    <t>The Bird Of Happiness</t>
  </si>
  <si>
    <t>Thriller</t>
  </si>
  <si>
    <t>Through Rose-Colored Glasses</t>
  </si>
  <si>
    <t>Through the Ages</t>
  </si>
  <si>
    <t>Through the Pitcher</t>
  </si>
  <si>
    <t>Tiger</t>
  </si>
  <si>
    <t>Tiger Stickers</t>
  </si>
  <si>
    <t>Tigerfly</t>
  </si>
  <si>
    <t>Tilt-Shift Effect</t>
  </si>
  <si>
    <t>Times Square Billboards</t>
  </si>
  <si>
    <t>Times Square Silhouette</t>
  </si>
  <si>
    <t>To Inspire</t>
  </si>
  <si>
    <t>Tokyo Night</t>
  </si>
  <si>
    <t>Tom Cruise</t>
  </si>
  <si>
    <t>Tongue on Pink Sticker</t>
  </si>
  <si>
    <t>Torn Color Pencil Sketch</t>
  </si>
  <si>
    <t>Torn Paper Multi Frame</t>
  </si>
  <si>
    <t>Torn to Pieces</t>
  </si>
  <si>
    <t>Tough Guy</t>
  </si>
  <si>
    <t>Tranquillity</t>
  </si>
  <si>
    <t>Transformers</t>
  </si>
  <si>
    <t>Transparent Bubble Gum Balloon</t>
  </si>
  <si>
    <t>Transparent Butterflies Landing</t>
  </si>
  <si>
    <t>Transparent Calendar 2020</t>
  </si>
  <si>
    <t>Transparent Cartooneyes Me</t>
  </si>
  <si>
    <t>Transparent Cat Face Drawn Sticker</t>
  </si>
  <si>
    <t>Transparent Cosmic Sunglasses</t>
  </si>
  <si>
    <t>Transparent Deal With It Glasses</t>
  </si>
  <si>
    <t>Transparent Devil Horns</t>
  </si>
  <si>
    <t>Transparent Eyes On Yellow Sticker</t>
  </si>
  <si>
    <t>Transparent Flower Chaplet</t>
  </si>
  <si>
    <t>Transparent Got It Bad</t>
  </si>
  <si>
    <t>Transparent Ho Ho Ho Beard</t>
  </si>
  <si>
    <t>Transparent Kaleidoscope Glasses</t>
  </si>
  <si>
    <t>Transition</t>
  </si>
  <si>
    <t>Transparent Love Glasses</t>
  </si>
  <si>
    <t>Transparent Poppy Wreath</t>
  </si>
  <si>
    <t>Transparent Red Lips Sticker</t>
  </si>
  <si>
    <t>Transparent Calendar 2019</t>
  </si>
  <si>
    <t>Transparent Star Glasses</t>
  </si>
  <si>
    <t>Trapped in the Fog</t>
  </si>
  <si>
    <t>Transparent Tongue On Pink Sticker</t>
  </si>
  <si>
    <t>Trapped Under Ice</t>
  </si>
  <si>
    <t>Travelgram</t>
  </si>
  <si>
    <t>Traveller Dog</t>
  </si>
  <si>
    <t>Tree Tops Double Exposure</t>
  </si>
  <si>
    <t>Trees and Birds Double Exposure</t>
  </si>
  <si>
    <t>Tretyakov Gallery</t>
  </si>
  <si>
    <t>Tree-mendous Time</t>
  </si>
  <si>
    <t>Tribal African Style</t>
  </si>
  <si>
    <t>Tricolor Shift</t>
  </si>
  <si>
    <t>Trimmed with Lace</t>
  </si>
  <si>
    <t>Trinidad and Tobago Dollar</t>
  </si>
  <si>
    <t>Triple Exposure with Figure</t>
  </si>
  <si>
    <t>Triptych Effect</t>
  </si>
  <si>
    <t>Trois Couleurs Drawing</t>
  </si>
  <si>
    <t>Troll</t>
  </si>
  <si>
    <t>Tron</t>
  </si>
  <si>
    <t>Tron Frame</t>
  </si>
  <si>
    <t>Tropical Butterflies</t>
  </si>
  <si>
    <t>Tropical Cocktail</t>
  </si>
  <si>
    <t>Tropical Fairy</t>
  </si>
  <si>
    <t>Tropical</t>
  </si>
  <si>
    <t>Tropical Flamingo</t>
  </si>
  <si>
    <t>Tropical Flowers Frame</t>
  </si>
  <si>
    <t>Tropical Underwater Paradise</t>
  </si>
  <si>
    <t>Tulips for You</t>
  </si>
  <si>
    <t>Turkish Lira</t>
  </si>
  <si>
    <t>Turquoise Sunset</t>
  </si>
  <si>
    <t>Twilight</t>
  </si>
  <si>
    <t>Twilight Riddle</t>
  </si>
  <si>
    <t>Two Figures in Purple and Mint</t>
  </si>
  <si>
    <t>Two Hearts Photo Frame</t>
  </si>
  <si>
    <t>Two Morning Necessities</t>
  </si>
  <si>
    <t>Ultramarine Sky</t>
  </si>
  <si>
    <t>Under the Sea</t>
  </si>
  <si>
    <t>Underwater</t>
  </si>
  <si>
    <t>Underwater Mermaid</t>
  </si>
  <si>
    <t>Unicorn</t>
  </si>
  <si>
    <t>Universe Hairdo</t>
  </si>
  <si>
    <t>Up and Up</t>
  </si>
  <si>
    <t>Up To No Good</t>
  </si>
  <si>
    <t>Upside Down</t>
  </si>
  <si>
    <t>US Dollar</t>
  </si>
  <si>
    <t>Usher Terry Raymond</t>
  </si>
  <si>
    <t>USSR Post</t>
  </si>
  <si>
    <t>Vacation Vibes</t>
  </si>
  <si>
    <t>Valenciaga</t>
  </si>
  <si>
    <t>Valentine Kisses Ready</t>
  </si>
  <si>
    <t>Valentines Day Collage</t>
  </si>
  <si>
    <t>Vampire Teeth Effect</t>
  </si>
  <si>
    <t>Van Gogh Night Cats</t>
  </si>
  <si>
    <t>Van Gogh Self-Portrait with Pipe</t>
  </si>
  <si>
    <t>Van Gogh Starry Night</t>
  </si>
  <si>
    <t>Van Gogh Style</t>
  </si>
  <si>
    <t>Vanishing Dreams</t>
  </si>
  <si>
    <t>Vaporwavе Neon Statue</t>
  </si>
  <si>
    <t>Venetian Mask Face Paint</t>
  </si>
  <si>
    <t>Venezuelan Bolivar</t>
  </si>
  <si>
    <t>Venus</t>
  </si>
  <si>
    <t>Very Merry Wreath</t>
  </si>
  <si>
    <t>Vibrant Violet Lipstick</t>
  </si>
  <si>
    <t>View Through Glasses Effect</t>
  </si>
  <si>
    <t>Vignetting</t>
  </si>
  <si>
    <t>Vintage Card</t>
  </si>
  <si>
    <t>Vintage Charcoal Sketch</t>
  </si>
  <si>
    <t>Vintage Easter Card</t>
  </si>
  <si>
    <t>Vintage Film Burn</t>
  </si>
  <si>
    <t>Vintage French Book</t>
  </si>
  <si>
    <t>Very Knitwear Christmas</t>
  </si>
  <si>
    <t>Very Merry Doodles</t>
  </si>
  <si>
    <t>Vintage Maritime Frame</t>
  </si>
  <si>
    <t>Vibing Couture</t>
  </si>
  <si>
    <t>Vintage Memories Frame</t>
  </si>
  <si>
    <t>Vintage Sepia Effect</t>
  </si>
  <si>
    <t>Vintage Wood Print</t>
  </si>
  <si>
    <t>Violet Fading</t>
  </si>
  <si>
    <t>Violet Flowers</t>
  </si>
  <si>
    <t>Violet in the Air</t>
  </si>
  <si>
    <t>Virgo Zodiac Sign</t>
  </si>
  <si>
    <t>Viridian</t>
  </si>
  <si>
    <t>Viva la Lemon</t>
  </si>
  <si>
    <t>Vivid Lettucce</t>
  </si>
  <si>
    <t>Vogue</t>
  </si>
  <si>
    <t>Wanted Poster</t>
  </si>
  <si>
    <t>War Airplane</t>
  </si>
  <si>
    <t>Warm Colors Watercolor</t>
  </si>
  <si>
    <t>Warm Holiday Wishes</t>
  </si>
  <si>
    <t>Washed Out Edges</t>
  </si>
  <si>
    <t>Water Color</t>
  </si>
  <si>
    <t>Water Nymth</t>
  </si>
  <si>
    <t>Water Ripples Effect</t>
  </si>
  <si>
    <t>Watercolor Fantasy</t>
  </si>
  <si>
    <t>Watercolor Mosaic</t>
  </si>
  <si>
    <t>Voyage A La Doodle</t>
  </si>
  <si>
    <t>Watercolor Painting</t>
  </si>
  <si>
    <t>Wanna Hug a Bunny?</t>
  </si>
  <si>
    <t>Watercolor Window</t>
  </si>
  <si>
    <t>Waterfall</t>
  </si>
  <si>
    <t>Wavy Blue Frame</t>
  </si>
  <si>
    <t>We Wish You a Merry Christmas</t>
  </si>
  <si>
    <t>Weapon and Fire Frame</t>
  </si>
  <si>
    <t>Wedding Lock</t>
  </si>
  <si>
    <t>Wedding Magazine Cover</t>
  </si>
  <si>
    <t>Wedding March</t>
  </si>
  <si>
    <t>Wedding Veil</t>
  </si>
  <si>
    <t>Weightlessness</t>
  </si>
  <si>
    <t>Welcome To Bora Bora</t>
  </si>
  <si>
    <t>Where Grass is Greener</t>
  </si>
  <si>
    <t>Whimsicality</t>
  </si>
  <si>
    <t>White Bentley</t>
  </si>
  <si>
    <t>White Rabbit</t>
  </si>
  <si>
    <t>White Vignette</t>
  </si>
  <si>
    <t>Wickerwork Mosaic</t>
  </si>
  <si>
    <t>Wild and Bloodless</t>
  </si>
  <si>
    <t>Welcome to Bora Bora</t>
  </si>
  <si>
    <t>What's the Points?</t>
  </si>
  <si>
    <t>Wild Berries Silhouette</t>
  </si>
  <si>
    <t>Wild Cat Face Paint</t>
  </si>
  <si>
    <t>Wild Poppies</t>
  </si>
  <si>
    <t>Wild Summer</t>
  </si>
  <si>
    <t>Who is your CRUSH?</t>
  </si>
  <si>
    <t>Will o' the Wisp</t>
  </si>
  <si>
    <t>Why So Serious?</t>
  </si>
  <si>
    <t>Windy Girl</t>
  </si>
  <si>
    <t>Wink</t>
  </si>
  <si>
    <t>Winter Headband</t>
  </si>
  <si>
    <t>Winter Night</t>
  </si>
  <si>
    <t>Winter Scenery</t>
  </si>
  <si>
    <t>Winter Wreath</t>
  </si>
  <si>
    <t>Winters Tale</t>
  </si>
  <si>
    <t>Window Aesthetic</t>
  </si>
  <si>
    <t>Wipe It Off</t>
  </si>
  <si>
    <t>Woman Aquarelle</t>
  </si>
  <si>
    <t>Woman Aquarelle in Green</t>
  </si>
  <si>
    <t>Wonderland</t>
  </si>
  <si>
    <t>Wood Carving</t>
  </si>
  <si>
    <t>Woodburning</t>
  </si>
  <si>
    <t>Wooden Signboard in Snow</t>
  </si>
  <si>
    <t>Words of Love Photo Effect</t>
  </si>
  <si>
    <t>World Of Unicorns</t>
  </si>
  <si>
    <t>Wow!</t>
  </si>
  <si>
    <t>Wrapped in Softness</t>
  </si>
  <si>
    <t>X Ray</t>
  </si>
  <si>
    <t>X-ray Effect</t>
  </si>
  <si>
    <t>X-Ray Phone</t>
  </si>
  <si>
    <t>Xmas Cats Frame</t>
  </si>
  <si>
    <t>Xmas Flat Lay</t>
  </si>
  <si>
    <t>Xmas Garland</t>
  </si>
  <si>
    <t>Year of the Rabbit</t>
  </si>
  <si>
    <t>Year of the Rooster</t>
  </si>
  <si>
    <t>X-ray Film Animation</t>
  </si>
  <si>
    <t>Yellow Brick Road</t>
  </si>
  <si>
    <t>Yellow Cat Eyes</t>
  </si>
  <si>
    <t>Yellow Dandelions</t>
  </si>
  <si>
    <t>Yellow Dandelions Clothes</t>
  </si>
  <si>
    <t>Yellowroad to Purpletown</t>
  </si>
  <si>
    <t>Yes!</t>
  </si>
  <si>
    <t>Xmas Glitter</t>
  </si>
  <si>
    <t>Yoda</t>
  </si>
  <si>
    <t>You and Me and Rain</t>
  </si>
  <si>
    <t>You-o-Lantern</t>
  </si>
  <si>
    <t>Xmas Wishlist</t>
  </si>
  <si>
    <t>Your Egyptian Majesty</t>
  </si>
  <si>
    <t>Your Inner Wolf</t>
  </si>
  <si>
    <t>Your Majesty</t>
  </si>
  <si>
    <t>Yummy Sweets Photo Frame</t>
  </si>
  <si>
    <t>Yee-haw!</t>
  </si>
  <si>
    <t>Zeus</t>
  </si>
  <si>
    <t>Zigzag Cutout</t>
  </si>
  <si>
    <t>Zombie at the Window</t>
  </si>
  <si>
    <t>Zombie Face Maker</t>
  </si>
  <si>
    <t>Zombie Face Paint</t>
  </si>
  <si>
    <t>You Are Beautiful</t>
  </si>
  <si>
    <t>You Are My Lobster</t>
  </si>
  <si>
    <t>You Look Shimmering</t>
  </si>
  <si>
    <t>You Rock</t>
  </si>
  <si>
    <t>Your Deerest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</si>
</sst>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name val="Arial"/>
    </font>
    <font>
      <name val="Arial"/>
    </font>
    <font/>
    <font>
      <b/>
      <sz val="12.0"/>
    </font>
    <font>
      <b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ypolk.ru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oypolk.ru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3" max="3" width="11.29"/>
  </cols>
  <sheetData>
    <row r="1" ht="17.25" customHeight="1">
      <c r="A1" s="1" t="s">
        <v>0</v>
      </c>
      <c r="B1" s="2"/>
      <c r="C1" s="3"/>
    </row>
    <row r="2" ht="15.0" customHeight="1">
      <c r="A2" s="6" t="s">
        <v>1</v>
      </c>
      <c r="B2" s="7" t="s">
        <v>2</v>
      </c>
      <c r="C2" s="6" t="s">
        <v>3</v>
      </c>
    </row>
    <row r="3" ht="90.0" customHeight="1">
      <c r="A3" s="8" t="s">
        <v>4</v>
      </c>
      <c r="B3" s="8" t="str">
        <f>IMAGE("http://plassets.ws.pho.to/e/3397/result_square.jpg")</f>
        <v/>
      </c>
      <c r="C3" s="10">
        <v>3397.0</v>
      </c>
    </row>
    <row r="4" ht="90.0" customHeight="1">
      <c r="A4" s="8" t="s">
        <v>5</v>
      </c>
      <c r="B4" s="8" t="str">
        <f>IMAGE("http://plassets.ws.pho.to/e/3003/result.jpg")</f>
        <v/>
      </c>
      <c r="C4" s="10">
        <v>3003.0</v>
      </c>
    </row>
    <row r="5" ht="90.0" customHeight="1">
      <c r="A5" s="9" t="s">
        <v>6</v>
      </c>
      <c r="B5" s="8" t="str">
        <f>IMAGE("http://plassets.ws.pho.to/e/585/result.jpg")</f>
        <v/>
      </c>
      <c r="C5" s="11">
        <v>585.0</v>
      </c>
    </row>
    <row r="6" ht="90.0" customHeight="1">
      <c r="A6" s="8" t="s">
        <v>7</v>
      </c>
      <c r="B6" s="8" t="str">
        <f>IMAGE("http://plassets.ws.pho.to/e/2804/result_square.jpg")</f>
        <v/>
      </c>
      <c r="C6" s="10">
        <v>2804.0</v>
      </c>
    </row>
    <row r="7" ht="90.0" customHeight="1">
      <c r="A7" s="8" t="s">
        <v>9</v>
      </c>
      <c r="B7" s="8" t="str">
        <f>IMAGE("http://plassets.ws.pho.to/e/3386/result_320.gif")</f>
        <v/>
      </c>
      <c r="C7" s="10">
        <v>3386.0</v>
      </c>
    </row>
    <row r="8" ht="90.0" customHeight="1">
      <c r="A8" s="8" t="s">
        <v>8</v>
      </c>
      <c r="B8" s="8" t="str">
        <f>IMAGE("http://plassets.ws.pho.to/e/2765/result_square.jpg")</f>
        <v/>
      </c>
      <c r="C8" s="10">
        <v>2765.0</v>
      </c>
    </row>
    <row r="9" ht="90.0" customHeight="1">
      <c r="A9" s="9" t="s">
        <v>10</v>
      </c>
      <c r="B9" s="8" t="str">
        <f>IMAGE("http://plassets.ws.pho.to/e/2669/result_square.jpg")</f>
        <v/>
      </c>
      <c r="C9" s="11">
        <v>2669.0</v>
      </c>
    </row>
    <row r="10" ht="90.0" customHeight="1">
      <c r="A10" s="8" t="s">
        <v>13</v>
      </c>
      <c r="B10" s="8" t="str">
        <f>IMAGE("http://plassets.ws.pho.to/e/3299/result_square_v15737542152.jpg")</f>
        <v/>
      </c>
      <c r="C10" s="10">
        <v>3299.0</v>
      </c>
    </row>
    <row r="11" ht="90.0" customHeight="1">
      <c r="A11" s="9" t="s">
        <v>11</v>
      </c>
      <c r="B11" s="8" t="str">
        <f>IMAGE("http://plassets.ws.pho.to/e/1514/result_square.jpg")</f>
        <v/>
      </c>
      <c r="C11" s="11">
        <v>1514.0</v>
      </c>
    </row>
    <row r="12" ht="90.0" customHeight="1">
      <c r="A12" s="9" t="s">
        <v>12</v>
      </c>
      <c r="B12" s="8" t="str">
        <f>IMAGE("http://plassets.ws.pho.to/e/2565/result_square.gif")</f>
        <v/>
      </c>
      <c r="C12" s="11">
        <v>2565.0</v>
      </c>
    </row>
    <row r="13" ht="90.0" customHeight="1">
      <c r="A13" s="9" t="s">
        <v>14</v>
      </c>
      <c r="B13" s="8" t="str">
        <f>IMAGE("http://plassets.ws.pho.to/e/2260/result_square.jpg")</f>
        <v/>
      </c>
      <c r="C13" s="11">
        <v>2260.0</v>
      </c>
    </row>
    <row r="14" ht="90.0" customHeight="1">
      <c r="A14" s="8" t="s">
        <v>19</v>
      </c>
      <c r="B14" s="8" t="str">
        <f>IMAGE("http://plassets.ws.pho.to/e/3085/result_square.jpg")</f>
        <v/>
      </c>
      <c r="C14" s="10">
        <v>3085.0</v>
      </c>
    </row>
    <row r="15" ht="90.0" customHeight="1">
      <c r="A15" s="9" t="s">
        <v>15</v>
      </c>
      <c r="B15" s="8" t="str">
        <f>IMAGE("http://plassets.ws.pho.to/e/335/result_square.jpg")</f>
        <v/>
      </c>
      <c r="C15" s="11">
        <v>335.0</v>
      </c>
    </row>
    <row r="16" ht="90.0" customHeight="1">
      <c r="A16" s="9" t="s">
        <v>16</v>
      </c>
      <c r="B16" s="8" t="str">
        <f>IMAGE("http://plassets.ws.pho.to/e/2221/result_square.jpg")</f>
        <v/>
      </c>
      <c r="C16" s="11">
        <v>2221.0</v>
      </c>
    </row>
    <row r="17" ht="90.0" customHeight="1">
      <c r="A17" s="9" t="s">
        <v>17</v>
      </c>
      <c r="B17" s="8" t="str">
        <f>IMAGE("http://plassets.ws.pho.to/e/2341/result_square.jpg")</f>
        <v/>
      </c>
      <c r="C17" s="11">
        <v>2341.0</v>
      </c>
    </row>
    <row r="18" ht="90.0" customHeight="1">
      <c r="A18" s="9" t="s">
        <v>18</v>
      </c>
      <c r="B18" s="8" t="str">
        <f>IMAGE("http://plassets.ws.pho.to/e/920/result_square.jpg")</f>
        <v/>
      </c>
      <c r="C18" s="11">
        <v>920.0</v>
      </c>
    </row>
    <row r="19" ht="90.0" customHeight="1">
      <c r="A19" s="9" t="s">
        <v>20</v>
      </c>
      <c r="B19" s="8" t="str">
        <f>IMAGE("http://plassets.ws.pho.to/e/1795/result_square.jpeg")</f>
        <v/>
      </c>
      <c r="C19" s="11">
        <v>1795.0</v>
      </c>
    </row>
    <row r="20" ht="90.0" customHeight="1">
      <c r="A20" s="9" t="s">
        <v>21</v>
      </c>
      <c r="B20" s="8" t="str">
        <f>IMAGE("http://plassets.ws.pho.to/e/819/result.jpg")</f>
        <v/>
      </c>
      <c r="C20" s="11">
        <v>819.0</v>
      </c>
    </row>
    <row r="21" ht="90.0" customHeight="1">
      <c r="A21" s="9" t="s">
        <v>22</v>
      </c>
      <c r="B21" s="8" t="str">
        <f>IMAGE("http://plassets.ws.pho.to/e/1622/result_320.gif")</f>
        <v/>
      </c>
      <c r="C21" s="11">
        <v>1622.0</v>
      </c>
    </row>
    <row r="22" ht="90.0" customHeight="1">
      <c r="A22" s="9" t="s">
        <v>23</v>
      </c>
      <c r="B22" s="8" t="str">
        <f>IMAGE("http://plassets.ws.pho.to/a/e/default/1960.jpg")</f>
        <v/>
      </c>
      <c r="C22" s="11">
        <v>1960.0</v>
      </c>
    </row>
    <row r="23" ht="90.0" customHeight="1">
      <c r="A23" s="9" t="s">
        <v>24</v>
      </c>
      <c r="B23" s="8" t="str">
        <f>IMAGE("http://plassets.ws.pho.to/e/2293/result_square.jpg")</f>
        <v/>
      </c>
      <c r="C23" s="11">
        <v>2293.0</v>
      </c>
    </row>
    <row r="24" ht="90.0" customHeight="1">
      <c r="A24" s="9" t="s">
        <v>25</v>
      </c>
      <c r="B24" s="8" t="str">
        <f>IMAGE("http://plassets.ws.pho.to/e/2531/result.jpeg")</f>
        <v/>
      </c>
      <c r="C24" s="11">
        <v>2531.0</v>
      </c>
    </row>
    <row r="25" ht="90.0" customHeight="1">
      <c r="A25" s="9" t="s">
        <v>26</v>
      </c>
      <c r="B25" s="8" t="str">
        <f>IMAGE("http://plassets.ws.pho.to/e/2174/result_square.jpg")</f>
        <v/>
      </c>
      <c r="C25" s="11">
        <v>2174.0</v>
      </c>
    </row>
    <row r="26" ht="90.0" customHeight="1">
      <c r="A26" s="9" t="s">
        <v>27</v>
      </c>
      <c r="B26" s="8" t="str">
        <f>IMAGE("http://plassets.ws.pho.to/e/739/result_square.jpg")</f>
        <v/>
      </c>
      <c r="C26" s="11">
        <v>739.0</v>
      </c>
    </row>
    <row r="27" ht="90.0" customHeight="1">
      <c r="A27" s="8" t="s">
        <v>28</v>
      </c>
      <c r="B27" s="8" t="str">
        <f>IMAGE("http://plassets.ws.pho.to/e/2774/result_square.jpg")</f>
        <v/>
      </c>
      <c r="C27" s="10">
        <v>2774.0</v>
      </c>
    </row>
    <row r="28" ht="90.0" customHeight="1">
      <c r="A28" s="8" t="s">
        <v>36</v>
      </c>
      <c r="B28" s="8" t="str">
        <f>IMAGE("http://plassets.ws.pho.to/e/3153/result_square_v1566917987.jpg")</f>
        <v/>
      </c>
      <c r="C28" s="10">
        <v>3153.0</v>
      </c>
    </row>
    <row r="29" ht="90.0" customHeight="1">
      <c r="A29" s="9" t="s">
        <v>29</v>
      </c>
      <c r="B29" s="8" t="str">
        <f>IMAGE("http://plassets.ws.pho.to/e/1895/result_square.jpg")</f>
        <v/>
      </c>
      <c r="C29" s="11">
        <v>1895.0</v>
      </c>
    </row>
    <row r="30" ht="90.0" customHeight="1">
      <c r="A30" s="8" t="s">
        <v>39</v>
      </c>
      <c r="B30" s="8" t="str">
        <f>IMAGE("http://plassets.ws.pho.to/e/3176/result_square.jpg")</f>
        <v/>
      </c>
      <c r="C30" s="10">
        <v>3176.0</v>
      </c>
    </row>
    <row r="31" ht="90.0" customHeight="1">
      <c r="A31" s="9" t="s">
        <v>30</v>
      </c>
      <c r="B31" s="8" t="str">
        <f>IMAGE("http://plassets.ws.pho.to/e/2342/result_square.jpg")</f>
        <v/>
      </c>
      <c r="C31" s="11">
        <v>2342.0</v>
      </c>
    </row>
    <row r="32" ht="90.0" customHeight="1">
      <c r="A32" s="9" t="s">
        <v>31</v>
      </c>
      <c r="B32" s="8" t="str">
        <f>IMAGE("http://plassets.ws.pho.to/e/2357/result_square.jpg")</f>
        <v/>
      </c>
      <c r="C32" s="11">
        <v>2357.0</v>
      </c>
    </row>
    <row r="33" ht="90.0" customHeight="1">
      <c r="A33" s="8" t="s">
        <v>32</v>
      </c>
      <c r="B33" s="8" t="str">
        <f>IMAGE("http://plassets.ws.pho.to/e/2811/result_square.jpg")</f>
        <v/>
      </c>
      <c r="C33" s="10">
        <v>2811.0</v>
      </c>
    </row>
    <row r="34" ht="90.0" customHeight="1">
      <c r="A34" s="9" t="s">
        <v>33</v>
      </c>
      <c r="B34" s="8" t="str">
        <f>IMAGE("http://plassets.ws.pho.to/e/2054/result_square.jpg")</f>
        <v/>
      </c>
      <c r="C34" s="11">
        <v>2054.0</v>
      </c>
    </row>
    <row r="35" ht="90.0" customHeight="1">
      <c r="A35" s="9" t="s">
        <v>34</v>
      </c>
      <c r="B35" s="8" t="str">
        <f>IMAGE("http://plassets.ws.pho.to/e/2517/result_square_v1562745633.jpeg")</f>
        <v/>
      </c>
      <c r="C35" s="11">
        <v>2517.0</v>
      </c>
    </row>
    <row r="36" ht="90.0" customHeight="1">
      <c r="A36" s="9" t="s">
        <v>35</v>
      </c>
      <c r="B36" s="8" t="str">
        <f>IMAGE("http://plassets.ws.pho.to/e/2173/result_square.jpg")</f>
        <v/>
      </c>
      <c r="C36" s="11">
        <v>2173.0</v>
      </c>
    </row>
    <row r="37" ht="90.0" customHeight="1">
      <c r="A37" s="9" t="s">
        <v>37</v>
      </c>
      <c r="B37" s="8" t="str">
        <f>IMAGE("http://plassets.ws.pho.to/e/478/result.jpg")</f>
        <v/>
      </c>
      <c r="C37" s="11">
        <v>478.0</v>
      </c>
    </row>
    <row r="38" ht="90.0" customHeight="1">
      <c r="A38" s="9" t="s">
        <v>38</v>
      </c>
      <c r="B38" s="8" t="str">
        <f>IMAGE("http://plassets.ws.pho.to/e/1891/result_square.jpg")</f>
        <v/>
      </c>
      <c r="C38" s="11">
        <v>1891.0</v>
      </c>
    </row>
    <row r="39" ht="90.0" customHeight="1">
      <c r="A39" s="9" t="s">
        <v>40</v>
      </c>
      <c r="B39" s="8" t="str">
        <f>IMAGE("http://plassets.ws.pho.to/e/517/result_square.jpg")</f>
        <v/>
      </c>
      <c r="C39" s="11">
        <v>517.0</v>
      </c>
    </row>
    <row r="40" ht="90.0" customHeight="1">
      <c r="A40" s="8" t="s">
        <v>49</v>
      </c>
      <c r="B40" s="8" t="str">
        <f>IMAGE("http://plassets.ws.pho.to/e/3188/result.jpg")</f>
        <v/>
      </c>
      <c r="C40" s="10">
        <v>3188.0</v>
      </c>
    </row>
    <row r="41" ht="90.0" customHeight="1">
      <c r="A41" s="8" t="s">
        <v>41</v>
      </c>
      <c r="B41" s="8" t="str">
        <f>IMAGE("http://plassets.ws.pho.to/e/2894/result_square.jpg")</f>
        <v/>
      </c>
      <c r="C41" s="10">
        <v>2894.0</v>
      </c>
    </row>
    <row r="42" ht="90.0" customHeight="1">
      <c r="A42" s="9" t="s">
        <v>42</v>
      </c>
      <c r="B42" s="8" t="str">
        <f>IMAGE("http://plassets.ws.pho.to/e/717/result.jpg")</f>
        <v/>
      </c>
      <c r="C42" s="11">
        <v>717.0</v>
      </c>
    </row>
    <row r="43" ht="90.0" customHeight="1">
      <c r="A43" s="8" t="s">
        <v>43</v>
      </c>
      <c r="B43" s="8" t="str">
        <f>IMAGE("http://plassets.ws.pho.to/e/2803/result_square.jpg")</f>
        <v/>
      </c>
      <c r="C43" s="10">
        <v>2803.0</v>
      </c>
    </row>
    <row r="44" ht="90.0" customHeight="1">
      <c r="A44" s="9" t="s">
        <v>44</v>
      </c>
      <c r="B44" s="8" t="str">
        <f>IMAGE("http://plassets.ws.pho.to/e/828/result_square.jpg")</f>
        <v/>
      </c>
      <c r="C44" s="11">
        <v>828.0</v>
      </c>
    </row>
    <row r="45" ht="90.0" customHeight="1">
      <c r="A45" s="9" t="s">
        <v>45</v>
      </c>
      <c r="B45" s="8" t="str">
        <f>IMAGE("http://plassets.ws.pho.to/e/2085/result_square.jpg")</f>
        <v/>
      </c>
      <c r="C45" s="11">
        <v>2085.0</v>
      </c>
    </row>
    <row r="46" ht="90.0" customHeight="1">
      <c r="A46" s="9" t="s">
        <v>46</v>
      </c>
      <c r="B46" s="8" t="str">
        <f>IMAGE("http://plassets.ws.pho.to/e/2255/result_square.gif")</f>
        <v/>
      </c>
      <c r="C46" s="11">
        <v>2255.0</v>
      </c>
    </row>
    <row r="47" ht="90.0" customHeight="1">
      <c r="A47" s="8" t="s">
        <v>57</v>
      </c>
      <c r="B47" s="8" t="str">
        <f>IMAGE("http://plassets.ws.pho.to/e/3254/result_square.jpg")</f>
        <v/>
      </c>
      <c r="C47" s="10">
        <v>3254.0</v>
      </c>
    </row>
    <row r="48" ht="90.0" customHeight="1">
      <c r="A48" s="9" t="s">
        <v>47</v>
      </c>
      <c r="B48" s="8" t="str">
        <f>IMAGE("http://plassets.ws.pho.to/a/e/default/1335.jpg")</f>
        <v/>
      </c>
      <c r="C48" s="11">
        <v>1335.0</v>
      </c>
    </row>
    <row r="49" ht="90.0" customHeight="1">
      <c r="A49" s="9" t="s">
        <v>48</v>
      </c>
      <c r="B49" s="8" t="str">
        <f>IMAGE("http://plassets.ws.pho.to/e/2637/result_320.gif")</f>
        <v/>
      </c>
      <c r="C49" s="11">
        <v>2637.0</v>
      </c>
    </row>
    <row r="50" ht="90.0" customHeight="1">
      <c r="A50" s="8" t="s">
        <v>60</v>
      </c>
      <c r="B50" s="8" t="str">
        <f>IMAGE("http://plassets.ws.pho.to/e/3149/result_square.gif")</f>
        <v/>
      </c>
      <c r="C50" s="10">
        <v>3149.0</v>
      </c>
    </row>
    <row r="51" ht="90.0" customHeight="1">
      <c r="A51" s="9" t="s">
        <v>50</v>
      </c>
      <c r="B51" s="8" t="str">
        <f>IMAGE("http://plassets.ws.pho.to/e/1339/result_square.jpg")</f>
        <v/>
      </c>
      <c r="C51" s="11">
        <v>1339.0</v>
      </c>
    </row>
    <row r="52" ht="90.0" customHeight="1">
      <c r="A52" s="9" t="s">
        <v>51</v>
      </c>
      <c r="B52" s="8" t="str">
        <f>IMAGE("http://plassets.ws.pho.to/e/1875/result_square.jpg")</f>
        <v/>
      </c>
      <c r="C52" s="11">
        <v>1875.0</v>
      </c>
    </row>
    <row r="53" ht="90.0" customHeight="1">
      <c r="A53" s="9" t="s">
        <v>52</v>
      </c>
      <c r="B53" s="8" t="str">
        <f>IMAGE("http://plassets.ws.pho.to/e/1876/result_square.jpg")</f>
        <v/>
      </c>
      <c r="C53" s="11">
        <v>1876.0</v>
      </c>
    </row>
    <row r="54" ht="90.0" customHeight="1">
      <c r="A54" s="9" t="s">
        <v>53</v>
      </c>
      <c r="B54" s="8" t="str">
        <f>IMAGE("http://plassets.ws.pho.to/e/613/result_square.jpg")</f>
        <v/>
      </c>
      <c r="C54" s="11">
        <v>613.0</v>
      </c>
    </row>
    <row r="55" ht="90.0" customHeight="1">
      <c r="A55" s="9" t="s">
        <v>54</v>
      </c>
      <c r="B55" s="8" t="str">
        <f>IMAGE("http://plassets.ws.pho.to/e/676/result_square.jpg")</f>
        <v/>
      </c>
      <c r="C55" s="11">
        <v>676.0</v>
      </c>
    </row>
    <row r="56" ht="90.0" customHeight="1">
      <c r="A56" s="9" t="s">
        <v>55</v>
      </c>
      <c r="B56" s="8" t="str">
        <f>IMAGE("http://plassets.ws.pho.to/e/606/result.jpg")</f>
        <v/>
      </c>
      <c r="C56" s="11">
        <v>606.0</v>
      </c>
    </row>
    <row r="57" ht="90.0" customHeight="1">
      <c r="A57" s="9" t="s">
        <v>56</v>
      </c>
      <c r="B57" s="8" t="str">
        <f>IMAGE("http://plassets.ws.pho.to/e/2679/result_square_v1563212934.jpg")</f>
        <v/>
      </c>
      <c r="C57" s="11">
        <v>2679.0</v>
      </c>
    </row>
    <row r="58" ht="90.0" customHeight="1">
      <c r="A58" s="9" t="s">
        <v>58</v>
      </c>
      <c r="B58" s="8" t="str">
        <f>IMAGE("http://plassets.ws.pho.to/e/991/result.jpg")</f>
        <v/>
      </c>
      <c r="C58" s="11">
        <v>991.0</v>
      </c>
    </row>
    <row r="59" ht="90.0" customHeight="1">
      <c r="A59" s="8" t="s">
        <v>68</v>
      </c>
      <c r="B59" s="8" t="str">
        <f>IMAGE("http://plassets.ws.pho.to/e/3154/result_square.jpg")</f>
        <v/>
      </c>
      <c r="C59" s="10">
        <v>3154.0</v>
      </c>
    </row>
    <row r="60" ht="90.0" customHeight="1">
      <c r="A60" s="9" t="s">
        <v>59</v>
      </c>
      <c r="B60" s="8" t="str">
        <f>IMAGE("http://plassets.ws.pho.to/a/e/default/1164.jpg")</f>
        <v/>
      </c>
      <c r="C60" s="11">
        <v>1164.0</v>
      </c>
    </row>
    <row r="61" ht="90.0" customHeight="1">
      <c r="A61" s="9" t="s">
        <v>61</v>
      </c>
      <c r="B61" s="8" t="str">
        <f>IMAGE("http://plassets.ws.pho.to/e/1213/result.jpg")</f>
        <v/>
      </c>
      <c r="C61" s="11">
        <v>1213.0</v>
      </c>
    </row>
    <row r="62" ht="90.0" customHeight="1">
      <c r="A62" s="9" t="s">
        <v>62</v>
      </c>
      <c r="B62" s="8" t="str">
        <f>IMAGE("http://plassets.ws.pho.to/e/2379/result_square.jpg")</f>
        <v/>
      </c>
      <c r="C62" s="11">
        <v>2379.0</v>
      </c>
    </row>
    <row r="63" ht="90.0" customHeight="1">
      <c r="A63" s="9" t="s">
        <v>63</v>
      </c>
      <c r="B63" s="8" t="str">
        <f>IMAGE("http://plassets.ws.pho.to/e/1221/result.jpg")</f>
        <v/>
      </c>
      <c r="C63" s="11">
        <v>1221.0</v>
      </c>
    </row>
    <row r="64" ht="90.0" customHeight="1">
      <c r="A64" s="8" t="s">
        <v>64</v>
      </c>
      <c r="B64" s="8" t="str">
        <f>IMAGE("http://plassets.ws.pho.to/e/2948/result.jpg")</f>
        <v/>
      </c>
      <c r="C64" s="10">
        <v>2948.0</v>
      </c>
    </row>
    <row r="65" ht="90.0" customHeight="1">
      <c r="A65" s="8" t="s">
        <v>72</v>
      </c>
      <c r="B65" s="8" t="str">
        <f>IMAGE("http://plassets.ws.pho.to/e/3307/result_square.jpg")</f>
        <v/>
      </c>
      <c r="C65" s="10">
        <v>3307.0</v>
      </c>
    </row>
    <row r="66" ht="90.0" customHeight="1">
      <c r="A66" s="9" t="s">
        <v>66</v>
      </c>
      <c r="B66" s="8" t="str">
        <f>IMAGE("http://plassets.ws.pho.to/e/516/result.jpg")</f>
        <v/>
      </c>
      <c r="C66" s="11">
        <v>516.0</v>
      </c>
    </row>
    <row r="67" ht="90.0" customHeight="1">
      <c r="A67" s="9" t="s">
        <v>67</v>
      </c>
      <c r="B67" s="8" t="str">
        <f>IMAGE("http://plassets.ws.pho.to/e/715/result_square.jpg")</f>
        <v/>
      </c>
      <c r="C67" s="11">
        <v>715.0</v>
      </c>
    </row>
    <row r="68" ht="90.0" customHeight="1">
      <c r="A68" s="8" t="s">
        <v>75</v>
      </c>
      <c r="B68" s="8" t="str">
        <f>IMAGE("http://plassets.ws.pho.to/e/2813/result_square.jpg")</f>
        <v/>
      </c>
      <c r="C68" s="10">
        <v>2813.0</v>
      </c>
    </row>
    <row r="69" ht="90.0" customHeight="1">
      <c r="A69" s="9" t="s">
        <v>70</v>
      </c>
      <c r="B69" s="8" t="str">
        <f>IMAGE("http://plassets.ws.pho.to/e/583/result_320.gif")</f>
        <v/>
      </c>
      <c r="C69" s="11">
        <v>583.0</v>
      </c>
    </row>
    <row r="70" ht="90.0" customHeight="1">
      <c r="A70" s="9" t="s">
        <v>71</v>
      </c>
      <c r="B70" s="8" t="str">
        <f>IMAGE("http://plassets.ws.pho.to/e/1547/result_square.jpg")</f>
        <v/>
      </c>
      <c r="C70" s="11">
        <v>1547.0</v>
      </c>
    </row>
    <row r="71" ht="90.0" customHeight="1">
      <c r="A71" s="8" t="s">
        <v>73</v>
      </c>
      <c r="B71" s="8" t="str">
        <f>IMAGE("http://plassets.ws.pho.to/e/2960/result_square.jpg")</f>
        <v/>
      </c>
      <c r="C71" s="10">
        <v>2960.0</v>
      </c>
    </row>
    <row r="72" ht="90.0" customHeight="1">
      <c r="A72" s="9" t="s">
        <v>74</v>
      </c>
      <c r="B72" s="8" t="str">
        <f>IMAGE("http://plassets.ws.pho.to/e/563/result_square.jpg")</f>
        <v/>
      </c>
      <c r="C72" s="11">
        <v>563.0</v>
      </c>
    </row>
    <row r="73" ht="90.0" customHeight="1">
      <c r="A73" s="9" t="s">
        <v>76</v>
      </c>
      <c r="B73" s="8" t="str">
        <f>IMAGE("http://plassets.ws.pho.to/e/2159/result_square.jpg")</f>
        <v/>
      </c>
      <c r="C73" s="11">
        <v>2159.0</v>
      </c>
    </row>
    <row r="74" ht="90.0" customHeight="1">
      <c r="A74" s="9" t="s">
        <v>77</v>
      </c>
      <c r="B74" s="8" t="str">
        <f>IMAGE("http://plassets.ws.pho.to/e/1986/result_square.jpeg")</f>
        <v/>
      </c>
      <c r="C74" s="11">
        <v>1986.0</v>
      </c>
    </row>
    <row r="75" ht="90.0" customHeight="1">
      <c r="A75" s="8" t="s">
        <v>79</v>
      </c>
      <c r="B75" s="8" t="str">
        <f>IMAGE("http://plassets.ws.pho.to/e/3141/result_square.jpg")</f>
        <v/>
      </c>
      <c r="C75" s="10">
        <v>3141.0</v>
      </c>
    </row>
    <row r="76" ht="90.0" customHeight="1">
      <c r="A76" s="9" t="s">
        <v>78</v>
      </c>
      <c r="B76" s="8" t="str">
        <f>IMAGE("http://plassets.ws.pho.to/e/1071/result_square.jpg")</f>
        <v/>
      </c>
      <c r="C76" s="11">
        <v>1071.0</v>
      </c>
    </row>
    <row r="77" ht="90.0" customHeight="1">
      <c r="A77" s="9" t="s">
        <v>80</v>
      </c>
      <c r="B77" s="8" t="str">
        <f>IMAGE("http://plassets.ws.pho.to/e/561/result_square.jpg")</f>
        <v/>
      </c>
      <c r="C77" s="11">
        <v>561.0</v>
      </c>
    </row>
    <row r="78" ht="90.0" customHeight="1">
      <c r="A78" s="8" t="s">
        <v>82</v>
      </c>
      <c r="B78" s="8" t="str">
        <f>IMAGE("http://plassets.ws.pho.to/e/3182/result.jpg")</f>
        <v/>
      </c>
      <c r="C78" s="10">
        <v>3182.0</v>
      </c>
    </row>
    <row r="79" ht="90.0" customHeight="1">
      <c r="A79" s="8" t="s">
        <v>83</v>
      </c>
      <c r="B79" s="8" t="str">
        <f>IMAGE("http://plassets.ws.pho.to/e/3133/result_square.jpg")</f>
        <v/>
      </c>
      <c r="C79" s="10">
        <v>3133.0</v>
      </c>
    </row>
    <row r="80" ht="90.0" customHeight="1">
      <c r="A80" s="8" t="s">
        <v>85</v>
      </c>
      <c r="B80" s="8" t="str">
        <f>IMAGE("http://plassets.ws.pho.to/e/3389/result_square.jpg")</f>
        <v/>
      </c>
      <c r="C80" s="10">
        <v>3389.0</v>
      </c>
    </row>
    <row r="81" ht="90.0" customHeight="1">
      <c r="A81" s="9" t="s">
        <v>81</v>
      </c>
      <c r="B81" s="8" t="str">
        <f>IMAGE("http://plassets.ws.pho.to/e/1677/result_square_v1562746010.jpeg")</f>
        <v/>
      </c>
      <c r="C81" s="11">
        <v>1677.0</v>
      </c>
    </row>
    <row r="82" ht="90.0" customHeight="1">
      <c r="A82" s="8" t="s">
        <v>87</v>
      </c>
      <c r="B82" s="8" t="str">
        <f>IMAGE("http://plassets.ws.pho.to/e/3180/result.gif")</f>
        <v/>
      </c>
      <c r="C82" s="10">
        <v>3180.0</v>
      </c>
    </row>
    <row r="83" ht="90.0" customHeight="1">
      <c r="A83" s="8" t="s">
        <v>88</v>
      </c>
      <c r="B83" s="8" t="str">
        <f>IMAGE("http://plassets.ws.pho.to/e/3155/result_square.jpg")</f>
        <v/>
      </c>
      <c r="C83" s="10">
        <v>3155.0</v>
      </c>
    </row>
    <row r="84" ht="90.0" customHeight="1">
      <c r="A84" s="8" t="s">
        <v>84</v>
      </c>
      <c r="B84" s="8" t="str">
        <f>IMAGE("http://plassets.ws.pho.to/e/2955/result_square.jpg")</f>
        <v/>
      </c>
      <c r="C84" s="10">
        <v>2955.0</v>
      </c>
    </row>
    <row r="85" ht="90.0" customHeight="1">
      <c r="A85" s="9" t="s">
        <v>86</v>
      </c>
      <c r="B85" s="8" t="str">
        <f>IMAGE("http://plassets.ws.pho.to/e/1754/result_square.jpg")</f>
        <v/>
      </c>
      <c r="C85" s="11">
        <v>1754.0</v>
      </c>
    </row>
    <row r="86" ht="90.0" customHeight="1">
      <c r="A86" s="9" t="s">
        <v>89</v>
      </c>
      <c r="B86" s="8" t="str">
        <f>IMAGE("http://plassets.ws.pho.to/e/1112/result.jpg")</f>
        <v/>
      </c>
      <c r="C86" s="11">
        <v>1112.0</v>
      </c>
    </row>
    <row r="87" ht="90.0" customHeight="1">
      <c r="A87" s="9" t="s">
        <v>90</v>
      </c>
      <c r="B87" s="8" t="str">
        <f>IMAGE("http://plassets.ws.pho.to/a/e/default/889.jpg")</f>
        <v/>
      </c>
      <c r="C87" s="11">
        <v>889.0</v>
      </c>
    </row>
    <row r="88" ht="90.0" customHeight="1">
      <c r="A88" s="8" t="s">
        <v>92</v>
      </c>
      <c r="B88" s="8" t="str">
        <f>IMAGE("http://plassets.ws.pho.to/e/3351/result_square.jpg")</f>
        <v/>
      </c>
      <c r="C88" s="10">
        <v>3351.0</v>
      </c>
    </row>
    <row r="89" ht="90.0" customHeight="1">
      <c r="A89" s="9" t="s">
        <v>91</v>
      </c>
      <c r="B89" s="8" t="str">
        <f>IMAGE("http://plassets.ws.pho.to/e/709/result_square.jpg")</f>
        <v/>
      </c>
      <c r="C89" s="11">
        <v>709.0</v>
      </c>
    </row>
    <row r="90" ht="90.0" customHeight="1">
      <c r="A90" s="9" t="s">
        <v>93</v>
      </c>
      <c r="B90" s="8" t="str">
        <f>IMAGE("http://plassets.ws.pho.to/e/358/result.jpg")</f>
        <v/>
      </c>
      <c r="C90" s="11">
        <v>358.0</v>
      </c>
    </row>
    <row r="91" ht="90.0" customHeight="1">
      <c r="A91" s="8" t="s">
        <v>95</v>
      </c>
      <c r="B91" s="8" t="str">
        <f>IMAGE("http://plassets.ws.pho.to/e/3346/result.gif")</f>
        <v/>
      </c>
      <c r="C91" s="10">
        <v>3346.0</v>
      </c>
    </row>
    <row r="92" ht="90.0" customHeight="1">
      <c r="A92" s="9" t="s">
        <v>94</v>
      </c>
      <c r="B92" s="8" t="str">
        <f>IMAGE("http://plassets.ws.pho.to/e/375/result_square.jpg")</f>
        <v/>
      </c>
      <c r="C92" s="11">
        <v>375.0</v>
      </c>
    </row>
    <row r="93" ht="90.0" customHeight="1">
      <c r="A93" s="9" t="s">
        <v>96</v>
      </c>
      <c r="B93" s="8" t="str">
        <f>IMAGE("http://plassets.ws.pho.to/e/1289/result_square.jpg")</f>
        <v/>
      </c>
      <c r="C93" s="11">
        <v>1289.0</v>
      </c>
    </row>
    <row r="94" ht="90.0" customHeight="1">
      <c r="A94" s="9" t="s">
        <v>97</v>
      </c>
      <c r="B94" s="8" t="str">
        <f>IMAGE("http://plassets.ws.pho.to/e/2400/result_square.jpg")</f>
        <v/>
      </c>
      <c r="C94" s="11">
        <v>2400.0</v>
      </c>
    </row>
    <row r="95" ht="90.0" customHeight="1">
      <c r="A95" s="9" t="s">
        <v>98</v>
      </c>
      <c r="B95" s="8" t="str">
        <f>IMAGE("http://plassets.ws.pho.to/e/1773/result_square.jpeg")</f>
        <v/>
      </c>
      <c r="C95" s="11">
        <v>1773.0</v>
      </c>
    </row>
    <row r="96" ht="90.0" customHeight="1">
      <c r="A96" s="8" t="s">
        <v>99</v>
      </c>
      <c r="B96" s="8" t="str">
        <f>IMAGE("http://plassets.ws.pho.to/e/3156/result_square.jpg")</f>
        <v/>
      </c>
      <c r="C96" s="10">
        <v>3156.0</v>
      </c>
    </row>
    <row r="97" ht="90.0" customHeight="1">
      <c r="A97" s="9" t="s">
        <v>100</v>
      </c>
      <c r="B97" s="8" t="str">
        <f>IMAGE("http://plassets.ws.pho.to/e/2287/result_square.jpg")</f>
        <v/>
      </c>
      <c r="C97" s="11">
        <v>2287.0</v>
      </c>
    </row>
    <row r="98" ht="90.0" customHeight="1">
      <c r="A98" s="9" t="s">
        <v>101</v>
      </c>
      <c r="B98" s="8" t="str">
        <f>IMAGE("http://plassets.ws.pho.to/e/2317/result.jpg")</f>
        <v/>
      </c>
      <c r="C98" s="11">
        <v>2317.0</v>
      </c>
    </row>
    <row r="99" ht="90.0" customHeight="1">
      <c r="A99" s="9" t="s">
        <v>103</v>
      </c>
      <c r="B99" s="8" t="str">
        <f>IMAGE("http://plassets.ws.pho.to/e/1064/result_square.jpg")</f>
        <v/>
      </c>
      <c r="C99" s="11">
        <v>1064.0</v>
      </c>
    </row>
    <row r="100" ht="90.0" customHeight="1">
      <c r="A100" s="9" t="s">
        <v>104</v>
      </c>
      <c r="B100" s="8" t="str">
        <f>IMAGE("http://plassets.ws.pho.to/e/483/result_square.jpg")</f>
        <v/>
      </c>
      <c r="C100" s="11">
        <v>483.0</v>
      </c>
    </row>
    <row r="101" ht="90.0" customHeight="1">
      <c r="A101" s="8" t="s">
        <v>105</v>
      </c>
      <c r="B101" s="8" t="str">
        <f>IMAGE("http://plassets.ws.pho.to/e/3256/result_square.jpg")</f>
        <v/>
      </c>
      <c r="C101" s="10">
        <v>3256.0</v>
      </c>
    </row>
    <row r="102" ht="90.0" customHeight="1">
      <c r="A102" s="8" t="s">
        <v>106</v>
      </c>
      <c r="B102" s="8" t="str">
        <f>IMAGE("http://plassets.ws.pho.to/e/3114/result_square.jpg")</f>
        <v/>
      </c>
      <c r="C102" s="10">
        <v>3114.0</v>
      </c>
    </row>
    <row r="103" ht="90.0" customHeight="1">
      <c r="A103" s="9" t="s">
        <v>107</v>
      </c>
      <c r="B103" s="8" t="str">
        <f>IMAGE("http://plassets.ws.pho.to/e/936/result_square.jpg")</f>
        <v/>
      </c>
      <c r="C103" s="11">
        <v>936.0</v>
      </c>
    </row>
    <row r="104" ht="90.0" customHeight="1">
      <c r="A104" s="9" t="s">
        <v>108</v>
      </c>
      <c r="B104" s="8" t="str">
        <f>IMAGE("http://plassets.ws.pho.to/e/1996/result_square.jpg")</f>
        <v/>
      </c>
      <c r="C104" s="11">
        <v>1996.0</v>
      </c>
    </row>
    <row r="105" ht="90.0" customHeight="1">
      <c r="A105" s="9" t="s">
        <v>109</v>
      </c>
      <c r="B105" s="8" t="str">
        <f>IMAGE("http://plassets.ws.pho.to/e/892/result_square.jpg")</f>
        <v/>
      </c>
      <c r="C105" s="11">
        <v>892.0</v>
      </c>
    </row>
    <row r="106" ht="90.0" customHeight="1">
      <c r="A106" s="8" t="s">
        <v>110</v>
      </c>
      <c r="B106" s="8" t="str">
        <f>IMAGE("http://plassets.ws.pho.to/a/e/default/3110.jpg")</f>
        <v/>
      </c>
      <c r="C106" s="10">
        <v>3110.0</v>
      </c>
    </row>
    <row r="107" ht="90.0" customHeight="1">
      <c r="A107" s="8" t="s">
        <v>111</v>
      </c>
      <c r="B107" s="8" t="str">
        <f>IMAGE("http://plassets.ws.pho.to/a/e/default/3121.jpg")</f>
        <v/>
      </c>
      <c r="C107" s="10">
        <v>3121.0</v>
      </c>
    </row>
    <row r="108" ht="90.0" customHeight="1">
      <c r="A108" s="8" t="s">
        <v>112</v>
      </c>
      <c r="B108" s="8" t="str">
        <f>IMAGE("http://plassets.ws.pho.to/a/e/default/3147.jpg")</f>
        <v/>
      </c>
      <c r="C108" s="10">
        <v>3147.0</v>
      </c>
    </row>
    <row r="109" ht="90.0" customHeight="1">
      <c r="A109" s="8" t="s">
        <v>114</v>
      </c>
      <c r="B109" s="8" t="str">
        <f>IMAGE("http://plassets.ws.pho.to/a/e/default/3109.jpg")</f>
        <v/>
      </c>
      <c r="C109" s="10">
        <v>3109.0</v>
      </c>
    </row>
    <row r="110" ht="90.0" customHeight="1">
      <c r="A110" s="9" t="s">
        <v>113</v>
      </c>
      <c r="B110" s="8" t="str">
        <f>IMAGE("http://plassets.ws.pho.to/e/2279/result_square.jpg")</f>
        <v/>
      </c>
      <c r="C110" s="11">
        <v>2279.0</v>
      </c>
    </row>
    <row r="111" ht="90.0" customHeight="1">
      <c r="A111" s="8" t="s">
        <v>117</v>
      </c>
      <c r="B111" s="8" t="str">
        <f>IMAGE("http://plassets.ws.pho.to/e/3096/result_square.jpg")</f>
        <v/>
      </c>
      <c r="C111" s="10">
        <v>3096.0</v>
      </c>
    </row>
    <row r="112" ht="90.0" customHeight="1">
      <c r="A112" s="9" t="s">
        <v>115</v>
      </c>
      <c r="B112" s="8" t="str">
        <f>IMAGE("http://plassets.ws.pho.to/e/1828/result_square.jpg")</f>
        <v/>
      </c>
      <c r="C112" s="11">
        <v>1828.0</v>
      </c>
    </row>
    <row r="113" ht="90.0" customHeight="1">
      <c r="A113" s="9" t="s">
        <v>116</v>
      </c>
      <c r="B113" s="8" t="str">
        <f>IMAGE("http://plassets.ws.pho.to/e/2247/result_square.jpg")</f>
        <v/>
      </c>
      <c r="C113" s="11">
        <v>2247.0</v>
      </c>
    </row>
    <row r="114" ht="90.0" customHeight="1">
      <c r="A114" s="9" t="s">
        <v>118</v>
      </c>
      <c r="B114" s="8" t="str">
        <f>IMAGE("http://plassets.ws.pho.to/e/2172/result_square.jpg")</f>
        <v/>
      </c>
      <c r="C114" s="11">
        <v>2172.0</v>
      </c>
    </row>
    <row r="115" ht="90.0" customHeight="1">
      <c r="A115" s="8" t="s">
        <v>119</v>
      </c>
      <c r="B115" s="8" t="str">
        <f>IMAGE("http://plassets.ws.pho.to/e/3009/result_square.jpg")</f>
        <v/>
      </c>
      <c r="C115" s="10">
        <v>3009.0</v>
      </c>
    </row>
    <row r="116" ht="90.0" customHeight="1">
      <c r="A116" s="9" t="s">
        <v>120</v>
      </c>
      <c r="B116" s="8" t="str">
        <f>IMAGE("http://plassets.ws.pho.to/e/1693/result_square.gif")</f>
        <v/>
      </c>
      <c r="C116" s="11">
        <v>1693.0</v>
      </c>
    </row>
    <row r="117" ht="90.0" customHeight="1">
      <c r="A117" s="9" t="s">
        <v>121</v>
      </c>
      <c r="B117" s="8" t="str">
        <f>IMAGE("http://plassets.ws.pho.to/e/2568/result_square.jpg")</f>
        <v/>
      </c>
      <c r="C117" s="11">
        <v>2568.0</v>
      </c>
    </row>
    <row r="118" ht="90.0" customHeight="1">
      <c r="A118" s="9" t="s">
        <v>122</v>
      </c>
      <c r="B118" s="8" t="str">
        <f>IMAGE("http://plassets.ws.pho.to/e/2244/result_square.jpg")</f>
        <v/>
      </c>
      <c r="C118" s="11">
        <v>2244.0</v>
      </c>
    </row>
    <row r="119" ht="90.0" customHeight="1">
      <c r="A119" s="9" t="s">
        <v>123</v>
      </c>
      <c r="B119" s="8" t="str">
        <f>IMAGE("http://plassets.ws.pho.to/e/1829/result.jpeg")</f>
        <v/>
      </c>
      <c r="C119" s="11">
        <v>1829.0</v>
      </c>
    </row>
    <row r="120" ht="90.0" customHeight="1">
      <c r="A120" s="8" t="s">
        <v>124</v>
      </c>
      <c r="B120" s="8" t="str">
        <f>IMAGE("http://plassets.ws.pho.to/e/3217/result_square.jpg")</f>
        <v/>
      </c>
      <c r="C120" s="10">
        <v>3217.0</v>
      </c>
    </row>
    <row r="121" ht="90.0" customHeight="1">
      <c r="A121" s="9" t="s">
        <v>125</v>
      </c>
      <c r="B121" s="8" t="str">
        <f>IMAGE("http://plassets.ws.pho.to/e/887/result.jpg")</f>
        <v/>
      </c>
      <c r="C121" s="11">
        <v>887.0</v>
      </c>
    </row>
    <row r="122" ht="90.0" customHeight="1">
      <c r="A122" s="9" t="s">
        <v>126</v>
      </c>
      <c r="B122" s="8" t="str">
        <f>IMAGE("http://plassets.ws.pho.to/e/937/result_square.jpg")</f>
        <v/>
      </c>
      <c r="C122" s="11">
        <v>937.0</v>
      </c>
    </row>
    <row r="123" ht="90.0" customHeight="1">
      <c r="A123" s="8" t="s">
        <v>127</v>
      </c>
      <c r="B123" s="8" t="str">
        <f>IMAGE("http://plassets.ws.pho.to/e/3105/result_square.jpg")</f>
        <v/>
      </c>
      <c r="C123" s="10">
        <v>3105.0</v>
      </c>
    </row>
    <row r="124" ht="90.0" customHeight="1">
      <c r="A124" s="9" t="s">
        <v>128</v>
      </c>
      <c r="B124" s="8" t="str">
        <f>IMAGE("http://plassets.ws.pho.to/e/820/result.jpg")</f>
        <v/>
      </c>
      <c r="C124" s="11">
        <v>820.0</v>
      </c>
    </row>
    <row r="125" ht="90.0" customHeight="1">
      <c r="A125" s="9" t="s">
        <v>129</v>
      </c>
      <c r="B125" s="8" t="str">
        <f>IMAGE("http://plassets.ws.pho.to/e/337/result.jpg")</f>
        <v/>
      </c>
      <c r="C125" s="11">
        <v>337.0</v>
      </c>
    </row>
    <row r="126" ht="90.0" customHeight="1">
      <c r="A126" s="9" t="s">
        <v>130</v>
      </c>
      <c r="B126" s="8" t="str">
        <f>IMAGE("http://plassets.ws.pho.to/e/944/result_square.jpg")</f>
        <v/>
      </c>
      <c r="C126" s="11">
        <v>944.0</v>
      </c>
    </row>
    <row r="127" ht="90.0" customHeight="1">
      <c r="A127" s="9" t="s">
        <v>131</v>
      </c>
      <c r="B127" s="8" t="str">
        <f>IMAGE("http://plassets.ws.pho.to/e/895/result_square.jpg")</f>
        <v/>
      </c>
      <c r="C127" s="11">
        <v>895.0</v>
      </c>
    </row>
    <row r="128" ht="90.0" customHeight="1">
      <c r="A128" s="9" t="s">
        <v>132</v>
      </c>
      <c r="B128" s="8" t="str">
        <f>IMAGE("http://plassets.ws.pho.to/e/1342/result_square_v1562745582.jpg")</f>
        <v/>
      </c>
      <c r="C128" s="11">
        <v>1342.0</v>
      </c>
    </row>
    <row r="129" ht="90.0" customHeight="1">
      <c r="A129" s="9" t="s">
        <v>133</v>
      </c>
      <c r="B129" s="8" t="str">
        <f>IMAGE("http://plassets.ws.pho.to/e/946/result_square.jpg")</f>
        <v/>
      </c>
      <c r="C129" s="11">
        <v>946.0</v>
      </c>
    </row>
    <row r="130" ht="90.0" customHeight="1">
      <c r="A130" s="9" t="s">
        <v>134</v>
      </c>
      <c r="B130" s="8" t="str">
        <f>IMAGE("http://plassets.ws.pho.to/e/1209/result_square.jpg")</f>
        <v/>
      </c>
      <c r="C130" s="11">
        <v>1209.0</v>
      </c>
    </row>
    <row r="131" ht="90.0" customHeight="1">
      <c r="A131" s="9" t="s">
        <v>135</v>
      </c>
      <c r="B131" s="8" t="str">
        <f>IMAGE("http://plassets.ws.pho.to/e/926/result_square.jpg")</f>
        <v/>
      </c>
      <c r="C131" s="11">
        <v>926.0</v>
      </c>
    </row>
    <row r="132" ht="90.0" customHeight="1">
      <c r="A132" s="9" t="s">
        <v>136</v>
      </c>
      <c r="B132" s="8" t="str">
        <f>IMAGE("http://plassets.ws.pho.to/e/1178/result_square.jpg")</f>
        <v/>
      </c>
      <c r="C132" s="11">
        <v>1178.0</v>
      </c>
    </row>
    <row r="133" ht="90.0" customHeight="1">
      <c r="A133" s="9" t="s">
        <v>137</v>
      </c>
      <c r="B133" s="8" t="str">
        <f>IMAGE("http://plassets.ws.pho.to/e/1154/result_square.jpg")</f>
        <v/>
      </c>
      <c r="C133" s="11">
        <v>1154.0</v>
      </c>
    </row>
    <row r="134" ht="90.0" customHeight="1">
      <c r="A134" s="9" t="s">
        <v>138</v>
      </c>
      <c r="B134" s="8" t="str">
        <f>IMAGE("http://plassets.ws.pho.to/e/1169/result.jpg")</f>
        <v/>
      </c>
      <c r="C134" s="11">
        <v>1169.0</v>
      </c>
    </row>
    <row r="135" ht="90.0" customHeight="1">
      <c r="A135" s="8" t="s">
        <v>139</v>
      </c>
      <c r="B135" s="8" t="str">
        <f>IMAGE("http://plassets.ws.pho.to/e/3157/result_square.jpg")</f>
        <v/>
      </c>
      <c r="C135" s="10">
        <v>3157.0</v>
      </c>
    </row>
    <row r="136" ht="90.0" customHeight="1">
      <c r="A136" s="9" t="s">
        <v>140</v>
      </c>
      <c r="B136" s="8" t="str">
        <f>IMAGE("http://plassets.ws.pho.to/e/475/result.jpg")</f>
        <v/>
      </c>
      <c r="C136" s="11">
        <v>475.0</v>
      </c>
    </row>
    <row r="137" ht="90.0" customHeight="1">
      <c r="A137" s="9" t="s">
        <v>141</v>
      </c>
      <c r="B137" s="8" t="str">
        <f>IMAGE("http://plassets.ws.pho.to/e/1028/result_square.jpg")</f>
        <v/>
      </c>
      <c r="C137" s="11">
        <v>1028.0</v>
      </c>
    </row>
    <row r="138" ht="90.0" customHeight="1">
      <c r="A138" s="9" t="s">
        <v>142</v>
      </c>
      <c r="B138" s="8" t="str">
        <f>IMAGE("http://plassets.ws.pho.to/e/1942/result.jpg")</f>
        <v/>
      </c>
      <c r="C138" s="11">
        <v>1942.0</v>
      </c>
    </row>
    <row r="139" ht="90.0" customHeight="1">
      <c r="A139" s="9" t="s">
        <v>143</v>
      </c>
      <c r="B139" s="8" t="str">
        <f>IMAGE("http://plassets.ws.pho.to/e/1694/result_320.gif")</f>
        <v/>
      </c>
      <c r="C139" s="11">
        <v>1694.0</v>
      </c>
    </row>
    <row r="140" ht="90.0" customHeight="1">
      <c r="A140" s="9" t="s">
        <v>144</v>
      </c>
      <c r="B140" s="8" t="str">
        <f>IMAGE("http://plassets.ws.pho.to/e/2107/result_square.jpg")</f>
        <v/>
      </c>
      <c r="C140" s="11">
        <v>2107.0</v>
      </c>
    </row>
    <row r="141" ht="90.0" customHeight="1">
      <c r="A141" s="9" t="s">
        <v>145</v>
      </c>
      <c r="B141" s="8" t="str">
        <f>IMAGE("http://plassets.ws.pho.to/e/2097/result_square.jpg")</f>
        <v/>
      </c>
      <c r="C141" s="11">
        <v>2097.0</v>
      </c>
    </row>
    <row r="142" ht="90.0" customHeight="1">
      <c r="A142" s="9" t="s">
        <v>146</v>
      </c>
      <c r="B142" s="8" t="str">
        <f>IMAGE("http://plassets.ws.pho.to/e/2234/result_square.jpg")</f>
        <v/>
      </c>
      <c r="C142" s="11">
        <v>2234.0</v>
      </c>
    </row>
    <row r="143" ht="90.0" customHeight="1">
      <c r="A143" s="8" t="s">
        <v>147</v>
      </c>
      <c r="B143" s="8" t="str">
        <f>IMAGE("http://plassets.ws.pho.to/e/3298/result_square.gif")</f>
        <v/>
      </c>
      <c r="C143" s="10">
        <v>3298.0</v>
      </c>
    </row>
    <row r="144" ht="90.0" customHeight="1">
      <c r="A144" s="8" t="s">
        <v>148</v>
      </c>
      <c r="B144" s="8" t="str">
        <f>IMAGE("http://plassets.ws.pho.to/e/3098/result_square.gif")</f>
        <v/>
      </c>
      <c r="C144" s="10">
        <v>3098.0</v>
      </c>
    </row>
    <row r="145" ht="90.0" customHeight="1">
      <c r="A145" s="9" t="s">
        <v>149</v>
      </c>
      <c r="B145" s="8" t="str">
        <f>IMAGE("http://plassets.ws.pho.to/e/1707/result_square.gif")</f>
        <v/>
      </c>
      <c r="C145" s="11">
        <v>1707.0</v>
      </c>
    </row>
    <row r="146" ht="90.0" customHeight="1">
      <c r="A146" s="8" t="s">
        <v>150</v>
      </c>
      <c r="B146" s="8" t="str">
        <f>IMAGE("http://plassets.ws.pho.to/e/3375/result_square.gif")</f>
        <v/>
      </c>
      <c r="C146" s="10">
        <v>3375.0</v>
      </c>
    </row>
    <row r="147" ht="90.0" customHeight="1">
      <c r="A147" s="9" t="s">
        <v>151</v>
      </c>
      <c r="B147" s="8" t="str">
        <f>IMAGE("http://plassets.ws.pho.to/e/2152/result_square.jpg")</f>
        <v/>
      </c>
      <c r="C147" s="11">
        <v>2152.0</v>
      </c>
    </row>
    <row r="148" ht="90.0" customHeight="1">
      <c r="A148" s="9" t="s">
        <v>152</v>
      </c>
      <c r="B148" s="8" t="str">
        <f>IMAGE("http://plassets.ws.pho.to/e/282/result_square.jpg")</f>
        <v/>
      </c>
      <c r="C148" s="11">
        <v>282.0</v>
      </c>
    </row>
    <row r="149" ht="90.0" customHeight="1">
      <c r="A149" s="9" t="s">
        <v>153</v>
      </c>
      <c r="B149" s="8" t="str">
        <f>IMAGE("http://plassets.ws.pho.to/e/570/result_square.jpg")</f>
        <v/>
      </c>
      <c r="C149" s="11">
        <v>570.0</v>
      </c>
    </row>
    <row r="150" ht="90.0" customHeight="1">
      <c r="A150" s="9" t="s">
        <v>155</v>
      </c>
      <c r="B150" s="8" t="str">
        <f>IMAGE("http://plassets.ws.pho.to/e/1959/result_square.jpg")</f>
        <v/>
      </c>
      <c r="C150" s="11">
        <v>1959.0</v>
      </c>
    </row>
    <row r="151" ht="90.0" customHeight="1">
      <c r="A151" s="9" t="s">
        <v>156</v>
      </c>
      <c r="B151" s="8" t="str">
        <f>IMAGE("http://plassets.ws.pho.to/e/1294/result_square.jpg")</f>
        <v/>
      </c>
      <c r="C151" s="11">
        <v>1294.0</v>
      </c>
    </row>
    <row r="152" ht="90.0" customHeight="1">
      <c r="A152" s="8" t="s">
        <v>157</v>
      </c>
      <c r="B152" s="8" t="str">
        <f>IMAGE("http://plassets.ws.pho.to/e/3364/result_square.jpg")</f>
        <v/>
      </c>
      <c r="C152" s="10">
        <v>3364.0</v>
      </c>
    </row>
    <row r="153" ht="90.0" customHeight="1">
      <c r="A153" s="9" t="s">
        <v>158</v>
      </c>
      <c r="B153" s="8" t="str">
        <f>IMAGE("http://plassets.ws.pho.to/e/1807/result_square_v2.jpg")</f>
        <v/>
      </c>
      <c r="C153" s="11">
        <v>1807.0</v>
      </c>
    </row>
    <row r="154" ht="90.0" customHeight="1">
      <c r="A154" s="9" t="s">
        <v>159</v>
      </c>
      <c r="B154" s="8" t="str">
        <f>IMAGE("http://plassets.ws.pho.to/e/1646/result_square.jpg")</f>
        <v/>
      </c>
      <c r="C154" s="11">
        <v>1646.0</v>
      </c>
    </row>
    <row r="155" ht="90.0" customHeight="1">
      <c r="A155" s="9" t="s">
        <v>160</v>
      </c>
      <c r="B155" s="8" t="str">
        <f>IMAGE("http://plassets.ws.pho.to/e/1201/result_square.jpg")</f>
        <v/>
      </c>
      <c r="C155" s="11">
        <v>1201.0</v>
      </c>
    </row>
    <row r="156" ht="90.0" customHeight="1">
      <c r="A156" s="8" t="s">
        <v>161</v>
      </c>
      <c r="B156" s="8" t="str">
        <f>IMAGE("http://plassets.ws.pho.to/e/2859/result_square_12.jpg")</f>
        <v/>
      </c>
      <c r="C156" s="10">
        <v>2859.0</v>
      </c>
    </row>
    <row r="157" ht="90.0" customHeight="1">
      <c r="A157" s="9" t="s">
        <v>162</v>
      </c>
      <c r="B157" s="8" t="str">
        <f>IMAGE("http://plassets.ws.pho.to/e/1096/result_square.jpg")</f>
        <v/>
      </c>
      <c r="C157" s="11">
        <v>1096.0</v>
      </c>
    </row>
    <row r="158" ht="90.0" customHeight="1">
      <c r="A158" s="9" t="s">
        <v>163</v>
      </c>
      <c r="B158" s="8" t="str">
        <f>IMAGE("http://plassets.ws.pho.to/e/1995/result_square.jpg")</f>
        <v/>
      </c>
      <c r="C158" s="11">
        <v>1995.0</v>
      </c>
    </row>
    <row r="159" ht="90.0" customHeight="1">
      <c r="A159" s="9" t="s">
        <v>164</v>
      </c>
      <c r="B159" s="8" t="str">
        <f>IMAGE("http://plassets.ws.pho.to/e/769/result_square.jpg")</f>
        <v/>
      </c>
      <c r="C159" s="11">
        <v>769.0</v>
      </c>
    </row>
    <row r="160" ht="90.0" customHeight="1">
      <c r="A160" s="9" t="s">
        <v>165</v>
      </c>
      <c r="B160" s="8" t="str">
        <f>IMAGE("http://plassets.ws.pho.to/e/1233/result_square.jpg")</f>
        <v/>
      </c>
      <c r="C160" s="11">
        <v>1233.0</v>
      </c>
    </row>
    <row r="161" ht="90.0" customHeight="1">
      <c r="A161" s="9" t="s">
        <v>166</v>
      </c>
      <c r="B161" s="8" t="str">
        <f>IMAGE("http://plassets.ws.pho.to/e/2354/result_square_v1563211392.jpg")</f>
        <v/>
      </c>
      <c r="C161" s="11">
        <v>2354.0</v>
      </c>
    </row>
    <row r="162" ht="90.0" customHeight="1">
      <c r="A162" s="9" t="s">
        <v>167</v>
      </c>
      <c r="B162" s="8" t="str">
        <f>IMAGE("http://plassets.ws.pho.to/e/2108/result_square1.jpg")</f>
        <v/>
      </c>
      <c r="C162" s="11">
        <v>2108.0</v>
      </c>
    </row>
    <row r="163" ht="90.0" customHeight="1">
      <c r="A163" s="9" t="s">
        <v>168</v>
      </c>
      <c r="B163" s="8" t="str">
        <f>IMAGE("http://plassets.ws.pho.to/e/1446/result_square.jpg")</f>
        <v/>
      </c>
      <c r="C163" s="11">
        <v>1446.0</v>
      </c>
    </row>
    <row r="164" ht="90.0" customHeight="1">
      <c r="A164" s="9" t="s">
        <v>169</v>
      </c>
      <c r="B164" s="8" t="str">
        <f>IMAGE("http://plassets.ws.pho.to/e/2169/result_square.jpg")</f>
        <v/>
      </c>
      <c r="C164" s="11">
        <v>2169.0</v>
      </c>
    </row>
    <row r="165" ht="90.0" customHeight="1">
      <c r="A165" s="8" t="s">
        <v>170</v>
      </c>
      <c r="B165" s="8" t="str">
        <f>IMAGE("http://plassets.ws.pho.to/e/3291/result_square.jpg")</f>
        <v/>
      </c>
      <c r="C165" s="10">
        <v>3291.0</v>
      </c>
    </row>
    <row r="166" ht="90.0" customHeight="1">
      <c r="A166" s="8" t="s">
        <v>171</v>
      </c>
      <c r="B166" s="8" t="str">
        <f>IMAGE("http://plassets.ws.pho.to/e/3281/result_square.jpg")</f>
        <v/>
      </c>
      <c r="C166" s="10">
        <v>3281.0</v>
      </c>
    </row>
    <row r="167" ht="90.0" customHeight="1">
      <c r="A167" s="8" t="s">
        <v>172</v>
      </c>
      <c r="B167" s="8" t="str">
        <f>IMAGE("http://plassets.ws.pho.to/e/3292/result_square.jpg")</f>
        <v/>
      </c>
      <c r="C167" s="10">
        <v>3292.0</v>
      </c>
    </row>
    <row r="168" ht="90.0" customHeight="1">
      <c r="A168" s="9" t="s">
        <v>173</v>
      </c>
      <c r="B168" s="8" t="str">
        <f>IMAGE("http://plassets.ws.pho.to/e/628/result_320.gif")</f>
        <v/>
      </c>
      <c r="C168" s="11">
        <v>628.0</v>
      </c>
    </row>
    <row r="169" ht="90.0" customHeight="1">
      <c r="A169" s="9" t="s">
        <v>174</v>
      </c>
      <c r="B169" s="8" t="str">
        <f>IMAGE("http://plassets.ws.pho.to/e/1753/result_square.jpg")</f>
        <v/>
      </c>
      <c r="C169" s="11">
        <v>1753.0</v>
      </c>
    </row>
    <row r="170" ht="90.0" customHeight="1">
      <c r="A170" s="9" t="s">
        <v>175</v>
      </c>
      <c r="B170" s="8" t="str">
        <f>IMAGE("http://plassets.ws.pho.to/e/1957/result_square.gif")</f>
        <v/>
      </c>
      <c r="C170" s="11">
        <v>1957.0</v>
      </c>
    </row>
    <row r="171" ht="90.0" customHeight="1">
      <c r="A171" s="9" t="s">
        <v>176</v>
      </c>
      <c r="B171" s="8" t="str">
        <f>IMAGE("http://plassets.ws.pho.to/e/2120/result_square.jpg")</f>
        <v/>
      </c>
      <c r="C171" s="11">
        <v>2120.0</v>
      </c>
    </row>
    <row r="172" ht="90.0" customHeight="1">
      <c r="A172" s="9" t="s">
        <v>177</v>
      </c>
      <c r="B172" s="8" t="str">
        <f>IMAGE("http://plassets.ws.pho.to/e/824/result.jpg")</f>
        <v/>
      </c>
      <c r="C172" s="11">
        <v>824.0</v>
      </c>
    </row>
    <row r="173" ht="90.0" customHeight="1">
      <c r="A173" s="8" t="s">
        <v>178</v>
      </c>
      <c r="B173" s="8" t="str">
        <f>IMAGE("http://plassets.ws.pho.to/e/3211/result_square.jpg")</f>
        <v/>
      </c>
      <c r="C173" s="10">
        <v>3211.0</v>
      </c>
    </row>
    <row r="174" ht="90.0" customHeight="1">
      <c r="A174" s="9" t="s">
        <v>179</v>
      </c>
      <c r="B174" s="8" t="str">
        <f>IMAGE("http://plassets.ws.pho.to/e/1644/result_square.jpg")</f>
        <v/>
      </c>
      <c r="C174" s="11">
        <v>1644.0</v>
      </c>
    </row>
    <row r="175" ht="90.0" customHeight="1">
      <c r="A175" s="9" t="s">
        <v>180</v>
      </c>
      <c r="B175" s="8" t="str">
        <f>IMAGE("http://plassets.ws.pho.to/e/1862/result_square.jpg")</f>
        <v/>
      </c>
      <c r="C175" s="11">
        <v>1862.0</v>
      </c>
    </row>
    <row r="176" ht="90.0" customHeight="1">
      <c r="A176" s="9" t="s">
        <v>181</v>
      </c>
      <c r="B176" s="8" t="str">
        <f>IMAGE("http://plassets.ws.pho.to/e/2605/result_square.jpg")</f>
        <v/>
      </c>
      <c r="C176" s="11">
        <v>2605.0</v>
      </c>
    </row>
    <row r="177" ht="90.0" customHeight="1">
      <c r="A177" s="9" t="s">
        <v>182</v>
      </c>
      <c r="B177" s="8" t="str">
        <f>IMAGE("http://plassets.ws.pho.to/e/2129/result_square.jpg")</f>
        <v/>
      </c>
      <c r="C177" s="11">
        <v>2129.0</v>
      </c>
    </row>
    <row r="178" ht="90.0" customHeight="1">
      <c r="A178" s="9" t="s">
        <v>183</v>
      </c>
      <c r="B178" s="8" t="str">
        <f>IMAGE("http://plassets.ws.pho.to/e/2132/result_square.jpg")</f>
        <v/>
      </c>
      <c r="C178" s="11">
        <v>2132.0</v>
      </c>
    </row>
    <row r="179" ht="90.0" customHeight="1">
      <c r="A179" s="9" t="s">
        <v>184</v>
      </c>
      <c r="B179" s="8" t="str">
        <f>IMAGE("http://plassets.ws.pho.to/e/1774/result.jpeg")</f>
        <v/>
      </c>
      <c r="C179" s="11">
        <v>1774.0</v>
      </c>
    </row>
    <row r="180" ht="90.0" customHeight="1">
      <c r="A180" s="9" t="s">
        <v>185</v>
      </c>
      <c r="B180" s="8" t="str">
        <f>IMAGE("http://plassets.ws.pho.to/e/300/result_square.jpg")</f>
        <v/>
      </c>
      <c r="C180" s="11">
        <v>300.0</v>
      </c>
    </row>
    <row r="181" ht="90.0" customHeight="1">
      <c r="A181" s="9" t="s">
        <v>186</v>
      </c>
      <c r="B181" s="8" t="str">
        <f>IMAGE("http://plassets.ws.pho.to/e/903/result_square.jpg")</f>
        <v/>
      </c>
      <c r="C181" s="11">
        <v>903.0</v>
      </c>
    </row>
    <row r="182" ht="90.0" customHeight="1">
      <c r="A182" s="9" t="s">
        <v>187</v>
      </c>
      <c r="B182" s="8" t="str">
        <f>IMAGE("http://plassets.ws.pho.to/e/718/result.jpg")</f>
        <v/>
      </c>
      <c r="C182" s="11">
        <v>718.0</v>
      </c>
    </row>
    <row r="183" ht="90.0" customHeight="1">
      <c r="A183" s="9" t="s">
        <v>188</v>
      </c>
      <c r="B183" s="8" t="str">
        <f>IMAGE("http://plassets.ws.pho.to/e/2323/result_square.jpg")</f>
        <v/>
      </c>
      <c r="C183" s="11">
        <v>2323.0</v>
      </c>
    </row>
    <row r="184" ht="90.0" customHeight="1">
      <c r="A184" s="9" t="s">
        <v>189</v>
      </c>
      <c r="B184" s="8" t="str">
        <f>IMAGE("http://plassets.ws.pho.to/e/2380/result_square.jpg")</f>
        <v/>
      </c>
      <c r="C184" s="11">
        <v>2380.0</v>
      </c>
    </row>
    <row r="185" ht="90.0" customHeight="1">
      <c r="A185" s="9" t="s">
        <v>190</v>
      </c>
      <c r="B185" s="8" t="str">
        <f>IMAGE("http://plassets.ws.pho.to/e/2412/result_square.jpg")</f>
        <v/>
      </c>
      <c r="C185" s="11">
        <v>2412.0</v>
      </c>
    </row>
    <row r="186" ht="90.0" customHeight="1">
      <c r="A186" s="9" t="s">
        <v>191</v>
      </c>
      <c r="B186" s="8" t="str">
        <f>IMAGE("http://plassets.ws.pho.to/e/2699/result_320_v2.gif")</f>
        <v/>
      </c>
      <c r="C186" s="11">
        <v>2699.0</v>
      </c>
    </row>
    <row r="187" ht="90.0" customHeight="1">
      <c r="A187" s="9" t="s">
        <v>192</v>
      </c>
      <c r="B187" s="8" t="str">
        <f>IMAGE("http://plassets.ws.pho.to/e/1635/result_square.jpg")</f>
        <v/>
      </c>
      <c r="C187" s="11">
        <v>1635.0</v>
      </c>
    </row>
    <row r="188" ht="90.0" customHeight="1">
      <c r="A188" s="9" t="s">
        <v>193</v>
      </c>
      <c r="B188" s="8" t="str">
        <f>IMAGE("http://plassets.ws.pho.to/e/1293/result_square.jpg")</f>
        <v/>
      </c>
      <c r="C188" s="11">
        <v>1293.0</v>
      </c>
    </row>
    <row r="189" ht="90.0" customHeight="1">
      <c r="A189" s="9" t="s">
        <v>194</v>
      </c>
      <c r="B189" s="8" t="str">
        <f>IMAGE("http://plassets.ws.pho.to/e/954/result_square.jpg")</f>
        <v/>
      </c>
      <c r="C189" s="11">
        <v>954.0</v>
      </c>
    </row>
    <row r="190" ht="90.0" customHeight="1">
      <c r="A190" s="9" t="s">
        <v>195</v>
      </c>
      <c r="B190" s="8" t="str">
        <f>IMAGE("http://plassets.ws.pho.to/e/289/result_square.jpg")</f>
        <v/>
      </c>
      <c r="C190" s="11">
        <v>289.0</v>
      </c>
    </row>
    <row r="191" ht="90.0" customHeight="1">
      <c r="A191" s="9" t="s">
        <v>196</v>
      </c>
      <c r="B191" s="8" t="str">
        <f>IMAGE("http://plassets.ws.pho.to/e/885/result.jpg")</f>
        <v/>
      </c>
      <c r="C191" s="11">
        <v>885.0</v>
      </c>
    </row>
    <row r="192" ht="90.0" customHeight="1">
      <c r="A192" s="9" t="s">
        <v>197</v>
      </c>
      <c r="B192" s="8" t="str">
        <f>IMAGE("http://plassets.ws.pho.to/e/460/result.jpg")</f>
        <v/>
      </c>
      <c r="C192" s="11">
        <v>460.0</v>
      </c>
    </row>
    <row r="193" ht="90.0" customHeight="1">
      <c r="A193" s="9" t="s">
        <v>198</v>
      </c>
      <c r="B193" s="8" t="str">
        <f>IMAGE("http://plassets.ws.pho.to/e/1326/result_square.jpg")</f>
        <v/>
      </c>
      <c r="C193" s="11">
        <v>1326.0</v>
      </c>
    </row>
    <row r="194" ht="90.0" customHeight="1">
      <c r="A194" s="9" t="s">
        <v>199</v>
      </c>
      <c r="B194" s="8" t="str">
        <f>IMAGE("http://plassets.ws.pho.to/e/1695/result_square.gif")</f>
        <v/>
      </c>
      <c r="C194" s="11">
        <v>1695.0</v>
      </c>
    </row>
    <row r="195" ht="90.0" customHeight="1">
      <c r="A195" s="9" t="s">
        <v>200</v>
      </c>
      <c r="B195" s="8" t="str">
        <f>IMAGE("http://plassets.ws.pho.to/e/872/result_square.jpg")</f>
        <v/>
      </c>
      <c r="C195" s="11">
        <v>872.0</v>
      </c>
    </row>
    <row r="196" ht="90.0" customHeight="1">
      <c r="A196" s="9" t="s">
        <v>201</v>
      </c>
      <c r="B196" s="8" t="str">
        <f>IMAGE("http://plassets.ws.pho.to/e/922/result_square.jpg")</f>
        <v/>
      </c>
      <c r="C196" s="11">
        <v>922.0</v>
      </c>
    </row>
    <row r="197" ht="90.0" customHeight="1">
      <c r="A197" s="9" t="s">
        <v>202</v>
      </c>
      <c r="B197" s="8" t="str">
        <f>IMAGE("http://plassets.ws.pho.to/e/1623/result_320.gif")</f>
        <v/>
      </c>
      <c r="C197" s="11">
        <v>1623.0</v>
      </c>
    </row>
    <row r="198" ht="90.0" customHeight="1">
      <c r="A198" s="9" t="s">
        <v>203</v>
      </c>
      <c r="B198" s="8" t="str">
        <f>IMAGE("http://plassets.ws.pho.to/e/1696/result_square.gif")</f>
        <v/>
      </c>
      <c r="C198" s="11">
        <v>1696.0</v>
      </c>
    </row>
    <row r="199" ht="90.0" customHeight="1">
      <c r="A199" s="9" t="s">
        <v>204</v>
      </c>
      <c r="B199" s="8" t="str">
        <f>IMAGE("http://plassets.ws.pho.to/e/1191/result_square.jpg")</f>
        <v/>
      </c>
      <c r="C199" s="11">
        <v>1191.0</v>
      </c>
    </row>
    <row r="200" ht="90.0" customHeight="1">
      <c r="A200" s="9" t="s">
        <v>205</v>
      </c>
      <c r="B200" s="8" t="str">
        <f>IMAGE("http://plassets.ws.pho.to/e/488/result_square.jpg")</f>
        <v/>
      </c>
      <c r="C200" s="11">
        <v>488.0</v>
      </c>
    </row>
    <row r="201" ht="90.0" customHeight="1">
      <c r="A201" s="9" t="s">
        <v>206</v>
      </c>
      <c r="B201" s="8" t="str">
        <f>IMAGE("http://plassets.ws.pho.to/e/612/result_320.gif")</f>
        <v/>
      </c>
      <c r="C201" s="11">
        <v>612.0</v>
      </c>
    </row>
    <row r="202" ht="90.0" customHeight="1">
      <c r="A202" s="9" t="s">
        <v>207</v>
      </c>
      <c r="B202" s="8" t="str">
        <f>IMAGE("http://plassets.ws.pho.to/e/1268/result_square.jpg")</f>
        <v/>
      </c>
      <c r="C202" s="11">
        <v>1268.0</v>
      </c>
    </row>
    <row r="203" ht="90.0" customHeight="1">
      <c r="A203" s="9" t="s">
        <v>208</v>
      </c>
      <c r="B203" s="8" t="str">
        <f>IMAGE("http://plassets.ws.pho.to/e/2113/result_square_v1.jpg")</f>
        <v/>
      </c>
      <c r="C203" s="11">
        <v>2113.0</v>
      </c>
    </row>
    <row r="204" ht="90.0" customHeight="1">
      <c r="A204" s="9" t="s">
        <v>209</v>
      </c>
      <c r="B204" s="8" t="str">
        <f>IMAGE("http://plassets.ws.pho.to/e/2225/result_square.jpg")</f>
        <v/>
      </c>
      <c r="C204" s="11">
        <v>2225.0</v>
      </c>
    </row>
    <row r="205" ht="90.0" customHeight="1">
      <c r="A205" s="8" t="s">
        <v>210</v>
      </c>
      <c r="B205" s="8" t="str">
        <f>IMAGE("http://plassets.ws.pho.to/e/2949/result_square.jpg")</f>
        <v/>
      </c>
      <c r="C205" s="10">
        <v>2949.0</v>
      </c>
    </row>
    <row r="206" ht="90.0" customHeight="1">
      <c r="A206" s="9" t="s">
        <v>211</v>
      </c>
      <c r="B206" s="8" t="str">
        <f>IMAGE("http://plassets.ws.pho.to/e/2219/result_square.jpg")</f>
        <v/>
      </c>
      <c r="C206" s="11">
        <v>2219.0</v>
      </c>
    </row>
    <row r="207" ht="90.0" customHeight="1">
      <c r="A207" s="9" t="s">
        <v>212</v>
      </c>
      <c r="B207" s="8" t="str">
        <f>IMAGE("http://plassets.ws.pho.to/e/1296/result_square.jpg")</f>
        <v/>
      </c>
      <c r="C207" s="11">
        <v>1296.0</v>
      </c>
    </row>
    <row r="208" ht="90.0" customHeight="1">
      <c r="A208" s="9" t="s">
        <v>213</v>
      </c>
      <c r="B208" s="8" t="str">
        <f>IMAGE("http://plassets.ws.pho.to/e/656/result.jpg")</f>
        <v/>
      </c>
      <c r="C208" s="11">
        <v>656.0</v>
      </c>
    </row>
    <row r="209" ht="90.0" customHeight="1">
      <c r="A209" s="8" t="s">
        <v>214</v>
      </c>
      <c r="B209" s="8" t="str">
        <f>IMAGE("http://plassets.ws.pho.to/e/3090/result_square.jpg")</f>
        <v/>
      </c>
      <c r="C209" s="10">
        <v>3090.0</v>
      </c>
    </row>
    <row r="210" ht="90.0" customHeight="1">
      <c r="A210" s="9" t="s">
        <v>215</v>
      </c>
      <c r="B210" s="8" t="str">
        <f>IMAGE("http://plassets.ws.pho.to/e/2646/result_square.jpg")</f>
        <v/>
      </c>
      <c r="C210" s="11">
        <v>2646.0</v>
      </c>
    </row>
    <row r="211" ht="90.0" customHeight="1">
      <c r="A211" s="9" t="s">
        <v>216</v>
      </c>
      <c r="B211" s="8" t="str">
        <f>IMAGE("http://plassets.ws.pho.to/e/544/result_320.gif")</f>
        <v/>
      </c>
      <c r="C211" s="11">
        <v>544.0</v>
      </c>
    </row>
    <row r="212" ht="90.0" customHeight="1">
      <c r="A212" s="9" t="s">
        <v>217</v>
      </c>
      <c r="B212" s="8" t="str">
        <f>IMAGE("http://plassets.ws.pho.to/a/e/default/2708.jpg")</f>
        <v/>
      </c>
      <c r="C212" s="11">
        <v>2708.0</v>
      </c>
    </row>
    <row r="213" ht="90.0" customHeight="1">
      <c r="A213" s="9" t="s">
        <v>218</v>
      </c>
      <c r="B213" s="8" t="str">
        <f>IMAGE("http://plassets.ws.pho.to/a/e/default/2748.jpg")</f>
        <v/>
      </c>
      <c r="C213" s="11">
        <v>2748.0</v>
      </c>
    </row>
    <row r="214" ht="90.0" customHeight="1">
      <c r="A214" s="8" t="s">
        <v>219</v>
      </c>
      <c r="B214" s="8" t="str">
        <f>IMAGE("http://plassets.ws.pho.to/e/3297/result_square.jpg")</f>
        <v/>
      </c>
      <c r="C214" s="10">
        <v>3297.0</v>
      </c>
    </row>
    <row r="215" ht="90.0" customHeight="1">
      <c r="A215" s="9" t="s">
        <v>220</v>
      </c>
      <c r="B215" s="8" t="str">
        <f>IMAGE("http://plassets.ws.pho.to/e/2570/result_square.jpg")</f>
        <v/>
      </c>
      <c r="C215" s="11">
        <v>2570.0</v>
      </c>
    </row>
    <row r="216" ht="90.0" customHeight="1">
      <c r="A216" s="9" t="s">
        <v>221</v>
      </c>
      <c r="B216" s="8" t="str">
        <f>IMAGE("http://plassets.ws.pho.to/e/2569/result_square.jpg")</f>
        <v/>
      </c>
      <c r="C216" s="11">
        <v>2569.0</v>
      </c>
    </row>
    <row r="217" ht="90.0" customHeight="1">
      <c r="A217" s="9" t="s">
        <v>222</v>
      </c>
      <c r="B217" s="8" t="str">
        <f>IMAGE("http://plassets.ws.pho.to/e/1277/result_square.jpg")</f>
        <v/>
      </c>
      <c r="C217" s="11">
        <v>1277.0</v>
      </c>
    </row>
    <row r="218" ht="90.0" customHeight="1">
      <c r="A218" s="9" t="s">
        <v>224</v>
      </c>
      <c r="B218" s="8" t="str">
        <f>IMAGE("http://plassets.ws.pho.to/e/436/result.jpg")</f>
        <v/>
      </c>
      <c r="C218" s="11">
        <v>436.0</v>
      </c>
    </row>
    <row r="219" ht="90.0" customHeight="1">
      <c r="A219" s="9" t="s">
        <v>225</v>
      </c>
      <c r="B219" s="8" t="str">
        <f>IMAGE("http://plassets.ws.pho.to/e/1220/result.jpg")</f>
        <v/>
      </c>
      <c r="C219" s="11">
        <v>1220.0</v>
      </c>
    </row>
    <row r="220" ht="90.0" customHeight="1">
      <c r="A220" s="8" t="s">
        <v>226</v>
      </c>
      <c r="B220" s="8" t="str">
        <f>IMAGE("http://plassets.ws.pho.to/e/3218/result_square.jpg")</f>
        <v/>
      </c>
      <c r="C220" s="10">
        <v>3218.0</v>
      </c>
    </row>
    <row r="221" ht="90.0" customHeight="1">
      <c r="A221" s="8" t="s">
        <v>227</v>
      </c>
      <c r="B221" s="8" t="str">
        <f>IMAGE("http://plassets.ws.pho.to/e/3368/result_square.jpg")</f>
        <v/>
      </c>
      <c r="C221" s="10">
        <v>3368.0</v>
      </c>
    </row>
    <row r="222" ht="90.0" customHeight="1">
      <c r="A222" s="9" t="s">
        <v>228</v>
      </c>
      <c r="B222" s="8" t="str">
        <f>IMAGE("http://plassets.ws.pho.to/e/870/result_square.jpg")</f>
        <v/>
      </c>
      <c r="C222" s="11">
        <v>870.0</v>
      </c>
    </row>
    <row r="223" ht="90.0" customHeight="1">
      <c r="A223" s="9" t="s">
        <v>229</v>
      </c>
      <c r="B223" s="8" t="str">
        <f>IMAGE("http://plassets.ws.pho.to/e/2358/result_square.jpg")</f>
        <v/>
      </c>
      <c r="C223" s="11">
        <v>2358.0</v>
      </c>
    </row>
    <row r="224" ht="90.0" customHeight="1">
      <c r="A224" s="9" t="s">
        <v>230</v>
      </c>
      <c r="B224" s="8" t="str">
        <f>IMAGE("http://plassets.ws.pho.to/e/1219/result.jpg")</f>
        <v/>
      </c>
      <c r="C224" s="11">
        <v>1219.0</v>
      </c>
    </row>
    <row r="225" ht="90.0" customHeight="1">
      <c r="A225" s="9" t="s">
        <v>231</v>
      </c>
      <c r="B225" s="8" t="str">
        <f>IMAGE("http://plassets.ws.pho.to/e/1318/result_square.jpg")</f>
        <v/>
      </c>
      <c r="C225" s="11">
        <v>1318.0</v>
      </c>
    </row>
    <row r="226" ht="90.0" customHeight="1">
      <c r="A226" s="9" t="s">
        <v>232</v>
      </c>
      <c r="B226" s="8" t="str">
        <f>IMAGE("http://plassets.ws.pho.to/e/1054/result_square.jpg")</f>
        <v/>
      </c>
      <c r="C226" s="11">
        <v>1054.0</v>
      </c>
    </row>
    <row r="227" ht="90.0" customHeight="1">
      <c r="A227" s="9" t="s">
        <v>233</v>
      </c>
      <c r="B227" s="8" t="str">
        <f>IMAGE("http://plassets.ws.pho.to/e/1668/result_square.jpg")</f>
        <v/>
      </c>
      <c r="C227" s="11">
        <v>1668.0</v>
      </c>
    </row>
    <row r="228" ht="90.0" customHeight="1">
      <c r="A228" s="9" t="s">
        <v>234</v>
      </c>
      <c r="B228" s="8" t="str">
        <f>IMAGE("http://plassets.ws.pho.to/e/682/result_square.jpg")</f>
        <v/>
      </c>
      <c r="C228" s="11">
        <v>682.0</v>
      </c>
    </row>
    <row r="229" ht="90.0" customHeight="1">
      <c r="A229" s="9" t="s">
        <v>235</v>
      </c>
      <c r="B229" s="8" t="str">
        <f>IMAGE("http://plassets.ws.pho.to/e/683/result_square.jpg")</f>
        <v/>
      </c>
      <c r="C229" s="11">
        <v>683.0</v>
      </c>
    </row>
    <row r="230" ht="90.0" customHeight="1">
      <c r="A230" s="8" t="s">
        <v>236</v>
      </c>
      <c r="B230" s="8" t="str">
        <f>IMAGE("http://plassets.ws.pho.to/e/2958/result_square.jpg")</f>
        <v/>
      </c>
      <c r="C230" s="10">
        <v>2958.0</v>
      </c>
    </row>
    <row r="231" ht="90.0" customHeight="1">
      <c r="A231" s="8" t="s">
        <v>237</v>
      </c>
      <c r="B231" s="8" t="str">
        <f>IMAGE("http://plassets.ws.pho.to/e/2912/result_square.gif")</f>
        <v/>
      </c>
      <c r="C231" s="10">
        <v>2912.0</v>
      </c>
    </row>
    <row r="232" ht="90.0" customHeight="1">
      <c r="A232" s="8" t="s">
        <v>238</v>
      </c>
      <c r="B232" s="8" t="str">
        <f>IMAGE("http://plassets.ws.pho.to/e/2956/result_square.gif")</f>
        <v/>
      </c>
      <c r="C232" s="10">
        <v>2956.0</v>
      </c>
    </row>
    <row r="233" ht="90.0" customHeight="1">
      <c r="A233" s="9" t="s">
        <v>239</v>
      </c>
      <c r="B233" s="8" t="str">
        <f>IMAGE("http://plassets.ws.pho.to/e/908/result_square.jpg")</f>
        <v/>
      </c>
      <c r="C233" s="11">
        <v>908.0</v>
      </c>
    </row>
    <row r="234" ht="90.0" customHeight="1">
      <c r="A234" s="9" t="s">
        <v>240</v>
      </c>
      <c r="B234" s="8" t="str">
        <f>IMAGE("http://plassets.ws.pho.to/e/1325/result_square.jpg")</f>
        <v/>
      </c>
      <c r="C234" s="11">
        <v>1325.0</v>
      </c>
    </row>
    <row r="235" ht="90.0" customHeight="1">
      <c r="A235" s="9" t="s">
        <v>241</v>
      </c>
      <c r="B235" s="8" t="str">
        <f>IMAGE("http://plassets.ws.pho.to/e/1338/result_square.jpg")</f>
        <v/>
      </c>
      <c r="C235" s="11">
        <v>1338.0</v>
      </c>
    </row>
    <row r="236" ht="90.0" customHeight="1">
      <c r="A236" s="9" t="s">
        <v>242</v>
      </c>
      <c r="B236" s="8" t="str">
        <f>IMAGE("http://plassets.ws.pho.to/e/1207/result_square.jpg")</f>
        <v/>
      </c>
      <c r="C236" s="11">
        <v>1207.0</v>
      </c>
    </row>
    <row r="237" ht="90.0" customHeight="1">
      <c r="A237" s="9" t="s">
        <v>243</v>
      </c>
      <c r="B237" s="8" t="str">
        <f>IMAGE("http://plassets.ws.pho.to/e/927/result_square.jpg")</f>
        <v/>
      </c>
      <c r="C237" s="11">
        <v>927.0</v>
      </c>
    </row>
    <row r="238" ht="90.0" customHeight="1">
      <c r="A238" s="9" t="s">
        <v>244</v>
      </c>
      <c r="B238" s="8" t="str">
        <f>IMAGE("http://plassets.ws.pho.to/e/1153/result_square.jpg")</f>
        <v/>
      </c>
      <c r="C238" s="11">
        <v>1153.0</v>
      </c>
    </row>
    <row r="239" ht="90.0" customHeight="1">
      <c r="A239" s="9" t="s">
        <v>245</v>
      </c>
      <c r="B239" s="8" t="str">
        <f>IMAGE("http://plassets.ws.pho.to/e/657/result.jpg")</f>
        <v/>
      </c>
      <c r="C239" s="11">
        <v>657.0</v>
      </c>
    </row>
    <row r="240" ht="90.0" customHeight="1">
      <c r="A240" s="8" t="s">
        <v>246</v>
      </c>
      <c r="B240" s="8" t="str">
        <f>IMAGE("http://plassets.ws.pho.to/a/e/default/2899.jpg")</f>
        <v/>
      </c>
      <c r="C240" s="10">
        <v>2899.0</v>
      </c>
    </row>
    <row r="241" ht="90.0" customHeight="1">
      <c r="A241" s="9" t="s">
        <v>247</v>
      </c>
      <c r="B241" s="8" t="str">
        <f>IMAGE("http://plassets.ws.pho.to/e/1810/result.jpg")</f>
        <v/>
      </c>
      <c r="C241" s="11">
        <v>1810.0</v>
      </c>
    </row>
    <row r="242" ht="90.0" customHeight="1">
      <c r="A242" s="8" t="s">
        <v>248</v>
      </c>
      <c r="B242" s="8" t="str">
        <f>IMAGE("http://plassets.ws.pho.to/e/3293/result_square.jpg")</f>
        <v/>
      </c>
      <c r="C242" s="10">
        <v>3293.0</v>
      </c>
    </row>
    <row r="243" ht="90.0" customHeight="1">
      <c r="A243" s="9" t="s">
        <v>249</v>
      </c>
      <c r="B243" s="8" t="str">
        <f>IMAGE("http://plassets.ws.pho.to/e/569/result_square.jpg")</f>
        <v/>
      </c>
      <c r="C243" s="11">
        <v>569.0</v>
      </c>
    </row>
    <row r="244" ht="90.0" customHeight="1">
      <c r="A244" s="9" t="s">
        <v>250</v>
      </c>
      <c r="B244" s="8" t="str">
        <f>IMAGE("http://plassets.ws.pho.to/e/522/result_square.jpg")</f>
        <v/>
      </c>
      <c r="C244" s="11">
        <v>522.0</v>
      </c>
    </row>
    <row r="245" ht="90.0" customHeight="1">
      <c r="A245" s="8" t="s">
        <v>251</v>
      </c>
      <c r="B245" s="8" t="str">
        <f>IMAGE("http://plassets.ws.pho.to/e/2957/result_square.jpg")</f>
        <v/>
      </c>
      <c r="C245" s="10">
        <v>2957.0</v>
      </c>
    </row>
    <row r="246" ht="90.0" customHeight="1">
      <c r="A246" s="8" t="s">
        <v>252</v>
      </c>
      <c r="B246" s="8" t="str">
        <f>IMAGE("http://plassets.ws.pho.to/e/3366/result_square.jpg")</f>
        <v/>
      </c>
      <c r="C246" s="10">
        <v>3366.0</v>
      </c>
    </row>
    <row r="247" ht="90.0" customHeight="1">
      <c r="A247" s="9" t="s">
        <v>253</v>
      </c>
      <c r="B247" s="8" t="str">
        <f>IMAGE("http://plassets.ws.pho.to/e/2343/result_square.jpg")</f>
        <v/>
      </c>
      <c r="C247" s="11">
        <v>2343.0</v>
      </c>
    </row>
    <row r="248" ht="90.0" customHeight="1">
      <c r="A248" s="9" t="s">
        <v>254</v>
      </c>
      <c r="B248" s="8" t="str">
        <f>IMAGE("http://plassets.ws.pho.to/e/1830/result_square.jpg")</f>
        <v/>
      </c>
      <c r="C248" s="11">
        <v>1830.0</v>
      </c>
    </row>
    <row r="249" ht="90.0" customHeight="1">
      <c r="A249" s="9" t="s">
        <v>255</v>
      </c>
      <c r="B249" s="8" t="str">
        <f>IMAGE("http://plassets.ws.pho.to/e/1669/result.jpeg")</f>
        <v/>
      </c>
      <c r="C249" s="11">
        <v>1669.0</v>
      </c>
    </row>
    <row r="250" ht="90.0" customHeight="1">
      <c r="A250" s="9" t="s">
        <v>256</v>
      </c>
      <c r="B250" s="8" t="str">
        <f>IMAGE("http://plassets.ws.pho.to/e/850/result_square.jpg")</f>
        <v/>
      </c>
      <c r="C250" s="11">
        <v>850.0</v>
      </c>
    </row>
    <row r="251" ht="90.0" customHeight="1">
      <c r="A251" s="9" t="s">
        <v>257</v>
      </c>
      <c r="B251" s="8" t="str">
        <f>IMAGE("http://plassets.ws.pho.to/e/1333/result_square.jpg")</f>
        <v/>
      </c>
      <c r="C251" s="11">
        <v>1333.0</v>
      </c>
    </row>
    <row r="252" ht="90.0" customHeight="1">
      <c r="A252" s="9" t="s">
        <v>258</v>
      </c>
      <c r="B252" s="8" t="str">
        <f>IMAGE("http://plassets.ws.pho.to/e/750/result_square.jpg")</f>
        <v/>
      </c>
      <c r="C252" s="11">
        <v>750.0</v>
      </c>
    </row>
    <row r="253" ht="90.0" customHeight="1">
      <c r="A253" s="9" t="s">
        <v>259</v>
      </c>
      <c r="B253" s="8" t="str">
        <f>IMAGE("http://plassets.ws.pho.to/e/1100/result_square.jpg")</f>
        <v/>
      </c>
      <c r="C253" s="11">
        <v>1100.0</v>
      </c>
    </row>
    <row r="254" ht="90.0" customHeight="1">
      <c r="A254" s="9" t="s">
        <v>260</v>
      </c>
      <c r="B254" s="8" t="str">
        <f>IMAGE("http://plassets.ws.pho.to/e/1161/result_square.jpg")</f>
        <v/>
      </c>
      <c r="C254" s="11">
        <v>1161.0</v>
      </c>
    </row>
    <row r="255" ht="90.0" customHeight="1">
      <c r="A255" s="9" t="s">
        <v>261</v>
      </c>
      <c r="B255" s="8" t="str">
        <f>IMAGE("http://plassets.ws.pho.to/e/479/result.jpg")</f>
        <v/>
      </c>
      <c r="C255" s="11">
        <v>479.0</v>
      </c>
    </row>
    <row r="256" ht="90.0" customHeight="1">
      <c r="A256" s="8" t="s">
        <v>262</v>
      </c>
      <c r="B256" s="8" t="str">
        <f>IMAGE("http://plassets.ws.pho.to/e/3082/result_square.jpg")</f>
        <v/>
      </c>
      <c r="C256" s="10">
        <v>3082.0</v>
      </c>
    </row>
    <row r="257" ht="90.0" customHeight="1">
      <c r="A257" s="9" t="s">
        <v>263</v>
      </c>
      <c r="B257" s="8" t="str">
        <f>IMAGE("http://plassets.ws.pho.to/e/2154/result_square.jpg")</f>
        <v/>
      </c>
      <c r="C257" s="11">
        <v>2154.0</v>
      </c>
    </row>
    <row r="258" ht="90.0" customHeight="1">
      <c r="A258" s="8" t="s">
        <v>264</v>
      </c>
      <c r="B258" s="8" t="str">
        <f>IMAGE("http://plassets.ws.pho.to/e/3174/result_square.jpg")</f>
        <v/>
      </c>
      <c r="C258" s="10">
        <v>3174.0</v>
      </c>
    </row>
    <row r="259" ht="90.0" customHeight="1">
      <c r="A259" s="9" t="s">
        <v>265</v>
      </c>
      <c r="B259" s="8" t="str">
        <f>IMAGE("http://plassets.ws.pho.to/e/2545/result_square_v1562745749.jpg")</f>
        <v/>
      </c>
      <c r="C259" s="11">
        <v>2545.0</v>
      </c>
    </row>
    <row r="260" ht="90.0" customHeight="1">
      <c r="A260" s="9" t="s">
        <v>266</v>
      </c>
      <c r="B260" s="8" t="str">
        <f>IMAGE("http://plassets.ws.pho.to/e/2253/result_square_v1563211945.jpg")</f>
        <v/>
      </c>
      <c r="C260" s="11">
        <v>2253.0</v>
      </c>
    </row>
    <row r="261" ht="90.0" customHeight="1">
      <c r="A261" s="8" t="s">
        <v>267</v>
      </c>
      <c r="B261" s="8" t="str">
        <f>IMAGE("http://plassets.ws.pho.to/e/3210/result_square.jpg")</f>
        <v/>
      </c>
      <c r="C261" s="10">
        <v>3210.0</v>
      </c>
    </row>
    <row r="262" ht="90.0" customHeight="1">
      <c r="A262" s="8" t="s">
        <v>268</v>
      </c>
      <c r="B262" s="8" t="str">
        <f>IMAGE("http://plassets.ws.pho.to/e/3158/result_square.jpg")</f>
        <v/>
      </c>
      <c r="C262" s="10">
        <v>3158.0</v>
      </c>
    </row>
    <row r="263" ht="90.0" customHeight="1">
      <c r="A263" s="9" t="s">
        <v>269</v>
      </c>
      <c r="B263" s="8" t="str">
        <f>IMAGE("http://plassets.ws.pho.to/e/1761/result_square.jpeg")</f>
        <v/>
      </c>
      <c r="C263" s="11">
        <v>1761.0</v>
      </c>
    </row>
    <row r="264" ht="90.0" customHeight="1">
      <c r="A264" s="9" t="s">
        <v>270</v>
      </c>
      <c r="B264" s="8" t="str">
        <f>IMAGE("http://plassets.ws.pho.to/e/1682/result_320.gif")</f>
        <v/>
      </c>
      <c r="C264" s="11">
        <v>1682.0</v>
      </c>
    </row>
    <row r="265" ht="90.0" customHeight="1">
      <c r="A265" s="9" t="s">
        <v>271</v>
      </c>
      <c r="B265" s="8" t="str">
        <f>IMAGE("http://plassets.ws.pho.to/e/972/result_square.jpg")</f>
        <v/>
      </c>
      <c r="C265" s="11">
        <v>972.0</v>
      </c>
    </row>
    <row r="266" ht="90.0" customHeight="1">
      <c r="A266" s="9" t="s">
        <v>272</v>
      </c>
      <c r="B266" s="8" t="str">
        <f>IMAGE("http://plassets.ws.pho.to/e/779/result_square.jpg")</f>
        <v/>
      </c>
      <c r="C266" s="11">
        <v>779.0</v>
      </c>
    </row>
    <row r="267" ht="90.0" customHeight="1">
      <c r="A267" s="9" t="s">
        <v>273</v>
      </c>
      <c r="B267" s="8" t="str">
        <f>IMAGE("http://plassets.ws.pho.to/e/962/result_square_v1563213723.jpg")</f>
        <v/>
      </c>
      <c r="C267" s="11">
        <v>962.0</v>
      </c>
    </row>
    <row r="268" ht="90.0" customHeight="1">
      <c r="A268" s="9" t="s">
        <v>274</v>
      </c>
      <c r="B268" s="8" t="str">
        <f>IMAGE("http://plassets.ws.pho.to/e/740/result_square.jpg")</f>
        <v/>
      </c>
      <c r="C268" s="11">
        <v>740.0</v>
      </c>
    </row>
    <row r="269" ht="90.0" customHeight="1">
      <c r="A269" s="9" t="s">
        <v>275</v>
      </c>
      <c r="B269" s="8" t="str">
        <f>IMAGE("http://plassets.ws.pho.to/e/328/result.jpg")</f>
        <v/>
      </c>
      <c r="C269" s="11">
        <v>328.0</v>
      </c>
    </row>
    <row r="270" ht="90.0" customHeight="1">
      <c r="A270" s="9" t="s">
        <v>276</v>
      </c>
      <c r="B270" s="8" t="str">
        <f>IMAGE("http://plassets.ws.pho.to/e/318/result_square.jpg")</f>
        <v/>
      </c>
      <c r="C270" s="11">
        <v>318.0</v>
      </c>
    </row>
    <row r="271" ht="90.0" customHeight="1">
      <c r="A271" s="9" t="s">
        <v>277</v>
      </c>
      <c r="B271" s="8" t="str">
        <f>IMAGE("http://plassets.ws.pho.to/e/1759/result_square.jpg")</f>
        <v/>
      </c>
      <c r="C271" s="11">
        <v>1759.0</v>
      </c>
    </row>
    <row r="272" ht="90.0" customHeight="1">
      <c r="A272" s="9" t="s">
        <v>278</v>
      </c>
      <c r="B272" s="8" t="str">
        <f>IMAGE("http://plassets.ws.pho.to/e/1136/result_square.jpg")</f>
        <v/>
      </c>
      <c r="C272" s="11">
        <v>1136.0</v>
      </c>
    </row>
    <row r="273" ht="90.0" customHeight="1">
      <c r="A273" s="9" t="s">
        <v>279</v>
      </c>
      <c r="B273" s="8" t="str">
        <f>IMAGE("http://plassets.ws.pho.to/e/776/result_320.gif")</f>
        <v/>
      </c>
      <c r="C273" s="11">
        <v>776.0</v>
      </c>
    </row>
    <row r="274" ht="90.0" customHeight="1">
      <c r="A274" s="8" t="s">
        <v>280</v>
      </c>
      <c r="B274" s="8" t="str">
        <f>IMAGE("http://plassets.ws.pho.to/e/3302/result_square.jpg")</f>
        <v/>
      </c>
      <c r="C274" s="10">
        <v>3302.0</v>
      </c>
    </row>
    <row r="275" ht="90.0" customHeight="1">
      <c r="A275" s="9" t="s">
        <v>281</v>
      </c>
      <c r="B275" s="8" t="str">
        <f>IMAGE("http://plassets.ws.pho.to/e/1758/result_square.jpg")</f>
        <v/>
      </c>
      <c r="C275" s="11">
        <v>1758.0</v>
      </c>
    </row>
    <row r="276" ht="90.0" customHeight="1">
      <c r="A276" s="9" t="s">
        <v>282</v>
      </c>
      <c r="B276" s="8" t="str">
        <f>IMAGE("http://plassets.ws.pho.to/e/777/result_square.jpg")</f>
        <v/>
      </c>
      <c r="C276" s="11">
        <v>777.0</v>
      </c>
    </row>
    <row r="277" ht="90.0" customHeight="1">
      <c r="A277" s="8" t="s">
        <v>283</v>
      </c>
      <c r="B277" s="8" t="str">
        <f>IMAGE("http://plassets.ws.pho.to/e/3317/result.gif")</f>
        <v/>
      </c>
      <c r="C277" s="10">
        <v>3317.0</v>
      </c>
    </row>
    <row r="278" ht="90.0" customHeight="1">
      <c r="A278" s="9" t="s">
        <v>284</v>
      </c>
      <c r="B278" s="8" t="str">
        <f>IMAGE("http://plassets.ws.pho.to/e/2303/result_square.jpg")</f>
        <v/>
      </c>
      <c r="C278" s="11">
        <v>2303.0</v>
      </c>
    </row>
    <row r="279" ht="90.0" customHeight="1">
      <c r="A279" s="9" t="s">
        <v>285</v>
      </c>
      <c r="B279" s="8" t="str">
        <f>IMAGE("http://plassets.ws.pho.to/e/716/result_square.jpg")</f>
        <v/>
      </c>
      <c r="C279" s="11">
        <v>716.0</v>
      </c>
    </row>
    <row r="280" ht="90.0" customHeight="1">
      <c r="A280" s="9" t="s">
        <v>286</v>
      </c>
      <c r="B280" s="8" t="str">
        <f>IMAGE("http://plassets.ws.pho.to/e/2344/result_square.jpg")</f>
        <v/>
      </c>
      <c r="C280" s="11">
        <v>2344.0</v>
      </c>
    </row>
    <row r="281" ht="90.0" customHeight="1">
      <c r="A281" s="8" t="s">
        <v>287</v>
      </c>
      <c r="B281" s="8" t="str">
        <f>IMAGE("http://plassets.ws.pho.to/e/2951/result_square.jpg")</f>
        <v/>
      </c>
      <c r="C281" s="10">
        <v>2951.0</v>
      </c>
    </row>
    <row r="282" ht="90.0" customHeight="1">
      <c r="A282" s="9" t="s">
        <v>288</v>
      </c>
      <c r="B282" s="8" t="str">
        <f>IMAGE("http://plassets.ws.pho.to/e/1860/result_square.jpg")</f>
        <v/>
      </c>
      <c r="C282" s="11">
        <v>1860.0</v>
      </c>
    </row>
    <row r="283" ht="90.0" customHeight="1">
      <c r="A283" s="8" t="s">
        <v>289</v>
      </c>
      <c r="B283" s="8" t="str">
        <f>IMAGE("http://plassets.ws.pho.to/e/3320/result_square.jpg")</f>
        <v/>
      </c>
      <c r="C283" s="10">
        <v>3320.0</v>
      </c>
    </row>
    <row r="284" ht="90.0" customHeight="1">
      <c r="A284" s="8" t="s">
        <v>290</v>
      </c>
      <c r="B284" s="8" t="str">
        <f>IMAGE("http://plassets.ws.pho.to/e/3395/result_square.jpg")</f>
        <v/>
      </c>
      <c r="C284" s="10">
        <v>3395.0</v>
      </c>
    </row>
    <row r="285" ht="90.0" customHeight="1">
      <c r="A285" s="9" t="s">
        <v>291</v>
      </c>
      <c r="B285" s="8" t="str">
        <f>IMAGE("http://plassets.ws.pho.to/e/1260/result_square.jpg")</f>
        <v/>
      </c>
      <c r="C285" s="11">
        <v>1260.0</v>
      </c>
    </row>
    <row r="286" ht="90.0" customHeight="1">
      <c r="A286" s="9" t="s">
        <v>292</v>
      </c>
      <c r="B286" s="8" t="str">
        <f>IMAGE("http://plassets.ws.pho.to/e/1992/result_square.jpg")</f>
        <v/>
      </c>
      <c r="C286" s="11">
        <v>1992.0</v>
      </c>
    </row>
    <row r="287" ht="90.0" customHeight="1">
      <c r="A287" s="9" t="s">
        <v>293</v>
      </c>
      <c r="B287" s="8" t="str">
        <f>IMAGE("http://plassets.ws.pho.to/e/929/result.jpg")</f>
        <v/>
      </c>
      <c r="C287" s="11">
        <v>929.0</v>
      </c>
    </row>
    <row r="288" ht="90.0" customHeight="1">
      <c r="A288" s="9" t="s">
        <v>294</v>
      </c>
      <c r="B288" s="8" t="str">
        <f>IMAGE("http://plassets.ws.pho.to/e/994/result_square.jpg")</f>
        <v/>
      </c>
      <c r="C288" s="11">
        <v>994.0</v>
      </c>
    </row>
    <row r="289" ht="90.0" customHeight="1">
      <c r="A289" s="9" t="s">
        <v>295</v>
      </c>
      <c r="B289" s="8" t="str">
        <f>IMAGE("http://plassets.ws.pho.to/e/1670/result.jpeg")</f>
        <v/>
      </c>
      <c r="C289" s="11">
        <v>1670.0</v>
      </c>
    </row>
    <row r="290" ht="90.0" customHeight="1">
      <c r="A290" s="9" t="s">
        <v>296</v>
      </c>
      <c r="B290" s="8" t="str">
        <f>IMAGE("http://plassets.ws.pho.to/e/838/result.jpg")</f>
        <v/>
      </c>
      <c r="C290" s="11">
        <v>838.0</v>
      </c>
    </row>
    <row r="291" ht="90.0" customHeight="1">
      <c r="A291" s="9" t="s">
        <v>297</v>
      </c>
      <c r="B291" s="8" t="str">
        <f>IMAGE("http://plassets.ws.pho.to/e/2730/result_square.gif")</f>
        <v/>
      </c>
      <c r="C291" s="11">
        <v>2730.0</v>
      </c>
    </row>
    <row r="292" ht="90.0" customHeight="1">
      <c r="A292" s="9" t="s">
        <v>298</v>
      </c>
      <c r="B292" s="8" t="str">
        <f>IMAGE("http://plassets.ws.pho.to/e/489/result_square.jpg")</f>
        <v/>
      </c>
      <c r="C292" s="11">
        <v>489.0</v>
      </c>
    </row>
    <row r="293" ht="90.0" customHeight="1">
      <c r="A293" s="9" t="s">
        <v>299</v>
      </c>
      <c r="B293" s="8" t="str">
        <f>IMAGE("http://plassets.ws.pho.to/e/1826/result_square.jpg")</f>
        <v/>
      </c>
      <c r="C293" s="11">
        <v>1826.0</v>
      </c>
    </row>
    <row r="294" ht="90.0" customHeight="1">
      <c r="A294" s="9" t="s">
        <v>300</v>
      </c>
      <c r="B294" s="8" t="str">
        <f>IMAGE("http://plassets.ws.pho.to/e/1117/result_square.jpg")</f>
        <v/>
      </c>
      <c r="C294" s="11">
        <v>1117.0</v>
      </c>
    </row>
    <row r="295" ht="90.0" customHeight="1">
      <c r="A295" s="9" t="s">
        <v>301</v>
      </c>
      <c r="B295" s="8" t="str">
        <f>IMAGE("http://plassets.ws.pho.to/e/1118/result_square.jpg")</f>
        <v/>
      </c>
      <c r="C295" s="11">
        <v>1118.0</v>
      </c>
    </row>
    <row r="296" ht="90.0" customHeight="1">
      <c r="A296" s="8" t="s">
        <v>302</v>
      </c>
      <c r="B296" s="8" t="str">
        <f>IMAGE("http://plassets.ws.pho.to/e/3132/result_square.jpg")</f>
        <v/>
      </c>
      <c r="C296" s="10">
        <v>3132.0</v>
      </c>
    </row>
    <row r="297" ht="90.0" customHeight="1">
      <c r="A297" s="8" t="s">
        <v>303</v>
      </c>
      <c r="B297" s="8" t="str">
        <f>IMAGE("http://plassets.ws.pho.to/e/3123/result_square.jpg")</f>
        <v/>
      </c>
      <c r="C297" s="10">
        <v>3123.0</v>
      </c>
    </row>
    <row r="298" ht="90.0" customHeight="1">
      <c r="A298" s="9" t="s">
        <v>304</v>
      </c>
      <c r="B298" s="8" t="str">
        <f>IMAGE("http://plassets.ws.pho.to/e/2020/result_square.jpg")</f>
        <v/>
      </c>
      <c r="C298" s="11">
        <v>2020.0</v>
      </c>
    </row>
    <row r="299" ht="90.0" customHeight="1">
      <c r="A299" s="9" t="s">
        <v>305</v>
      </c>
      <c r="B299" s="8" t="str">
        <f>IMAGE("http://plassets.ws.pho.to/e/2018/result_square.jpg")</f>
        <v/>
      </c>
      <c r="C299" s="11">
        <v>2018.0</v>
      </c>
    </row>
    <row r="300" ht="90.0" customHeight="1">
      <c r="A300" s="9" t="s">
        <v>306</v>
      </c>
      <c r="B300" s="8" t="str">
        <f>IMAGE("http://plassets.ws.pho.to/e/2123/result_square.jpg")</f>
        <v/>
      </c>
      <c r="C300" s="11">
        <v>2123.0</v>
      </c>
    </row>
    <row r="301" ht="90.0" customHeight="1">
      <c r="A301" s="9" t="s">
        <v>307</v>
      </c>
      <c r="B301" s="8" t="str">
        <f>IMAGE("http://plassets.ws.pho.to/e/1994/result.jpeg")</f>
        <v/>
      </c>
      <c r="C301" s="11">
        <v>1994.0</v>
      </c>
    </row>
    <row r="302" ht="90.0" customHeight="1">
      <c r="A302" s="8" t="s">
        <v>308</v>
      </c>
      <c r="B302" s="8" t="str">
        <f>IMAGE("http://plassets.ws.pho.to/e/2805/result_square.jpg")</f>
        <v/>
      </c>
      <c r="C302" s="10">
        <v>2805.0</v>
      </c>
    </row>
    <row r="303" ht="90.0" customHeight="1">
      <c r="A303" s="9" t="s">
        <v>309</v>
      </c>
      <c r="B303" s="8" t="str">
        <f>IMAGE("http://plassets.ws.pho.to/e/2288/result_square.jpg")</f>
        <v/>
      </c>
      <c r="C303" s="11">
        <v>2288.0</v>
      </c>
    </row>
    <row r="304" ht="90.0" customHeight="1">
      <c r="A304" s="9" t="s">
        <v>310</v>
      </c>
      <c r="B304" s="8" t="str">
        <f>IMAGE("http://plassets.ws.pho.to/e/2312/result_square.jpg")</f>
        <v/>
      </c>
      <c r="C304" s="11">
        <v>2312.0</v>
      </c>
    </row>
    <row r="305" ht="90.0" customHeight="1">
      <c r="A305" s="8" t="s">
        <v>311</v>
      </c>
      <c r="B305" s="8" t="str">
        <f>IMAGE("http://plassets.ws.pho.to/e/3046/result1.gif")</f>
        <v/>
      </c>
      <c r="C305" s="10">
        <v>3046.0</v>
      </c>
    </row>
    <row r="306" ht="90.0" customHeight="1">
      <c r="A306" s="9" t="s">
        <v>312</v>
      </c>
      <c r="B306" s="8" t="str">
        <f>IMAGE("http://plassets.ws.pho.to/e/2086/result_square.jpg")</f>
        <v/>
      </c>
      <c r="C306" s="11">
        <v>2086.0</v>
      </c>
    </row>
    <row r="307" ht="90.0" customHeight="1">
      <c r="A307" s="8" t="s">
        <v>313</v>
      </c>
      <c r="B307" s="8" t="str">
        <f>IMAGE("http://plassets.ws.pho.to/e/3190/result_square.jpg")</f>
        <v/>
      </c>
      <c r="C307" s="10">
        <v>3190.0</v>
      </c>
    </row>
    <row r="308" ht="90.0" customHeight="1">
      <c r="A308" s="9" t="s">
        <v>314</v>
      </c>
      <c r="B308" s="8" t="str">
        <f>IMAGE("http://plassets.ws.pho.to/e/1967/result_square.jpg")</f>
        <v/>
      </c>
      <c r="C308" s="11">
        <v>1967.0</v>
      </c>
    </row>
    <row r="309" ht="90.0" customHeight="1">
      <c r="A309" s="9" t="s">
        <v>315</v>
      </c>
      <c r="B309" s="8" t="str">
        <f>IMAGE("http://plassets.ws.pho.to/e/2273/result_square.jpg")</f>
        <v/>
      </c>
      <c r="C309" s="11">
        <v>2273.0</v>
      </c>
    </row>
    <row r="310" ht="90.0" customHeight="1">
      <c r="A310" s="8" t="s">
        <v>316</v>
      </c>
      <c r="B310" s="8" t="str">
        <f>IMAGE("http://plassets.ws.pho.to/e/2952/result_320.gif")</f>
        <v/>
      </c>
      <c r="C310" s="10">
        <v>2952.0</v>
      </c>
    </row>
    <row r="311" ht="90.0" customHeight="1">
      <c r="A311" s="9" t="s">
        <v>317</v>
      </c>
      <c r="B311" s="8" t="str">
        <f>IMAGE("http://plassets.ws.pho.to/e/884/result.jpg")</f>
        <v/>
      </c>
      <c r="C311" s="11">
        <v>884.0</v>
      </c>
    </row>
    <row r="312" ht="90.0" customHeight="1">
      <c r="A312" s="8" t="s">
        <v>318</v>
      </c>
      <c r="B312" s="8" t="str">
        <f>IMAGE("http://plassets.ws.pho.to/e/3405/result.gif")</f>
        <v/>
      </c>
      <c r="C312" s="10">
        <v>3405.0</v>
      </c>
    </row>
    <row r="313" ht="90.0" customHeight="1">
      <c r="A313" s="9" t="s">
        <v>319</v>
      </c>
      <c r="B313" s="8" t="str">
        <f>IMAGE("http://plassets.ws.pho.to/e/1123/result_square.jpg")</f>
        <v/>
      </c>
      <c r="C313" s="11">
        <v>1123.0</v>
      </c>
    </row>
    <row r="314" ht="90.0" customHeight="1">
      <c r="A314" s="9" t="s">
        <v>320</v>
      </c>
      <c r="B314" s="8" t="str">
        <f>IMAGE("http://plassets.ws.pho.to/e/1101/result_square.jpg")</f>
        <v/>
      </c>
      <c r="C314" s="11">
        <v>1101.0</v>
      </c>
    </row>
    <row r="315" ht="90.0" customHeight="1">
      <c r="A315" s="9" t="s">
        <v>321</v>
      </c>
      <c r="B315" s="8" t="str">
        <f>IMAGE("http://plassets.ws.pho.to/e/1515/result_square.jpeg")</f>
        <v/>
      </c>
      <c r="C315" s="11">
        <v>1515.0</v>
      </c>
    </row>
    <row r="316" ht="90.0" customHeight="1">
      <c r="A316" s="8" t="s">
        <v>322</v>
      </c>
      <c r="B316" s="8" t="str">
        <f>IMAGE("http://plassets.ws.pho.to/e/2975/result.jpg")</f>
        <v/>
      </c>
      <c r="C316" s="10">
        <v>2975.0</v>
      </c>
    </row>
    <row r="317" ht="90.0" customHeight="1">
      <c r="A317" s="9" t="s">
        <v>323</v>
      </c>
      <c r="B317" s="8" t="str">
        <f>IMAGE("http://plassets.ws.pho.to/e/529/result_square.jpg")</f>
        <v/>
      </c>
      <c r="C317" s="11">
        <v>529.0</v>
      </c>
    </row>
    <row r="318" ht="90.0" customHeight="1">
      <c r="A318" s="8" t="s">
        <v>324</v>
      </c>
      <c r="B318" s="8" t="str">
        <f>IMAGE("http://plassets.ws.pho.to/e/2997/result.jpg")</f>
        <v/>
      </c>
      <c r="C318" s="10">
        <v>2997.0</v>
      </c>
    </row>
    <row r="319" ht="90.0" customHeight="1">
      <c r="A319" s="9" t="s">
        <v>325</v>
      </c>
      <c r="B319" s="8" t="str">
        <f>IMAGE("http://plassets.ws.pho.to/e/277/result_square.jpg")</f>
        <v/>
      </c>
      <c r="C319" s="11">
        <v>277.0</v>
      </c>
    </row>
    <row r="320" ht="90.0" customHeight="1">
      <c r="A320" s="9" t="s">
        <v>326</v>
      </c>
      <c r="B320" s="8" t="str">
        <f>IMAGE("http://plassets.ws.pho.to/e/1906/result_square.jpg")</f>
        <v/>
      </c>
      <c r="C320" s="11">
        <v>1906.0</v>
      </c>
    </row>
    <row r="321" ht="90.0" customHeight="1">
      <c r="A321" s="9" t="s">
        <v>327</v>
      </c>
      <c r="B321" s="8" t="str">
        <f>IMAGE("http://plassets.ws.pho.to/e/2209/result_square.jpg")</f>
        <v/>
      </c>
      <c r="C321" s="11">
        <v>2209.0</v>
      </c>
    </row>
    <row r="322" ht="90.0" customHeight="1">
      <c r="A322" s="9" t="s">
        <v>328</v>
      </c>
      <c r="B322" s="8" t="str">
        <f>IMAGE("http://plassets.ws.pho.to/e/935/result_square.jpg")</f>
        <v/>
      </c>
      <c r="C322" s="11">
        <v>935.0</v>
      </c>
    </row>
    <row r="323" ht="90.0" customHeight="1">
      <c r="A323" s="9" t="s">
        <v>329</v>
      </c>
      <c r="B323" s="8" t="str">
        <f>IMAGE("http://plassets.ws.pho.to/e/2183/result_square.jpg")</f>
        <v/>
      </c>
      <c r="C323" s="11">
        <v>2183.0</v>
      </c>
    </row>
    <row r="324" ht="90.0" customHeight="1">
      <c r="A324" s="9" t="s">
        <v>330</v>
      </c>
      <c r="B324" s="8" t="str">
        <f>IMAGE("http://plassets.ws.pho.to/e/2660/result_square.jpg")</f>
        <v/>
      </c>
      <c r="C324" s="11">
        <v>2660.0</v>
      </c>
    </row>
    <row r="325" ht="90.0" customHeight="1">
      <c r="A325" s="9" t="s">
        <v>331</v>
      </c>
      <c r="B325" s="8" t="str">
        <f>IMAGE("http://plassets.ws.pho.to/e/1671/result_square.jpg")</f>
        <v/>
      </c>
      <c r="C325" s="11">
        <v>1671.0</v>
      </c>
    </row>
    <row r="326" ht="90.0" customHeight="1">
      <c r="A326" s="9" t="s">
        <v>332</v>
      </c>
      <c r="B326" s="8" t="str">
        <f>IMAGE("http://plassets.ws.pho.to/e/2284/result_square.jpg")</f>
        <v/>
      </c>
      <c r="C326" s="11">
        <v>2284.0</v>
      </c>
    </row>
    <row r="327" ht="90.0" customHeight="1">
      <c r="A327" s="8" t="s">
        <v>333</v>
      </c>
      <c r="B327" s="8" t="str">
        <f>IMAGE("http://plassets.ws.pho.to/e/3269/result_square.jpg")</f>
        <v/>
      </c>
      <c r="C327" s="10">
        <v>3269.0</v>
      </c>
    </row>
    <row r="328" ht="90.0" customHeight="1">
      <c r="A328" s="9" t="s">
        <v>334</v>
      </c>
      <c r="B328" s="8" t="str">
        <f>IMAGE("http://plassets.ws.pho.to/e/712/result_square.jpg")</f>
        <v/>
      </c>
      <c r="C328" s="11">
        <v>712.0</v>
      </c>
    </row>
    <row r="329" ht="90.0" customHeight="1">
      <c r="A329" s="9" t="s">
        <v>335</v>
      </c>
      <c r="B329" s="8" t="str">
        <f>IMAGE("http://plassets.ws.pho.to/e/1015/result_square.jpg")</f>
        <v/>
      </c>
      <c r="C329" s="11">
        <v>1015.0</v>
      </c>
    </row>
    <row r="330" ht="90.0" customHeight="1">
      <c r="A330" s="9" t="s">
        <v>336</v>
      </c>
      <c r="B330" s="8" t="str">
        <f>IMAGE("http://plassets.ws.pho.to/e/1303/result.jpg")</f>
        <v/>
      </c>
      <c r="C330" s="11">
        <v>1303.0</v>
      </c>
    </row>
    <row r="331" ht="90.0" customHeight="1">
      <c r="A331" s="8" t="s">
        <v>337</v>
      </c>
      <c r="B331" s="8" t="str">
        <f>IMAGE("http://plassets.ws.pho.to/e/2878/result_square.jpg")</f>
        <v/>
      </c>
      <c r="C331" s="10">
        <v>2878.0</v>
      </c>
    </row>
    <row r="332" ht="90.0" customHeight="1">
      <c r="A332" s="8" t="s">
        <v>338</v>
      </c>
      <c r="B332" s="8" t="str">
        <f>IMAGE("http://plassets.ws.pho.to/e/3037/result_square.jpg")</f>
        <v/>
      </c>
      <c r="C332" s="10">
        <v>3037.0</v>
      </c>
    </row>
    <row r="333" ht="90.0" customHeight="1">
      <c r="A333" s="9" t="s">
        <v>339</v>
      </c>
      <c r="B333" s="8" t="str">
        <f>IMAGE("http://plassets.ws.pho.to/e/1676/result_square.jpg")</f>
        <v/>
      </c>
      <c r="C333" s="11">
        <v>1676.0</v>
      </c>
    </row>
    <row r="334" ht="90.0" customHeight="1">
      <c r="A334" s="9" t="s">
        <v>340</v>
      </c>
      <c r="B334" s="8" t="str">
        <f>IMAGE("http://plassets.ws.pho.to/e/2181/result_square.jpg")</f>
        <v/>
      </c>
      <c r="C334" s="11">
        <v>2181.0</v>
      </c>
    </row>
    <row r="335" ht="90.0" customHeight="1">
      <c r="A335" s="9" t="s">
        <v>341</v>
      </c>
      <c r="B335" s="8" t="str">
        <f>IMAGE("http://plassets.ws.pho.to/e/1965/result.jpg")</f>
        <v/>
      </c>
      <c r="C335" s="11">
        <v>1965.0</v>
      </c>
    </row>
    <row r="336" ht="90.0" customHeight="1">
      <c r="A336" s="8" t="s">
        <v>342</v>
      </c>
      <c r="B336" s="8" t="str">
        <f>IMAGE("http://plassets.ws.pho.to/e/3125/result_square.jpg")</f>
        <v/>
      </c>
      <c r="C336" s="10">
        <v>3125.0</v>
      </c>
    </row>
    <row r="337" ht="90.0" customHeight="1">
      <c r="A337" s="9" t="s">
        <v>343</v>
      </c>
      <c r="B337" s="8" t="str">
        <f>IMAGE("http://plassets.ws.pho.to/e/2259/result_square.jpg")</f>
        <v/>
      </c>
      <c r="C337" s="11">
        <v>2259.0</v>
      </c>
    </row>
    <row r="338" ht="90.0" customHeight="1">
      <c r="A338" s="9" t="s">
        <v>344</v>
      </c>
      <c r="B338" s="8" t="str">
        <f>IMAGE("http://plassets.ws.pho.to/e/1732/result_square.gif")</f>
        <v/>
      </c>
      <c r="C338" s="11">
        <v>1732.0</v>
      </c>
    </row>
    <row r="339" ht="90.0" customHeight="1">
      <c r="A339" s="9" t="s">
        <v>345</v>
      </c>
      <c r="B339" s="8" t="str">
        <f>IMAGE("http://plassets.ws.pho.to/e/1506/result.jpeg")</f>
        <v/>
      </c>
      <c r="C339" s="11">
        <v>1506.0</v>
      </c>
    </row>
    <row r="340" ht="90.0" customHeight="1">
      <c r="A340" s="9" t="s">
        <v>346</v>
      </c>
      <c r="B340" s="8" t="str">
        <f>IMAGE("http://plassets.ws.pho.to/e/2345/result_square.jpg")</f>
        <v/>
      </c>
      <c r="C340" s="11">
        <v>2345.0</v>
      </c>
    </row>
    <row r="341" ht="90.0" customHeight="1">
      <c r="A341" s="9" t="s">
        <v>347</v>
      </c>
      <c r="B341" s="8" t="str">
        <f>IMAGE("http://plassets.ws.pho.to/e/611/result_square.jpg")</f>
        <v/>
      </c>
      <c r="C341" s="11">
        <v>611.0</v>
      </c>
    </row>
    <row r="342" ht="90.0" customHeight="1">
      <c r="A342" s="9" t="s">
        <v>349</v>
      </c>
      <c r="B342" s="8" t="str">
        <f>IMAGE("http://plassets.ws.pho.to/e/2059/result_square.jpg")</f>
        <v/>
      </c>
      <c r="C342" s="11">
        <v>2059.0</v>
      </c>
    </row>
    <row r="343" ht="90.0" customHeight="1">
      <c r="A343" s="9" t="s">
        <v>350</v>
      </c>
      <c r="B343" s="8" t="str">
        <f>IMAGE("http://plassets.ws.pho.to/e/1156/result.jpg")</f>
        <v/>
      </c>
      <c r="C343" s="11">
        <v>1156.0</v>
      </c>
    </row>
    <row r="344" ht="90.0" customHeight="1">
      <c r="A344" s="9" t="s">
        <v>351</v>
      </c>
      <c r="B344" s="8" t="str">
        <f>IMAGE("http://plassets.ws.pho.to/e/1073/result.jpg")</f>
        <v/>
      </c>
      <c r="C344" s="11">
        <v>1073.0</v>
      </c>
    </row>
    <row r="345" ht="90.0" customHeight="1">
      <c r="A345" s="8" t="s">
        <v>352</v>
      </c>
      <c r="B345" s="8" t="str">
        <f>IMAGE("http://plassets.ws.pho.to/e/3183/result.jpg")</f>
        <v/>
      </c>
      <c r="C345" s="10">
        <v>3183.0</v>
      </c>
    </row>
    <row r="346" ht="90.0" customHeight="1">
      <c r="A346" s="9" t="s">
        <v>353</v>
      </c>
      <c r="B346" s="8" t="str">
        <f>IMAGE("http://plassets.ws.pho.to/e/2094/result_square.jpg")</f>
        <v/>
      </c>
      <c r="C346" s="11">
        <v>2094.0</v>
      </c>
    </row>
    <row r="347" ht="90.0" customHeight="1">
      <c r="A347" s="9" t="s">
        <v>354</v>
      </c>
      <c r="B347" s="8" t="str">
        <f>IMAGE("http://plassets.ws.pho.to/e/2722/result.gif")</f>
        <v/>
      </c>
      <c r="C347" s="11">
        <v>2722.0</v>
      </c>
    </row>
    <row r="348" ht="90.0" customHeight="1">
      <c r="A348" s="9" t="s">
        <v>355</v>
      </c>
      <c r="B348" s="8" t="str">
        <f>IMAGE("http://plassets.ws.pho.to/e/2723/result_square.gif")</f>
        <v/>
      </c>
      <c r="C348" s="11">
        <v>2723.0</v>
      </c>
    </row>
    <row r="349" ht="90.0" customHeight="1">
      <c r="A349" s="9" t="s">
        <v>356</v>
      </c>
      <c r="B349" s="8" t="str">
        <f>IMAGE("http://plassets.ws.pho.to/e/2724/result_square.gif")</f>
        <v/>
      </c>
      <c r="C349" s="11">
        <v>2724.0</v>
      </c>
    </row>
    <row r="350" ht="90.0" customHeight="1">
      <c r="A350" s="9" t="s">
        <v>357</v>
      </c>
      <c r="B350" s="8" t="str">
        <f>IMAGE("http://plassets.ws.pho.to/e/2718/result_square.gif")</f>
        <v/>
      </c>
      <c r="C350" s="11">
        <v>2718.0</v>
      </c>
    </row>
    <row r="351" ht="90.0" customHeight="1">
      <c r="A351" s="9" t="s">
        <v>358</v>
      </c>
      <c r="B351" s="8" t="str">
        <f>IMAGE("http://plassets.ws.pho.to/e/1863/result_square.jpg")</f>
        <v/>
      </c>
      <c r="C351" s="11">
        <v>1863.0</v>
      </c>
    </row>
    <row r="352" ht="90.0" customHeight="1">
      <c r="A352" s="9" t="s">
        <v>359</v>
      </c>
      <c r="B352" s="8" t="str">
        <f>IMAGE("http://plassets.ws.pho.to/e/2346/result_square.jpg")</f>
        <v/>
      </c>
      <c r="C352" s="11">
        <v>2346.0</v>
      </c>
    </row>
    <row r="353" ht="90.0" customHeight="1">
      <c r="A353" s="9" t="s">
        <v>360</v>
      </c>
      <c r="B353" s="8" t="str">
        <f>IMAGE("http://plassets.ws.pho.to/e/2205/result_square.jpg")</f>
        <v/>
      </c>
      <c r="C353" s="11">
        <v>2205.0</v>
      </c>
    </row>
    <row r="354" ht="90.0" customHeight="1">
      <c r="A354" s="9" t="s">
        <v>361</v>
      </c>
      <c r="B354" s="8" t="str">
        <f>IMAGE("http://plassets.ws.pho.to/e/1484/result_square_v1.jpg")</f>
        <v/>
      </c>
      <c r="C354" s="11">
        <v>1484.0</v>
      </c>
    </row>
    <row r="355" ht="90.0" customHeight="1">
      <c r="A355" s="9" t="s">
        <v>362</v>
      </c>
      <c r="B355" s="8" t="str">
        <f>IMAGE("http://plassets.ws.pho.to/e/1864/result_square.jpg")</f>
        <v/>
      </c>
      <c r="C355" s="11">
        <v>1864.0</v>
      </c>
    </row>
    <row r="356" ht="90.0" customHeight="1">
      <c r="A356" s="9" t="s">
        <v>363</v>
      </c>
      <c r="B356" s="8" t="str">
        <f>IMAGE("http://plassets.ws.pho.to/e/2558/result_square_v1563211849.jpg")</f>
        <v/>
      </c>
      <c r="C356" s="11">
        <v>2558.0</v>
      </c>
    </row>
    <row r="357" ht="90.0" customHeight="1">
      <c r="A357" s="9" t="s">
        <v>364</v>
      </c>
      <c r="B357" s="8" t="str">
        <f>IMAGE("http://plassets.ws.pho.to/e/1356/result_square.jpg")</f>
        <v/>
      </c>
      <c r="C357" s="11">
        <v>1356.0</v>
      </c>
    </row>
    <row r="358" ht="90.0" customHeight="1">
      <c r="A358" s="9" t="s">
        <v>365</v>
      </c>
      <c r="B358" s="8" t="str">
        <f>IMAGE("http://plassets.ws.pho.to/a/e/default/638.jpg")</f>
        <v/>
      </c>
      <c r="C358" s="11">
        <v>638.0</v>
      </c>
    </row>
    <row r="359" ht="90.0" customHeight="1">
      <c r="A359" s="9" t="s">
        <v>366</v>
      </c>
      <c r="B359" s="8" t="str">
        <f>IMAGE("http://plassets.ws.pho.to/e/695/result.jpg")</f>
        <v/>
      </c>
      <c r="C359" s="11">
        <v>695.0</v>
      </c>
    </row>
    <row r="360" ht="90.0" customHeight="1">
      <c r="A360" s="9" t="s">
        <v>367</v>
      </c>
      <c r="B360" s="8" t="str">
        <f>IMAGE("http://plassets.ws.pho.to/e/782/result_square.jpg")</f>
        <v/>
      </c>
      <c r="C360" s="11">
        <v>782.0</v>
      </c>
    </row>
    <row r="361" ht="90.0" customHeight="1">
      <c r="A361" s="9" t="s">
        <v>368</v>
      </c>
      <c r="B361" s="8" t="str">
        <f>IMAGE("http://plassets.ws.pho.to/e/719/result.jpg")</f>
        <v/>
      </c>
      <c r="C361" s="11">
        <v>719.0</v>
      </c>
    </row>
    <row r="362" ht="90.0" customHeight="1">
      <c r="A362" s="9" t="s">
        <v>369</v>
      </c>
      <c r="B362" s="8" t="str">
        <f>IMAGE("http://plassets.ws.pho.to/e/1059/result_square.jpg")</f>
        <v/>
      </c>
      <c r="C362" s="11">
        <v>1059.0</v>
      </c>
    </row>
    <row r="363" ht="90.0" customHeight="1">
      <c r="A363" s="9" t="s">
        <v>370</v>
      </c>
      <c r="B363" s="8" t="str">
        <f>IMAGE("http://plassets.ws.pho.to/e/2289/result_square.jpg")</f>
        <v/>
      </c>
      <c r="C363" s="11">
        <v>2289.0</v>
      </c>
    </row>
    <row r="364" ht="90.0" customHeight="1">
      <c r="A364" s="9" t="s">
        <v>371</v>
      </c>
      <c r="B364" s="8" t="str">
        <f>IMAGE("http://plassets.ws.pho.to/e/2008/result_square.jpg")</f>
        <v/>
      </c>
      <c r="C364" s="11">
        <v>2008.0</v>
      </c>
    </row>
    <row r="365" ht="90.0" customHeight="1">
      <c r="A365" s="8" t="s">
        <v>372</v>
      </c>
      <c r="B365" s="8" t="str">
        <f>IMAGE("http://plassets.ws.pho.to/e/2863/result_square.jpg")</f>
        <v/>
      </c>
      <c r="C365" s="10">
        <v>2863.0</v>
      </c>
    </row>
    <row r="366" ht="90.0" customHeight="1">
      <c r="A366" s="8" t="s">
        <v>373</v>
      </c>
      <c r="B366" s="8" t="str">
        <f>IMAGE("http://plassets.ws.pho.to/e/3253/result_square.jpg")</f>
        <v/>
      </c>
      <c r="C366" s="10">
        <v>3253.0</v>
      </c>
    </row>
    <row r="367" ht="90.0" customHeight="1">
      <c r="A367" s="9" t="s">
        <v>374</v>
      </c>
      <c r="B367" s="8" t="str">
        <f>IMAGE("http://plassets.ws.pho.to/e/2211/result_square.jpg")</f>
        <v/>
      </c>
      <c r="C367" s="11">
        <v>2211.0</v>
      </c>
    </row>
    <row r="368" ht="90.0" customHeight="1">
      <c r="A368" s="9" t="s">
        <v>375</v>
      </c>
      <c r="B368" s="8" t="str">
        <f>IMAGE("http://plassets.ws.pho.to/e/1806/result_square.jpg")</f>
        <v/>
      </c>
      <c r="C368" s="11">
        <v>1806.0</v>
      </c>
    </row>
    <row r="369" ht="90.0" customHeight="1">
      <c r="A369" s="9" t="s">
        <v>376</v>
      </c>
      <c r="B369" s="8" t="str">
        <f>IMAGE("http://plassets.ws.pho.to/e/2252/result_square.jpg")</f>
        <v/>
      </c>
      <c r="C369" s="11">
        <v>2252.0</v>
      </c>
    </row>
    <row r="370" ht="90.0" customHeight="1">
      <c r="A370" s="9" t="s">
        <v>377</v>
      </c>
      <c r="B370" s="8" t="str">
        <f>IMAGE("http://plassets.ws.pho.to/e/1751/result_square.jpg")</f>
        <v/>
      </c>
      <c r="C370" s="11">
        <v>1751.0</v>
      </c>
    </row>
    <row r="371" ht="90.0" customHeight="1">
      <c r="A371" s="9" t="s">
        <v>378</v>
      </c>
      <c r="B371" s="8" t="str">
        <f>IMAGE("http://plassets.ws.pho.to/e/2074/result_square.jpg")</f>
        <v/>
      </c>
      <c r="C371" s="11">
        <v>2074.0</v>
      </c>
    </row>
    <row r="372" ht="90.0" customHeight="1">
      <c r="A372" s="9" t="s">
        <v>379</v>
      </c>
      <c r="B372" s="8" t="str">
        <f>IMAGE("http://plassets.ws.pho.to/e/1486/result_square_v1.jpg")</f>
        <v/>
      </c>
      <c r="C372" s="11">
        <v>1486.0</v>
      </c>
    </row>
    <row r="373" ht="90.0" customHeight="1">
      <c r="A373" s="9" t="s">
        <v>380</v>
      </c>
      <c r="B373" s="8" t="str">
        <f>IMAGE("http://plassets.ws.pho.to/e/1299/result_square.jpg")</f>
        <v/>
      </c>
      <c r="C373" s="11">
        <v>1299.0</v>
      </c>
    </row>
    <row r="374" ht="90.0" customHeight="1">
      <c r="A374" s="9" t="s">
        <v>381</v>
      </c>
      <c r="B374" s="8" t="str">
        <f>IMAGE("http://plassets.ws.pho.to/e/1797/result.jpeg")</f>
        <v/>
      </c>
      <c r="C374" s="11">
        <v>1797.0</v>
      </c>
    </row>
    <row r="375" ht="90.0" customHeight="1">
      <c r="A375" s="9" t="s">
        <v>382</v>
      </c>
      <c r="B375" s="8" t="str">
        <f>IMAGE("http://plassets.ws.pho.to/e/1850/result_square.jpg")</f>
        <v/>
      </c>
      <c r="C375" s="11">
        <v>1850.0</v>
      </c>
    </row>
    <row r="376" ht="90.0" customHeight="1">
      <c r="A376" s="9" t="s">
        <v>383</v>
      </c>
      <c r="B376" s="8" t="str">
        <f>IMAGE("http://plassets.ws.pho.to/e/1708/result_square.gif")</f>
        <v/>
      </c>
      <c r="C376" s="11">
        <v>1708.0</v>
      </c>
    </row>
    <row r="377" ht="90.0" customHeight="1">
      <c r="A377" s="9" t="s">
        <v>384</v>
      </c>
      <c r="B377" s="8" t="str">
        <f>IMAGE("http://plassets.ws.pho.to/e/363/result_square.jpg")</f>
        <v/>
      </c>
      <c r="C377" s="11">
        <v>363.0</v>
      </c>
    </row>
    <row r="378" ht="90.0" customHeight="1">
      <c r="A378" s="9" t="s">
        <v>386</v>
      </c>
      <c r="B378" s="8" t="str">
        <f>IMAGE("http://plassets.ws.pho.to/e/305/result_square.jpg")</f>
        <v/>
      </c>
      <c r="C378" s="11">
        <v>305.0</v>
      </c>
    </row>
    <row r="379" ht="90.0" customHeight="1">
      <c r="A379" s="9" t="s">
        <v>387</v>
      </c>
      <c r="B379" s="8" t="str">
        <f>IMAGE("http://plassets.ws.pho.to/e/1763/result_square.jpg")</f>
        <v/>
      </c>
      <c r="C379" s="11">
        <v>1763.0</v>
      </c>
    </row>
    <row r="380" ht="90.0" customHeight="1">
      <c r="A380" s="8" t="s">
        <v>388</v>
      </c>
      <c r="B380" s="8" t="str">
        <f>IMAGE("http://plassets.ws.pho.to/e/3215/result_square.jpg")</f>
        <v/>
      </c>
      <c r="C380" s="10">
        <v>3215.0</v>
      </c>
    </row>
    <row r="381" ht="90.0" customHeight="1">
      <c r="A381" s="9" t="s">
        <v>389</v>
      </c>
      <c r="B381" s="8" t="str">
        <f>IMAGE("http://plassets.ws.pho.to/e/503/result_square.jpg")</f>
        <v/>
      </c>
      <c r="C381" s="11">
        <v>503.0</v>
      </c>
    </row>
    <row r="382" ht="90.0" customHeight="1">
      <c r="A382" s="8" t="s">
        <v>390</v>
      </c>
      <c r="B382" s="8" t="str">
        <f>IMAGE("http://plassets.ws.pho.to/e/3150/result_square.jpg")</f>
        <v/>
      </c>
      <c r="C382" s="10">
        <v>3150.0</v>
      </c>
    </row>
    <row r="383" ht="90.0" customHeight="1">
      <c r="A383" s="9" t="s">
        <v>391</v>
      </c>
      <c r="B383" s="8" t="str">
        <f>IMAGE("http://plassets.ws.pho.to/e/1685/result_320.gif")</f>
        <v/>
      </c>
      <c r="C383" s="11">
        <v>1685.0</v>
      </c>
    </row>
    <row r="384" ht="90.0" customHeight="1">
      <c r="A384" s="9" t="s">
        <v>392</v>
      </c>
      <c r="B384" s="8" t="str">
        <f>IMAGE("http://plassets.ws.pho.to/e/2314/result_square.jpg")</f>
        <v/>
      </c>
      <c r="C384" s="11">
        <v>2314.0</v>
      </c>
    </row>
    <row r="385" ht="90.0" customHeight="1">
      <c r="A385" s="8" t="s">
        <v>393</v>
      </c>
      <c r="B385" s="8" t="str">
        <f>IMAGE("http://plassets.ws.pho.to/e/2935/result_square.jpg")</f>
        <v/>
      </c>
      <c r="C385" s="10">
        <v>2935.0</v>
      </c>
    </row>
    <row r="386" ht="90.0" customHeight="1">
      <c r="A386" s="9" t="s">
        <v>394</v>
      </c>
      <c r="B386" s="8" t="str">
        <f>IMAGE("http://plassets.ws.pho.to/e/2338/result_square.jpg")</f>
        <v/>
      </c>
      <c r="C386" s="11">
        <v>2338.0</v>
      </c>
    </row>
    <row r="387" ht="90.0" customHeight="1">
      <c r="A387" s="9" t="s">
        <v>395</v>
      </c>
      <c r="B387" s="8" t="str">
        <f>IMAGE("http://plassets.ws.pho.to/e/2532/result_square.jpeg")</f>
        <v/>
      </c>
      <c r="C387" s="11">
        <v>2532.0</v>
      </c>
    </row>
    <row r="388" ht="90.0" customHeight="1">
      <c r="A388" s="9" t="s">
        <v>396</v>
      </c>
      <c r="B388" s="8" t="str">
        <f>IMAGE("http://plassets.ws.pho.to/e/1697/result_square.gif")</f>
        <v/>
      </c>
      <c r="C388" s="11">
        <v>1697.0</v>
      </c>
    </row>
    <row r="389" ht="90.0" customHeight="1">
      <c r="A389" s="9" t="s">
        <v>397</v>
      </c>
      <c r="B389" s="8" t="str">
        <f>IMAGE("http://plassets.ws.pho.to/e/2087/result_square.jpg")</f>
        <v/>
      </c>
      <c r="C389" s="11">
        <v>2087.0</v>
      </c>
    </row>
    <row r="390" ht="90.0" customHeight="1">
      <c r="A390" s="8" t="s">
        <v>398</v>
      </c>
      <c r="B390" s="8" t="str">
        <f>IMAGE("http://plassets.ws.pho.to/e/3010/result.jpg")</f>
        <v/>
      </c>
      <c r="C390" s="10">
        <v>3010.0</v>
      </c>
    </row>
    <row r="391" ht="90.0" customHeight="1">
      <c r="A391" s="9" t="s">
        <v>399</v>
      </c>
      <c r="B391" s="8" t="str">
        <f>IMAGE("http://plassets.ws.pho.to/e/1871/result_square.jpg")</f>
        <v/>
      </c>
      <c r="C391" s="11">
        <v>1871.0</v>
      </c>
    </row>
    <row r="392" ht="90.0" customHeight="1">
      <c r="A392" s="9" t="s">
        <v>400</v>
      </c>
      <c r="B392" s="8" t="str">
        <f>IMAGE("http://plassets.ws.pho.to/e/500/result_square.jpg")</f>
        <v/>
      </c>
      <c r="C392" s="11">
        <v>500.0</v>
      </c>
    </row>
    <row r="393" ht="90.0" customHeight="1">
      <c r="A393" s="9" t="s">
        <v>401</v>
      </c>
      <c r="B393" s="8" t="str">
        <f>IMAGE("http://plassets.ws.pho.to/e/1319/result_square.jpg")</f>
        <v/>
      </c>
      <c r="C393" s="11">
        <v>1319.0</v>
      </c>
    </row>
    <row r="394" ht="90.0" customHeight="1">
      <c r="A394" s="9" t="s">
        <v>402</v>
      </c>
      <c r="B394" s="8" t="str">
        <f>IMAGE("http://plassets.ws.pho.to/e/1195/result_square.jpg")</f>
        <v/>
      </c>
      <c r="C394" s="11">
        <v>1195.0</v>
      </c>
    </row>
    <row r="395" ht="90.0" customHeight="1">
      <c r="A395" s="9" t="s">
        <v>403</v>
      </c>
      <c r="B395" s="8" t="str">
        <f>IMAGE("http://plassets.ws.pho.to/e/2186/result_square.jpg")</f>
        <v/>
      </c>
      <c r="C395" s="11">
        <v>2186.0</v>
      </c>
    </row>
    <row r="396" ht="90.0" customHeight="1">
      <c r="A396" s="9" t="s">
        <v>404</v>
      </c>
      <c r="B396" s="8" t="str">
        <f>IMAGE("http://plassets.ws.pho.to/e/2557/result_square_v1563211634.jpg")</f>
        <v/>
      </c>
      <c r="C396" s="11">
        <v>2557.0</v>
      </c>
    </row>
    <row r="397" ht="90.0" customHeight="1">
      <c r="A397" s="9" t="s">
        <v>405</v>
      </c>
      <c r="B397" s="8" t="str">
        <f>IMAGE("http://plassets.ws.pho.to/e/1698/result_square.gif")</f>
        <v/>
      </c>
      <c r="C397" s="11">
        <v>1698.0</v>
      </c>
    </row>
    <row r="398" ht="90.0" customHeight="1">
      <c r="A398" s="9" t="s">
        <v>406</v>
      </c>
      <c r="B398" s="8" t="str">
        <f>IMAGE("http://plassets.ws.pho.to/e/651/result.jpg")</f>
        <v/>
      </c>
      <c r="C398" s="11">
        <v>651.0</v>
      </c>
    </row>
    <row r="399" ht="90.0" customHeight="1">
      <c r="A399" s="9" t="s">
        <v>407</v>
      </c>
      <c r="B399" s="8" t="str">
        <f>IMAGE("http://plassets.ws.pho.to/e/480/result.jpg")</f>
        <v/>
      </c>
      <c r="C399" s="11">
        <v>480.0</v>
      </c>
    </row>
    <row r="400" ht="90.0" customHeight="1">
      <c r="A400" s="8" t="s">
        <v>408</v>
      </c>
      <c r="B400" s="8" t="str">
        <f>IMAGE("http://plassets.ws.pho.to/e/3017/result_square.jpg")</f>
        <v/>
      </c>
      <c r="C400" s="10">
        <v>3017.0</v>
      </c>
    </row>
    <row r="401" ht="90.0" customHeight="1">
      <c r="A401" s="9" t="s">
        <v>409</v>
      </c>
      <c r="B401" s="8" t="str">
        <f>IMAGE("http://plassets.ws.pho.to/e/1652/result_square.jpg")</f>
        <v/>
      </c>
      <c r="C401" s="11">
        <v>1652.0</v>
      </c>
    </row>
    <row r="402" ht="90.0" customHeight="1">
      <c r="A402" s="8" t="s">
        <v>410</v>
      </c>
      <c r="B402" s="8" t="str">
        <f>IMAGE("http://plassets.ws.pho.to/e/2977/result_square.jpg")</f>
        <v/>
      </c>
      <c r="C402" s="10">
        <v>2977.0</v>
      </c>
    </row>
    <row r="403" ht="90.0" customHeight="1">
      <c r="A403" s="8" t="s">
        <v>411</v>
      </c>
      <c r="B403" s="8" t="str">
        <f>IMAGE("http://plassets.ws.pho.to/e/3208/result_square_v1.jpg")</f>
        <v/>
      </c>
      <c r="C403" s="10">
        <v>3208.0</v>
      </c>
    </row>
    <row r="404" ht="90.0" customHeight="1">
      <c r="A404" s="9" t="s">
        <v>412</v>
      </c>
      <c r="B404" s="8" t="str">
        <f>IMAGE("http://plassets.ws.pho.to/e/1868/result_square.jpg")</f>
        <v/>
      </c>
      <c r="C404" s="11">
        <v>1868.0</v>
      </c>
    </row>
    <row r="405" ht="90.0" customHeight="1">
      <c r="A405" s="9" t="s">
        <v>413</v>
      </c>
      <c r="B405" s="8" t="str">
        <f>IMAGE("http://plassets.ws.pho.to/e/2265/result_square.jpg")</f>
        <v/>
      </c>
      <c r="C405" s="11">
        <v>2265.0</v>
      </c>
    </row>
    <row r="406" ht="90.0" customHeight="1">
      <c r="A406" s="8" t="s">
        <v>414</v>
      </c>
      <c r="B406" s="8" t="str">
        <f>IMAGE("http://plassets.ws.pho.to/e/3124/result_square.jpg")</f>
        <v/>
      </c>
      <c r="C406" s="10">
        <v>3124.0</v>
      </c>
    </row>
    <row r="407" ht="90.0" customHeight="1">
      <c r="A407" s="9" t="s">
        <v>415</v>
      </c>
      <c r="B407" s="8" t="str">
        <f>IMAGE("http://plassets.ws.pho.to/e/2310/result_square_v1.jpg")</f>
        <v/>
      </c>
      <c r="C407" s="11">
        <v>2310.0</v>
      </c>
    </row>
    <row r="408" ht="90.0" customHeight="1">
      <c r="A408" s="9" t="s">
        <v>416</v>
      </c>
      <c r="B408" s="8" t="str">
        <f>IMAGE("http://plassets.ws.pho.to/e/1245/result_square_v15627473321.jpg")</f>
        <v/>
      </c>
      <c r="C408" s="11">
        <v>1245.0</v>
      </c>
    </row>
    <row r="409" ht="90.0" customHeight="1">
      <c r="A409" s="9" t="s">
        <v>417</v>
      </c>
      <c r="B409" s="8" t="str">
        <f>IMAGE("http://plassets.ws.pho.to/e/1343/result_square_1.jpg")</f>
        <v/>
      </c>
      <c r="C409" s="11">
        <v>1343.0</v>
      </c>
    </row>
    <row r="410" ht="90.0" customHeight="1">
      <c r="A410" s="9" t="s">
        <v>418</v>
      </c>
      <c r="B410" s="8" t="str">
        <f>IMAGE("http://plassets.ws.pho.to/e/1477/result.jpg")</f>
        <v/>
      </c>
      <c r="C410" s="11">
        <v>1477.0</v>
      </c>
    </row>
    <row r="411" ht="90.0" customHeight="1">
      <c r="A411" s="9" t="s">
        <v>419</v>
      </c>
      <c r="B411" s="8" t="str">
        <f>IMAGE("http://plassets.ws.pho.to/e/467/result.jpg")</f>
        <v/>
      </c>
      <c r="C411" s="11">
        <v>467.0</v>
      </c>
    </row>
    <row r="412" ht="90.0" customHeight="1">
      <c r="A412" s="9" t="s">
        <v>420</v>
      </c>
      <c r="B412" s="8" t="str">
        <f>IMAGE("http://plassets.ws.pho.to/e/476/result.jpg")</f>
        <v/>
      </c>
      <c r="C412" s="11">
        <v>476.0</v>
      </c>
    </row>
    <row r="413" ht="90.0" customHeight="1">
      <c r="A413" s="9" t="s">
        <v>421</v>
      </c>
      <c r="B413" s="8" t="str">
        <f>IMAGE("http://plassets.ws.pho.to/e/1775/result_square.jpeg")</f>
        <v/>
      </c>
      <c r="C413" s="11">
        <v>1775.0</v>
      </c>
    </row>
    <row r="414" ht="90.0" customHeight="1">
      <c r="A414" s="9" t="s">
        <v>422</v>
      </c>
      <c r="B414" s="8" t="str">
        <f>IMAGE("http://plassets.ws.pho.to/e/1138/result.jpg")</f>
        <v/>
      </c>
      <c r="C414" s="11">
        <v>1138.0</v>
      </c>
    </row>
    <row r="415" ht="90.0" customHeight="1">
      <c r="A415" s="8" t="s">
        <v>423</v>
      </c>
      <c r="B415" s="8" t="str">
        <f>IMAGE("http://plassets.ws.pho.to/e/3144/result_square.gif")</f>
        <v/>
      </c>
      <c r="C415" s="10">
        <v>3144.0</v>
      </c>
    </row>
    <row r="416" ht="90.0" customHeight="1">
      <c r="A416" s="8" t="s">
        <v>424</v>
      </c>
      <c r="B416" s="8" t="str">
        <f>IMAGE("http://plassets.ws.pho.to/e/2927/result_square.jpg")</f>
        <v/>
      </c>
      <c r="C416" s="10">
        <v>2927.0</v>
      </c>
    </row>
    <row r="417" ht="90.0" customHeight="1">
      <c r="A417" s="9" t="s">
        <v>425</v>
      </c>
      <c r="B417" s="8" t="str">
        <f>IMAGE("http://plassets.ws.pho.to/e/1034/result_square.jpg")</f>
        <v/>
      </c>
      <c r="C417" s="11">
        <v>1034.0</v>
      </c>
    </row>
    <row r="418" ht="90.0" customHeight="1">
      <c r="A418" s="9" t="s">
        <v>426</v>
      </c>
      <c r="B418" s="8" t="str">
        <f>IMAGE("http://plassets.ws.pho.to/e/949/result_square_v1579526173.jpg")</f>
        <v/>
      </c>
      <c r="C418" s="11">
        <v>949.0</v>
      </c>
    </row>
    <row r="419" ht="90.0" customHeight="1">
      <c r="A419" s="9" t="s">
        <v>427</v>
      </c>
      <c r="B419" s="8" t="str">
        <f>IMAGE("http://plassets.ws.pho.to/e/955/result_square.jpg")</f>
        <v/>
      </c>
      <c r="C419" s="11">
        <v>955.0</v>
      </c>
    </row>
    <row r="420" ht="90.0" customHeight="1">
      <c r="A420" s="8" t="s">
        <v>428</v>
      </c>
      <c r="B420" s="8" t="str">
        <f>IMAGE("http://plassets.ws.pho.to/e/3025/result_square.jpg")</f>
        <v/>
      </c>
      <c r="C420" s="10">
        <v>3025.0</v>
      </c>
    </row>
    <row r="421" ht="90.0" customHeight="1">
      <c r="A421" s="9" t="s">
        <v>429</v>
      </c>
      <c r="B421" s="8" t="str">
        <f>IMAGE("http://plassets.ws.pho.to/e/1722/result_square.gif")</f>
        <v/>
      </c>
      <c r="C421" s="11">
        <v>1722.0</v>
      </c>
    </row>
    <row r="422" ht="90.0" customHeight="1">
      <c r="A422" s="9" t="s">
        <v>430</v>
      </c>
      <c r="B422" s="8" t="str">
        <f>IMAGE("http://plassets.ws.pho.to/e/472/result.jpg")</f>
        <v/>
      </c>
      <c r="C422" s="11">
        <v>472.0</v>
      </c>
    </row>
    <row r="423" ht="90.0" customHeight="1">
      <c r="A423" s="9" t="s">
        <v>432</v>
      </c>
      <c r="B423" s="8" t="str">
        <f>IMAGE("http://plassets.ws.pho.to/e/1150/result_square.jpg")</f>
        <v/>
      </c>
      <c r="C423" s="11">
        <v>1150.0</v>
      </c>
    </row>
    <row r="424" ht="90.0" customHeight="1">
      <c r="A424" s="8" t="s">
        <v>433</v>
      </c>
      <c r="B424" s="8" t="str">
        <f>IMAGE("http://plassets.ws.pho.to/e/2967/result.jpg")</f>
        <v/>
      </c>
      <c r="C424" s="10">
        <v>2967.0</v>
      </c>
    </row>
    <row r="425" ht="90.0" customHeight="1">
      <c r="A425" s="9" t="s">
        <v>434</v>
      </c>
      <c r="B425" s="8" t="str">
        <f>IMAGE("http://plassets.ws.pho.to/e/956/result_square.jpg")</f>
        <v/>
      </c>
      <c r="C425" s="11">
        <v>956.0</v>
      </c>
    </row>
    <row r="426" ht="90.0" customHeight="1">
      <c r="A426" s="9" t="s">
        <v>435</v>
      </c>
      <c r="B426" s="8" t="str">
        <f>IMAGE("http://plassets.ws.pho.to/e/1548/result_square.jpeg")</f>
        <v/>
      </c>
      <c r="C426" s="11">
        <v>1548.0</v>
      </c>
    </row>
    <row r="427" ht="90.0" customHeight="1">
      <c r="A427" s="8" t="s">
        <v>436</v>
      </c>
      <c r="B427" s="8" t="str">
        <f>IMAGE("http://plassets.ws.pho.to/e/3088/result_square.jpg")</f>
        <v/>
      </c>
      <c r="C427" s="10">
        <v>3088.0</v>
      </c>
    </row>
    <row r="428" ht="90.0" customHeight="1">
      <c r="A428" s="9" t="s">
        <v>437</v>
      </c>
      <c r="B428" s="8" t="str">
        <f>IMAGE("http://plassets.ws.pho.to/e/2306/result_square.jpg")</f>
        <v/>
      </c>
      <c r="C428" s="11">
        <v>2306.0</v>
      </c>
    </row>
    <row r="429" ht="90.0" customHeight="1">
      <c r="A429" s="9" t="s">
        <v>438</v>
      </c>
      <c r="B429" s="8" t="str">
        <f>IMAGE("http://plassets.ws.pho.to/e/2210/result_square.jpg")</f>
        <v/>
      </c>
      <c r="C429" s="11">
        <v>2210.0</v>
      </c>
    </row>
    <row r="430" ht="90.0" customHeight="1">
      <c r="A430" s="9" t="s">
        <v>439</v>
      </c>
      <c r="B430" s="8" t="str">
        <f>IMAGE("http://plassets.ws.pho.to/e/269/result_square.jpg")</f>
        <v/>
      </c>
      <c r="C430" s="11">
        <v>269.0</v>
      </c>
    </row>
    <row r="431" ht="90.0" customHeight="1">
      <c r="A431" s="9" t="s">
        <v>440</v>
      </c>
      <c r="B431" s="8" t="str">
        <f>IMAGE("http://plassets.ws.pho.to/e/2493/result_square.jpg")</f>
        <v/>
      </c>
      <c r="C431" s="11">
        <v>2493.0</v>
      </c>
    </row>
    <row r="432" ht="90.0" customHeight="1">
      <c r="A432" s="9" t="s">
        <v>441</v>
      </c>
      <c r="B432" s="8" t="str">
        <f>IMAGE("http://plassets.ws.pho.to/e/2671/result_square_v1563211794.jpg")</f>
        <v/>
      </c>
      <c r="C432" s="11">
        <v>2671.0</v>
      </c>
    </row>
    <row r="433" ht="90.0" customHeight="1">
      <c r="A433" s="9" t="s">
        <v>442</v>
      </c>
      <c r="B433" s="8" t="str">
        <f>IMAGE("http://plassets.ws.pho.to/e/2590/result_square.jpg")</f>
        <v/>
      </c>
      <c r="C433" s="11">
        <v>2590.0</v>
      </c>
    </row>
    <row r="434" ht="90.0" customHeight="1">
      <c r="A434" s="9" t="s">
        <v>443</v>
      </c>
      <c r="B434" s="8" t="str">
        <f>IMAGE("http://plassets.ws.pho.to/e/2507/result_square.jpg")</f>
        <v/>
      </c>
      <c r="C434" s="11">
        <v>2507.0</v>
      </c>
    </row>
    <row r="435" ht="90.0" customHeight="1">
      <c r="A435" s="9" t="s">
        <v>444</v>
      </c>
      <c r="B435" s="8" t="str">
        <f>IMAGE("http://plassets.ws.pho.to/e/2516/result_square.jpg")</f>
        <v/>
      </c>
      <c r="C435" s="11">
        <v>2516.0</v>
      </c>
    </row>
    <row r="436" ht="90.0" customHeight="1">
      <c r="A436" s="9" t="s">
        <v>445</v>
      </c>
      <c r="B436" s="8" t="str">
        <f>IMAGE("http://plassets.ws.pho.to/e/2494/result_square.jpg")</f>
        <v/>
      </c>
      <c r="C436" s="11">
        <v>2494.0</v>
      </c>
    </row>
    <row r="437" ht="90.0" customHeight="1">
      <c r="A437" s="8" t="s">
        <v>446</v>
      </c>
      <c r="B437" s="8" t="str">
        <f>IMAGE("http://plassets.ws.pho.to/e/2978/result_square.jpg")</f>
        <v/>
      </c>
      <c r="C437" s="10">
        <v>2978.0</v>
      </c>
    </row>
    <row r="438" ht="90.0" customHeight="1">
      <c r="A438" s="9" t="s">
        <v>447</v>
      </c>
      <c r="B438" s="8" t="str">
        <f>IMAGE("http://plassets.ws.pho.to/e/2104/result_square.jpg")</f>
        <v/>
      </c>
      <c r="C438" s="11">
        <v>2104.0</v>
      </c>
    </row>
    <row r="439" ht="90.0" customHeight="1">
      <c r="A439" s="9" t="s">
        <v>449</v>
      </c>
      <c r="B439" s="8" t="str">
        <f>IMAGE("http://plassets.ws.pho.to/e/637/result.jpg")</f>
        <v/>
      </c>
      <c r="C439" s="11">
        <v>637.0</v>
      </c>
    </row>
    <row r="440" ht="90.0" customHeight="1">
      <c r="A440" s="9" t="s">
        <v>450</v>
      </c>
      <c r="B440" s="8" t="str">
        <f>IMAGE("http://plassets.ws.pho.to/e/1259/result_square.jpg")</f>
        <v/>
      </c>
      <c r="C440" s="11">
        <v>1259.0</v>
      </c>
    </row>
    <row r="441" ht="90.0" customHeight="1">
      <c r="A441" s="9" t="s">
        <v>451</v>
      </c>
      <c r="B441" s="8" t="str">
        <f>IMAGE("http://plassets.ws.pho.to/e/1917/result_square.jpg")</f>
        <v/>
      </c>
      <c r="C441" s="11">
        <v>1917.0</v>
      </c>
    </row>
    <row r="442" ht="90.0" customHeight="1">
      <c r="A442" s="9" t="s">
        <v>452</v>
      </c>
      <c r="B442" s="8" t="str">
        <f>IMAGE("http://plassets.ws.pho.to/e/1882/result_square.jpg")</f>
        <v/>
      </c>
      <c r="C442" s="11">
        <v>1882.0</v>
      </c>
    </row>
    <row r="443" ht="90.0" customHeight="1">
      <c r="A443" s="8" t="s">
        <v>453</v>
      </c>
      <c r="B443" s="8" t="str">
        <f>IMAGE("http://plassets.ws.pho.to/e/2911/result_square.jpg")</f>
        <v/>
      </c>
      <c r="C443" s="10">
        <v>2911.0</v>
      </c>
    </row>
    <row r="444" ht="90.0" customHeight="1">
      <c r="A444" s="9" t="s">
        <v>454</v>
      </c>
      <c r="B444" s="8" t="str">
        <f>IMAGE("http://plassets.ws.pho.to/e/437/result_square.jpg")</f>
        <v/>
      </c>
      <c r="C444" s="11">
        <v>437.0</v>
      </c>
    </row>
    <row r="445" ht="90.0" customHeight="1">
      <c r="A445" s="9" t="s">
        <v>455</v>
      </c>
      <c r="B445" s="8" t="str">
        <f>IMAGE("http://plassets.ws.pho.to/e/783/result_square.jpg")</f>
        <v/>
      </c>
      <c r="C445" s="11">
        <v>783.0</v>
      </c>
    </row>
    <row r="446" ht="90.0" customHeight="1">
      <c r="A446" s="9" t="s">
        <v>456</v>
      </c>
      <c r="B446" s="8" t="str">
        <f>IMAGE("http://plassets.ws.pho.to/e/2116/result_square.jpg")</f>
        <v/>
      </c>
      <c r="C446" s="11">
        <v>2116.0</v>
      </c>
    </row>
    <row r="447" ht="90.0" customHeight="1">
      <c r="A447" s="8" t="s">
        <v>457</v>
      </c>
      <c r="B447" s="8" t="str">
        <f>IMAGE("http://plassets.ws.pho.to/e/2842/result_square.jpg")</f>
        <v/>
      </c>
      <c r="C447" s="10">
        <v>2842.0</v>
      </c>
    </row>
    <row r="448" ht="90.0" customHeight="1">
      <c r="A448" s="9" t="s">
        <v>458</v>
      </c>
      <c r="B448" s="8" t="str">
        <f>IMAGE("http://plassets.ws.pho.to/e/2681/result_square.jpg")</f>
        <v/>
      </c>
      <c r="C448" s="11">
        <v>2681.0</v>
      </c>
    </row>
    <row r="449" ht="90.0" customHeight="1">
      <c r="A449" s="9" t="s">
        <v>459</v>
      </c>
      <c r="B449" s="8" t="str">
        <f>IMAGE("http://plassets.ws.pho.to/e/1075/result_square.jpg")</f>
        <v/>
      </c>
      <c r="C449" s="11">
        <v>1075.0</v>
      </c>
    </row>
    <row r="450" ht="90.0" customHeight="1">
      <c r="A450" s="9" t="s">
        <v>460</v>
      </c>
      <c r="B450" s="8" t="str">
        <f>IMAGE("http://plassets.ws.pho.to/e/979/result_square.jpg")</f>
        <v/>
      </c>
      <c r="C450" s="11">
        <v>979.0</v>
      </c>
    </row>
    <row r="451" ht="90.0" customHeight="1">
      <c r="A451" s="9" t="s">
        <v>461</v>
      </c>
      <c r="B451" s="8" t="str">
        <f>IMAGE("http://plassets.ws.pho.to/e/581/result_320.gif")</f>
        <v/>
      </c>
      <c r="C451" s="11">
        <v>581.0</v>
      </c>
    </row>
    <row r="452" ht="90.0" customHeight="1">
      <c r="A452" s="9" t="s">
        <v>462</v>
      </c>
      <c r="B452" s="8" t="str">
        <f>IMAGE("http://plassets.ws.pho.to/e/1549/result_square.jpeg")</f>
        <v/>
      </c>
      <c r="C452" s="11">
        <v>1549.0</v>
      </c>
    </row>
    <row r="453" ht="90.0" customHeight="1">
      <c r="A453" s="8" t="s">
        <v>463</v>
      </c>
      <c r="B453" s="8" t="str">
        <f>IMAGE("http://plassets.ws.pho.to/e/3407/result.gif")</f>
        <v/>
      </c>
      <c r="C453" s="10">
        <v>3407.0</v>
      </c>
    </row>
    <row r="454" ht="90.0" customHeight="1">
      <c r="A454" s="9" t="s">
        <v>464</v>
      </c>
      <c r="B454" s="8" t="str">
        <f>IMAGE("http://plassets.ws.pho.to/a/e/default/1908.jpg")</f>
        <v/>
      </c>
      <c r="C454" s="11">
        <v>1908.0</v>
      </c>
    </row>
    <row r="455" ht="90.0" customHeight="1">
      <c r="A455" s="9" t="s">
        <v>465</v>
      </c>
      <c r="B455" s="8" t="str">
        <f>IMAGE("http://plassets.ws.pho.to/e/2355/result_320_v2.gif")</f>
        <v/>
      </c>
      <c r="C455" s="11">
        <v>2355.0</v>
      </c>
    </row>
    <row r="456" ht="90.0" customHeight="1">
      <c r="A456" s="8" t="s">
        <v>466</v>
      </c>
      <c r="B456" s="8" t="str">
        <f>IMAGE("http://plassets.ws.pho.to/a/e/default/2869.jpg")</f>
        <v/>
      </c>
      <c r="C456" s="10">
        <v>2869.0</v>
      </c>
    </row>
    <row r="457" ht="90.0" customHeight="1">
      <c r="A457" s="9" t="s">
        <v>467</v>
      </c>
      <c r="B457" s="8" t="str">
        <f>IMAGE("http://plassets.ws.pho.to/e/2563/result_square.gif")</f>
        <v/>
      </c>
      <c r="C457" s="11">
        <v>2563.0</v>
      </c>
    </row>
    <row r="458" ht="90.0" customHeight="1">
      <c r="A458" s="9" t="s">
        <v>468</v>
      </c>
      <c r="B458" s="8" t="str">
        <f>IMAGE("http://plassets.ws.pho.to/e/1793/result.jpeg")</f>
        <v/>
      </c>
      <c r="C458" s="11">
        <v>1793.0</v>
      </c>
    </row>
    <row r="459" ht="90.0" customHeight="1">
      <c r="A459" s="9" t="s">
        <v>469</v>
      </c>
      <c r="B459" s="8" t="str">
        <f>IMAGE("http://plassets.ws.pho.to/e/2381/result_square.jpg")</f>
        <v/>
      </c>
      <c r="C459" s="11">
        <v>2381.0</v>
      </c>
    </row>
    <row r="460" ht="90.0" customHeight="1">
      <c r="A460" s="9" t="s">
        <v>470</v>
      </c>
      <c r="B460" s="8" t="str">
        <f>IMAGE("http://plassets.ws.pho.to/e/784/result_square.jpg")</f>
        <v/>
      </c>
      <c r="C460" s="11">
        <v>784.0</v>
      </c>
    </row>
    <row r="461" ht="90.0" customHeight="1">
      <c r="A461" s="9" t="s">
        <v>471</v>
      </c>
      <c r="B461" s="8" t="str">
        <f>IMAGE("http://plassets.ws.pho.to/e/1794/result_square.jpg")</f>
        <v/>
      </c>
      <c r="C461" s="11">
        <v>1794.0</v>
      </c>
    </row>
    <row r="462" ht="90.0" customHeight="1">
      <c r="A462" s="9" t="s">
        <v>472</v>
      </c>
      <c r="B462" s="8" t="str">
        <f>IMAGE("http://plassets.ws.pho.to/e/455/result_square.jpg")</f>
        <v/>
      </c>
      <c r="C462" s="11">
        <v>455.0</v>
      </c>
    </row>
    <row r="463" ht="90.0" customHeight="1">
      <c r="A463" s="9" t="s">
        <v>473</v>
      </c>
      <c r="B463" s="8" t="str">
        <f>IMAGE("http://plassets.ws.pho.to/e/493/result_square.jpg")</f>
        <v/>
      </c>
      <c r="C463" s="11">
        <v>493.0</v>
      </c>
    </row>
    <row r="464" ht="90.0" customHeight="1">
      <c r="A464" s="9" t="s">
        <v>474</v>
      </c>
      <c r="B464" s="8" t="str">
        <f>IMAGE("http://plassets.ws.pho.to/e/839/result.jpg")</f>
        <v/>
      </c>
      <c r="C464" s="11">
        <v>839.0</v>
      </c>
    </row>
    <row r="465" ht="90.0" customHeight="1">
      <c r="A465" s="8" t="s">
        <v>475</v>
      </c>
      <c r="B465" s="8" t="str">
        <f>IMAGE("http://plassets.ws.pho.to/e/3019/result_square.jpg")</f>
        <v/>
      </c>
      <c r="C465" s="10">
        <v>3019.0</v>
      </c>
    </row>
    <row r="466" ht="90.0" customHeight="1">
      <c r="A466" s="9" t="s">
        <v>476</v>
      </c>
      <c r="B466" s="8" t="str">
        <f>IMAGE("http://plassets.ws.pho.to/e/1060/result_square.jpg")</f>
        <v/>
      </c>
      <c r="C466" s="11">
        <v>1060.0</v>
      </c>
    </row>
    <row r="467" ht="90.0" customHeight="1">
      <c r="A467" s="9" t="s">
        <v>477</v>
      </c>
      <c r="B467" s="8" t="str">
        <f>IMAGE("http://plassets.ws.pho.to/e/1743/result_square.jpg")</f>
        <v/>
      </c>
      <c r="C467" s="11">
        <v>1743.0</v>
      </c>
    </row>
    <row r="468" ht="90.0" customHeight="1">
      <c r="A468" s="8" t="s">
        <v>478</v>
      </c>
      <c r="B468" s="8" t="str">
        <f>IMAGE("http://plassets.ws.pho.to/e/3192/result.gif")</f>
        <v/>
      </c>
      <c r="C468" s="10">
        <v>3192.0</v>
      </c>
    </row>
    <row r="469" ht="90.0" customHeight="1">
      <c r="A469" s="9" t="s">
        <v>479</v>
      </c>
      <c r="B469" s="8" t="str">
        <f>IMAGE("http://plassets.ws.pho.to/e/2185/result_square.jpg")</f>
        <v/>
      </c>
      <c r="C469" s="11">
        <v>2185.0</v>
      </c>
    </row>
    <row r="470" ht="90.0" customHeight="1">
      <c r="A470" s="9" t="s">
        <v>480</v>
      </c>
      <c r="B470" s="8" t="str">
        <f>IMAGE("http://plassets.ws.pho.to/e/2212/result_square.jpg")</f>
        <v/>
      </c>
      <c r="C470" s="11">
        <v>2212.0</v>
      </c>
    </row>
    <row r="471" ht="90.0" customHeight="1">
      <c r="A471" s="9" t="s">
        <v>481</v>
      </c>
      <c r="B471" s="8" t="str">
        <f>IMAGE("http://plassets.ws.pho.to/a/e/default/2582.jpg")</f>
        <v/>
      </c>
      <c r="C471" s="11">
        <v>2582.0</v>
      </c>
    </row>
    <row r="472" ht="90.0" customHeight="1">
      <c r="A472" s="8" t="s">
        <v>482</v>
      </c>
      <c r="B472" s="8" t="str">
        <f>IMAGE("http://plassets.ws.pho.to/e/2980/result.jpg")</f>
        <v/>
      </c>
      <c r="C472" s="10">
        <v>2980.0</v>
      </c>
    </row>
    <row r="473" ht="90.0" customHeight="1">
      <c r="A473" s="8" t="s">
        <v>483</v>
      </c>
      <c r="B473" s="8" t="str">
        <f>IMAGE("http://plassets.ws.pho.to/e/2898/result_square.jpg")</f>
        <v/>
      </c>
      <c r="C473" s="10">
        <v>2898.0</v>
      </c>
    </row>
    <row r="474" ht="90.0" customHeight="1">
      <c r="A474" s="9" t="s">
        <v>484</v>
      </c>
      <c r="B474" s="8" t="str">
        <f>IMAGE("http://plassets.ws.pho.to/e/1948/result_square.jpg")</f>
        <v/>
      </c>
      <c r="C474" s="11">
        <v>1948.0</v>
      </c>
    </row>
    <row r="475" ht="90.0" customHeight="1">
      <c r="A475" s="8" t="s">
        <v>485</v>
      </c>
      <c r="B475" s="8" t="str">
        <f>IMAGE("http://plassets.ws.pho.to/e/3112/result_square.jpg")</f>
        <v/>
      </c>
      <c r="C475" s="10">
        <v>3112.0</v>
      </c>
    </row>
    <row r="476" ht="90.0" customHeight="1">
      <c r="A476" s="9" t="s">
        <v>486</v>
      </c>
      <c r="B476" s="8" t="str">
        <f>IMAGE("http://plassets.ws.pho.to/e/301/result_square.jpg")</f>
        <v/>
      </c>
      <c r="C476" s="11">
        <v>301.0</v>
      </c>
    </row>
    <row r="477" ht="90.0" customHeight="1">
      <c r="A477" s="9" t="s">
        <v>487</v>
      </c>
      <c r="B477" s="8" t="str">
        <f>IMAGE("http://plassets.ws.pho.to/e/2311/result_square.jpg")</f>
        <v/>
      </c>
      <c r="C477" s="11">
        <v>2311.0</v>
      </c>
    </row>
    <row r="478" ht="90.0" customHeight="1">
      <c r="A478" s="9" t="s">
        <v>488</v>
      </c>
      <c r="B478" s="8" t="str">
        <f>IMAGE("http://plassets.ws.pho.to/e/667/result.jpg")</f>
        <v/>
      </c>
      <c r="C478" s="11">
        <v>667.0</v>
      </c>
    </row>
    <row r="479" ht="90.0" customHeight="1">
      <c r="A479" s="9" t="s">
        <v>489</v>
      </c>
      <c r="B479" s="8" t="str">
        <f>IMAGE("http://plassets.ws.pho.to/e/1831/result.jpeg")</f>
        <v/>
      </c>
      <c r="C479" s="11">
        <v>1831.0</v>
      </c>
    </row>
    <row r="480" ht="90.0" customHeight="1">
      <c r="A480" s="9" t="s">
        <v>490</v>
      </c>
      <c r="B480" s="8" t="str">
        <f>IMAGE("http://plassets.ws.pho.to/e/1645/result_square.jpg")</f>
        <v/>
      </c>
      <c r="C480" s="11">
        <v>1645.0</v>
      </c>
    </row>
    <row r="481" ht="90.0" customHeight="1">
      <c r="A481" s="8" t="s">
        <v>491</v>
      </c>
      <c r="B481" s="8" t="str">
        <f>IMAGE("http://plassets.ws.pho.to/a/e/default/3023.jpg")</f>
        <v/>
      </c>
      <c r="C481" s="10">
        <v>3023.0</v>
      </c>
    </row>
    <row r="482" ht="90.0" customHeight="1">
      <c r="A482" s="9" t="s">
        <v>492</v>
      </c>
      <c r="B482" s="8" t="str">
        <f>IMAGE("http://plassets.ws.pho.to/e/692/result_square.jpg")</f>
        <v/>
      </c>
      <c r="C482" s="11">
        <v>692.0</v>
      </c>
    </row>
    <row r="483" ht="90.0" customHeight="1">
      <c r="A483" s="8" t="s">
        <v>493</v>
      </c>
      <c r="B483" s="8" t="str">
        <f>IMAGE("http://plassets.ws.pho.to/e/2897/result_square.jpg")</f>
        <v/>
      </c>
      <c r="C483" s="10">
        <v>2897.0</v>
      </c>
    </row>
    <row r="484" ht="90.0" customHeight="1">
      <c r="A484" s="8" t="s">
        <v>494</v>
      </c>
      <c r="B484" s="8" t="str">
        <f>IMAGE("http://plassets.ws.pho.to/e/3319/result.gif")</f>
        <v/>
      </c>
      <c r="C484" s="10">
        <v>3319.0</v>
      </c>
    </row>
    <row r="485" ht="90.0" customHeight="1">
      <c r="A485" s="8" t="s">
        <v>495</v>
      </c>
      <c r="B485" s="8" t="str">
        <f>IMAGE("http://plassets.ws.pho.to/e/3134/result_square.jpg")</f>
        <v/>
      </c>
      <c r="C485" s="10">
        <v>3134.0</v>
      </c>
    </row>
    <row r="486" ht="90.0" customHeight="1">
      <c r="A486" s="9" t="s">
        <v>496</v>
      </c>
      <c r="B486" s="8" t="str">
        <f>IMAGE("http://plassets.ws.pho.to/e/2182/result_square.jpg")</f>
        <v/>
      </c>
      <c r="C486" s="11">
        <v>2182.0</v>
      </c>
    </row>
    <row r="487" ht="90.0" customHeight="1">
      <c r="A487" s="9" t="s">
        <v>497</v>
      </c>
      <c r="B487" s="8" t="str">
        <f>IMAGE("http://plassets.ws.pho.to/e/1316/result_square.jpg")</f>
        <v/>
      </c>
      <c r="C487" s="11">
        <v>1316.0</v>
      </c>
    </row>
    <row r="488" ht="90.0" customHeight="1">
      <c r="A488" s="9" t="s">
        <v>498</v>
      </c>
      <c r="B488" s="8" t="str">
        <f>IMAGE("http://plassets.ws.pho.to/e/1315/result_square.jpg")</f>
        <v/>
      </c>
      <c r="C488" s="11">
        <v>1315.0</v>
      </c>
    </row>
    <row r="489" ht="90.0" customHeight="1">
      <c r="A489" s="9" t="s">
        <v>499</v>
      </c>
      <c r="B489" s="8" t="str">
        <f>IMAGE("http://plassets.ws.pho.to/e/976/result_320.gif")</f>
        <v/>
      </c>
      <c r="C489" s="11">
        <v>976.0</v>
      </c>
    </row>
    <row r="490" ht="90.0" customHeight="1">
      <c r="A490" s="9" t="s">
        <v>500</v>
      </c>
      <c r="B490" s="8" t="str">
        <f>IMAGE("http://plassets.ws.pho.to/e/1883/result_square.jpg")</f>
        <v/>
      </c>
      <c r="C490" s="11">
        <v>1883.0</v>
      </c>
    </row>
    <row r="491" ht="90.0" customHeight="1">
      <c r="A491" s="9" t="s">
        <v>501</v>
      </c>
      <c r="B491" s="8" t="str">
        <f>IMAGE("http://plassets.ws.pho.to/e/950/result_square.jpg")</f>
        <v/>
      </c>
      <c r="C491" s="11">
        <v>950.0</v>
      </c>
    </row>
    <row r="492" ht="90.0" customHeight="1">
      <c r="A492" s="8" t="s">
        <v>502</v>
      </c>
      <c r="B492" s="8" t="str">
        <f>IMAGE("http://plassets.ws.pho.to/e/3100/result_square.jpg")</f>
        <v/>
      </c>
      <c r="C492" s="10">
        <v>3100.0</v>
      </c>
    </row>
    <row r="493" ht="90.0" customHeight="1">
      <c r="A493" s="9" t="s">
        <v>503</v>
      </c>
      <c r="B493" s="8" t="str">
        <f>IMAGE("http://plassets.ws.pho.to/e/1625/result_320.gif")</f>
        <v/>
      </c>
      <c r="C493" s="11">
        <v>1625.0</v>
      </c>
    </row>
    <row r="494" ht="90.0" customHeight="1">
      <c r="A494" s="9" t="s">
        <v>504</v>
      </c>
      <c r="B494" s="8" t="str">
        <f>IMAGE("http://plassets.ws.pho.to/e/2088/result_square.jpg")</f>
        <v/>
      </c>
      <c r="C494" s="11">
        <v>2088.0</v>
      </c>
    </row>
    <row r="495" ht="90.0" customHeight="1">
      <c r="A495" s="9" t="s">
        <v>505</v>
      </c>
      <c r="B495" s="8" t="str">
        <f>IMAGE("http://plassets.ws.pho.to/e/1686/result_320.gif")</f>
        <v/>
      </c>
      <c r="C495" s="11">
        <v>1686.0</v>
      </c>
    </row>
    <row r="496" ht="90.0" customHeight="1">
      <c r="A496" s="9" t="s">
        <v>506</v>
      </c>
      <c r="B496" s="8" t="str">
        <f>IMAGE("http://plassets.ws.pho.to/e/1798/result.jpeg")</f>
        <v/>
      </c>
      <c r="C496" s="11">
        <v>1798.0</v>
      </c>
    </row>
    <row r="497" ht="90.0" customHeight="1">
      <c r="A497" s="8" t="s">
        <v>507</v>
      </c>
      <c r="B497" s="8" t="str">
        <f>IMAGE("http://plassets.ws.pho.to/e/3382/result_square.jpg")</f>
        <v/>
      </c>
      <c r="C497" s="10">
        <v>3382.0</v>
      </c>
    </row>
    <row r="498" ht="90.0" customHeight="1">
      <c r="A498" s="9" t="s">
        <v>508</v>
      </c>
      <c r="B498" s="8" t="str">
        <f>IMAGE("http://plassets.ws.pho.to/e/2676/result_square_1.jpg")</f>
        <v/>
      </c>
      <c r="C498" s="11">
        <v>2676.0</v>
      </c>
    </row>
    <row r="499" ht="90.0" customHeight="1">
      <c r="A499" s="9" t="s">
        <v>509</v>
      </c>
      <c r="B499" s="8" t="str">
        <f>IMAGE("http://plassets.ws.pho.to/e/2011/result_square.jpg")</f>
        <v/>
      </c>
      <c r="C499" s="11">
        <v>2011.0</v>
      </c>
    </row>
    <row r="500" ht="90.0" customHeight="1">
      <c r="A500" s="9" t="s">
        <v>510</v>
      </c>
      <c r="B500" s="8" t="str">
        <f>IMAGE("http://plassets.ws.pho.to/e/992/result.jpg")</f>
        <v/>
      </c>
      <c r="C500" s="11">
        <v>992.0</v>
      </c>
    </row>
    <row r="501" ht="90.0" customHeight="1">
      <c r="A501" s="9" t="s">
        <v>511</v>
      </c>
      <c r="B501" s="8" t="str">
        <f>IMAGE("http://plassets.ws.pho.to/e/1102/result.jpg")</f>
        <v/>
      </c>
      <c r="C501" s="11">
        <v>1102.0</v>
      </c>
    </row>
    <row r="502" ht="90.0" customHeight="1">
      <c r="A502" s="9" t="s">
        <v>512</v>
      </c>
      <c r="B502" s="8" t="str">
        <f>IMAGE("http://plassets.ws.pho.to/e/668/result.jpg")</f>
        <v/>
      </c>
      <c r="C502" s="11">
        <v>668.0</v>
      </c>
    </row>
    <row r="503" ht="90.0" customHeight="1">
      <c r="A503" s="9" t="s">
        <v>513</v>
      </c>
      <c r="B503" s="8" t="str">
        <f>IMAGE("http://plassets.ws.pho.to/e/1297/result_square.jpg")</f>
        <v/>
      </c>
      <c r="C503" s="11">
        <v>1297.0</v>
      </c>
    </row>
    <row r="504" ht="90.0" customHeight="1">
      <c r="A504" s="9" t="s">
        <v>514</v>
      </c>
      <c r="B504" s="8" t="str">
        <f>IMAGE("http://plassets.ws.pho.to/e/1165/result_square.jpg")</f>
        <v/>
      </c>
      <c r="C504" s="11">
        <v>1165.0</v>
      </c>
    </row>
    <row r="505" ht="90.0" customHeight="1">
      <c r="A505" s="9" t="s">
        <v>515</v>
      </c>
      <c r="B505" s="8" t="str">
        <f>IMAGE("http://plassets.ws.pho.to/e/809/result_320.gif")</f>
        <v/>
      </c>
      <c r="C505" s="11">
        <v>809.0</v>
      </c>
    </row>
    <row r="506" ht="90.0" customHeight="1">
      <c r="A506" s="9" t="s">
        <v>516</v>
      </c>
      <c r="B506" s="8" t="str">
        <f>IMAGE("http://plassets.ws.pho.to/e/2701/result.jpg")</f>
        <v/>
      </c>
      <c r="C506" s="11">
        <v>2701.0</v>
      </c>
    </row>
    <row r="507" ht="90.0" customHeight="1">
      <c r="A507" s="9" t="s">
        <v>517</v>
      </c>
      <c r="B507" s="8" t="str">
        <f>IMAGE("http://plassets.ws.pho.to/e/1832/result_square.jpeg")</f>
        <v/>
      </c>
      <c r="C507" s="11">
        <v>1832.0</v>
      </c>
    </row>
    <row r="508" ht="90.0" customHeight="1">
      <c r="A508" s="9" t="s">
        <v>518</v>
      </c>
      <c r="B508" s="8" t="str">
        <f>IMAGE("http://plassets.ws.pho.to/e/829/result.jpg")</f>
        <v/>
      </c>
      <c r="C508" s="11">
        <v>829.0</v>
      </c>
    </row>
    <row r="509" ht="90.0" customHeight="1">
      <c r="A509" s="8" t="s">
        <v>519</v>
      </c>
      <c r="B509" s="8" t="str">
        <f>IMAGE("http://plassets.ws.pho.to/e/2879/result_square.jpg")</f>
        <v/>
      </c>
      <c r="C509" s="10">
        <v>2879.0</v>
      </c>
    </row>
    <row r="510" ht="90.0" customHeight="1">
      <c r="A510" s="9" t="s">
        <v>520</v>
      </c>
      <c r="B510" s="8" t="str">
        <f>IMAGE("http://plassets.ws.pho.to/e/589/result.jpg")</f>
        <v/>
      </c>
      <c r="C510" s="11">
        <v>589.0</v>
      </c>
    </row>
    <row r="511" ht="90.0" customHeight="1">
      <c r="A511" s="8" t="s">
        <v>521</v>
      </c>
      <c r="B511" s="8" t="str">
        <f>IMAGE("http://plassets.ws.pho.to/e/3115/result_square.jpg")</f>
        <v/>
      </c>
      <c r="C511" s="10">
        <v>3115.0</v>
      </c>
    </row>
    <row r="512" ht="90.0" customHeight="1">
      <c r="A512" s="9" t="s">
        <v>522</v>
      </c>
      <c r="B512" s="8" t="str">
        <f>IMAGE("http://plassets.ws.pho.to/e/431/result_square.jpg")</f>
        <v/>
      </c>
      <c r="C512" s="11">
        <v>431.0</v>
      </c>
    </row>
    <row r="513" ht="90.0" customHeight="1">
      <c r="A513" s="9" t="s">
        <v>523</v>
      </c>
      <c r="B513" s="8" t="str">
        <f>IMAGE("http://plassets.ws.pho.to/e/785/result_square.jpg")</f>
        <v/>
      </c>
      <c r="C513" s="11">
        <v>785.0</v>
      </c>
    </row>
    <row r="514" ht="90.0" customHeight="1">
      <c r="A514" s="9" t="s">
        <v>524</v>
      </c>
      <c r="B514" s="8" t="str">
        <f>IMAGE("http://plassets.ws.pho.to/e/1709/result_square.gif")</f>
        <v/>
      </c>
      <c r="C514" s="11">
        <v>1709.0</v>
      </c>
    </row>
    <row r="515" ht="90.0" customHeight="1">
      <c r="A515" s="9" t="s">
        <v>525</v>
      </c>
      <c r="B515" s="8" t="str">
        <f>IMAGE("http://plassets.ws.pho.to/e/713/result_square.jpg")</f>
        <v/>
      </c>
      <c r="C515" s="11">
        <v>713.0</v>
      </c>
    </row>
    <row r="516" ht="90.0" customHeight="1">
      <c r="A516" s="9" t="s">
        <v>526</v>
      </c>
      <c r="B516" s="8" t="str">
        <f>IMAGE("http://plassets.ws.pho.to/e/1125/result_square.jpg")</f>
        <v/>
      </c>
      <c r="C516" s="11">
        <v>1125.0</v>
      </c>
    </row>
    <row r="517" ht="90.0" customHeight="1">
      <c r="A517" s="9" t="s">
        <v>527</v>
      </c>
      <c r="B517" s="8" t="str">
        <f>IMAGE("http://plassets.ws.pho.to/e/1987/result.jpeg")</f>
        <v/>
      </c>
      <c r="C517" s="11">
        <v>1987.0</v>
      </c>
    </row>
    <row r="518" ht="90.0" customHeight="1">
      <c r="A518" s="9" t="s">
        <v>528</v>
      </c>
      <c r="B518" s="8" t="str">
        <f>IMAGE("http://plassets.ws.pho.to/e/1232/result_square.jpg")</f>
        <v/>
      </c>
      <c r="C518" s="11">
        <v>1232.0</v>
      </c>
    </row>
    <row r="519" ht="90.0" customHeight="1">
      <c r="A519" s="8" t="s">
        <v>529</v>
      </c>
      <c r="B519" s="8" t="str">
        <f>IMAGE("http://plassets.ws.pho.to/e/3151/result_square.jpg")</f>
        <v/>
      </c>
      <c r="C519" s="10">
        <v>3151.0</v>
      </c>
    </row>
    <row r="520" ht="90.0" customHeight="1">
      <c r="A520" s="9" t="s">
        <v>530</v>
      </c>
      <c r="B520" s="8" t="str">
        <f>IMAGE("http://plassets.ws.pho.to/e/888/result_square.jpg")</f>
        <v/>
      </c>
      <c r="C520" s="11">
        <v>888.0</v>
      </c>
    </row>
    <row r="521" ht="90.0" customHeight="1">
      <c r="A521" s="9" t="s">
        <v>531</v>
      </c>
      <c r="B521" s="8" t="str">
        <f>IMAGE("http://plassets.ws.pho.to/e/2170/result_square.jpg")</f>
        <v/>
      </c>
      <c r="C521" s="11">
        <v>2170.0</v>
      </c>
    </row>
    <row r="522" ht="90.0" customHeight="1">
      <c r="A522" s="9" t="s">
        <v>532</v>
      </c>
      <c r="B522" s="8" t="str">
        <f>IMAGE("http://plassets.ws.pho.to/e/1205/result_square.jpg")</f>
        <v/>
      </c>
      <c r="C522" s="11">
        <v>1205.0</v>
      </c>
    </row>
    <row r="523" ht="90.0" customHeight="1">
      <c r="A523" s="9" t="s">
        <v>533</v>
      </c>
      <c r="B523" s="8" t="str">
        <f>IMAGE("http://plassets.ws.pho.to/e/2405/result_square.jpg")</f>
        <v/>
      </c>
      <c r="C523" s="11">
        <v>2405.0</v>
      </c>
    </row>
    <row r="524" ht="90.0" customHeight="1">
      <c r="A524" s="9" t="s">
        <v>534</v>
      </c>
      <c r="B524" s="8" t="str">
        <f>IMAGE("http://plassets.ws.pho.to/e/1332/result_square.jpg")</f>
        <v/>
      </c>
      <c r="C524" s="11">
        <v>1332.0</v>
      </c>
    </row>
    <row r="525" ht="90.0" customHeight="1">
      <c r="A525" s="9" t="s">
        <v>535</v>
      </c>
      <c r="B525" s="8" t="str">
        <f>IMAGE("http://plassets.ws.pho.to/e/2075/result_square.jpg")</f>
        <v/>
      </c>
      <c r="C525" s="11">
        <v>2075.0</v>
      </c>
    </row>
    <row r="526" ht="90.0" customHeight="1">
      <c r="A526" s="9" t="s">
        <v>536</v>
      </c>
      <c r="B526" s="8" t="str">
        <f>IMAGE("http://plassets.ws.pho.to/e/2093/result_square.jpg")</f>
        <v/>
      </c>
      <c r="C526" s="11">
        <v>2093.0</v>
      </c>
    </row>
    <row r="527" ht="90.0" customHeight="1">
      <c r="A527" s="8" t="s">
        <v>537</v>
      </c>
      <c r="B527" s="8" t="str">
        <f>IMAGE("http://plassets.ws.pho.to/e/3126/result_square.jpg")</f>
        <v/>
      </c>
      <c r="C527" s="10">
        <v>3126.0</v>
      </c>
    </row>
    <row r="528" ht="90.0" customHeight="1">
      <c r="A528" s="9" t="s">
        <v>538</v>
      </c>
      <c r="B528" s="8" t="str">
        <f>IMAGE("http://plassets.ws.pho.to/e/1170/result_square.jpg")</f>
        <v/>
      </c>
      <c r="C528" s="11">
        <v>1170.0</v>
      </c>
    </row>
    <row r="529" ht="90.0" customHeight="1">
      <c r="A529" s="9" t="s">
        <v>539</v>
      </c>
      <c r="B529" s="8" t="str">
        <f>IMAGE("http://plassets.ws.pho.to/e/1181/result_square.jpg")</f>
        <v/>
      </c>
      <c r="C529" s="11">
        <v>1181.0</v>
      </c>
    </row>
    <row r="530" ht="90.0" customHeight="1">
      <c r="A530" s="9" t="s">
        <v>540</v>
      </c>
      <c r="B530" s="8" t="str">
        <f>IMAGE("http://plassets.ws.pho.to/e/1140/result_square.jpg")</f>
        <v/>
      </c>
      <c r="C530" s="11">
        <v>1140.0</v>
      </c>
    </row>
    <row r="531" ht="90.0" customHeight="1">
      <c r="A531" s="9" t="s">
        <v>541</v>
      </c>
      <c r="B531" s="8" t="str">
        <f>IMAGE("http://plassets.ws.pho.to/e/1177/result_square.jpg")</f>
        <v/>
      </c>
      <c r="C531" s="11">
        <v>1177.0</v>
      </c>
    </row>
    <row r="532" ht="90.0" customHeight="1">
      <c r="A532" s="9" t="s">
        <v>542</v>
      </c>
      <c r="B532" s="8" t="str">
        <f>IMAGE("http://plassets.ws.pho.to/e/1330/result_square.jpg")</f>
        <v/>
      </c>
      <c r="C532" s="11">
        <v>1330.0</v>
      </c>
    </row>
    <row r="533" ht="90.0" customHeight="1">
      <c r="A533" s="9" t="s">
        <v>543</v>
      </c>
      <c r="B533" s="8" t="str">
        <f>IMAGE("http://plassets.ws.pho.to/e/1183/result_square.jpg")</f>
        <v/>
      </c>
      <c r="C533" s="11">
        <v>1183.0</v>
      </c>
    </row>
    <row r="534" ht="90.0" customHeight="1">
      <c r="A534" s="9" t="s">
        <v>544</v>
      </c>
      <c r="B534" s="8" t="str">
        <f>IMAGE("http://plassets.ws.pho.to/e/1037/result_square.jpg")</f>
        <v/>
      </c>
      <c r="C534" s="11">
        <v>1037.0</v>
      </c>
    </row>
    <row r="535" ht="90.0" customHeight="1">
      <c r="A535" s="9" t="s">
        <v>545</v>
      </c>
      <c r="B535" s="8" t="str">
        <f>IMAGE("http://plassets.ws.pho.to/e/1038/result_square.jpg")</f>
        <v/>
      </c>
      <c r="C535" s="11">
        <v>1038.0</v>
      </c>
    </row>
    <row r="536" ht="90.0" customHeight="1">
      <c r="A536" s="9" t="s">
        <v>546</v>
      </c>
      <c r="B536" s="8" t="str">
        <f>IMAGE("http://plassets.ws.pho.to/e/1039/result_square.jpg")</f>
        <v/>
      </c>
      <c r="C536" s="11">
        <v>1039.0</v>
      </c>
    </row>
    <row r="537" ht="90.0" customHeight="1">
      <c r="A537" s="9" t="s">
        <v>547</v>
      </c>
      <c r="B537" s="8" t="str">
        <f>IMAGE("http://plassets.ws.pho.to/e/1040/result_square.jpg")</f>
        <v/>
      </c>
      <c r="C537" s="11">
        <v>1040.0</v>
      </c>
    </row>
    <row r="538" ht="90.0" customHeight="1">
      <c r="A538" s="9" t="s">
        <v>548</v>
      </c>
      <c r="B538" s="8" t="str">
        <f>IMAGE("http://plassets.ws.pho.to/e/2414/result_square.jpg")</f>
        <v/>
      </c>
      <c r="C538" s="11">
        <v>2414.0</v>
      </c>
    </row>
    <row r="539" ht="90.0" customHeight="1">
      <c r="A539" s="9" t="s">
        <v>549</v>
      </c>
      <c r="B539" s="8" t="str">
        <f>IMAGE("http://plassets.ws.pho.to/e/1041/result_square.jpg")</f>
        <v/>
      </c>
      <c r="C539" s="11">
        <v>1041.0</v>
      </c>
    </row>
    <row r="540" ht="90.0" customHeight="1">
      <c r="A540" s="9" t="s">
        <v>550</v>
      </c>
      <c r="B540" s="8" t="str">
        <f>IMAGE("http://plassets.ws.pho.to/e/1052/result_square.jpg")</f>
        <v/>
      </c>
      <c r="C540" s="11">
        <v>1052.0</v>
      </c>
    </row>
    <row r="541" ht="90.0" customHeight="1">
      <c r="A541" s="9" t="s">
        <v>551</v>
      </c>
      <c r="B541" s="8" t="str">
        <f>IMAGE("http://plassets.ws.pho.to/e/1042/result_square.jpg")</f>
        <v/>
      </c>
      <c r="C541" s="11">
        <v>1042.0</v>
      </c>
    </row>
    <row r="542" ht="90.0" customHeight="1">
      <c r="A542" s="9" t="s">
        <v>552</v>
      </c>
      <c r="B542" s="8" t="str">
        <f>IMAGE("http://plassets.ws.pho.to/e/1141/result_square.jpg")</f>
        <v/>
      </c>
      <c r="C542" s="11">
        <v>1141.0</v>
      </c>
    </row>
    <row r="543" ht="90.0" customHeight="1">
      <c r="A543" s="9" t="s">
        <v>553</v>
      </c>
      <c r="B543" s="8" t="str">
        <f>IMAGE("http://plassets.ws.pho.to/e/1174/result_square.jpg")</f>
        <v/>
      </c>
      <c r="C543" s="11">
        <v>1174.0</v>
      </c>
    </row>
    <row r="544" ht="90.0" customHeight="1">
      <c r="A544" s="9" t="s">
        <v>554</v>
      </c>
      <c r="B544" s="8" t="str">
        <f>IMAGE("http://plassets.ws.pho.to/e/1043/result_square.jpg")</f>
        <v/>
      </c>
      <c r="C544" s="11">
        <v>1043.0</v>
      </c>
    </row>
    <row r="545" ht="90.0" customHeight="1">
      <c r="A545" s="9" t="s">
        <v>555</v>
      </c>
      <c r="B545" s="8" t="str">
        <f>IMAGE("http://plassets.ws.pho.to/e/1044/result_square.jpg")</f>
        <v/>
      </c>
      <c r="C545" s="11">
        <v>1044.0</v>
      </c>
    </row>
    <row r="546" ht="90.0" customHeight="1">
      <c r="A546" s="9" t="s">
        <v>556</v>
      </c>
      <c r="B546" s="8" t="str">
        <f>IMAGE("http://plassets.ws.pho.to/e/2184/result_square.jpg")</f>
        <v/>
      </c>
      <c r="C546" s="11">
        <v>2184.0</v>
      </c>
    </row>
    <row r="547" ht="90.0" customHeight="1">
      <c r="A547" s="9" t="s">
        <v>557</v>
      </c>
      <c r="B547" s="8" t="str">
        <f>IMAGE("http://plassets.ws.pho.to/e/1172/result_square.jpg")</f>
        <v/>
      </c>
      <c r="C547" s="11">
        <v>1172.0</v>
      </c>
    </row>
    <row r="548" ht="90.0" customHeight="1">
      <c r="A548" s="9" t="s">
        <v>558</v>
      </c>
      <c r="B548" s="8" t="str">
        <f>IMAGE("http://plassets.ws.pho.to/e/1173/result_square.jpg")</f>
        <v/>
      </c>
      <c r="C548" s="11">
        <v>1173.0</v>
      </c>
    </row>
    <row r="549" ht="90.0" customHeight="1">
      <c r="A549" s="9" t="s">
        <v>559</v>
      </c>
      <c r="B549" s="8" t="str">
        <f>IMAGE("http://plassets.ws.pho.to/e/1045/result_square.jpg")</f>
        <v/>
      </c>
      <c r="C549" s="11">
        <v>1045.0</v>
      </c>
    </row>
    <row r="550" ht="90.0" customHeight="1">
      <c r="A550" s="9" t="s">
        <v>560</v>
      </c>
      <c r="B550" s="8" t="str">
        <f>IMAGE("http://plassets.ws.pho.to/e/2141/result_square.jpg")</f>
        <v/>
      </c>
      <c r="C550" s="11">
        <v>2141.0</v>
      </c>
    </row>
    <row r="551" ht="90.0" customHeight="1">
      <c r="A551" s="9" t="s">
        <v>561</v>
      </c>
      <c r="B551" s="8" t="str">
        <f>IMAGE("http://plassets.ws.pho.to/e/1204/result_square.jpg")</f>
        <v/>
      </c>
      <c r="C551" s="11">
        <v>1204.0</v>
      </c>
    </row>
    <row r="552" ht="90.0" customHeight="1">
      <c r="A552" s="8" t="s">
        <v>563</v>
      </c>
      <c r="B552" s="8" t="str">
        <f>IMAGE("http://plassets.ws.pho.to/e/3127/result_square.jpg")</f>
        <v/>
      </c>
      <c r="C552" s="10">
        <v>3127.0</v>
      </c>
    </row>
    <row r="553" ht="90.0" customHeight="1">
      <c r="A553" s="9" t="s">
        <v>564</v>
      </c>
      <c r="B553" s="8" t="str">
        <f>IMAGE("http://plassets.ws.pho.to/e/1046/result_square.jpg")</f>
        <v/>
      </c>
      <c r="C553" s="11">
        <v>1046.0</v>
      </c>
    </row>
    <row r="554" ht="90.0" customHeight="1">
      <c r="A554" s="9" t="s">
        <v>565</v>
      </c>
      <c r="B554" s="8" t="str">
        <f>IMAGE("http://plassets.ws.pho.to/e/1047/result_square.jpg")</f>
        <v/>
      </c>
      <c r="C554" s="11">
        <v>1047.0</v>
      </c>
    </row>
    <row r="555" ht="90.0" customHeight="1">
      <c r="A555" s="9" t="s">
        <v>566</v>
      </c>
      <c r="B555" s="8" t="str">
        <f>IMAGE("http://plassets.ws.pho.to/e/1048/result_square.jpg")</f>
        <v/>
      </c>
      <c r="C555" s="11">
        <v>1048.0</v>
      </c>
    </row>
    <row r="556" ht="90.0" customHeight="1">
      <c r="A556" s="9" t="s">
        <v>567</v>
      </c>
      <c r="B556" s="8" t="str">
        <f>IMAGE("http://plassets.ws.pho.to/e/2124/result_square.jpg")</f>
        <v/>
      </c>
      <c r="C556" s="11">
        <v>2124.0</v>
      </c>
    </row>
    <row r="557" ht="90.0" customHeight="1">
      <c r="A557" s="9" t="s">
        <v>568</v>
      </c>
      <c r="B557" s="8" t="str">
        <f>IMAGE("http://plassets.ws.pho.to/e/1049/result_square.jpg")</f>
        <v/>
      </c>
      <c r="C557" s="11">
        <v>1049.0</v>
      </c>
    </row>
    <row r="558" ht="90.0" customHeight="1">
      <c r="A558" s="9" t="s">
        <v>569</v>
      </c>
      <c r="B558" s="8" t="str">
        <f>IMAGE("http://plassets.ws.pho.to/e/1050/result_square.jpg")</f>
        <v/>
      </c>
      <c r="C558" s="11">
        <v>1050.0</v>
      </c>
    </row>
    <row r="559" ht="90.0" customHeight="1">
      <c r="A559" s="9" t="s">
        <v>570</v>
      </c>
      <c r="B559" s="8" t="str">
        <f>IMAGE("http://plassets.ws.pho.to/e/2076/result_square.jpg")</f>
        <v/>
      </c>
      <c r="C559" s="11">
        <v>2076.0</v>
      </c>
    </row>
    <row r="560" ht="90.0" customHeight="1">
      <c r="A560" s="9" t="s">
        <v>571</v>
      </c>
      <c r="B560" s="8" t="str">
        <f>IMAGE("http://plassets.ws.pho.to/e/1327/result_square.jpg")</f>
        <v/>
      </c>
      <c r="C560" s="11">
        <v>1327.0</v>
      </c>
    </row>
    <row r="561" ht="90.0" customHeight="1">
      <c r="A561" s="9" t="s">
        <v>572</v>
      </c>
      <c r="B561" s="8" t="str">
        <f>IMAGE("http://plassets.ws.pho.to/e/1127/result_square.jpg")</f>
        <v/>
      </c>
      <c r="C561" s="11">
        <v>1127.0</v>
      </c>
    </row>
    <row r="562" ht="90.0" customHeight="1">
      <c r="A562" s="9" t="s">
        <v>573</v>
      </c>
      <c r="B562" s="8" t="str">
        <f>IMAGE("http://plassets.ws.pho.to/e/1051/result_square.jpg")</f>
        <v/>
      </c>
      <c r="C562" s="11">
        <v>1051.0</v>
      </c>
    </row>
    <row r="563" ht="90.0" customHeight="1">
      <c r="A563" s="9" t="s">
        <v>574</v>
      </c>
      <c r="B563" s="8" t="str">
        <f>IMAGE("http://plassets.ws.pho.to/e/1182/result_square.jpg")</f>
        <v/>
      </c>
      <c r="C563" s="11">
        <v>1182.0</v>
      </c>
    </row>
    <row r="564" ht="90.0" customHeight="1">
      <c r="A564" s="9" t="s">
        <v>575</v>
      </c>
      <c r="B564" s="8" t="str">
        <f>IMAGE("http://plassets.ws.pho.to/e/1128/result_square.jpg")</f>
        <v/>
      </c>
      <c r="C564" s="11">
        <v>1128.0</v>
      </c>
    </row>
    <row r="565" ht="90.0" customHeight="1">
      <c r="A565" s="9" t="s">
        <v>576</v>
      </c>
      <c r="B565" s="8" t="str">
        <f>IMAGE("http://plassets.ws.pho.to/e/1145/result_square.jpg")</f>
        <v/>
      </c>
      <c r="C565" s="11">
        <v>1145.0</v>
      </c>
    </row>
    <row r="566" ht="90.0" customHeight="1">
      <c r="A566" s="9" t="s">
        <v>577</v>
      </c>
      <c r="B566" s="8" t="str">
        <f>IMAGE("http://plassets.ws.pho.to/e/1655/result_square.jpg")</f>
        <v/>
      </c>
      <c r="C566" s="11">
        <v>1655.0</v>
      </c>
    </row>
    <row r="567" ht="90.0" customHeight="1">
      <c r="A567" s="9" t="s">
        <v>578</v>
      </c>
      <c r="B567" s="8" t="str">
        <f>IMAGE("http://plassets.ws.pho.to/e/1770/result_square.jpg")</f>
        <v/>
      </c>
      <c r="C567" s="11">
        <v>1770.0</v>
      </c>
    </row>
    <row r="568" ht="90.0" customHeight="1">
      <c r="A568" s="9" t="s">
        <v>579</v>
      </c>
      <c r="B568" s="8" t="str">
        <f>IMAGE("http://plassets.ws.pho.to/e/1723/result_320.gif")</f>
        <v/>
      </c>
      <c r="C568" s="11">
        <v>1723.0</v>
      </c>
    </row>
    <row r="569" ht="90.0" customHeight="1">
      <c r="A569" s="9" t="s">
        <v>581</v>
      </c>
      <c r="B569" s="8" t="str">
        <f>IMAGE("http://plassets.ws.pho.to/e/1620/result_320.gif")</f>
        <v/>
      </c>
      <c r="C569" s="11">
        <v>1620.0</v>
      </c>
    </row>
    <row r="570" ht="90.0" customHeight="1">
      <c r="A570" s="9" t="s">
        <v>582</v>
      </c>
      <c r="B570" s="8" t="str">
        <f>IMAGE("http://plassets.ws.pho.to/e/2257/result_square.gif")</f>
        <v/>
      </c>
      <c r="C570" s="11">
        <v>2257.0</v>
      </c>
    </row>
    <row r="571" ht="90.0" customHeight="1">
      <c r="A571" s="9" t="s">
        <v>583</v>
      </c>
      <c r="B571" s="8" t="str">
        <f>IMAGE("http://plassets.ws.pho.to/e/1061/result_square.jpg")</f>
        <v/>
      </c>
      <c r="C571" s="11">
        <v>1061.0</v>
      </c>
    </row>
    <row r="572" ht="90.0" customHeight="1">
      <c r="A572" s="9" t="s">
        <v>584</v>
      </c>
      <c r="B572" s="8" t="str">
        <f>IMAGE("http://plassets.ws.pho.to/e/1115/result_square.jpg")</f>
        <v/>
      </c>
      <c r="C572" s="11">
        <v>1115.0</v>
      </c>
    </row>
    <row r="573" ht="90.0" customHeight="1">
      <c r="A573" s="8" t="s">
        <v>585</v>
      </c>
      <c r="B573" s="8" t="str">
        <f>IMAGE("http://plassets.ws.pho.to/e/3130/result_square.jpg")</f>
        <v/>
      </c>
      <c r="C573" s="10">
        <v>3130.0</v>
      </c>
    </row>
    <row r="574" ht="90.0" customHeight="1">
      <c r="A574" s="9" t="s">
        <v>586</v>
      </c>
      <c r="B574" s="8" t="str">
        <f>IMAGE("http://plassets.ws.pho.to/e/1306/result_square.jpg")</f>
        <v/>
      </c>
      <c r="C574" s="11">
        <v>1306.0</v>
      </c>
    </row>
    <row r="575" ht="90.0" customHeight="1">
      <c r="A575" s="8" t="s">
        <v>587</v>
      </c>
      <c r="B575" s="8" t="str">
        <f>IMAGE("http://plassets.ws.pho.to/e/3324/result_square.jpg")</f>
        <v/>
      </c>
      <c r="C575" s="10">
        <v>3324.0</v>
      </c>
    </row>
    <row r="576" ht="90.0" customHeight="1">
      <c r="A576" s="9" t="s">
        <v>588</v>
      </c>
      <c r="B576" s="8" t="str">
        <f>IMAGE("http://plassets.ws.pho.to/e/1340/result_square.jpg")</f>
        <v/>
      </c>
      <c r="C576" s="11">
        <v>1340.0</v>
      </c>
    </row>
    <row r="577" ht="90.0" customHeight="1">
      <c r="A577" s="9" t="s">
        <v>589</v>
      </c>
      <c r="B577" s="8" t="str">
        <f>IMAGE("http://plassets.ws.pho.to/e/963/result_square.jpg")</f>
        <v/>
      </c>
      <c r="C577" s="11">
        <v>963.0</v>
      </c>
    </row>
    <row r="578" ht="90.0" customHeight="1">
      <c r="A578" s="9" t="s">
        <v>590</v>
      </c>
      <c r="B578" s="8" t="str">
        <f>IMAGE("http://plassets.ws.pho.to/e/2334/result_square.jpg")</f>
        <v/>
      </c>
      <c r="C578" s="11">
        <v>2334.0</v>
      </c>
    </row>
    <row r="579" ht="90.0" customHeight="1">
      <c r="A579" s="9" t="s">
        <v>592</v>
      </c>
      <c r="B579" s="8" t="str">
        <f>IMAGE("http://plassets.ws.pho.to/e/658/result.jpg")</f>
        <v/>
      </c>
      <c r="C579" s="11">
        <v>658.0</v>
      </c>
    </row>
    <row r="580" ht="90.0" customHeight="1">
      <c r="A580" s="9" t="s">
        <v>593</v>
      </c>
      <c r="B580" s="8" t="str">
        <f>IMAGE("http://plassets.ws.pho.to/e/1809/result_square.jpg")</f>
        <v/>
      </c>
      <c r="C580" s="11">
        <v>1809.0</v>
      </c>
    </row>
    <row r="581" ht="90.0" customHeight="1">
      <c r="A581" s="8" t="s">
        <v>594</v>
      </c>
      <c r="B581" s="8" t="str">
        <f>IMAGE("http://plassets.ws.pho.to/e/2771/result_square.jpg")</f>
        <v/>
      </c>
      <c r="C581" s="10">
        <v>2771.0</v>
      </c>
    </row>
    <row r="582" ht="90.0" customHeight="1">
      <c r="A582" s="8" t="s">
        <v>595</v>
      </c>
      <c r="B582" s="8" t="str">
        <f>IMAGE("http://plassets.ws.pho.to/e/3219/result_square.jpg")</f>
        <v/>
      </c>
      <c r="C582" s="10">
        <v>3219.0</v>
      </c>
    </row>
    <row r="583" ht="90.0" customHeight="1">
      <c r="A583" s="9" t="s">
        <v>597</v>
      </c>
      <c r="B583" s="8" t="str">
        <f>IMAGE("http://plassets.ws.pho.to/e/362/result_square.jpg")</f>
        <v/>
      </c>
      <c r="C583" s="11">
        <v>362.0</v>
      </c>
    </row>
    <row r="584" ht="90.0" customHeight="1">
      <c r="A584" s="8" t="s">
        <v>598</v>
      </c>
      <c r="B584" s="8" t="str">
        <f>IMAGE("http://plassets.ws.pho.to/e/3038/result_square.jpg")</f>
        <v/>
      </c>
      <c r="C584" s="10">
        <v>3038.0</v>
      </c>
    </row>
    <row r="585" ht="90.0" customHeight="1">
      <c r="A585" s="9" t="s">
        <v>599</v>
      </c>
      <c r="B585" s="8" t="str">
        <f>IMAGE("http://plassets.ws.pho.to/e/2281/result_square.jpg")</f>
        <v/>
      </c>
      <c r="C585" s="11">
        <v>2281.0</v>
      </c>
    </row>
    <row r="586" ht="90.0" customHeight="1">
      <c r="A586" s="9" t="s">
        <v>600</v>
      </c>
      <c r="B586" s="8" t="str">
        <f>IMAGE("http://plassets.ws.pho.to/e/1848/result_square.jpg")</f>
        <v/>
      </c>
      <c r="C586" s="11">
        <v>1848.0</v>
      </c>
    </row>
    <row r="587" ht="90.0" customHeight="1">
      <c r="A587" s="9" t="s">
        <v>601</v>
      </c>
      <c r="B587" s="8" t="str">
        <f>IMAGE("http://plassets.ws.pho.to/e/1757/result_square.jpeg")</f>
        <v/>
      </c>
      <c r="C587" s="11">
        <v>1757.0</v>
      </c>
    </row>
    <row r="588" ht="90.0" customHeight="1">
      <c r="A588" s="9" t="s">
        <v>602</v>
      </c>
      <c r="B588" s="8" t="str">
        <f>IMAGE("http://plassets.ws.pho.to/e/1129/result_square.jpg")</f>
        <v/>
      </c>
      <c r="C588" s="11">
        <v>1129.0</v>
      </c>
    </row>
    <row r="589" ht="90.0" customHeight="1">
      <c r="A589" s="9" t="s">
        <v>603</v>
      </c>
      <c r="B589" s="8" t="str">
        <f>IMAGE("http://plassets.ws.pho.to/e/584/result_square.jpg")</f>
        <v/>
      </c>
      <c r="C589" s="11">
        <v>584.0</v>
      </c>
    </row>
    <row r="590" ht="90.0" customHeight="1">
      <c r="A590" s="9" t="s">
        <v>604</v>
      </c>
      <c r="B590" s="8" t="str">
        <f>IMAGE("http://plassets.ws.pho.to/e/685/result_square.jpg")</f>
        <v/>
      </c>
      <c r="C590" s="11">
        <v>685.0</v>
      </c>
    </row>
    <row r="591" ht="90.0" customHeight="1">
      <c r="A591" s="9" t="s">
        <v>605</v>
      </c>
      <c r="B591" s="8" t="str">
        <f>IMAGE("http://plassets.ws.pho.to/e/679/result_square.jpg")</f>
        <v/>
      </c>
      <c r="C591" s="11">
        <v>679.0</v>
      </c>
    </row>
    <row r="592" ht="90.0" customHeight="1">
      <c r="A592" s="9" t="s">
        <v>606</v>
      </c>
      <c r="B592" s="8" t="str">
        <f>IMAGE("http://plassets.ws.pho.to/e/1179/result_square.jpg")</f>
        <v/>
      </c>
      <c r="C592" s="11">
        <v>1179.0</v>
      </c>
    </row>
    <row r="593" ht="90.0" customHeight="1">
      <c r="A593" s="9" t="s">
        <v>607</v>
      </c>
      <c r="B593" s="8" t="str">
        <f>IMAGE("http://plassets.ws.pho.to/e/1845/result_square.jpg")</f>
        <v/>
      </c>
      <c r="C593" s="11">
        <v>1845.0</v>
      </c>
    </row>
    <row r="594" ht="90.0" customHeight="1">
      <c r="A594" s="8" t="s">
        <v>608</v>
      </c>
      <c r="B594" s="8" t="str">
        <f>IMAGE("http://plassets.ws.pho.to/e/3207/result_square.jpg")</f>
        <v/>
      </c>
      <c r="C594" s="10">
        <v>3207.0</v>
      </c>
    </row>
    <row r="595" ht="90.0" customHeight="1">
      <c r="A595" s="9" t="s">
        <v>609</v>
      </c>
      <c r="B595" s="8" t="str">
        <f>IMAGE("http://plassets.ws.pho.to/e/512/result_square.jpg")</f>
        <v/>
      </c>
      <c r="C595" s="11">
        <v>512.0</v>
      </c>
    </row>
    <row r="596" ht="90.0" customHeight="1">
      <c r="A596" s="9" t="s">
        <v>610</v>
      </c>
      <c r="B596" s="8" t="str">
        <f>IMAGE("http://plassets.ws.pho.to/e/832/result.jpg")</f>
        <v/>
      </c>
      <c r="C596" s="11">
        <v>832.0</v>
      </c>
    </row>
    <row r="597" ht="90.0" customHeight="1">
      <c r="A597" s="9" t="s">
        <v>611</v>
      </c>
      <c r="B597" s="8" t="str">
        <f>IMAGE("http://plassets.ws.pho.to/e/2127/result_square.jpg")</f>
        <v/>
      </c>
      <c r="C597" s="11">
        <v>2127.0</v>
      </c>
    </row>
    <row r="598" ht="90.0" customHeight="1">
      <c r="A598" s="9" t="s">
        <v>612</v>
      </c>
      <c r="B598" s="8" t="str">
        <f>IMAGE("http://plassets.ws.pho.to/e/2371/result_square.jpg")</f>
        <v/>
      </c>
      <c r="C598" s="11">
        <v>2371.0</v>
      </c>
    </row>
    <row r="599" ht="90.0" customHeight="1">
      <c r="A599" s="9" t="s">
        <v>613</v>
      </c>
      <c r="B599" s="8" t="str">
        <f>IMAGE("http://plassets.ws.pho.to/e/2250/result_square.jpg")</f>
        <v/>
      </c>
      <c r="C599" s="11">
        <v>2250.0</v>
      </c>
    </row>
    <row r="600" ht="90.0" customHeight="1">
      <c r="A600" s="9" t="s">
        <v>614</v>
      </c>
      <c r="B600" s="8" t="str">
        <f>IMAGE("http://plassets.ws.pho.to/e/1151/result_square.jpg")</f>
        <v/>
      </c>
      <c r="C600" s="11">
        <v>1151.0</v>
      </c>
    </row>
    <row r="601" ht="90.0" customHeight="1">
      <c r="A601" s="8" t="s">
        <v>615</v>
      </c>
      <c r="B601" s="8" t="str">
        <f>IMAGE("http://plassets.ws.pho.to/e/3084/result_square.jpg")</f>
        <v/>
      </c>
      <c r="C601" s="10">
        <v>3084.0</v>
      </c>
    </row>
    <row r="602" ht="90.0" customHeight="1">
      <c r="A602" s="9" t="s">
        <v>616</v>
      </c>
      <c r="B602" s="8" t="str">
        <f>IMAGE("http://plassets.ws.pho.to/e/2410/result_square.jpg")</f>
        <v/>
      </c>
      <c r="C602" s="11">
        <v>2410.0</v>
      </c>
    </row>
    <row r="603" ht="90.0" customHeight="1">
      <c r="A603" s="9" t="s">
        <v>617</v>
      </c>
      <c r="B603" s="8" t="str">
        <f>IMAGE("http://plassets.ws.pho.to/e/840/result.jpg")</f>
        <v/>
      </c>
      <c r="C603" s="11">
        <v>840.0</v>
      </c>
    </row>
    <row r="604" ht="90.0" customHeight="1">
      <c r="A604" s="9" t="s">
        <v>618</v>
      </c>
      <c r="B604" s="8" t="str">
        <f>IMAGE("http://plassets.ws.pho.to/e/1988/result_square.jpg")</f>
        <v/>
      </c>
      <c r="C604" s="11">
        <v>1988.0</v>
      </c>
    </row>
    <row r="605" ht="90.0" customHeight="1">
      <c r="A605" s="9" t="s">
        <v>619</v>
      </c>
      <c r="B605" s="8" t="str">
        <f>IMAGE("http://plassets.ws.pho.to/e/625/result_square.jpg")</f>
        <v/>
      </c>
      <c r="C605" s="11">
        <v>625.0</v>
      </c>
    </row>
    <row r="606" ht="90.0" customHeight="1">
      <c r="A606" s="8" t="s">
        <v>620</v>
      </c>
      <c r="B606" s="8" t="str">
        <f>IMAGE("http://plassets.ws.pho.to/e/3159/result_square.jpg")</f>
        <v/>
      </c>
      <c r="C606" s="10">
        <v>3159.0</v>
      </c>
    </row>
    <row r="607" ht="90.0" customHeight="1">
      <c r="A607" s="9" t="s">
        <v>621</v>
      </c>
      <c r="B607" s="8" t="str">
        <f>IMAGE("http://plassets.ws.pho.to/e/1687/result_320.gif")</f>
        <v/>
      </c>
      <c r="C607" s="11">
        <v>1687.0</v>
      </c>
    </row>
    <row r="608" ht="90.0" customHeight="1">
      <c r="A608" s="9" t="s">
        <v>622</v>
      </c>
      <c r="B608" s="8" t="str">
        <f>IMAGE("http://plassets.ws.pho.to/e/743/result_square.jpg")</f>
        <v/>
      </c>
      <c r="C608" s="11">
        <v>743.0</v>
      </c>
    </row>
    <row r="609" ht="90.0" customHeight="1">
      <c r="A609" s="9" t="s">
        <v>623</v>
      </c>
      <c r="B609" s="8" t="str">
        <f>IMAGE("http://plassets.ws.pho.to/e/925/result_square.jpg")</f>
        <v/>
      </c>
      <c r="C609" s="11">
        <v>925.0</v>
      </c>
    </row>
    <row r="610" ht="90.0" customHeight="1">
      <c r="A610" s="9" t="s">
        <v>624</v>
      </c>
      <c r="B610" s="8" t="str">
        <f>IMAGE("http://plassets.ws.pho.to/e/964/result_square.jpg")</f>
        <v/>
      </c>
      <c r="C610" s="11">
        <v>964.0</v>
      </c>
    </row>
    <row r="611" ht="90.0" customHeight="1">
      <c r="A611" s="8" t="s">
        <v>625</v>
      </c>
      <c r="B611" s="8" t="str">
        <f>IMAGE("http://plassets.ws.pho.to/e/2961/result_square.jpg")</f>
        <v/>
      </c>
      <c r="C611" s="10">
        <v>2961.0</v>
      </c>
    </row>
    <row r="612" ht="90.0" customHeight="1">
      <c r="A612" s="9" t="s">
        <v>626</v>
      </c>
      <c r="B612" s="8" t="str">
        <f>IMAGE("http://plassets.ws.pho.to/e/2179/result_square.jpg")</f>
        <v/>
      </c>
      <c r="C612" s="11">
        <v>2179.0</v>
      </c>
    </row>
    <row r="613" ht="90.0" customHeight="1">
      <c r="A613" s="8" t="s">
        <v>627</v>
      </c>
      <c r="B613" s="8" t="str">
        <f>IMAGE("http://plassets.ws.pho.to/e/2880/result_square.jpg")</f>
        <v/>
      </c>
      <c r="C613" s="10">
        <v>2880.0</v>
      </c>
    </row>
    <row r="614" ht="90.0" customHeight="1">
      <c r="A614" s="8" t="s">
        <v>628</v>
      </c>
      <c r="B614" s="8" t="str">
        <f>IMAGE("http://plassets.ws.pho.to/e/2915/result.gif")</f>
        <v/>
      </c>
      <c r="C614" s="10">
        <v>2915.0</v>
      </c>
    </row>
    <row r="615" ht="90.0" customHeight="1">
      <c r="A615" s="9" t="s">
        <v>629</v>
      </c>
      <c r="B615" s="8" t="str">
        <f>IMAGE("http://plassets.ws.pho.to/e/967/result.jpg")</f>
        <v/>
      </c>
      <c r="C615" s="11">
        <v>967.0</v>
      </c>
    </row>
    <row r="616" ht="90.0" customHeight="1">
      <c r="A616" s="9" t="s">
        <v>630</v>
      </c>
      <c r="B616" s="8" t="str">
        <f>IMAGE("http://plassets.ws.pho.to/e/966/result.jpg")</f>
        <v/>
      </c>
      <c r="C616" s="11">
        <v>966.0</v>
      </c>
    </row>
    <row r="617" ht="90.0" customHeight="1">
      <c r="A617" s="9" t="s">
        <v>631</v>
      </c>
      <c r="B617" s="8" t="str">
        <f>IMAGE("http://plassets.ws.pho.to/e/965/result_square.jpg")</f>
        <v/>
      </c>
      <c r="C617" s="11">
        <v>965.0</v>
      </c>
    </row>
    <row r="618" ht="90.0" customHeight="1">
      <c r="A618" s="8" t="s">
        <v>632</v>
      </c>
      <c r="B618" s="8" t="str">
        <f>IMAGE("http://plassets.ws.pho.to/e/2886/result_square.jpg")</f>
        <v/>
      </c>
      <c r="C618" s="10">
        <v>2886.0</v>
      </c>
    </row>
    <row r="619" ht="90.0" customHeight="1">
      <c r="A619" s="9" t="s">
        <v>634</v>
      </c>
      <c r="B619" s="8" t="str">
        <f>IMAGE("http://plassets.ws.pho.to/e/751/result_square.jpg")</f>
        <v/>
      </c>
      <c r="C619" s="11">
        <v>751.0</v>
      </c>
    </row>
    <row r="620" ht="90.0" customHeight="1">
      <c r="A620" s="9" t="s">
        <v>635</v>
      </c>
      <c r="B620" s="8" t="str">
        <f>IMAGE("http://plassets.ws.pho.to/e/2663/result_square.jpg")</f>
        <v/>
      </c>
      <c r="C620" s="11">
        <v>2663.0</v>
      </c>
    </row>
    <row r="621" ht="90.0" customHeight="1">
      <c r="A621" s="8" t="s">
        <v>636</v>
      </c>
      <c r="B621" s="8" t="str">
        <f>IMAGE("http://plassets.ws.pho.to/e/2962/result_square.jpg")</f>
        <v/>
      </c>
      <c r="C621" s="10">
        <v>2962.0</v>
      </c>
    </row>
    <row r="622" ht="90.0" customHeight="1">
      <c r="A622" s="9" t="s">
        <v>637</v>
      </c>
      <c r="B622" s="8" t="str">
        <f>IMAGE("http://plassets.ws.pho.to/e/1854/result_square.jpg")</f>
        <v/>
      </c>
      <c r="C622" s="11">
        <v>1854.0</v>
      </c>
    </row>
    <row r="623" ht="90.0" customHeight="1">
      <c r="A623" s="9" t="s">
        <v>638</v>
      </c>
      <c r="B623" s="8" t="str">
        <f>IMAGE("http://plassets.ws.pho.to/e/2167/result_square.jpg")</f>
        <v/>
      </c>
      <c r="C623" s="11">
        <v>2167.0</v>
      </c>
    </row>
    <row r="624" ht="90.0" customHeight="1">
      <c r="A624" s="9" t="s">
        <v>639</v>
      </c>
      <c r="B624" s="8" t="str">
        <f>IMAGE("http://plassets.ws.pho.to/e/2277/result_square_v1.jpg")</f>
        <v/>
      </c>
      <c r="C624" s="11">
        <v>2277.0</v>
      </c>
    </row>
    <row r="625" ht="90.0" customHeight="1">
      <c r="A625" s="9" t="s">
        <v>640</v>
      </c>
      <c r="B625" s="8" t="str">
        <f>IMAGE("http://plassets.ws.pho.to/a/e/default/1176.jpg")</f>
        <v/>
      </c>
      <c r="C625" s="11">
        <v>1176.0</v>
      </c>
    </row>
    <row r="626" ht="90.0" customHeight="1">
      <c r="A626" s="9" t="s">
        <v>641</v>
      </c>
      <c r="B626" s="8" t="str">
        <f>IMAGE("http://plassets.ws.pho.to/e/986/result_square.jpg")</f>
        <v/>
      </c>
      <c r="C626" s="11">
        <v>986.0</v>
      </c>
    </row>
    <row r="627" ht="90.0" customHeight="1">
      <c r="A627" s="9" t="s">
        <v>642</v>
      </c>
      <c r="B627" s="8" t="str">
        <f>IMAGE("http://plassets.ws.pho.to/e/2553/result_square.jpg")</f>
        <v/>
      </c>
      <c r="C627" s="11">
        <v>2553.0</v>
      </c>
    </row>
    <row r="628" ht="90.0" customHeight="1">
      <c r="A628" s="9" t="s">
        <v>643</v>
      </c>
      <c r="B628" s="8" t="str">
        <f>IMAGE("http://plassets.ws.pho.to/e/1212/result.jpg")</f>
        <v/>
      </c>
      <c r="C628" s="11">
        <v>1212.0</v>
      </c>
    </row>
    <row r="629" ht="90.0" customHeight="1">
      <c r="A629" s="9" t="s">
        <v>644</v>
      </c>
      <c r="B629" s="8" t="str">
        <f>IMAGE("http://plassets.ws.pho.to/e/519/result_square.jpg")</f>
        <v/>
      </c>
      <c r="C629" s="11">
        <v>519.0</v>
      </c>
    </row>
    <row r="630" ht="90.0" customHeight="1">
      <c r="A630" s="9" t="s">
        <v>645</v>
      </c>
      <c r="B630" s="8" t="str">
        <f>IMAGE("http://plassets.ws.pho.to/e/2408/result_square.jpg")</f>
        <v/>
      </c>
      <c r="C630" s="11">
        <v>2408.0</v>
      </c>
    </row>
    <row r="631" ht="90.0" customHeight="1">
      <c r="A631" s="9" t="s">
        <v>646</v>
      </c>
      <c r="B631" s="8" t="str">
        <f>IMAGE("http://plassets.ws.pho.to/e/841/result.jpg")</f>
        <v/>
      </c>
      <c r="C631" s="11">
        <v>841.0</v>
      </c>
    </row>
    <row r="632" ht="90.0" customHeight="1">
      <c r="A632" s="9" t="s">
        <v>647</v>
      </c>
      <c r="B632" s="8" t="str">
        <f>IMAGE("http://plassets.ws.pho.to/e/2397/result_square.jpg")</f>
        <v/>
      </c>
      <c r="C632" s="11">
        <v>2397.0</v>
      </c>
    </row>
    <row r="633" ht="90.0" customHeight="1">
      <c r="A633" s="9" t="s">
        <v>648</v>
      </c>
      <c r="B633" s="8" t="str">
        <f>IMAGE("http://plassets.ws.pho.to/e/2024/result_square.jpg")</f>
        <v/>
      </c>
      <c r="C633" s="11">
        <v>2024.0</v>
      </c>
    </row>
    <row r="634" ht="90.0" customHeight="1">
      <c r="A634" s="9" t="s">
        <v>649</v>
      </c>
      <c r="B634" s="8" t="str">
        <f>IMAGE("http://plassets.ws.pho.to/e/942/result_square.jpg")</f>
        <v/>
      </c>
      <c r="C634" s="11">
        <v>942.0</v>
      </c>
    </row>
    <row r="635" ht="90.0" customHeight="1">
      <c r="A635" s="9" t="s">
        <v>650</v>
      </c>
      <c r="B635" s="8" t="str">
        <f>IMAGE("http://plassets.ws.pho.to/a/e/default/1924.jpg")</f>
        <v/>
      </c>
      <c r="C635" s="11">
        <v>1924.0</v>
      </c>
    </row>
    <row r="636" ht="90.0" customHeight="1">
      <c r="A636" s="9" t="s">
        <v>651</v>
      </c>
      <c r="B636" s="8" t="str">
        <f>IMAGE("http://plassets.ws.pho.to/e/2207/result_square.jpg")</f>
        <v/>
      </c>
      <c r="C636" s="11">
        <v>2207.0</v>
      </c>
    </row>
    <row r="637" ht="90.0" customHeight="1">
      <c r="A637" s="8" t="s">
        <v>652</v>
      </c>
      <c r="B637" s="8" t="str">
        <f>IMAGE("http://plassets.ws.pho.to/e/3101/result_square.jpg")</f>
        <v/>
      </c>
      <c r="C637" s="10">
        <v>3101.0</v>
      </c>
    </row>
    <row r="638" ht="90.0" customHeight="1">
      <c r="A638" s="9" t="s">
        <v>653</v>
      </c>
      <c r="B638" s="8" t="str">
        <f>IMAGE("http://plassets.ws.pho.to/e/2347/result_square.jpg")</f>
        <v/>
      </c>
      <c r="C638" s="11">
        <v>2347.0</v>
      </c>
    </row>
    <row r="639" ht="90.0" customHeight="1">
      <c r="A639" s="9" t="s">
        <v>654</v>
      </c>
      <c r="B639" s="8" t="str">
        <f>IMAGE("http://plassets.ws.pho.to/e/1744/result_square.jpg")</f>
        <v/>
      </c>
      <c r="C639" s="11">
        <v>1744.0</v>
      </c>
    </row>
    <row r="640" ht="90.0" customHeight="1">
      <c r="A640" s="9" t="s">
        <v>655</v>
      </c>
      <c r="B640" s="8" t="str">
        <f>IMAGE("http://plassets.ws.pho.to/e/2348/result_square.jpg")</f>
        <v/>
      </c>
      <c r="C640" s="11">
        <v>2348.0</v>
      </c>
    </row>
    <row r="641" ht="90.0" customHeight="1">
      <c r="A641" s="9" t="s">
        <v>656</v>
      </c>
      <c r="B641" s="8" t="str">
        <f>IMAGE("http://plassets.ws.pho.to/e/1302/result_square.jpg")</f>
        <v/>
      </c>
      <c r="C641" s="11">
        <v>1302.0</v>
      </c>
    </row>
    <row r="642" ht="90.0" customHeight="1">
      <c r="A642" s="9" t="s">
        <v>657</v>
      </c>
      <c r="B642" s="8" t="str">
        <f>IMAGE("http://plassets.ws.pho.to/e/426/result_square.jpg")</f>
        <v/>
      </c>
      <c r="C642" s="11">
        <v>426.0</v>
      </c>
    </row>
    <row r="643" ht="90.0" customHeight="1">
      <c r="A643" s="9" t="s">
        <v>658</v>
      </c>
      <c r="B643" s="8" t="str">
        <f>IMAGE("http://plassets.ws.pho.to/e/1962/result_square.jpg")</f>
        <v/>
      </c>
      <c r="C643" s="11">
        <v>1962.0</v>
      </c>
    </row>
    <row r="644" ht="90.0" customHeight="1">
      <c r="A644" s="9" t="s">
        <v>659</v>
      </c>
      <c r="B644" s="8" t="str">
        <f>IMAGE("http://plassets.ws.pho.to/e/896/result.jpg")</f>
        <v/>
      </c>
      <c r="C644" s="11">
        <v>896.0</v>
      </c>
    </row>
    <row r="645" ht="90.0" customHeight="1">
      <c r="A645" s="9" t="s">
        <v>660</v>
      </c>
      <c r="B645" s="8" t="str">
        <f>IMAGE("http://plassets.ws.pho.to/e/361/result.jpg")</f>
        <v/>
      </c>
      <c r="C645" s="11">
        <v>361.0</v>
      </c>
    </row>
    <row r="646" ht="90.0" customHeight="1">
      <c r="A646" s="9" t="s">
        <v>661</v>
      </c>
      <c r="B646" s="8" t="str">
        <f>IMAGE("http://plassets.ws.pho.to/e/1745/result_square.jpg")</f>
        <v/>
      </c>
      <c r="C646" s="11">
        <v>1745.0</v>
      </c>
    </row>
    <row r="647" ht="90.0" customHeight="1">
      <c r="A647" s="9" t="s">
        <v>662</v>
      </c>
      <c r="B647" s="8" t="str">
        <f>IMAGE("http://plassets.ws.pho.to/e/2673/result_square.gif")</f>
        <v/>
      </c>
      <c r="C647" s="11">
        <v>2673.0</v>
      </c>
    </row>
    <row r="648" ht="90.0" customHeight="1">
      <c r="A648" s="9" t="s">
        <v>663</v>
      </c>
      <c r="B648" s="8" t="str">
        <f>IMAGE("http://plassets.ws.pho.to/e/1653/result_square.jpg")</f>
        <v/>
      </c>
      <c r="C648" s="11">
        <v>1653.0</v>
      </c>
    </row>
    <row r="649" ht="90.0" customHeight="1">
      <c r="A649" s="8" t="s">
        <v>664</v>
      </c>
      <c r="B649" s="8" t="str">
        <f>IMAGE("http://plassets.ws.pho.to/e/3401/result.gif")</f>
        <v/>
      </c>
      <c r="C649" s="10">
        <v>3401.0</v>
      </c>
    </row>
    <row r="650" ht="90.0" customHeight="1">
      <c r="A650" s="8" t="s">
        <v>665</v>
      </c>
      <c r="B650" s="8" t="str">
        <f>IMAGE("http://plassets.ws.pho.to/e/3400/result.gif")</f>
        <v/>
      </c>
      <c r="C650" s="10">
        <v>3400.0</v>
      </c>
    </row>
    <row r="651" ht="90.0" customHeight="1">
      <c r="A651" s="9" t="s">
        <v>666</v>
      </c>
      <c r="B651" s="8" t="str">
        <f>IMAGE("http://plassets.ws.pho.to/e/2095/result_square.jpg")</f>
        <v/>
      </c>
      <c r="C651" s="11">
        <v>2095.0</v>
      </c>
    </row>
    <row r="652" ht="90.0" customHeight="1">
      <c r="A652" s="9" t="s">
        <v>667</v>
      </c>
      <c r="B652" s="8" t="str">
        <f>IMAGE("http://plassets.ws.pho.to/e/623/result.jpg")</f>
        <v/>
      </c>
      <c r="C652" s="11">
        <v>623.0</v>
      </c>
    </row>
    <row r="653" ht="90.0" customHeight="1">
      <c r="A653" s="9" t="s">
        <v>668</v>
      </c>
      <c r="B653" s="8" t="str">
        <f>IMAGE("http://plassets.ws.pho.to/e/369/result_square.jpg")</f>
        <v/>
      </c>
      <c r="C653" s="11">
        <v>369.0</v>
      </c>
    </row>
    <row r="654" ht="90.0" customHeight="1">
      <c r="A654" s="9" t="s">
        <v>669</v>
      </c>
      <c r="B654" s="8" t="str">
        <f>IMAGE("http://plassets.ws.pho.to/e/2160/result_square.jpg")</f>
        <v/>
      </c>
      <c r="C654" s="11">
        <v>2160.0</v>
      </c>
    </row>
    <row r="655" ht="90.0" customHeight="1">
      <c r="A655" s="9" t="s">
        <v>670</v>
      </c>
      <c r="B655" s="8" t="str">
        <f>IMAGE("http://plassets.ws.pho.to/e/2099/result_square.jpg")</f>
        <v/>
      </c>
      <c r="C655" s="11">
        <v>2099.0</v>
      </c>
    </row>
    <row r="656" ht="90.0" customHeight="1">
      <c r="A656" s="8" t="s">
        <v>671</v>
      </c>
      <c r="B656" s="8" t="str">
        <f>IMAGE("http://plassets.ws.pho.to/e/2865/result_square.jpg")</f>
        <v/>
      </c>
      <c r="C656" s="10">
        <v>2865.0</v>
      </c>
    </row>
    <row r="657" ht="90.0" customHeight="1">
      <c r="A657" s="9" t="s">
        <v>672</v>
      </c>
      <c r="B657" s="8" t="str">
        <f>IMAGE("http://plassets.ws.pho.to/e/1672/result_square.jpeg")</f>
        <v/>
      </c>
      <c r="C657" s="11">
        <v>1672.0</v>
      </c>
    </row>
    <row r="658" ht="90.0" customHeight="1">
      <c r="A658" s="8" t="s">
        <v>673</v>
      </c>
      <c r="B658" s="8" t="str">
        <f>IMAGE("http://plassets.ws.pho.to/e/3347/result.gif")</f>
        <v/>
      </c>
      <c r="C658" s="10">
        <v>3347.0</v>
      </c>
    </row>
    <row r="659" ht="90.0" customHeight="1">
      <c r="A659" s="9" t="s">
        <v>674</v>
      </c>
      <c r="B659" s="8" t="str">
        <f>IMAGE("http://plassets.ws.pho.to/e/619/result_square.jpg")</f>
        <v/>
      </c>
      <c r="C659" s="11">
        <v>619.0</v>
      </c>
    </row>
    <row r="660" ht="90.0" customHeight="1">
      <c r="A660" s="8" t="s">
        <v>675</v>
      </c>
      <c r="B660" s="8" t="str">
        <f>IMAGE("http://plassets.ws.pho.to/e/3295/result_square.jpg")</f>
        <v/>
      </c>
      <c r="C660" s="10">
        <v>3295.0</v>
      </c>
    </row>
    <row r="661" ht="90.0" customHeight="1">
      <c r="A661" s="9" t="s">
        <v>676</v>
      </c>
      <c r="B661" s="8" t="str">
        <f>IMAGE("http://plassets.ws.pho.to/e/2115/result_square.jpg")</f>
        <v/>
      </c>
      <c r="C661" s="11">
        <v>2115.0</v>
      </c>
    </row>
    <row r="662" ht="90.0" customHeight="1">
      <c r="A662" s="8" t="s">
        <v>677</v>
      </c>
      <c r="B662" s="8" t="str">
        <f>IMAGE("http://plassets.ws.pho.to/e/2791/result_square_v1563212829.jpg")</f>
        <v/>
      </c>
      <c r="C662" s="10">
        <v>2791.0</v>
      </c>
    </row>
    <row r="663" ht="90.0" customHeight="1">
      <c r="A663" s="9" t="s">
        <v>678</v>
      </c>
      <c r="B663" s="8" t="str">
        <f>IMAGE("http://plassets.ws.pho.to/e/2588/result_square_v1563213316.jpg")</f>
        <v/>
      </c>
      <c r="C663" s="11">
        <v>2588.0</v>
      </c>
    </row>
    <row r="664" ht="90.0" customHeight="1">
      <c r="A664" s="9" t="s">
        <v>679</v>
      </c>
      <c r="B664" s="8" t="str">
        <f>IMAGE("http://plassets.ws.pho.to/e/1799/result_square.jpg")</f>
        <v/>
      </c>
      <c r="C664" s="11">
        <v>1799.0</v>
      </c>
    </row>
    <row r="665" ht="90.0" customHeight="1">
      <c r="A665" s="9" t="s">
        <v>680</v>
      </c>
      <c r="B665" s="8" t="str">
        <f>IMAGE("http://plassets.ws.pho.to/e/1137/result_square.jpg")</f>
        <v/>
      </c>
      <c r="C665" s="11">
        <v>1137.0</v>
      </c>
    </row>
    <row r="666" ht="90.0" customHeight="1">
      <c r="A666" s="9" t="s">
        <v>681</v>
      </c>
      <c r="B666" s="8" t="str">
        <f>IMAGE("http://plassets.ws.pho.to/e/826/result_320.gif")</f>
        <v/>
      </c>
      <c r="C666" s="11">
        <v>826.0</v>
      </c>
    </row>
    <row r="667" ht="90.0" customHeight="1">
      <c r="A667" s="9" t="s">
        <v>682</v>
      </c>
      <c r="B667" s="8" t="str">
        <f>IMAGE("http://plassets.ws.pho.to/e/1865/result_square.jpg")</f>
        <v/>
      </c>
      <c r="C667" s="11">
        <v>1865.0</v>
      </c>
    </row>
    <row r="668" ht="90.0" customHeight="1">
      <c r="A668" s="8" t="s">
        <v>683</v>
      </c>
      <c r="B668" s="8" t="str">
        <f>IMAGE("http://plassets.ws.pho.to/e/2963/result_square.jpg")</f>
        <v/>
      </c>
      <c r="C668" s="10">
        <v>2963.0</v>
      </c>
    </row>
    <row r="669" ht="90.0" customHeight="1">
      <c r="A669" s="9" t="s">
        <v>684</v>
      </c>
      <c r="B669" s="8" t="str">
        <f>IMAGE("http://plassets.ws.pho.to/e/2278/result_square.jpg")</f>
        <v/>
      </c>
      <c r="C669" s="11">
        <v>2278.0</v>
      </c>
    </row>
    <row r="670" ht="90.0" customHeight="1">
      <c r="A670" s="9" t="s">
        <v>685</v>
      </c>
      <c r="B670" s="8" t="str">
        <f>IMAGE("http://plassets.ws.pho.to/e/1776/result_square.jpeg")</f>
        <v/>
      </c>
      <c r="C670" s="11">
        <v>1776.0</v>
      </c>
    </row>
    <row r="671" ht="90.0" customHeight="1">
      <c r="A671" s="9" t="s">
        <v>686</v>
      </c>
      <c r="B671" s="8" t="str">
        <f>IMAGE("http://plassets.ws.pho.to/e/1556/result_square.jpg")</f>
        <v/>
      </c>
      <c r="C671" s="11">
        <v>1556.0</v>
      </c>
    </row>
    <row r="672" ht="90.0" customHeight="1">
      <c r="A672" s="8" t="s">
        <v>687</v>
      </c>
      <c r="B672" s="8" t="str">
        <f>IMAGE("http://plassets.ws.pho.to/e/3369/result_square.jpg")</f>
        <v/>
      </c>
      <c r="C672" s="10">
        <v>3369.0</v>
      </c>
    </row>
    <row r="673" ht="90.0" customHeight="1">
      <c r="A673" s="9" t="s">
        <v>688</v>
      </c>
      <c r="B673" s="8" t="str">
        <f>IMAGE("http://plassets.ws.pho.to/e/1936/result_square.jpg")</f>
        <v/>
      </c>
      <c r="C673" s="11">
        <v>1936.0</v>
      </c>
    </row>
    <row r="674" ht="90.0" customHeight="1">
      <c r="A674" s="9" t="s">
        <v>689</v>
      </c>
      <c r="B674" s="8" t="str">
        <f>IMAGE("http://plassets.ws.pho.to/e/2155/result_square.jpg")</f>
        <v/>
      </c>
      <c r="C674" s="11">
        <v>2155.0</v>
      </c>
    </row>
    <row r="675" ht="90.0" customHeight="1">
      <c r="A675" s="9" t="s">
        <v>690</v>
      </c>
      <c r="B675" s="8" t="str">
        <f>IMAGE("http://plassets.ws.pho.to/e/316/result.jpg")</f>
        <v/>
      </c>
      <c r="C675" s="11">
        <v>316.0</v>
      </c>
    </row>
    <row r="676" ht="90.0" customHeight="1">
      <c r="A676" s="9" t="s">
        <v>691</v>
      </c>
      <c r="B676" s="8" t="str">
        <f>IMAGE("http://plassets.ws.pho.to/e/1796/result_square.jpg")</f>
        <v/>
      </c>
      <c r="C676" s="11">
        <v>1796.0</v>
      </c>
    </row>
    <row r="677" ht="90.0" customHeight="1">
      <c r="A677" s="9" t="s">
        <v>692</v>
      </c>
      <c r="B677" s="8" t="str">
        <f>IMAGE("http://plassets.ws.pho.to/e/930/result.jpg")</f>
        <v/>
      </c>
      <c r="C677" s="11">
        <v>930.0</v>
      </c>
    </row>
    <row r="678" ht="90.0" customHeight="1">
      <c r="A678" s="9" t="s">
        <v>693</v>
      </c>
      <c r="B678" s="8" t="str">
        <f>IMAGE("http://plassets.ws.pho.to/e/2286/result_square.jpg")</f>
        <v/>
      </c>
      <c r="C678" s="11">
        <v>2286.0</v>
      </c>
    </row>
    <row r="679" ht="90.0" customHeight="1">
      <c r="A679" s="8" t="s">
        <v>694</v>
      </c>
      <c r="B679" s="8" t="str">
        <f>IMAGE("http://plassets.ws.pho.to/e/3279/result_square.jpg")</f>
        <v/>
      </c>
      <c r="C679" s="10">
        <v>3279.0</v>
      </c>
    </row>
    <row r="680" ht="90.0" customHeight="1">
      <c r="A680" s="8" t="s">
        <v>695</v>
      </c>
      <c r="B680" s="8" t="str">
        <f>IMAGE("http://plassets.ws.pho.to/a/e/default/2836.jpg")</f>
        <v/>
      </c>
      <c r="C680" s="10">
        <v>2836.0</v>
      </c>
    </row>
    <row r="681" ht="90.0" customHeight="1">
      <c r="A681" s="9" t="s">
        <v>696</v>
      </c>
      <c r="B681" s="8" t="str">
        <f>IMAGE("http://plassets.ws.pho.to/e/1505/result.jpeg")</f>
        <v/>
      </c>
      <c r="C681" s="11">
        <v>1505.0</v>
      </c>
    </row>
    <row r="682" ht="90.0" customHeight="1">
      <c r="A682" s="9" t="s">
        <v>697</v>
      </c>
      <c r="B682" s="8" t="str">
        <f>IMAGE("http://plassets.ws.pho.to/e/934/result.jpg")</f>
        <v/>
      </c>
      <c r="C682" s="11">
        <v>934.0</v>
      </c>
    </row>
    <row r="683" ht="90.0" customHeight="1">
      <c r="A683" s="9" t="s">
        <v>698</v>
      </c>
      <c r="B683" s="8" t="str">
        <f>IMAGE("http://plassets.ws.pho.to/e/1659/result_square.jpg")</f>
        <v/>
      </c>
      <c r="C683" s="11">
        <v>1659.0</v>
      </c>
    </row>
    <row r="684" ht="90.0" customHeight="1">
      <c r="A684" s="9" t="s">
        <v>699</v>
      </c>
      <c r="B684" s="8" t="str">
        <f>IMAGE("http://plassets.ws.pho.to/e/1476/result_square.jpg")</f>
        <v/>
      </c>
      <c r="C684" s="11">
        <v>1476.0</v>
      </c>
    </row>
    <row r="685" ht="90.0" customHeight="1">
      <c r="A685" s="9" t="s">
        <v>700</v>
      </c>
      <c r="B685" s="8" t="str">
        <f>IMAGE("http://plassets.ws.pho.to/e/1103/result_square.jpg")</f>
        <v/>
      </c>
      <c r="C685" s="11">
        <v>1103.0</v>
      </c>
    </row>
    <row r="686" ht="90.0" customHeight="1">
      <c r="A686" s="9" t="s">
        <v>701</v>
      </c>
      <c r="B686" s="8" t="str">
        <f>IMAGE("http://plassets.ws.pho.to/e/549/result.jpg")</f>
        <v/>
      </c>
      <c r="C686" s="11">
        <v>549.0</v>
      </c>
    </row>
    <row r="687" ht="90.0" customHeight="1">
      <c r="A687" s="9" t="s">
        <v>702</v>
      </c>
      <c r="B687" s="8" t="str">
        <f>IMAGE("http://plassets.ws.pho.to/e/1097/result_square.jpg")</f>
        <v/>
      </c>
      <c r="C687" s="11">
        <v>1097.0</v>
      </c>
    </row>
    <row r="688" ht="90.0" customHeight="1">
      <c r="A688" s="8" t="s">
        <v>703</v>
      </c>
      <c r="B688" s="8" t="str">
        <f>IMAGE("http://plassets.ws.pho.to/e/2793/result_square.jpg")</f>
        <v/>
      </c>
      <c r="C688" s="10">
        <v>2793.0</v>
      </c>
    </row>
    <row r="689" ht="90.0" customHeight="1">
      <c r="A689" s="9" t="s">
        <v>704</v>
      </c>
      <c r="B689" s="8" t="str">
        <f>IMAGE("http://plassets.ws.pho.to/e/2307/result_square.jpg")</f>
        <v/>
      </c>
      <c r="C689" s="11">
        <v>2307.0</v>
      </c>
    </row>
    <row r="690" ht="90.0" customHeight="1">
      <c r="A690" s="9" t="s">
        <v>705</v>
      </c>
      <c r="B690" s="8" t="str">
        <f>IMAGE("http://plassets.ws.pho.to/e/2572/result_square.jpg")</f>
        <v/>
      </c>
      <c r="C690" s="11">
        <v>2572.0</v>
      </c>
    </row>
    <row r="691" ht="90.0" customHeight="1">
      <c r="A691" s="9" t="s">
        <v>706</v>
      </c>
      <c r="B691" s="8" t="str">
        <f>IMAGE("http://plassets.ws.pho.to/e/1321/result_square.jpg")</f>
        <v/>
      </c>
      <c r="C691" s="11">
        <v>1321.0</v>
      </c>
    </row>
    <row r="692" ht="90.0" customHeight="1">
      <c r="A692" s="9" t="s">
        <v>707</v>
      </c>
      <c r="B692" s="8" t="str">
        <f>IMAGE("http://plassets.ws.pho.to/e/1853/result_square.jpg")</f>
        <v/>
      </c>
      <c r="C692" s="11">
        <v>1853.0</v>
      </c>
    </row>
    <row r="693" ht="90.0" customHeight="1">
      <c r="A693" s="9" t="s">
        <v>708</v>
      </c>
      <c r="B693" s="8" t="str">
        <f>IMAGE("http://plassets.ws.pho.to/e/1624/result_320.gif")</f>
        <v/>
      </c>
      <c r="C693" s="11">
        <v>1624.0</v>
      </c>
    </row>
    <row r="694" ht="90.0" customHeight="1">
      <c r="A694" s="9" t="s">
        <v>709</v>
      </c>
      <c r="B694" s="8" t="str">
        <f>IMAGE("http://plassets.ws.pho.to/e/1167/result_square.jpg")</f>
        <v/>
      </c>
      <c r="C694" s="11">
        <v>1167.0</v>
      </c>
    </row>
    <row r="695" ht="90.0" customHeight="1">
      <c r="A695" s="9" t="s">
        <v>710</v>
      </c>
      <c r="B695" s="8" t="str">
        <f>IMAGE("http://plassets.ws.pho.to/e/551/result_square.jpg")</f>
        <v/>
      </c>
      <c r="C695" s="11">
        <v>551.0</v>
      </c>
    </row>
    <row r="696" ht="90.0" customHeight="1">
      <c r="A696" s="9" t="s">
        <v>711</v>
      </c>
      <c r="B696" s="8" t="str">
        <f>IMAGE("http://plassets.ws.pho.to/e/1193/result_square.jpg")</f>
        <v/>
      </c>
      <c r="C696" s="11">
        <v>1193.0</v>
      </c>
    </row>
    <row r="697" ht="90.0" customHeight="1">
      <c r="A697" s="9" t="s">
        <v>712</v>
      </c>
      <c r="B697" s="8" t="str">
        <f>IMAGE("http://plassets.ws.pho.to/e/1663/result_square.jpg")</f>
        <v/>
      </c>
      <c r="C697" s="11">
        <v>1663.0</v>
      </c>
    </row>
    <row r="698" ht="90.0" customHeight="1">
      <c r="A698" s="9" t="s">
        <v>713</v>
      </c>
      <c r="B698" s="8" t="str">
        <f>IMAGE("http://plassets.ws.pho.to/e/2100/result_square.jpg")</f>
        <v/>
      </c>
      <c r="C698" s="11">
        <v>2100.0</v>
      </c>
    </row>
    <row r="699" ht="90.0" customHeight="1">
      <c r="A699" s="9" t="s">
        <v>714</v>
      </c>
      <c r="B699" s="8" t="str">
        <f>IMAGE("http://plassets.ws.pho.to/e/710/result.jpg")</f>
        <v/>
      </c>
      <c r="C699" s="11">
        <v>710.0</v>
      </c>
    </row>
    <row r="700" ht="90.0" customHeight="1">
      <c r="A700" s="9" t="s">
        <v>715</v>
      </c>
      <c r="B700" s="8" t="str">
        <f>IMAGE("http://plassets.ws.pho.to/e/1063/result_square.jpg")</f>
        <v/>
      </c>
      <c r="C700" s="11">
        <v>1063.0</v>
      </c>
    </row>
    <row r="701" ht="90.0" customHeight="1">
      <c r="A701" s="9" t="s">
        <v>716</v>
      </c>
      <c r="B701" s="8" t="str">
        <f>IMAGE("http://plassets.ws.pho.to/e/372/result_square.jpg")</f>
        <v/>
      </c>
      <c r="C701" s="11">
        <v>372.0</v>
      </c>
    </row>
    <row r="702" ht="90.0" customHeight="1">
      <c r="A702" s="9" t="s">
        <v>717</v>
      </c>
      <c r="B702" s="8" t="str">
        <f>IMAGE("http://plassets.ws.pho.to/e/1346/result_square.jpg")</f>
        <v/>
      </c>
      <c r="C702" s="11">
        <v>1346.0</v>
      </c>
    </row>
    <row r="703" ht="90.0" customHeight="1">
      <c r="A703" s="9" t="s">
        <v>718</v>
      </c>
      <c r="B703" s="8" t="str">
        <f>IMAGE("http://plassets.ws.pho.to/e/1594/result_square.jpg")</f>
        <v/>
      </c>
      <c r="C703" s="11">
        <v>1594.0</v>
      </c>
    </row>
    <row r="704" ht="90.0" customHeight="1">
      <c r="A704" s="9" t="s">
        <v>719</v>
      </c>
      <c r="B704" s="8" t="str">
        <f>IMAGE("http://plassets.ws.pho.to/e/1925/result_square.jpg")</f>
        <v/>
      </c>
      <c r="C704" s="11">
        <v>1925.0</v>
      </c>
    </row>
    <row r="705" ht="90.0" customHeight="1">
      <c r="A705" s="9" t="s">
        <v>720</v>
      </c>
      <c r="B705" s="8" t="str">
        <f>IMAGE("http://plassets.ws.pho.to/e/1643/result_square.jpg")</f>
        <v/>
      </c>
      <c r="C705" s="11">
        <v>1643.0</v>
      </c>
    </row>
    <row r="706" ht="90.0" customHeight="1">
      <c r="A706" s="9" t="s">
        <v>721</v>
      </c>
      <c r="B706" s="8" t="str">
        <f>IMAGE("http://plassets.ws.pho.to/e/1480/result_square.jpg")</f>
        <v/>
      </c>
      <c r="C706" s="11">
        <v>1480.0</v>
      </c>
    </row>
    <row r="707" ht="90.0" customHeight="1">
      <c r="A707" s="9" t="s">
        <v>722</v>
      </c>
      <c r="B707" s="8" t="str">
        <f>IMAGE("http://plassets.ws.pho.to/e/1855/result_square.jpg")</f>
        <v/>
      </c>
      <c r="C707" s="11">
        <v>1855.0</v>
      </c>
    </row>
    <row r="708" ht="90.0" customHeight="1">
      <c r="A708" s="9" t="s">
        <v>723</v>
      </c>
      <c r="B708" s="8" t="str">
        <f>IMAGE("http://plassets.ws.pho.to/e/1641/result_square.jpg")</f>
        <v/>
      </c>
      <c r="C708" s="11">
        <v>1641.0</v>
      </c>
    </row>
    <row r="709" ht="90.0" customHeight="1">
      <c r="A709" s="9" t="s">
        <v>724</v>
      </c>
      <c r="B709" s="8" t="str">
        <f>IMAGE("http://plassets.ws.pho.to/e/1581/result.jpg")</f>
        <v/>
      </c>
      <c r="C709" s="11">
        <v>1581.0</v>
      </c>
    </row>
    <row r="710" ht="90.0" customHeight="1">
      <c r="A710" s="9" t="s">
        <v>725</v>
      </c>
      <c r="B710" s="8" t="str">
        <f>IMAGE("http://plassets.ws.pho.to/e/1341/result.jpg")</f>
        <v/>
      </c>
      <c r="C710" s="11">
        <v>1341.0</v>
      </c>
    </row>
    <row r="711" ht="90.0" customHeight="1">
      <c r="A711" s="9" t="s">
        <v>726</v>
      </c>
      <c r="B711" s="8" t="str">
        <f>IMAGE("http://plassets.ws.pho.to/e/1533/result_square.jpg")</f>
        <v/>
      </c>
      <c r="C711" s="11">
        <v>1533.0</v>
      </c>
    </row>
    <row r="712" ht="90.0" customHeight="1">
      <c r="A712" s="9" t="s">
        <v>727</v>
      </c>
      <c r="B712" s="8" t="str">
        <f>IMAGE("http://plassets.ws.pho.to/e/1300/result_square.jpg")</f>
        <v/>
      </c>
      <c r="C712" s="11">
        <v>1300.0</v>
      </c>
    </row>
    <row r="713" ht="90.0" customHeight="1">
      <c r="A713" s="9" t="s">
        <v>728</v>
      </c>
      <c r="B713" s="8" t="str">
        <f>IMAGE("http://plassets.ws.pho.to/e/1879/result_square.jpg")</f>
        <v/>
      </c>
      <c r="C713" s="11">
        <v>1879.0</v>
      </c>
    </row>
    <row r="714" ht="90.0" customHeight="1">
      <c r="A714" s="9" t="s">
        <v>729</v>
      </c>
      <c r="B714" s="8" t="str">
        <f>IMAGE("http://plassets.ws.pho.to/e/1271/result_square.jpg")</f>
        <v/>
      </c>
      <c r="C714" s="11">
        <v>1271.0</v>
      </c>
    </row>
    <row r="715" ht="90.0" customHeight="1">
      <c r="A715" s="8" t="s">
        <v>730</v>
      </c>
      <c r="B715" s="8" t="str">
        <f>IMAGE("http://plassets.ws.pho.to/e/2931/result.jpg")</f>
        <v/>
      </c>
      <c r="C715" s="10">
        <v>2931.0</v>
      </c>
    </row>
    <row r="716" ht="90.0" customHeight="1">
      <c r="A716" s="9" t="s">
        <v>731</v>
      </c>
      <c r="B716" s="8" t="str">
        <f>IMAGE("http://plassets.ws.pho.to/e/2664/result_square.jpg")</f>
        <v/>
      </c>
      <c r="C716" s="11">
        <v>2664.0</v>
      </c>
    </row>
    <row r="717" ht="90.0" customHeight="1">
      <c r="A717" s="9" t="s">
        <v>732</v>
      </c>
      <c r="B717" s="8" t="str">
        <f>IMAGE("http://plassets.ws.pho.to/e/564/result_320.gif")</f>
        <v/>
      </c>
      <c r="C717" s="11">
        <v>564.0</v>
      </c>
    </row>
    <row r="718" ht="90.0" customHeight="1">
      <c r="A718" s="9" t="s">
        <v>733</v>
      </c>
      <c r="B718" s="8" t="str">
        <f>IMAGE("http://plassets.ws.pho.to/e/566/result_square.jpg")</f>
        <v/>
      </c>
      <c r="C718" s="11">
        <v>566.0</v>
      </c>
    </row>
    <row r="719" ht="90.0" customHeight="1">
      <c r="A719" s="9" t="s">
        <v>734</v>
      </c>
      <c r="B719" s="8" t="str">
        <f>IMAGE("http://plassets.ws.pho.to/e/941/result_square.jpg")</f>
        <v/>
      </c>
      <c r="C719" s="11">
        <v>941.0</v>
      </c>
    </row>
    <row r="720" ht="90.0" customHeight="1">
      <c r="A720" s="8" t="s">
        <v>735</v>
      </c>
      <c r="B720" s="8" t="str">
        <f>IMAGE("http://plassets.ws.pho.to/e/3250/result_square.jpg")</f>
        <v/>
      </c>
      <c r="C720" s="10">
        <v>3250.0</v>
      </c>
    </row>
    <row r="721" ht="90.0" customHeight="1">
      <c r="A721" s="9" t="s">
        <v>736</v>
      </c>
      <c r="B721" s="8" t="str">
        <f>IMAGE("http://plassets.ws.pho.to/e/931/result.jpg")</f>
        <v/>
      </c>
      <c r="C721" s="11">
        <v>931.0</v>
      </c>
    </row>
    <row r="722" ht="90.0" customHeight="1">
      <c r="A722" s="8" t="s">
        <v>737</v>
      </c>
      <c r="B722" s="8" t="str">
        <f>IMAGE("http://plassets.ws.pho.to/a/e/default/2900.jpg")</f>
        <v/>
      </c>
      <c r="C722" s="10">
        <v>2900.0</v>
      </c>
    </row>
    <row r="723" ht="90.0" customHeight="1">
      <c r="A723" s="8" t="s">
        <v>738</v>
      </c>
      <c r="B723" s="8" t="str">
        <f>IMAGE("http://plassets.ws.pho.to/e/2928/result_square.jpg")</f>
        <v/>
      </c>
      <c r="C723" s="10">
        <v>2928.0</v>
      </c>
    </row>
    <row r="724" ht="90.0" customHeight="1">
      <c r="A724" s="9" t="s">
        <v>739</v>
      </c>
      <c r="B724" s="8" t="str">
        <f>IMAGE("http://plassets.ws.pho.to/e/501/result.jpg")</f>
        <v/>
      </c>
      <c r="C724" s="11">
        <v>501.0</v>
      </c>
    </row>
    <row r="725" ht="90.0" customHeight="1">
      <c r="A725" s="9" t="s">
        <v>740</v>
      </c>
      <c r="B725" s="8" t="str">
        <f>IMAGE("http://plassets.ws.pho.to/e/524/result.jpg")</f>
        <v/>
      </c>
      <c r="C725" s="11">
        <v>524.0</v>
      </c>
    </row>
    <row r="726" ht="90.0" customHeight="1">
      <c r="A726" s="9" t="s">
        <v>741</v>
      </c>
      <c r="B726" s="8" t="str">
        <f>IMAGE("http://plassets.ws.pho.to/e/1275/result_square.jpg")</f>
        <v/>
      </c>
      <c r="C726" s="11">
        <v>1275.0</v>
      </c>
    </row>
    <row r="727" ht="90.0" customHeight="1">
      <c r="A727" s="9" t="s">
        <v>742</v>
      </c>
      <c r="B727" s="8" t="str">
        <f>IMAGE("http://plassets.ws.pho.to/e/1323/result_square.jpg")</f>
        <v/>
      </c>
      <c r="C727" s="11">
        <v>1323.0</v>
      </c>
    </row>
    <row r="728" ht="90.0" customHeight="1">
      <c r="A728" s="9" t="s">
        <v>743</v>
      </c>
      <c r="B728" s="8" t="str">
        <f>IMAGE("http://plassets.ws.pho.to/e/2690/result_square.jpg")</f>
        <v/>
      </c>
      <c r="C728" s="11">
        <v>2690.0</v>
      </c>
    </row>
    <row r="729" ht="90.0" customHeight="1">
      <c r="A729" s="9" t="s">
        <v>744</v>
      </c>
      <c r="B729" s="8" t="str">
        <f>IMAGE("http://plassets.ws.pho.to/e/2089/result_square.jpg")</f>
        <v/>
      </c>
      <c r="C729" s="11">
        <v>2089.0</v>
      </c>
    </row>
    <row r="730" ht="90.0" customHeight="1">
      <c r="A730" s="9" t="s">
        <v>745</v>
      </c>
      <c r="B730" s="8" t="str">
        <f>IMAGE("http://plassets.ws.pho.to/e/2056/result.jpg")</f>
        <v/>
      </c>
      <c r="C730" s="11">
        <v>2056.0</v>
      </c>
    </row>
    <row r="731" ht="90.0" customHeight="1">
      <c r="A731" s="8" t="s">
        <v>746</v>
      </c>
      <c r="B731" s="8" t="str">
        <f>IMAGE("http://plassets.ws.pho.to/e/3092/result_square.jpg")</f>
        <v/>
      </c>
      <c r="C731" s="10">
        <v>3092.0</v>
      </c>
    </row>
    <row r="732" ht="90.0" customHeight="1">
      <c r="A732" s="9" t="s">
        <v>747</v>
      </c>
      <c r="B732" s="8" t="str">
        <f>IMAGE("http://plassets.ws.pho.to/e/2189/result.jpeg")</f>
        <v/>
      </c>
      <c r="C732" s="11">
        <v>2189.0</v>
      </c>
    </row>
    <row r="733" ht="90.0" customHeight="1">
      <c r="A733" s="9" t="s">
        <v>748</v>
      </c>
      <c r="B733" s="8" t="str">
        <f>IMAGE("http://plassets.ws.pho.to/e/1803/result_square.jpg")</f>
        <v/>
      </c>
      <c r="C733" s="11">
        <v>1803.0</v>
      </c>
    </row>
    <row r="734" ht="90.0" customHeight="1">
      <c r="A734" s="9" t="s">
        <v>749</v>
      </c>
      <c r="B734" s="8" t="str">
        <f>IMAGE("http://plassets.ws.pho.to/e/1135/result.jpg")</f>
        <v/>
      </c>
      <c r="C734" s="11">
        <v>1135.0</v>
      </c>
    </row>
    <row r="735" ht="90.0" customHeight="1">
      <c r="A735" s="8" t="s">
        <v>750</v>
      </c>
      <c r="B735" s="8" t="str">
        <f>IMAGE("http://plassets.ws.pho.to/e/3272/result_square.jpg")</f>
        <v/>
      </c>
      <c r="C735" s="10">
        <v>3272.0</v>
      </c>
    </row>
    <row r="736" ht="90.0" customHeight="1">
      <c r="A736" s="9" t="s">
        <v>751</v>
      </c>
      <c r="B736" s="8" t="str">
        <f>IMAGE("http://plassets.ws.pho.to/e/897/result_square.jpg")</f>
        <v/>
      </c>
      <c r="C736" s="11">
        <v>897.0</v>
      </c>
    </row>
    <row r="737" ht="90.0" customHeight="1">
      <c r="A737" s="9" t="s">
        <v>752</v>
      </c>
      <c r="B737" s="8" t="str">
        <f>IMAGE("http://plassets.ws.pho.to/e/736/result_square.jpg")</f>
        <v/>
      </c>
      <c r="C737" s="11">
        <v>736.0</v>
      </c>
    </row>
    <row r="738" ht="90.0" customHeight="1">
      <c r="A738" s="9" t="s">
        <v>753</v>
      </c>
      <c r="B738" s="8" t="str">
        <f>IMAGE("http://plassets.ws.pho.to/a/e/default/1420.jpg")</f>
        <v/>
      </c>
      <c r="C738" s="11">
        <v>1420.0</v>
      </c>
    </row>
    <row r="739" ht="90.0" customHeight="1">
      <c r="A739" s="9" t="s">
        <v>754</v>
      </c>
      <c r="B739" s="8" t="str">
        <f>IMAGE("http://plassets.ws.pho.to/e/720/result.jpg")</f>
        <v/>
      </c>
      <c r="C739" s="11">
        <v>720.0</v>
      </c>
    </row>
    <row r="740" ht="90.0" customHeight="1">
      <c r="A740" s="9" t="s">
        <v>755</v>
      </c>
      <c r="B740" s="8" t="str">
        <f>IMAGE("http://plassets.ws.pho.to/e/456/result_square.jpg")</f>
        <v/>
      </c>
      <c r="C740" s="11">
        <v>456.0</v>
      </c>
    </row>
    <row r="741" ht="90.0" customHeight="1">
      <c r="A741" s="9" t="s">
        <v>756</v>
      </c>
      <c r="B741" s="8" t="str">
        <f>IMAGE("http://plassets.ws.pho.to/e/1013/result_square.jpg")</f>
        <v/>
      </c>
      <c r="C741" s="11">
        <v>1013.0</v>
      </c>
    </row>
    <row r="742" ht="90.0" customHeight="1">
      <c r="A742" s="9" t="s">
        <v>757</v>
      </c>
      <c r="B742" s="8" t="str">
        <f>IMAGE("http://plassets.ws.pho.to/e/786/result_square.jpg")</f>
        <v/>
      </c>
      <c r="C742" s="11">
        <v>786.0</v>
      </c>
    </row>
    <row r="743" ht="90.0" customHeight="1">
      <c r="A743" s="9" t="s">
        <v>758</v>
      </c>
      <c r="B743" s="8" t="str">
        <f>IMAGE("http://plassets.ws.pho.to/e/1295/result_square.jpg")</f>
        <v/>
      </c>
      <c r="C743" s="11">
        <v>1295.0</v>
      </c>
    </row>
    <row r="744" ht="90.0" customHeight="1">
      <c r="A744" s="9" t="s">
        <v>759</v>
      </c>
      <c r="B744" s="8" t="str">
        <f>IMAGE("http://plassets.ws.pho.to/e/1656/result_square.jpg")</f>
        <v/>
      </c>
      <c r="C744" s="11">
        <v>1656.0</v>
      </c>
    </row>
    <row r="745" ht="90.0" customHeight="1">
      <c r="A745" s="9" t="s">
        <v>760</v>
      </c>
      <c r="B745" s="8" t="str">
        <f>IMAGE("http://plassets.ws.pho.to/a/e/default/2702.jpg")</f>
        <v/>
      </c>
      <c r="C745" s="11">
        <v>2702.0</v>
      </c>
    </row>
    <row r="746" ht="90.0" customHeight="1">
      <c r="A746" s="9" t="s">
        <v>761</v>
      </c>
      <c r="B746" s="8" t="str">
        <f>IMAGE("http://plassets.ws.pho.to/e/1949/result.jpg")</f>
        <v/>
      </c>
      <c r="C746" s="11">
        <v>1949.0</v>
      </c>
    </row>
    <row r="747" ht="90.0" customHeight="1">
      <c r="A747" s="9" t="s">
        <v>762</v>
      </c>
      <c r="B747" s="8" t="str">
        <f>IMAGE("http://plassets.ws.pho.to/e/995/result_square.jpg")</f>
        <v/>
      </c>
      <c r="C747" s="11">
        <v>995.0</v>
      </c>
    </row>
    <row r="748" ht="90.0" customHeight="1">
      <c r="A748" s="9" t="s">
        <v>763</v>
      </c>
      <c r="B748" s="8" t="str">
        <f>IMAGE("http://plassets.ws.pho.to/e/1699/result_square.gif")</f>
        <v/>
      </c>
      <c r="C748" s="11">
        <v>1699.0</v>
      </c>
    </row>
    <row r="749" ht="90.0" customHeight="1">
      <c r="A749" s="9" t="s">
        <v>764</v>
      </c>
      <c r="B749" s="8" t="str">
        <f>IMAGE("http://plassets.ws.pho.to/e/350/result_square.jpg")</f>
        <v/>
      </c>
      <c r="C749" s="11">
        <v>350.0</v>
      </c>
    </row>
    <row r="750" ht="90.0" customHeight="1">
      <c r="A750" s="9" t="s">
        <v>765</v>
      </c>
      <c r="B750" s="8" t="str">
        <f>IMAGE("http://plassets.ws.pho.to/e/550/result.jpg")</f>
        <v/>
      </c>
      <c r="C750" s="11">
        <v>550.0</v>
      </c>
    </row>
    <row r="751" ht="90.0" customHeight="1">
      <c r="A751" s="9" t="s">
        <v>766</v>
      </c>
      <c r="B751" s="8" t="str">
        <f>IMAGE("http://plassets.ws.pho.to/e/1253/result_square.jpg")</f>
        <v/>
      </c>
      <c r="C751" s="11">
        <v>1253.0</v>
      </c>
    </row>
    <row r="752" ht="90.0" customHeight="1">
      <c r="A752" s="9" t="s">
        <v>767</v>
      </c>
      <c r="B752" s="8" t="str">
        <f>IMAGE("http://plassets.ws.pho.to/e/577/result_square.jpg")</f>
        <v/>
      </c>
      <c r="C752" s="11">
        <v>577.0</v>
      </c>
    </row>
    <row r="753" ht="90.0" customHeight="1">
      <c r="A753" s="9" t="s">
        <v>768</v>
      </c>
      <c r="B753" s="8" t="str">
        <f>IMAGE("http://plassets.ws.pho.to/e/518/result_square.jpg")</f>
        <v/>
      </c>
      <c r="C753" s="11">
        <v>518.0</v>
      </c>
    </row>
    <row r="754" ht="90.0" customHeight="1">
      <c r="A754" s="9" t="s">
        <v>769</v>
      </c>
      <c r="B754" s="8" t="str">
        <f>IMAGE("http://plassets.ws.pho.to/e/2361/result_square.jpg")</f>
        <v/>
      </c>
      <c r="C754" s="11">
        <v>2361.0</v>
      </c>
    </row>
    <row r="755" ht="90.0" customHeight="1">
      <c r="A755" s="9" t="s">
        <v>770</v>
      </c>
      <c r="B755" s="8" t="str">
        <f>IMAGE("http://plassets.ws.pho.to/e/2019/result_square.jpg")</f>
        <v/>
      </c>
      <c r="C755" s="11">
        <v>2019.0</v>
      </c>
    </row>
    <row r="756" ht="90.0" customHeight="1">
      <c r="A756" s="9" t="s">
        <v>771</v>
      </c>
      <c r="B756" s="8" t="str">
        <f>IMAGE("http://plassets.ws.pho.to/e/663/result.jpg")</f>
        <v/>
      </c>
      <c r="C756" s="11">
        <v>663.0</v>
      </c>
    </row>
    <row r="757" ht="90.0" customHeight="1">
      <c r="A757" s="9" t="s">
        <v>772</v>
      </c>
      <c r="B757" s="8" t="str">
        <f>IMAGE("http://plassets.ws.pho.to/e/609/result_320.gif")</f>
        <v/>
      </c>
      <c r="C757" s="11">
        <v>609.0</v>
      </c>
    </row>
    <row r="758" ht="90.0" customHeight="1">
      <c r="A758" s="9" t="s">
        <v>773</v>
      </c>
      <c r="B758" s="8" t="str">
        <f>IMAGE("http://plassets.ws.pho.to/e/1688/result_320.gif")</f>
        <v/>
      </c>
      <c r="C758" s="11">
        <v>1688.0</v>
      </c>
    </row>
    <row r="759" ht="90.0" customHeight="1">
      <c r="A759" s="8" t="s">
        <v>774</v>
      </c>
      <c r="B759" s="8" t="str">
        <f>IMAGE("http://plassets.ws.pho.to/e/3393/result_square.jpg")</f>
        <v/>
      </c>
      <c r="C759" s="10">
        <v>3393.0</v>
      </c>
    </row>
    <row r="760" ht="90.0" customHeight="1">
      <c r="A760" s="9" t="s">
        <v>775</v>
      </c>
      <c r="B760" s="8" t="str">
        <f>IMAGE("http://plassets.ws.pho.to/e/2583/result_square_v1563369341.jpg")</f>
        <v/>
      </c>
      <c r="C760" s="11">
        <v>2583.0</v>
      </c>
    </row>
    <row r="761" ht="90.0" customHeight="1">
      <c r="A761" s="9" t="s">
        <v>776</v>
      </c>
      <c r="B761" s="8" t="str">
        <f>IMAGE("http://plassets.ws.pho.to/e/834/result_square.jpg")</f>
        <v/>
      </c>
      <c r="C761" s="11">
        <v>834.0</v>
      </c>
    </row>
    <row r="762" ht="90.0" customHeight="1">
      <c r="A762" s="9" t="s">
        <v>777</v>
      </c>
      <c r="B762" s="8" t="str">
        <f>IMAGE("http://plassets.ws.pho.to/e/521/result.jpg")</f>
        <v/>
      </c>
      <c r="C762" s="11">
        <v>521.0</v>
      </c>
    </row>
    <row r="763" ht="90.0" customHeight="1">
      <c r="A763" s="9" t="s">
        <v>778</v>
      </c>
      <c r="B763" s="8" t="str">
        <f>IMAGE("http://plassets.ws.pho.to/e/1132/result_square.jpg")</f>
        <v/>
      </c>
      <c r="C763" s="11">
        <v>1132.0</v>
      </c>
    </row>
    <row r="764" ht="90.0" customHeight="1">
      <c r="A764" s="8" t="s">
        <v>779</v>
      </c>
      <c r="B764" s="8" t="str">
        <f>IMAGE("http://plassets.ws.pho.to/e/3143/result_square.jpg")</f>
        <v/>
      </c>
      <c r="C764" s="10">
        <v>3143.0</v>
      </c>
    </row>
    <row r="765" ht="90.0" customHeight="1">
      <c r="A765" s="9" t="s">
        <v>780</v>
      </c>
      <c r="B765" s="8" t="str">
        <f>IMAGE("http://plassets.ws.pho.to/e/2301/result_square.jpg")</f>
        <v/>
      </c>
      <c r="C765" s="11">
        <v>2301.0</v>
      </c>
    </row>
    <row r="766" ht="90.0" customHeight="1">
      <c r="A766" s="8" t="s">
        <v>781</v>
      </c>
      <c r="B766" s="8" t="str">
        <f>IMAGE("http://plassets.ws.pho.to/e/2988/result.jpg")</f>
        <v/>
      </c>
      <c r="C766" s="10">
        <v>2988.0</v>
      </c>
    </row>
    <row r="767" ht="90.0" customHeight="1">
      <c r="A767" s="8" t="s">
        <v>782</v>
      </c>
      <c r="B767" s="8" t="str">
        <f>IMAGE("http://plassets.ws.pho.to/e/2989/result.jpg")</f>
        <v/>
      </c>
      <c r="C767" s="10">
        <v>2989.0</v>
      </c>
    </row>
    <row r="768" ht="90.0" customHeight="1">
      <c r="A768" s="8" t="s">
        <v>783</v>
      </c>
      <c r="B768" s="8" t="str">
        <f>IMAGE("http://plassets.ws.pho.to/e/2990/result.jpg")</f>
        <v/>
      </c>
      <c r="C768" s="10">
        <v>2990.0</v>
      </c>
    </row>
    <row r="769" ht="90.0" customHeight="1">
      <c r="A769" s="9" t="s">
        <v>784</v>
      </c>
      <c r="B769" s="8" t="str">
        <f>IMAGE("http://plassets.ws.pho.to/e/2112/result_square.jpg")</f>
        <v/>
      </c>
      <c r="C769" s="11">
        <v>2112.0</v>
      </c>
    </row>
    <row r="770" ht="90.0" customHeight="1">
      <c r="A770" s="9" t="s">
        <v>785</v>
      </c>
      <c r="B770" s="8" t="str">
        <f>IMAGE("http://plassets.ws.pho.to/e/1884/result_square.jpg")</f>
        <v/>
      </c>
      <c r="C770" s="11">
        <v>1884.0</v>
      </c>
    </row>
    <row r="771" ht="90.0" customHeight="1">
      <c r="A771" s="9" t="s">
        <v>786</v>
      </c>
      <c r="B771" s="8" t="str">
        <f>IMAGE("http://plassets.ws.pho.to/e/1481/result_square.jpg")</f>
        <v/>
      </c>
      <c r="C771" s="11">
        <v>1481.0</v>
      </c>
    </row>
    <row r="772" ht="90.0" customHeight="1">
      <c r="A772" s="9" t="s">
        <v>787</v>
      </c>
      <c r="B772" s="8" t="str">
        <f>IMAGE("http://plassets.ws.pho.to/e/343/result_square.jpg")</f>
        <v/>
      </c>
      <c r="C772" s="11">
        <v>343.0</v>
      </c>
    </row>
    <row r="773" ht="90.0" customHeight="1">
      <c r="A773" s="9" t="s">
        <v>788</v>
      </c>
      <c r="B773" s="8" t="str">
        <f>IMAGE("http://plassets.ws.pho.to/e/2324/result_square.jpg")</f>
        <v/>
      </c>
      <c r="C773" s="11">
        <v>2324.0</v>
      </c>
    </row>
    <row r="774" ht="90.0" customHeight="1">
      <c r="A774" s="9" t="s">
        <v>789</v>
      </c>
      <c r="B774" s="8" t="str">
        <f>IMAGE("http://plassets.ws.pho.to/e/2398/result_square.jpg")</f>
        <v/>
      </c>
      <c r="C774" s="11">
        <v>2398.0</v>
      </c>
    </row>
    <row r="775" ht="90.0" customHeight="1">
      <c r="A775" s="9" t="s">
        <v>790</v>
      </c>
      <c r="B775" s="8" t="str">
        <f>IMAGE("http://plassets.ws.pho.to/e/1189/result_square.jpg")</f>
        <v/>
      </c>
      <c r="C775" s="11">
        <v>1189.0</v>
      </c>
    </row>
    <row r="776" ht="90.0" customHeight="1">
      <c r="A776" s="9" t="s">
        <v>791</v>
      </c>
      <c r="B776" s="8" t="str">
        <f>IMAGE("http://plassets.ws.pho.to/e/2399/result_square.jpg")</f>
        <v/>
      </c>
      <c r="C776" s="11">
        <v>2399.0</v>
      </c>
    </row>
    <row r="777" ht="90.0" customHeight="1">
      <c r="A777" s="9" t="s">
        <v>792</v>
      </c>
      <c r="B777" s="8" t="str">
        <f>IMAGE("http://plassets.ws.pho.to/e/2237/result_square.jpg")</f>
        <v/>
      </c>
      <c r="C777" s="11">
        <v>2237.0</v>
      </c>
    </row>
    <row r="778" ht="90.0" customHeight="1">
      <c r="A778" s="9" t="s">
        <v>793</v>
      </c>
      <c r="B778" s="8" t="str">
        <f>IMAGE("http://plassets.ws.pho.to/e/2684/result_square.jpg")</f>
        <v/>
      </c>
      <c r="C778" s="11">
        <v>2684.0</v>
      </c>
    </row>
    <row r="779" ht="90.0" customHeight="1">
      <c r="A779" s="8" t="s">
        <v>794</v>
      </c>
      <c r="B779" s="8" t="str">
        <f>IMAGE("http://plassets.ws.pho.to/e/3345/result.gif")</f>
        <v/>
      </c>
      <c r="C779" s="10">
        <v>3345.0</v>
      </c>
    </row>
    <row r="780" ht="90.0" customHeight="1">
      <c r="A780" s="9" t="s">
        <v>795</v>
      </c>
      <c r="B780" s="8" t="str">
        <f>IMAGE("http://plassets.ws.pho.to/e/1777/result_square.jpeg")</f>
        <v/>
      </c>
      <c r="C780" s="11">
        <v>1777.0</v>
      </c>
    </row>
    <row r="781" ht="90.0" customHeight="1">
      <c r="A781" s="8" t="s">
        <v>796</v>
      </c>
      <c r="B781" s="8" t="str">
        <f>IMAGE("http://plassets.ws.pho.to/e/2999/result.jpg")</f>
        <v/>
      </c>
      <c r="C781" s="10">
        <v>2999.0</v>
      </c>
    </row>
    <row r="782" ht="90.0" customHeight="1">
      <c r="A782" s="9" t="s">
        <v>797</v>
      </c>
      <c r="B782" s="8" t="str">
        <f>IMAGE("http://plassets.ws.pho.to/e/1926/result_square.jpg")</f>
        <v/>
      </c>
      <c r="C782" s="11">
        <v>1926.0</v>
      </c>
    </row>
    <row r="783" ht="90.0" customHeight="1">
      <c r="A783" s="8" t="s">
        <v>798</v>
      </c>
      <c r="B783" s="8" t="str">
        <f>IMAGE("http://plassets.ws.pho.to/e/3305/result_square.jpg")</f>
        <v/>
      </c>
      <c r="C783" s="10">
        <v>3305.0</v>
      </c>
    </row>
    <row r="784" ht="90.0" customHeight="1">
      <c r="A784" s="9" t="s">
        <v>799</v>
      </c>
      <c r="B784" s="8" t="str">
        <f>IMAGE("http://plassets.ws.pho.to/e/636/result_320.gif")</f>
        <v/>
      </c>
      <c r="C784" s="11">
        <v>636.0</v>
      </c>
    </row>
    <row r="785" ht="90.0" customHeight="1">
      <c r="A785" s="9" t="s">
        <v>800</v>
      </c>
      <c r="B785" s="8" t="str">
        <f>IMAGE("http://plassets.ws.pho.to/e/2533/result_square.jpeg")</f>
        <v/>
      </c>
      <c r="C785" s="11">
        <v>2533.0</v>
      </c>
    </row>
    <row r="786" ht="90.0" customHeight="1">
      <c r="A786" s="9" t="s">
        <v>801</v>
      </c>
      <c r="B786" s="8" t="str">
        <f>IMAGE("http://plassets.ws.pho.to/e/547/result_320.gif")</f>
        <v/>
      </c>
      <c r="C786" s="11">
        <v>547.0</v>
      </c>
    </row>
    <row r="787" ht="90.0" customHeight="1">
      <c r="A787" s="9" t="s">
        <v>802</v>
      </c>
      <c r="B787" s="8" t="str">
        <f>IMAGE("http://plassets.ws.pho.to/e/988/result.jpg")</f>
        <v/>
      </c>
      <c r="C787" s="11">
        <v>988.0</v>
      </c>
    </row>
    <row r="788" ht="90.0" customHeight="1">
      <c r="A788" s="9" t="s">
        <v>803</v>
      </c>
      <c r="B788" s="8" t="str">
        <f>IMAGE("http://plassets.ws.pho.to/e/2010/result.jpeg")</f>
        <v/>
      </c>
      <c r="C788" s="11">
        <v>2010.0</v>
      </c>
    </row>
    <row r="789" ht="90.0" customHeight="1">
      <c r="A789" s="8" t="s">
        <v>804</v>
      </c>
      <c r="B789" s="8" t="str">
        <f>IMAGE("http://plassets.ws.pho.to/e/2794/result_square.jpeg")</f>
        <v/>
      </c>
      <c r="C789" s="10">
        <v>2794.0</v>
      </c>
    </row>
    <row r="790" ht="90.0" customHeight="1">
      <c r="A790" s="9" t="s">
        <v>805</v>
      </c>
      <c r="B790" s="8" t="str">
        <f>IMAGE("http://plassets.ws.pho.to/e/734/result_square.jpg")</f>
        <v/>
      </c>
      <c r="C790" s="11">
        <v>734.0</v>
      </c>
    </row>
    <row r="791" ht="90.0" customHeight="1">
      <c r="A791" s="9" t="s">
        <v>806</v>
      </c>
      <c r="B791" s="8" t="str">
        <f>IMAGE("http://plassets.ws.pho.to/e/938/result_square.jpg")</f>
        <v/>
      </c>
      <c r="C791" s="11">
        <v>938.0</v>
      </c>
    </row>
    <row r="792" ht="90.0" customHeight="1">
      <c r="A792" s="9" t="s">
        <v>807</v>
      </c>
      <c r="B792" s="8" t="str">
        <f>IMAGE("http://plassets.ws.pho.to/e/2686/result_square.jpg")</f>
        <v/>
      </c>
      <c r="C792" s="11">
        <v>2686.0</v>
      </c>
    </row>
    <row r="793" ht="90.0" customHeight="1">
      <c r="A793" s="9" t="s">
        <v>808</v>
      </c>
      <c r="B793" s="8" t="str">
        <f>IMAGE("http://plassets.ws.pho.to/e/2102/result_square.jpg")</f>
        <v/>
      </c>
      <c r="C793" s="11">
        <v>2102.0</v>
      </c>
    </row>
    <row r="794" ht="90.0" customHeight="1">
      <c r="A794" s="9" t="s">
        <v>809</v>
      </c>
      <c r="B794" s="8" t="str">
        <f>IMAGE("http://plassets.ws.pho.to/e/2508/result_square.jpg")</f>
        <v/>
      </c>
      <c r="C794" s="11">
        <v>2508.0</v>
      </c>
    </row>
    <row r="795" ht="90.0" customHeight="1">
      <c r="A795" s="9" t="s">
        <v>810</v>
      </c>
      <c r="B795" s="8" t="str">
        <f>IMAGE("http://plassets.ws.pho.to/e/951/result_square.jpg")</f>
        <v/>
      </c>
      <c r="C795" s="11">
        <v>951.0</v>
      </c>
    </row>
    <row r="796" ht="90.0" customHeight="1">
      <c r="A796" s="9" t="s">
        <v>811</v>
      </c>
      <c r="B796" s="8" t="str">
        <f>IMAGE("http://plassets.ws.pho.to/e/721/result.jpg")</f>
        <v/>
      </c>
      <c r="C796" s="11">
        <v>721.0</v>
      </c>
    </row>
    <row r="797" ht="90.0" customHeight="1">
      <c r="A797" s="9" t="s">
        <v>812</v>
      </c>
      <c r="B797" s="8" t="str">
        <f>IMAGE("http://plassets.ws.pho.to/e/2349/result_square.jpg")</f>
        <v/>
      </c>
      <c r="C797" s="11">
        <v>2349.0</v>
      </c>
    </row>
    <row r="798" ht="90.0" customHeight="1">
      <c r="A798" s="9" t="s">
        <v>813</v>
      </c>
      <c r="B798" s="8" t="str">
        <f>IMAGE("http://plassets.ws.pho.to/a/e/default/428.jpg")</f>
        <v/>
      </c>
      <c r="C798" s="11">
        <v>428.0</v>
      </c>
    </row>
    <row r="799" ht="90.0" customHeight="1">
      <c r="A799" s="8" t="s">
        <v>814</v>
      </c>
      <c r="B799" s="8" t="str">
        <f>IMAGE("http://plassets.ws.pho.to/e/2946/result_square.jpg")</f>
        <v/>
      </c>
      <c r="C799" s="10">
        <v>2946.0</v>
      </c>
    </row>
    <row r="800" ht="90.0" customHeight="1">
      <c r="A800" s="9" t="s">
        <v>815</v>
      </c>
      <c r="B800" s="8" t="str">
        <f>IMAGE("http://plassets.ws.pho.to/e/571/result_square.jpg")</f>
        <v/>
      </c>
      <c r="C800" s="11">
        <v>571.0</v>
      </c>
    </row>
    <row r="801" ht="90.0" customHeight="1">
      <c r="A801" s="9" t="s">
        <v>816</v>
      </c>
      <c r="B801" s="8" t="str">
        <f>IMAGE("http://plassets.ws.pho.to/e/1131/result_320.gif")</f>
        <v/>
      </c>
      <c r="C801" s="11">
        <v>1131.0</v>
      </c>
    </row>
    <row r="802" ht="90.0" customHeight="1">
      <c r="A802" s="9" t="s">
        <v>817</v>
      </c>
      <c r="B802" s="8" t="str">
        <f>IMAGE("http://plassets.ws.pho.to/e/546/result.jpg")</f>
        <v/>
      </c>
      <c r="C802" s="11">
        <v>546.0</v>
      </c>
    </row>
    <row r="803" ht="90.0" customHeight="1">
      <c r="A803" s="8" t="s">
        <v>818</v>
      </c>
      <c r="B803" s="8" t="str">
        <f>IMAGE("http://plassets.ws.pho.to/e/3089/result_square.jpg")</f>
        <v/>
      </c>
      <c r="C803" s="10">
        <v>3089.0</v>
      </c>
    </row>
    <row r="804" ht="90.0" customHeight="1">
      <c r="A804" s="9" t="s">
        <v>819</v>
      </c>
      <c r="B804" s="8" t="str">
        <f>IMAGE("http://plassets.ws.pho.to/e/686/result_square.jpg")</f>
        <v/>
      </c>
      <c r="C804" s="11">
        <v>686.0</v>
      </c>
    </row>
    <row r="805" ht="90.0" customHeight="1">
      <c r="A805" s="9" t="s">
        <v>820</v>
      </c>
      <c r="B805" s="8" t="str">
        <f>IMAGE("http://plassets.ws.pho.to/e/429/result_square.jpg")</f>
        <v/>
      </c>
      <c r="C805" s="11">
        <v>429.0</v>
      </c>
    </row>
    <row r="806" ht="90.0" customHeight="1">
      <c r="A806" s="9" t="s">
        <v>821</v>
      </c>
      <c r="B806" s="8" t="str">
        <f>IMAGE("http://plassets.ws.pho.to/e/2292/result_square.jpg")</f>
        <v/>
      </c>
      <c r="C806" s="11">
        <v>2292.0</v>
      </c>
    </row>
    <row r="807" ht="90.0" customHeight="1">
      <c r="A807" s="8" t="s">
        <v>822</v>
      </c>
      <c r="B807" s="8" t="str">
        <f>IMAGE("http://plassets.ws.pho.to/e/3000/result.jpg")</f>
        <v/>
      </c>
      <c r="C807" s="10">
        <v>3000.0</v>
      </c>
    </row>
    <row r="808" ht="90.0" customHeight="1">
      <c r="A808" s="9" t="s">
        <v>823</v>
      </c>
      <c r="B808" s="8" t="str">
        <f>IMAGE("http://plassets.ws.pho.to/a/e/default/2441.jpg")</f>
        <v/>
      </c>
      <c r="C808" s="11">
        <v>2441.0</v>
      </c>
    </row>
    <row r="809" ht="90.0" customHeight="1">
      <c r="A809" s="9" t="s">
        <v>824</v>
      </c>
      <c r="B809" s="8" t="str">
        <f>IMAGE("http://plassets.ws.pho.to/a/e/default/2495.jpg")</f>
        <v/>
      </c>
      <c r="C809" s="11">
        <v>2495.0</v>
      </c>
    </row>
    <row r="810" ht="90.0" customHeight="1">
      <c r="A810" s="9" t="s">
        <v>825</v>
      </c>
      <c r="B810" s="8" t="str">
        <f>IMAGE("http://plassets.ws.pho.to/a/e/default/2392.jpg")</f>
        <v/>
      </c>
      <c r="C810" s="11">
        <v>2392.0</v>
      </c>
    </row>
    <row r="811" ht="90.0" customHeight="1">
      <c r="A811" s="9" t="s">
        <v>826</v>
      </c>
      <c r="B811" s="8" t="str">
        <f>IMAGE("http://plassets.ws.pho.to/a/e/default/2474.jpg")</f>
        <v/>
      </c>
      <c r="C811" s="11">
        <v>2474.0</v>
      </c>
    </row>
    <row r="812" ht="90.0" customHeight="1">
      <c r="A812" s="9" t="s">
        <v>827</v>
      </c>
      <c r="B812" s="8" t="str">
        <f>IMAGE("http://plassets.ws.pho.to/a/e/default/2440.jpg")</f>
        <v/>
      </c>
      <c r="C812" s="11">
        <v>2440.0</v>
      </c>
    </row>
    <row r="813" ht="90.0" customHeight="1">
      <c r="A813" s="9" t="s">
        <v>828</v>
      </c>
      <c r="B813" s="8" t="str">
        <f>IMAGE("http://plassets.ws.pho.to/a/e/default/2390.jpg")</f>
        <v/>
      </c>
      <c r="C813" s="11">
        <v>2390.0</v>
      </c>
    </row>
    <row r="814" ht="90.0" customHeight="1">
      <c r="A814" s="9" t="s">
        <v>829</v>
      </c>
      <c r="B814" s="8" t="str">
        <f>IMAGE("http://plassets.ws.pho.to/a/e/default/2473.jpg")</f>
        <v/>
      </c>
      <c r="C814" s="11">
        <v>2473.0</v>
      </c>
    </row>
    <row r="815" ht="90.0" customHeight="1">
      <c r="A815" s="9" t="s">
        <v>830</v>
      </c>
      <c r="B815" s="8" t="str">
        <f>IMAGE("http://plassets.ws.pho.to/a/e/default/2520.jpg")</f>
        <v/>
      </c>
      <c r="C815" s="11">
        <v>2520.0</v>
      </c>
    </row>
    <row r="816" ht="90.0" customHeight="1">
      <c r="A816" s="9" t="s">
        <v>831</v>
      </c>
      <c r="B816" s="8" t="str">
        <f>IMAGE("http://plassets.ws.pho.to/a/e/default/2490.jpg")</f>
        <v/>
      </c>
      <c r="C816" s="11">
        <v>2490.0</v>
      </c>
    </row>
    <row r="817" ht="90.0" customHeight="1">
      <c r="A817" s="9" t="s">
        <v>831</v>
      </c>
      <c r="B817" s="8" t="str">
        <f>IMAGE("http://plassets.ws.pho.to/a/e/default/2547.jpg")</f>
        <v/>
      </c>
      <c r="C817" s="11">
        <v>2547.0</v>
      </c>
    </row>
    <row r="818" ht="90.0" customHeight="1">
      <c r="A818" s="9" t="s">
        <v>832</v>
      </c>
      <c r="B818" s="8" t="str">
        <f>IMAGE("http://plassets.ws.pho.to/a/e/default/2526.jpg")</f>
        <v/>
      </c>
      <c r="C818" s="11">
        <v>2526.0</v>
      </c>
    </row>
    <row r="819" ht="90.0" customHeight="1">
      <c r="A819" s="9" t="s">
        <v>833</v>
      </c>
      <c r="B819" s="8" t="str">
        <f>IMAGE("http://plassets.ws.pho.to/a/e/default/2510.jpg")</f>
        <v/>
      </c>
      <c r="C819" s="11">
        <v>2510.0</v>
      </c>
    </row>
    <row r="820" ht="90.0" customHeight="1">
      <c r="A820" s="9" t="s">
        <v>834</v>
      </c>
      <c r="B820" s="8" t="str">
        <f>IMAGE("http://plassets.ws.pho.to/a/e/default/2419.jpg")</f>
        <v/>
      </c>
      <c r="C820" s="11">
        <v>2419.0</v>
      </c>
    </row>
    <row r="821" ht="90.0" customHeight="1">
      <c r="A821" s="9" t="s">
        <v>835</v>
      </c>
      <c r="B821" s="8" t="str">
        <f>IMAGE("http://plassets.ws.pho.to/a/e/default/2449.jpg")</f>
        <v/>
      </c>
      <c r="C821" s="11">
        <v>2449.0</v>
      </c>
    </row>
    <row r="822" ht="90.0" customHeight="1">
      <c r="A822" s="9" t="s">
        <v>836</v>
      </c>
      <c r="B822" s="8" t="str">
        <f>IMAGE("http://plassets.ws.pho.to/a/e/default/2521.jpg")</f>
        <v/>
      </c>
      <c r="C822" s="11">
        <v>2521.0</v>
      </c>
    </row>
    <row r="823" ht="90.0" customHeight="1">
      <c r="A823" s="9" t="s">
        <v>837</v>
      </c>
      <c r="B823" s="8" t="str">
        <f>IMAGE("http://plassets.ws.pho.to/a/e/default/2443.jpg")</f>
        <v/>
      </c>
      <c r="C823" s="11">
        <v>2443.0</v>
      </c>
    </row>
    <row r="824" ht="90.0" customHeight="1">
      <c r="A824" s="9" t="s">
        <v>838</v>
      </c>
      <c r="B824" s="8" t="str">
        <f>IMAGE("http://plassets.ws.pho.to/a/e/default/2503.jpg")</f>
        <v/>
      </c>
      <c r="C824" s="11">
        <v>2503.0</v>
      </c>
    </row>
    <row r="825" ht="90.0" customHeight="1">
      <c r="A825" s="9" t="s">
        <v>839</v>
      </c>
      <c r="B825" s="8" t="str">
        <f>IMAGE("http://plassets.ws.pho.to/a/e/default/2482.jpg")</f>
        <v/>
      </c>
      <c r="C825" s="11">
        <v>2482.0</v>
      </c>
    </row>
    <row r="826" ht="90.0" customHeight="1">
      <c r="A826" s="9" t="s">
        <v>840</v>
      </c>
      <c r="B826" s="8" t="str">
        <f>IMAGE("http://plassets.ws.pho.to/a/e/default/2425.jpg")</f>
        <v/>
      </c>
      <c r="C826" s="11">
        <v>2425.0</v>
      </c>
    </row>
    <row r="827" ht="90.0" customHeight="1">
      <c r="A827" s="9" t="s">
        <v>841</v>
      </c>
      <c r="B827" s="8" t="str">
        <f>IMAGE("http://plassets.ws.pho.to/a/e/default/2512.jpg")</f>
        <v/>
      </c>
      <c r="C827" s="11">
        <v>2512.0</v>
      </c>
    </row>
    <row r="828" ht="90.0" customHeight="1">
      <c r="A828" s="9" t="s">
        <v>842</v>
      </c>
      <c r="B828" s="8" t="str">
        <f>IMAGE("http://plassets.ws.pho.to/a/e/default/2427.jpg")</f>
        <v/>
      </c>
      <c r="C828" s="11">
        <v>2427.0</v>
      </c>
    </row>
    <row r="829" ht="90.0" customHeight="1">
      <c r="A829" s="9" t="s">
        <v>843</v>
      </c>
      <c r="B829" s="8" t="str">
        <f>IMAGE("http://plassets.ws.pho.to/a/e/default/2453.jpg")</f>
        <v/>
      </c>
      <c r="C829" s="11">
        <v>2453.0</v>
      </c>
    </row>
    <row r="830" ht="90.0" customHeight="1">
      <c r="A830" s="9" t="s">
        <v>844</v>
      </c>
      <c r="B830" s="8" t="str">
        <f>IMAGE("http://plassets.ws.pho.to/a/e/default/2486.jpg")</f>
        <v/>
      </c>
      <c r="C830" s="11">
        <v>2486.0</v>
      </c>
    </row>
    <row r="831" ht="90.0" customHeight="1">
      <c r="A831" s="9" t="s">
        <v>845</v>
      </c>
      <c r="B831" s="8" t="str">
        <f>IMAGE("http://plassets.ws.pho.to/a/e/default/2442.jpg")</f>
        <v/>
      </c>
      <c r="C831" s="11">
        <v>2442.0</v>
      </c>
    </row>
    <row r="832" ht="90.0" customHeight="1">
      <c r="A832" s="9" t="s">
        <v>846</v>
      </c>
      <c r="B832" s="8" t="str">
        <f>IMAGE("http://plassets.ws.pho.to/a/e/default/2415.jpg")</f>
        <v/>
      </c>
      <c r="C832" s="11">
        <v>2415.0</v>
      </c>
    </row>
    <row r="833" ht="90.0" customHeight="1">
      <c r="A833" s="9" t="s">
        <v>847</v>
      </c>
      <c r="B833" s="8" t="str">
        <f>IMAGE("http://plassets.ws.pho.to/a/e/default/2463.jpg")</f>
        <v/>
      </c>
      <c r="C833" s="11">
        <v>2463.0</v>
      </c>
    </row>
    <row r="834" ht="90.0" customHeight="1">
      <c r="A834" s="9" t="s">
        <v>848</v>
      </c>
      <c r="B834" s="8" t="str">
        <f>IMAGE("http://plassets.ws.pho.to/a/e/default/2436.jpg")</f>
        <v/>
      </c>
      <c r="C834" s="11">
        <v>2436.0</v>
      </c>
    </row>
    <row r="835" ht="90.0" customHeight="1">
      <c r="A835" s="9" t="s">
        <v>849</v>
      </c>
      <c r="B835" s="8" t="str">
        <f>IMAGE("http://plassets.ws.pho.to/a/e/default/2496.jpg")</f>
        <v/>
      </c>
      <c r="C835" s="11">
        <v>2496.0</v>
      </c>
    </row>
    <row r="836" ht="90.0" customHeight="1">
      <c r="A836" s="9" t="s">
        <v>850</v>
      </c>
      <c r="B836" s="8" t="str">
        <f>IMAGE("http://plassets.ws.pho.to/a/e/default/2528.jpg")</f>
        <v/>
      </c>
      <c r="C836" s="11">
        <v>2528.0</v>
      </c>
    </row>
    <row r="837" ht="90.0" customHeight="1">
      <c r="A837" s="9" t="s">
        <v>851</v>
      </c>
      <c r="B837" s="8" t="str">
        <f>IMAGE("http://plassets.ws.pho.to/a/e/default/2549.jpg")</f>
        <v/>
      </c>
      <c r="C837" s="11">
        <v>2549.0</v>
      </c>
    </row>
    <row r="838" ht="90.0" customHeight="1">
      <c r="A838" s="9" t="s">
        <v>852</v>
      </c>
      <c r="B838" s="8" t="str">
        <f>IMAGE("http://plassets.ws.pho.to/a/e/default/2476.jpg")</f>
        <v/>
      </c>
      <c r="C838" s="11">
        <v>2476.0</v>
      </c>
    </row>
    <row r="839" ht="90.0" customHeight="1">
      <c r="A839" s="9" t="s">
        <v>853</v>
      </c>
      <c r="B839" s="8" t="str">
        <f>IMAGE("http://plassets.ws.pho.to/a/e/default/2395.jpg")</f>
        <v/>
      </c>
      <c r="C839" s="11">
        <v>2395.0</v>
      </c>
    </row>
    <row r="840" ht="90.0" customHeight="1">
      <c r="A840" s="9" t="s">
        <v>854</v>
      </c>
      <c r="B840" s="8" t="str">
        <f>IMAGE("http://plassets.ws.pho.to/a/e/default/2523.jpg")</f>
        <v/>
      </c>
      <c r="C840" s="11">
        <v>2523.0</v>
      </c>
    </row>
    <row r="841" ht="90.0" customHeight="1">
      <c r="A841" s="9" t="s">
        <v>855</v>
      </c>
      <c r="B841" s="8" t="str">
        <f>IMAGE("http://plassets.ws.pho.to/a/e/default/2439.jpg")</f>
        <v/>
      </c>
      <c r="C841" s="11">
        <v>2439.0</v>
      </c>
    </row>
    <row r="842" ht="90.0" customHeight="1">
      <c r="A842" s="9" t="s">
        <v>856</v>
      </c>
      <c r="B842" s="8" t="str">
        <f>IMAGE("http://plassets.ws.pho.to/a/e/default/2497.jpg")</f>
        <v/>
      </c>
      <c r="C842" s="11">
        <v>2497.0</v>
      </c>
    </row>
    <row r="843" ht="90.0" customHeight="1">
      <c r="A843" s="9" t="s">
        <v>857</v>
      </c>
      <c r="B843" s="8" t="str">
        <f>IMAGE("http://plassets.ws.pho.to/a/e/default/2471.jpg")</f>
        <v/>
      </c>
      <c r="C843" s="11">
        <v>2471.0</v>
      </c>
    </row>
    <row r="844" ht="90.0" customHeight="1">
      <c r="A844" s="9" t="s">
        <v>858</v>
      </c>
      <c r="B844" s="8" t="str">
        <f>IMAGE("http://plassets.ws.pho.to/a/e/default/2394.jpg")</f>
        <v/>
      </c>
      <c r="C844" s="11">
        <v>2394.0</v>
      </c>
    </row>
    <row r="845" ht="90.0" customHeight="1">
      <c r="A845" s="9" t="s">
        <v>859</v>
      </c>
      <c r="B845" s="8" t="str">
        <f>IMAGE("http://plassets.ws.pho.to/a/e/default/2384.jpg")</f>
        <v/>
      </c>
      <c r="C845" s="11">
        <v>2384.0</v>
      </c>
    </row>
    <row r="846" ht="90.0" customHeight="1">
      <c r="A846" s="9" t="s">
        <v>860</v>
      </c>
      <c r="B846" s="8" t="str">
        <f>IMAGE("http://plassets.ws.pho.to/a/e/default/2451.jpg")</f>
        <v/>
      </c>
      <c r="C846" s="11">
        <v>2451.0</v>
      </c>
    </row>
    <row r="847" ht="90.0" customHeight="1">
      <c r="A847" s="9" t="s">
        <v>861</v>
      </c>
      <c r="B847" s="8" t="str">
        <f>IMAGE("http://plassets.ws.pho.to/a/e/default/2491.jpg")</f>
        <v/>
      </c>
      <c r="C847" s="11">
        <v>2491.0</v>
      </c>
    </row>
    <row r="848" ht="90.0" customHeight="1">
      <c r="A848" s="9" t="s">
        <v>861</v>
      </c>
      <c r="B848" s="8" t="str">
        <f>IMAGE("http://plassets.ws.pho.to/a/e/default/2548.jpg")</f>
        <v/>
      </c>
      <c r="C848" s="11">
        <v>2548.0</v>
      </c>
    </row>
    <row r="849" ht="90.0" customHeight="1">
      <c r="A849" s="9" t="s">
        <v>862</v>
      </c>
      <c r="B849" s="8" t="str">
        <f>IMAGE("http://plassets.ws.pho.to/a/e/default/2513.jpg")</f>
        <v/>
      </c>
      <c r="C849" s="11">
        <v>2513.0</v>
      </c>
    </row>
    <row r="850" ht="90.0" customHeight="1">
      <c r="A850" s="9" t="s">
        <v>863</v>
      </c>
      <c r="B850" s="8" t="str">
        <f>IMAGE("http://plassets.ws.pho.to/a/e/default/2529.jpg")</f>
        <v/>
      </c>
      <c r="C850" s="11">
        <v>2529.0</v>
      </c>
    </row>
    <row r="851" ht="90.0" customHeight="1">
      <c r="A851" s="9" t="s">
        <v>864</v>
      </c>
      <c r="B851" s="8" t="str">
        <f>IMAGE("http://plassets.ws.pho.to/a/e/default/2456.jpg")</f>
        <v/>
      </c>
      <c r="C851" s="11">
        <v>2456.0</v>
      </c>
    </row>
    <row r="852" ht="90.0" customHeight="1">
      <c r="A852" s="9" t="s">
        <v>865</v>
      </c>
      <c r="B852" s="8" t="str">
        <f>IMAGE("http://plassets.ws.pho.to/a/e/default/2524.jpg")</f>
        <v/>
      </c>
      <c r="C852" s="11">
        <v>2524.0</v>
      </c>
    </row>
    <row r="853" ht="90.0" customHeight="1">
      <c r="A853" s="9" t="s">
        <v>866</v>
      </c>
      <c r="B853" s="8" t="str">
        <f>IMAGE("http://plassets.ws.pho.to/a/e/default/2420.jpg")</f>
        <v/>
      </c>
      <c r="C853" s="11">
        <v>2420.0</v>
      </c>
    </row>
    <row r="854" ht="90.0" customHeight="1">
      <c r="A854" s="9" t="s">
        <v>867</v>
      </c>
      <c r="B854" s="8" t="str">
        <f>IMAGE("http://plassets.ws.pho.to/a/e/default/2498.jpg")</f>
        <v/>
      </c>
      <c r="C854" s="11">
        <v>2498.0</v>
      </c>
    </row>
    <row r="855" ht="90.0" customHeight="1">
      <c r="A855" s="9" t="s">
        <v>868</v>
      </c>
      <c r="B855" s="8" t="str">
        <f>IMAGE("http://plassets.ws.pho.to/a/e/default/2389.jpg")</f>
        <v/>
      </c>
      <c r="C855" s="11">
        <v>2389.0</v>
      </c>
    </row>
    <row r="856" ht="90.0" customHeight="1">
      <c r="A856" s="9" t="s">
        <v>869</v>
      </c>
      <c r="B856" s="8" t="str">
        <f>IMAGE("http://plassets.ws.pho.to/a/e/default/2527.jpg")</f>
        <v/>
      </c>
      <c r="C856" s="11">
        <v>2527.0</v>
      </c>
    </row>
    <row r="857" ht="90.0" customHeight="1">
      <c r="A857" s="9" t="s">
        <v>870</v>
      </c>
      <c r="B857" s="8" t="str">
        <f>IMAGE("http://plassets.ws.pho.to/a/e/default/2550.jpg")</f>
        <v/>
      </c>
      <c r="C857" s="11">
        <v>2550.0</v>
      </c>
    </row>
    <row r="858" ht="90.0" customHeight="1">
      <c r="A858" s="9" t="s">
        <v>871</v>
      </c>
      <c r="B858" s="8" t="str">
        <f>IMAGE("http://plassets.ws.pho.to/a/e/default/2470.jpg")</f>
        <v/>
      </c>
      <c r="C858" s="11">
        <v>2470.0</v>
      </c>
    </row>
    <row r="859" ht="90.0" customHeight="1">
      <c r="A859" s="9" t="s">
        <v>872</v>
      </c>
      <c r="B859" s="8" t="str">
        <f>IMAGE("http://plassets.ws.pho.to/a/e/default/2437.jpg")</f>
        <v/>
      </c>
      <c r="C859" s="11">
        <v>2437.0</v>
      </c>
    </row>
    <row r="860" ht="90.0" customHeight="1">
      <c r="A860" s="9" t="s">
        <v>873</v>
      </c>
      <c r="B860" s="8" t="str">
        <f>IMAGE("http://plassets.ws.pho.to/a/e/default/2518.jpg")</f>
        <v/>
      </c>
      <c r="C860" s="11">
        <v>2518.0</v>
      </c>
    </row>
    <row r="861" ht="90.0" customHeight="1">
      <c r="A861" s="9" t="s">
        <v>874</v>
      </c>
      <c r="B861" s="8" t="str">
        <f>IMAGE("http://plassets.ws.pho.to/a/e/default/2417.jpg")</f>
        <v/>
      </c>
      <c r="C861" s="11">
        <v>2417.0</v>
      </c>
    </row>
    <row r="862" ht="90.0" customHeight="1">
      <c r="A862" s="9" t="s">
        <v>875</v>
      </c>
      <c r="B862" s="8" t="str">
        <f>IMAGE("http://plassets.ws.pho.to/a/e/default/2478.jpg")</f>
        <v/>
      </c>
      <c r="C862" s="11">
        <v>2478.0</v>
      </c>
    </row>
    <row r="863" ht="90.0" customHeight="1">
      <c r="A863" s="9" t="s">
        <v>876</v>
      </c>
      <c r="B863" s="8" t="str">
        <f>IMAGE("http://plassets.ws.pho.to/a/e/default/2459.jpg")</f>
        <v/>
      </c>
      <c r="C863" s="11">
        <v>2459.0</v>
      </c>
    </row>
    <row r="864" ht="90.0" customHeight="1">
      <c r="A864" s="9" t="s">
        <v>877</v>
      </c>
      <c r="B864" s="8" t="str">
        <f>IMAGE("http://plassets.ws.pho.to/a/e/default/2391.jpg")</f>
        <v/>
      </c>
      <c r="C864" s="11">
        <v>2391.0</v>
      </c>
    </row>
    <row r="865" ht="90.0" customHeight="1">
      <c r="A865" s="9" t="s">
        <v>878</v>
      </c>
      <c r="B865" s="8" t="str">
        <f>IMAGE("http://plassets.ws.pho.to/a/e/default/2477.jpg")</f>
        <v/>
      </c>
      <c r="C865" s="11">
        <v>2477.0</v>
      </c>
    </row>
    <row r="866" ht="90.0" customHeight="1">
      <c r="A866" s="9" t="s">
        <v>879</v>
      </c>
      <c r="B866" s="8" t="str">
        <f>IMAGE("http://plassets.ws.pho.to/a/e/default/2444.jpg")</f>
        <v/>
      </c>
      <c r="C866" s="11">
        <v>2444.0</v>
      </c>
    </row>
    <row r="867" ht="90.0" customHeight="1">
      <c r="A867" s="9" t="s">
        <v>880</v>
      </c>
      <c r="B867" s="8" t="str">
        <f>IMAGE("http://plassets.ws.pho.to/a/e/default/2465.jpg")</f>
        <v/>
      </c>
      <c r="C867" s="11">
        <v>2465.0</v>
      </c>
    </row>
    <row r="868" ht="90.0" customHeight="1">
      <c r="A868" s="9" t="s">
        <v>881</v>
      </c>
      <c r="B868" s="8" t="str">
        <f>IMAGE("http://plassets.ws.pho.to/a/e/default/2435.jpg")</f>
        <v/>
      </c>
      <c r="C868" s="11">
        <v>2435.0</v>
      </c>
    </row>
    <row r="869" ht="90.0" customHeight="1">
      <c r="A869" s="9" t="s">
        <v>882</v>
      </c>
      <c r="B869" s="8" t="str">
        <f>IMAGE("http://plassets.ws.pho.to/a/e/default/2511.jpg")</f>
        <v/>
      </c>
      <c r="C869" s="11">
        <v>2511.0</v>
      </c>
    </row>
    <row r="870" ht="90.0" customHeight="1">
      <c r="A870" s="9" t="s">
        <v>883</v>
      </c>
      <c r="B870" s="8" t="str">
        <f>IMAGE("http://plassets.ws.pho.to/a/e/default/2426.jpg")</f>
        <v/>
      </c>
      <c r="C870" s="11">
        <v>2426.0</v>
      </c>
    </row>
    <row r="871" ht="90.0" customHeight="1">
      <c r="A871" s="9" t="s">
        <v>884</v>
      </c>
      <c r="B871" s="8" t="str">
        <f>IMAGE("http://plassets.ws.pho.to/a/e/default/2485.jpg")</f>
        <v/>
      </c>
      <c r="C871" s="11">
        <v>2485.0</v>
      </c>
    </row>
    <row r="872" ht="90.0" customHeight="1">
      <c r="A872" s="9" t="s">
        <v>885</v>
      </c>
      <c r="B872" s="8" t="str">
        <f>IMAGE("http://plassets.ws.pho.to/a/e/default/2454.jpg")</f>
        <v/>
      </c>
      <c r="C872" s="11">
        <v>2454.0</v>
      </c>
    </row>
    <row r="873" ht="90.0" customHeight="1">
      <c r="A873" s="9" t="s">
        <v>886</v>
      </c>
      <c r="B873" s="8" t="str">
        <f>IMAGE("http://plassets.ws.pho.to/a/e/default/2430.jpg")</f>
        <v/>
      </c>
      <c r="C873" s="11">
        <v>2430.0</v>
      </c>
    </row>
    <row r="874" ht="90.0" customHeight="1">
      <c r="A874" s="9" t="s">
        <v>887</v>
      </c>
      <c r="B874" s="8" t="str">
        <f>IMAGE("http://plassets.ws.pho.to/a/e/default/2504.jpg")</f>
        <v/>
      </c>
      <c r="C874" s="11">
        <v>2504.0</v>
      </c>
    </row>
    <row r="875" ht="90.0" customHeight="1">
      <c r="A875" s="9" t="s">
        <v>888</v>
      </c>
      <c r="B875" s="8" t="str">
        <f>IMAGE("http://plassets.ws.pho.to/a/e/default/2416.jpg")</f>
        <v/>
      </c>
      <c r="C875" s="11">
        <v>2416.0</v>
      </c>
    </row>
    <row r="876" ht="90.0" customHeight="1">
      <c r="A876" s="9" t="s">
        <v>889</v>
      </c>
      <c r="B876" s="8" t="str">
        <f>IMAGE("http://plassets.ws.pho.to/a/e/default/2461.jpg")</f>
        <v/>
      </c>
      <c r="C876" s="11">
        <v>2461.0</v>
      </c>
    </row>
    <row r="877" ht="90.0" customHeight="1">
      <c r="A877" s="9" t="s">
        <v>890</v>
      </c>
      <c r="B877" s="8" t="str">
        <f>IMAGE("http://plassets.ws.pho.to/a/e/default/2480.jpg")</f>
        <v/>
      </c>
      <c r="C877" s="11">
        <v>2480.0</v>
      </c>
    </row>
    <row r="878" ht="90.0" customHeight="1">
      <c r="A878" s="9" t="s">
        <v>891</v>
      </c>
      <c r="B878" s="8" t="str">
        <f>IMAGE("http://plassets.ws.pho.to/a/e/default/2466.jpg")</f>
        <v/>
      </c>
      <c r="C878" s="11">
        <v>2466.0</v>
      </c>
    </row>
    <row r="879" ht="90.0" customHeight="1">
      <c r="A879" s="9" t="s">
        <v>892</v>
      </c>
      <c r="B879" s="8" t="str">
        <f>IMAGE("http://plassets.ws.pho.to/a/e/default/2475.jpg")</f>
        <v/>
      </c>
      <c r="C879" s="11">
        <v>2475.0</v>
      </c>
    </row>
    <row r="880" ht="90.0" customHeight="1">
      <c r="A880" s="9" t="s">
        <v>893</v>
      </c>
      <c r="B880" s="8" t="str">
        <f>IMAGE("http://plassets.ws.pho.to/a/e/default/2396.jpg")</f>
        <v/>
      </c>
      <c r="C880" s="11">
        <v>2396.0</v>
      </c>
    </row>
    <row r="881" ht="90.0" customHeight="1">
      <c r="A881" s="9" t="s">
        <v>894</v>
      </c>
      <c r="B881" s="8" t="str">
        <f>IMAGE("http://plassets.ws.pho.to/a/e/default/2445.jpg")</f>
        <v/>
      </c>
      <c r="C881" s="11">
        <v>2445.0</v>
      </c>
    </row>
    <row r="882" ht="90.0" customHeight="1">
      <c r="A882" s="9" t="s">
        <v>895</v>
      </c>
      <c r="B882" s="8" t="str">
        <f>IMAGE("http://plassets.ws.pho.to/a/e/default/2418.jpg")</f>
        <v/>
      </c>
      <c r="C882" s="11">
        <v>2418.0</v>
      </c>
    </row>
    <row r="883" ht="90.0" customHeight="1">
      <c r="A883" s="9" t="s">
        <v>896</v>
      </c>
      <c r="B883" s="8" t="str">
        <f>IMAGE("http://plassets.ws.pho.to/a/e/default/2457.jpg")</f>
        <v/>
      </c>
      <c r="C883" s="11">
        <v>2457.0</v>
      </c>
    </row>
    <row r="884" ht="90.0" customHeight="1">
      <c r="A884" s="9" t="s">
        <v>897</v>
      </c>
      <c r="B884" s="8" t="str">
        <f>IMAGE("http://plassets.ws.pho.to/a/e/default/2488.jpg")</f>
        <v/>
      </c>
      <c r="C884" s="11">
        <v>2488.0</v>
      </c>
    </row>
    <row r="885" ht="90.0" customHeight="1">
      <c r="A885" s="9" t="s">
        <v>898</v>
      </c>
      <c r="B885" s="8" t="str">
        <f>IMAGE("http://plassets.ws.pho.to/a/e/default/2472.jpg")</f>
        <v/>
      </c>
      <c r="C885" s="11">
        <v>2472.0</v>
      </c>
    </row>
    <row r="886" ht="90.0" customHeight="1">
      <c r="A886" s="9" t="s">
        <v>899</v>
      </c>
      <c r="B886" s="8" t="str">
        <f>IMAGE("http://plassets.ws.pho.to/a/e/default/2393.jpg")</f>
        <v/>
      </c>
      <c r="C886" s="11">
        <v>2393.0</v>
      </c>
    </row>
    <row r="887" ht="90.0" customHeight="1">
      <c r="A887" s="9" t="s">
        <v>900</v>
      </c>
      <c r="B887" s="8" t="str">
        <f>IMAGE("http://plassets.ws.pho.to/a/e/default/2438.jpg")</f>
        <v/>
      </c>
      <c r="C887" s="11">
        <v>2438.0</v>
      </c>
    </row>
    <row r="888" ht="90.0" customHeight="1">
      <c r="A888" s="9" t="s">
        <v>901</v>
      </c>
      <c r="B888" s="8" t="str">
        <f>IMAGE("http://plassets.ws.pho.to/a/e/default/2452.jpg")</f>
        <v/>
      </c>
      <c r="C888" s="11">
        <v>2452.0</v>
      </c>
    </row>
    <row r="889" ht="90.0" customHeight="1">
      <c r="A889" s="9" t="s">
        <v>902</v>
      </c>
      <c r="B889" s="8" t="str">
        <f>IMAGE("http://plassets.ws.pho.to/a/e/default/2484.jpg")</f>
        <v/>
      </c>
      <c r="C889" s="11">
        <v>2484.0</v>
      </c>
    </row>
    <row r="890" ht="90.0" customHeight="1">
      <c r="A890" s="9" t="s">
        <v>903</v>
      </c>
      <c r="B890" s="8" t="str">
        <f>IMAGE("http://plassets.ws.pho.to/a/e/default/2429.jpg")</f>
        <v/>
      </c>
      <c r="C890" s="11">
        <v>2429.0</v>
      </c>
    </row>
    <row r="891" ht="90.0" customHeight="1">
      <c r="A891" s="9" t="s">
        <v>904</v>
      </c>
      <c r="B891" s="8" t="str">
        <f>IMAGE("http://plassets.ws.pho.to/a/e/default/2464.jpg")</f>
        <v/>
      </c>
      <c r="C891" s="11">
        <v>2464.0</v>
      </c>
    </row>
    <row r="892" ht="90.0" customHeight="1">
      <c r="A892" s="9" t="s">
        <v>905</v>
      </c>
      <c r="B892" s="8" t="str">
        <f>IMAGE("http://plassets.ws.pho.to/a/e/default/2431.jpg")</f>
        <v/>
      </c>
      <c r="C892" s="11">
        <v>2431.0</v>
      </c>
    </row>
    <row r="893" ht="90.0" customHeight="1">
      <c r="A893" s="9" t="s">
        <v>906</v>
      </c>
      <c r="B893" s="8" t="str">
        <f>IMAGE("http://plassets.ws.pho.to/a/e/default/2388.jpg")</f>
        <v/>
      </c>
      <c r="C893" s="11">
        <v>2388.0</v>
      </c>
    </row>
    <row r="894" ht="90.0" customHeight="1">
      <c r="A894" s="9" t="s">
        <v>907</v>
      </c>
      <c r="B894" s="8" t="str">
        <f>IMAGE("http://plassets.ws.pho.to/a/e/default/2499.jpg")</f>
        <v/>
      </c>
      <c r="C894" s="11">
        <v>2499.0</v>
      </c>
    </row>
    <row r="895" ht="90.0" customHeight="1">
      <c r="A895" s="9" t="s">
        <v>908</v>
      </c>
      <c r="B895" s="8" t="str">
        <f>IMAGE("http://plassets.ws.pho.to/a/e/default/2522.jpg")</f>
        <v/>
      </c>
      <c r="C895" s="11">
        <v>2522.0</v>
      </c>
    </row>
    <row r="896" ht="90.0" customHeight="1">
      <c r="A896" s="9" t="s">
        <v>909</v>
      </c>
      <c r="B896" s="8" t="str">
        <f>IMAGE("http://plassets.ws.pho.to/a/e/default/2383.jpg")</f>
        <v/>
      </c>
      <c r="C896" s="11">
        <v>2383.0</v>
      </c>
    </row>
    <row r="897" ht="90.0" customHeight="1">
      <c r="A897" s="9" t="s">
        <v>910</v>
      </c>
      <c r="B897" s="8" t="str">
        <f>IMAGE("http://plassets.ws.pho.to/a/e/default/2376.jpg")</f>
        <v/>
      </c>
      <c r="C897" s="11">
        <v>2376.0</v>
      </c>
    </row>
    <row r="898" ht="90.0" customHeight="1">
      <c r="A898" s="9" t="s">
        <v>911</v>
      </c>
      <c r="B898" s="8" t="str">
        <f>IMAGE("http://plassets.ws.pho.to/a/e/default/2501.jpg")</f>
        <v/>
      </c>
      <c r="C898" s="11">
        <v>2501.0</v>
      </c>
    </row>
    <row r="899" ht="90.0" customHeight="1">
      <c r="A899" s="9" t="s">
        <v>912</v>
      </c>
      <c r="B899" s="8" t="str">
        <f>IMAGE("http://plassets.ws.pho.to/a/e/default/2385.jpg")</f>
        <v/>
      </c>
      <c r="C899" s="11">
        <v>2385.0</v>
      </c>
    </row>
    <row r="900" ht="90.0" customHeight="1">
      <c r="A900" s="9" t="s">
        <v>913</v>
      </c>
      <c r="B900" s="8" t="str">
        <f>IMAGE("http://plassets.ws.pho.to/a/e/default/2450.jpg")</f>
        <v/>
      </c>
      <c r="C900" s="11">
        <v>2450.0</v>
      </c>
    </row>
    <row r="901" ht="90.0" customHeight="1">
      <c r="A901" s="9" t="s">
        <v>914</v>
      </c>
      <c r="B901" s="8" t="str">
        <f>IMAGE("http://plassets.ws.pho.to/a/e/default/2377.jpg")</f>
        <v/>
      </c>
      <c r="C901" s="11">
        <v>2377.0</v>
      </c>
    </row>
    <row r="902" ht="90.0" customHeight="1">
      <c r="A902" s="9" t="s">
        <v>915</v>
      </c>
      <c r="B902" s="8" t="str">
        <f>IMAGE("http://plassets.ws.pho.to/a/e/default/2432.jpg")</f>
        <v/>
      </c>
      <c r="C902" s="11">
        <v>2432.0</v>
      </c>
    </row>
    <row r="903" ht="90.0" customHeight="1">
      <c r="A903" s="9" t="s">
        <v>916</v>
      </c>
      <c r="B903" s="8" t="str">
        <f>IMAGE("http://plassets.ws.pho.to/a/e/default/2487.jpg")</f>
        <v/>
      </c>
      <c r="C903" s="11">
        <v>2487.0</v>
      </c>
    </row>
    <row r="904" ht="90.0" customHeight="1">
      <c r="A904" s="9" t="s">
        <v>917</v>
      </c>
      <c r="B904" s="8" t="str">
        <f>IMAGE("http://plassets.ws.pho.to/a/e/default/2455.jpg")</f>
        <v/>
      </c>
      <c r="C904" s="11">
        <v>2455.0</v>
      </c>
    </row>
    <row r="905" ht="90.0" customHeight="1">
      <c r="A905" s="9" t="s">
        <v>918</v>
      </c>
      <c r="B905" s="8" t="str">
        <f>IMAGE("http://plassets.ws.pho.to/a/e/default/2428.jpg")</f>
        <v/>
      </c>
      <c r="C905" s="11">
        <v>2428.0</v>
      </c>
    </row>
    <row r="906" ht="90.0" customHeight="1">
      <c r="A906" s="9" t="s">
        <v>919</v>
      </c>
      <c r="B906" s="8" t="str">
        <f>IMAGE("http://plassets.ws.pho.to/a/e/default/2481.jpg")</f>
        <v/>
      </c>
      <c r="C906" s="11">
        <v>2481.0</v>
      </c>
    </row>
    <row r="907" ht="90.0" customHeight="1">
      <c r="A907" s="9" t="s">
        <v>920</v>
      </c>
      <c r="B907" s="8" t="str">
        <f>IMAGE("http://plassets.ws.pho.to/a/e/default/2413.jpg")</f>
        <v/>
      </c>
      <c r="C907" s="11">
        <v>2413.0</v>
      </c>
    </row>
    <row r="908" ht="90.0" customHeight="1">
      <c r="A908" s="9" t="s">
        <v>921</v>
      </c>
      <c r="B908" s="8" t="str">
        <f>IMAGE("http://plassets.ws.pho.to/a/e/default/2447.jpg")</f>
        <v/>
      </c>
      <c r="C908" s="11">
        <v>2447.0</v>
      </c>
    </row>
    <row r="909" ht="90.0" customHeight="1">
      <c r="A909" s="9" t="s">
        <v>922</v>
      </c>
      <c r="B909" s="8" t="str">
        <f>IMAGE("http://plassets.ws.pho.to/a/e/default/2479.jpg")</f>
        <v/>
      </c>
      <c r="C909" s="11">
        <v>2479.0</v>
      </c>
    </row>
    <row r="910" ht="90.0" customHeight="1">
      <c r="A910" s="9" t="s">
        <v>923</v>
      </c>
      <c r="B910" s="8" t="str">
        <f>IMAGE("http://plassets.ws.pho.to/a/e/default/2460.jpg")</f>
        <v/>
      </c>
      <c r="C910" s="11">
        <v>2460.0</v>
      </c>
    </row>
    <row r="911" ht="90.0" customHeight="1">
      <c r="A911" s="9" t="s">
        <v>924</v>
      </c>
      <c r="B911" s="8" t="str">
        <f>IMAGE("http://plassets.ws.pho.to/a/e/default/2422.jpg")</f>
        <v/>
      </c>
      <c r="C911" s="11">
        <v>2422.0</v>
      </c>
    </row>
    <row r="912" ht="90.0" customHeight="1">
      <c r="A912" s="9" t="s">
        <v>925</v>
      </c>
      <c r="B912" s="8" t="str">
        <f>IMAGE("http://plassets.ws.pho.to/a/e/default/2434.jpg")</f>
        <v/>
      </c>
      <c r="C912" s="11">
        <v>2434.0</v>
      </c>
    </row>
    <row r="913" ht="90.0" customHeight="1">
      <c r="A913" s="9" t="s">
        <v>926</v>
      </c>
      <c r="B913" s="8" t="str">
        <f>IMAGE("http://plassets.ws.pho.to/a/e/default/2467.jpg")</f>
        <v/>
      </c>
      <c r="C913" s="11">
        <v>2467.0</v>
      </c>
    </row>
    <row r="914" ht="90.0" customHeight="1">
      <c r="A914" s="9" t="s">
        <v>927</v>
      </c>
      <c r="B914" s="8" t="str">
        <f>IMAGE("http://plassets.ws.pho.to/a/e/default/2387.jpg")</f>
        <v/>
      </c>
      <c r="C914" s="11">
        <v>2387.0</v>
      </c>
    </row>
    <row r="915" ht="90.0" customHeight="1">
      <c r="A915" s="9" t="s">
        <v>928</v>
      </c>
      <c r="B915" s="8" t="str">
        <f>IMAGE("http://plassets.ws.pho.to/a/e/default/2502.jpg")</f>
        <v/>
      </c>
      <c r="C915" s="11">
        <v>2502.0</v>
      </c>
    </row>
    <row r="916" ht="90.0" customHeight="1">
      <c r="A916" s="9" t="s">
        <v>929</v>
      </c>
      <c r="B916" s="8" t="str">
        <f>IMAGE("http://plassets.ws.pho.to/a/e/default/2525.jpg")</f>
        <v/>
      </c>
      <c r="C916" s="11">
        <v>2525.0</v>
      </c>
    </row>
    <row r="917" ht="90.0" customHeight="1">
      <c r="A917" s="9" t="s">
        <v>930</v>
      </c>
      <c r="B917" s="8" t="str">
        <f>IMAGE("http://plassets.ws.pho.to/a/e/default/2458.jpg")</f>
        <v/>
      </c>
      <c r="C917" s="11">
        <v>2458.0</v>
      </c>
    </row>
    <row r="918" ht="90.0" customHeight="1">
      <c r="A918" s="9" t="s">
        <v>931</v>
      </c>
      <c r="B918" s="8" t="str">
        <f>IMAGE("http://plassets.ws.pho.to/a/e/default/2462.jpg")</f>
        <v/>
      </c>
      <c r="C918" s="11">
        <v>2462.0</v>
      </c>
    </row>
    <row r="919" ht="90.0" customHeight="1">
      <c r="A919" s="9" t="s">
        <v>932</v>
      </c>
      <c r="B919" s="8" t="str">
        <f>IMAGE("http://plassets.ws.pho.to/a/e/default/2423.jpg")</f>
        <v/>
      </c>
      <c r="C919" s="11">
        <v>2423.0</v>
      </c>
    </row>
    <row r="920" ht="90.0" customHeight="1">
      <c r="A920" s="9" t="s">
        <v>933</v>
      </c>
      <c r="B920" s="8" t="str">
        <f>IMAGE("http://plassets.ws.pho.to/a/e/default/2505.jpg")</f>
        <v/>
      </c>
      <c r="C920" s="11">
        <v>2505.0</v>
      </c>
    </row>
    <row r="921" ht="90.0" customHeight="1">
      <c r="A921" s="9" t="s">
        <v>934</v>
      </c>
      <c r="B921" s="8" t="str">
        <f>IMAGE("http://plassets.ws.pho.to/a/e/default/2424.jpg")</f>
        <v/>
      </c>
      <c r="C921" s="11">
        <v>2424.0</v>
      </c>
    </row>
    <row r="922" ht="90.0" customHeight="1">
      <c r="A922" s="9" t="s">
        <v>935</v>
      </c>
      <c r="B922" s="8" t="str">
        <f>IMAGE("http://plassets.ws.pho.to/a/e/default/2483.jpg")</f>
        <v/>
      </c>
      <c r="C922" s="11">
        <v>2483.0</v>
      </c>
    </row>
    <row r="923" ht="90.0" customHeight="1">
      <c r="A923" s="9" t="s">
        <v>936</v>
      </c>
      <c r="B923" s="8" t="str">
        <f>IMAGE("http://plassets.ws.pho.to/a/e/default/2446.jpg")</f>
        <v/>
      </c>
      <c r="C923" s="11">
        <v>2446.0</v>
      </c>
    </row>
    <row r="924" ht="90.0" customHeight="1">
      <c r="A924" s="9" t="s">
        <v>937</v>
      </c>
      <c r="B924" s="8" t="str">
        <f>IMAGE("http://plassets.ws.pho.to/a/e/default/2506.jpg")</f>
        <v/>
      </c>
      <c r="C924" s="11">
        <v>2506.0</v>
      </c>
    </row>
    <row r="925" ht="90.0" customHeight="1">
      <c r="A925" s="9" t="s">
        <v>938</v>
      </c>
      <c r="B925" s="8" t="str">
        <f>IMAGE("http://plassets.ws.pho.to/a/e/default/2448.jpg")</f>
        <v/>
      </c>
      <c r="C925" s="11">
        <v>2448.0</v>
      </c>
    </row>
    <row r="926" ht="90.0" customHeight="1">
      <c r="A926" s="9" t="s">
        <v>939</v>
      </c>
      <c r="B926" s="8" t="str">
        <f>IMAGE("http://plassets.ws.pho.to/a/e/default/2421.jpg")</f>
        <v/>
      </c>
      <c r="C926" s="11">
        <v>2421.0</v>
      </c>
    </row>
    <row r="927" ht="90.0" customHeight="1">
      <c r="A927" s="9" t="s">
        <v>940</v>
      </c>
      <c r="B927" s="8" t="str">
        <f>IMAGE("http://plassets.ws.pho.to/a/e/default/2489.jpg")</f>
        <v/>
      </c>
      <c r="C927" s="11">
        <v>2489.0</v>
      </c>
    </row>
    <row r="928" ht="90.0" customHeight="1">
      <c r="A928" s="9" t="s">
        <v>941</v>
      </c>
      <c r="B928" s="8" t="str">
        <f>IMAGE("http://plassets.ws.pho.to/a/e/default/2519.jpg")</f>
        <v/>
      </c>
      <c r="C928" s="11">
        <v>2519.0</v>
      </c>
    </row>
    <row r="929" ht="90.0" customHeight="1">
      <c r="A929" s="9" t="s">
        <v>942</v>
      </c>
      <c r="B929" s="8" t="str">
        <f>IMAGE("http://plassets.ws.pho.to/a/e/default/2500.jpg")</f>
        <v/>
      </c>
      <c r="C929" s="11">
        <v>2500.0</v>
      </c>
    </row>
    <row r="930" ht="90.0" customHeight="1">
      <c r="A930" s="9" t="s">
        <v>943</v>
      </c>
      <c r="B930" s="8" t="str">
        <f>IMAGE("http://plassets.ws.pho.to/a/e/default/2386.jpg")</f>
        <v/>
      </c>
      <c r="C930" s="11">
        <v>2386.0</v>
      </c>
    </row>
    <row r="931" ht="90.0" customHeight="1">
      <c r="A931" s="9" t="s">
        <v>944</v>
      </c>
      <c r="B931" s="8" t="str">
        <f>IMAGE("http://plassets.ws.pho.to/a/e/default/2433.jpg")</f>
        <v/>
      </c>
      <c r="C931" s="11">
        <v>2433.0</v>
      </c>
    </row>
    <row r="932" ht="90.0" customHeight="1">
      <c r="A932" s="8" t="s">
        <v>945</v>
      </c>
      <c r="B932" s="8" t="str">
        <f>IMAGE("http://plassets.ws.pho.to/e/2913/result_square.jpg")</f>
        <v/>
      </c>
      <c r="C932" s="10">
        <v>2913.0</v>
      </c>
    </row>
    <row r="933" ht="90.0" customHeight="1">
      <c r="A933" s="8" t="s">
        <v>946</v>
      </c>
      <c r="B933" s="8" t="str">
        <f>IMAGE("http://plassets.ws.pho.to/e/2873/result_square.jpg")</f>
        <v/>
      </c>
      <c r="C933" s="10">
        <v>2873.0</v>
      </c>
    </row>
    <row r="934" ht="90.0" customHeight="1">
      <c r="A934" s="9" t="s">
        <v>947</v>
      </c>
      <c r="B934" s="8" t="str">
        <f>IMAGE("http://plassets.ws.pho.to/e/607/result_320.gif")</f>
        <v/>
      </c>
      <c r="C934" s="11">
        <v>607.0</v>
      </c>
    </row>
    <row r="935" ht="90.0" customHeight="1">
      <c r="A935" s="9" t="s">
        <v>948</v>
      </c>
      <c r="B935" s="8" t="str">
        <f>IMAGE("http://plassets.ws.pho.to/e/2206/result_square.jpg")</f>
        <v/>
      </c>
      <c r="C935" s="11">
        <v>2206.0</v>
      </c>
    </row>
    <row r="936" ht="90.0" customHeight="1">
      <c r="A936" s="9" t="s">
        <v>949</v>
      </c>
      <c r="B936" s="8" t="str">
        <f>IMAGE("http://plassets.ws.pho.to/e/741/result_square.jpg")</f>
        <v/>
      </c>
      <c r="C936" s="11">
        <v>741.0</v>
      </c>
    </row>
    <row r="937" ht="90.0" customHeight="1">
      <c r="A937" s="9" t="s">
        <v>950</v>
      </c>
      <c r="B937" s="8" t="str">
        <f>IMAGE("http://plassets.ws.pho.to/e/1833/result_square.jpg")</f>
        <v/>
      </c>
      <c r="C937" s="11">
        <v>1833.0</v>
      </c>
    </row>
    <row r="938" ht="90.0" customHeight="1">
      <c r="A938" s="9" t="s">
        <v>951</v>
      </c>
      <c r="B938" s="8" t="str">
        <f>IMAGE("http://plassets.ws.pho.to/e/2227/result_square.jpg")</f>
        <v/>
      </c>
      <c r="C938" s="11">
        <v>2227.0</v>
      </c>
    </row>
    <row r="939" ht="90.0" customHeight="1">
      <c r="A939" s="9" t="s">
        <v>952</v>
      </c>
      <c r="B939" s="8" t="str">
        <f>IMAGE("http://plassets.ws.pho.to/e/742/result_square.jpg")</f>
        <v/>
      </c>
      <c r="C939" s="11">
        <v>742.0</v>
      </c>
    </row>
    <row r="940" ht="90.0" customHeight="1">
      <c r="A940" s="9" t="s">
        <v>953</v>
      </c>
      <c r="B940" s="8" t="str">
        <f>IMAGE("http://plassets.ws.pho.to/e/1872/result_square.jpg")</f>
        <v/>
      </c>
      <c r="C940" s="11">
        <v>1872.0</v>
      </c>
    </row>
    <row r="941" ht="90.0" customHeight="1">
      <c r="A941" s="9" t="s">
        <v>954</v>
      </c>
      <c r="B941" s="8" t="str">
        <f>IMAGE("http://plassets.ws.pho.to/e/1069/result_square.jpg")</f>
        <v/>
      </c>
      <c r="C941" s="11">
        <v>1069.0</v>
      </c>
    </row>
    <row r="942" ht="90.0" customHeight="1">
      <c r="A942" s="9" t="s">
        <v>955</v>
      </c>
      <c r="B942" s="8" t="str">
        <f>IMAGE("http://plassets.ws.pho.to/e/744/result_square.jpg")</f>
        <v/>
      </c>
      <c r="C942" s="11">
        <v>744.0</v>
      </c>
    </row>
    <row r="943" ht="90.0" customHeight="1">
      <c r="A943" s="9" t="s">
        <v>956</v>
      </c>
      <c r="B943" s="8" t="str">
        <f>IMAGE("http://plassets.ws.pho.to/e/1010/result_square.jpg")</f>
        <v/>
      </c>
      <c r="C943" s="11">
        <v>1010.0</v>
      </c>
    </row>
    <row r="944" ht="90.0" customHeight="1">
      <c r="A944" s="9" t="s">
        <v>957</v>
      </c>
      <c r="B944" s="8" t="str">
        <f>IMAGE("http://plassets.ws.pho.to/e/691/result.jpg")</f>
        <v/>
      </c>
      <c r="C944" s="11">
        <v>691.0</v>
      </c>
    </row>
    <row r="945" ht="90.0" customHeight="1">
      <c r="A945" s="9" t="s">
        <v>958</v>
      </c>
      <c r="B945" s="8" t="str">
        <f>IMAGE("http://plassets.ws.pho.to/e/2634/result_square.jpg")</f>
        <v/>
      </c>
      <c r="C945" s="11">
        <v>2634.0</v>
      </c>
    </row>
    <row r="946" ht="90.0" customHeight="1">
      <c r="A946" s="8" t="s">
        <v>959</v>
      </c>
      <c r="B946" s="8" t="str">
        <f>IMAGE("http://plassets.ws.pho.to/e/3300/result_square.jpg")</f>
        <v/>
      </c>
      <c r="C946" s="10">
        <v>3300.0</v>
      </c>
    </row>
    <row r="947" ht="90.0" customHeight="1">
      <c r="A947" s="9" t="s">
        <v>960</v>
      </c>
      <c r="B947" s="8" t="str">
        <f>IMAGE("http://plassets.ws.pho.to/e/1788/result_square.jpg")</f>
        <v/>
      </c>
      <c r="C947" s="11">
        <v>1788.0</v>
      </c>
    </row>
    <row r="948" ht="90.0" customHeight="1">
      <c r="A948" s="9" t="s">
        <v>961</v>
      </c>
      <c r="B948" s="8" t="str">
        <f>IMAGE("http://plassets.ws.pho.to/e/2331/result_square.jpg")</f>
        <v/>
      </c>
      <c r="C948" s="11">
        <v>2331.0</v>
      </c>
    </row>
    <row r="949" ht="90.0" customHeight="1">
      <c r="A949" s="9" t="s">
        <v>962</v>
      </c>
      <c r="B949" s="8" t="str">
        <f>IMAGE("http://plassets.ws.pho.to/e/649/result_320.gif")</f>
        <v/>
      </c>
      <c r="C949" s="11">
        <v>649.0</v>
      </c>
    </row>
    <row r="950" ht="90.0" customHeight="1">
      <c r="A950" s="9" t="s">
        <v>963</v>
      </c>
      <c r="B950" s="8" t="str">
        <f>IMAGE("http://plassets.ws.pho.to/e/858/result_square.jpg")</f>
        <v/>
      </c>
      <c r="C950" s="11">
        <v>858.0</v>
      </c>
    </row>
    <row r="951" ht="90.0" customHeight="1">
      <c r="A951" s="9" t="s">
        <v>964</v>
      </c>
      <c r="B951" s="8" t="str">
        <f>IMAGE("http://plassets.ws.pho.to/e/2290/result_square.jpg")</f>
        <v/>
      </c>
      <c r="C951" s="11">
        <v>2290.0</v>
      </c>
    </row>
    <row r="952" ht="90.0" customHeight="1">
      <c r="A952" s="9" t="s">
        <v>965</v>
      </c>
      <c r="B952" s="8" t="str">
        <f>IMAGE("http://plassets.ws.pho.to/e/1898/result.jpg")</f>
        <v/>
      </c>
      <c r="C952" s="11">
        <v>1898.0</v>
      </c>
    </row>
    <row r="953" ht="90.0" customHeight="1">
      <c r="A953" s="9" t="s">
        <v>966</v>
      </c>
      <c r="B953" s="8" t="str">
        <f>IMAGE("http://plassets.ws.pho.to/e/642/result.jpg")</f>
        <v/>
      </c>
      <c r="C953" s="11">
        <v>642.0</v>
      </c>
    </row>
    <row r="954" ht="90.0" customHeight="1">
      <c r="A954" s="9" t="s">
        <v>967</v>
      </c>
      <c r="B954" s="8" t="str">
        <f>IMAGE("http://plassets.ws.pho.to/e/2177/result_square.jpg")</f>
        <v/>
      </c>
      <c r="C954" s="11">
        <v>2177.0</v>
      </c>
    </row>
    <row r="955" ht="90.0" customHeight="1">
      <c r="A955" s="9" t="s">
        <v>968</v>
      </c>
      <c r="B955" s="8" t="str">
        <f>IMAGE("http://plassets.ws.pho.to/e/957/result_square.jpg")</f>
        <v/>
      </c>
      <c r="C955" s="11">
        <v>957.0</v>
      </c>
    </row>
    <row r="956" ht="90.0" customHeight="1">
      <c r="A956" s="9" t="s">
        <v>969</v>
      </c>
      <c r="B956" s="8" t="str">
        <f>IMAGE("http://plassets.ws.pho.to/e/513/result_square.jpg")</f>
        <v/>
      </c>
      <c r="C956" s="11">
        <v>513.0</v>
      </c>
    </row>
    <row r="957" ht="90.0" customHeight="1">
      <c r="A957" s="9" t="s">
        <v>970</v>
      </c>
      <c r="B957" s="8" t="str">
        <f>IMAGE("http://plassets.ws.pho.to/e/2101/result_square.jpg")</f>
        <v/>
      </c>
      <c r="C957" s="11">
        <v>2101.0</v>
      </c>
    </row>
    <row r="958" ht="90.0" customHeight="1">
      <c r="A958" s="9" t="s">
        <v>972</v>
      </c>
      <c r="B958" s="8" t="str">
        <f>IMAGE("http://plassets.ws.pho.to/e/2318/result_square.jpg")</f>
        <v/>
      </c>
      <c r="C958" s="11">
        <v>2318.0</v>
      </c>
    </row>
    <row r="959" ht="90.0" customHeight="1">
      <c r="A959" s="9" t="s">
        <v>973</v>
      </c>
      <c r="B959" s="8" t="str">
        <f>IMAGE("http://plassets.ws.pho.to/e/2092/result_square.jpg")</f>
        <v/>
      </c>
      <c r="C959" s="11">
        <v>2092.0</v>
      </c>
    </row>
    <row r="960" ht="90.0" customHeight="1">
      <c r="A960" s="9" t="s">
        <v>974</v>
      </c>
      <c r="B960" s="8" t="str">
        <f>IMAGE("http://plassets.ws.pho.to/e/842/result.jpg")</f>
        <v/>
      </c>
      <c r="C960" s="11">
        <v>842.0</v>
      </c>
    </row>
    <row r="961" ht="90.0" customHeight="1">
      <c r="A961" s="9" t="s">
        <v>975</v>
      </c>
      <c r="B961" s="8" t="str">
        <f>IMAGE("http://plassets.ws.pho.to/e/999/result_square.jpg")</f>
        <v/>
      </c>
      <c r="C961" s="11">
        <v>999.0</v>
      </c>
    </row>
    <row r="962" ht="90.0" customHeight="1">
      <c r="A962" s="8" t="s">
        <v>976</v>
      </c>
      <c r="B962" s="8" t="str">
        <f>IMAGE("http://plassets.ws.pho.to/e/2845/result_square.jpg")</f>
        <v/>
      </c>
      <c r="C962" s="10">
        <v>2845.0</v>
      </c>
    </row>
    <row r="963" ht="90.0" customHeight="1">
      <c r="A963" s="9" t="s">
        <v>977</v>
      </c>
      <c r="B963" s="8" t="str">
        <f>IMAGE("http://plassets.ws.pho.to/e/2534/result_square.jpeg")</f>
        <v/>
      </c>
      <c r="C963" s="11">
        <v>2534.0</v>
      </c>
    </row>
    <row r="964" ht="90.0" customHeight="1">
      <c r="A964" s="9" t="s">
        <v>978</v>
      </c>
      <c r="B964" s="8" t="str">
        <f>IMAGE("http://plassets.ws.pho.to/e/787/result_square.jpg")</f>
        <v/>
      </c>
      <c r="C964" s="11">
        <v>787.0</v>
      </c>
    </row>
    <row r="965" ht="90.0" customHeight="1">
      <c r="A965" s="9" t="s">
        <v>979</v>
      </c>
      <c r="B965" s="8" t="str">
        <f>IMAGE("http://plassets.ws.pho.to/e/1534/result_square.jpeg")</f>
        <v/>
      </c>
      <c r="C965" s="11">
        <v>1534.0</v>
      </c>
    </row>
    <row r="966" ht="90.0" customHeight="1">
      <c r="A966" s="9" t="s">
        <v>980</v>
      </c>
      <c r="B966" s="8" t="str">
        <f>IMAGE("http://plassets.ws.pho.to/e/2611/result_square3.jpg")</f>
        <v/>
      </c>
      <c r="C966" s="11">
        <v>2611.0</v>
      </c>
    </row>
    <row r="967" ht="90.0" customHeight="1">
      <c r="A967" s="9" t="s">
        <v>981</v>
      </c>
      <c r="B967" s="8" t="str">
        <f>IMAGE("http://plassets.ws.pho.to/e/1929/result_square.jpg")</f>
        <v/>
      </c>
      <c r="C967" s="11">
        <v>1929.0</v>
      </c>
    </row>
    <row r="968" ht="90.0" customHeight="1">
      <c r="A968" s="9" t="s">
        <v>982</v>
      </c>
      <c r="B968" s="8" t="str">
        <f>IMAGE("http://plassets.ws.pho.to/e/1930/result_square.jpg")</f>
        <v/>
      </c>
      <c r="C968" s="11">
        <v>1930.0</v>
      </c>
    </row>
    <row r="969" ht="90.0" customHeight="1">
      <c r="A969" s="9" t="s">
        <v>983</v>
      </c>
      <c r="B969" s="8" t="str">
        <f>IMAGE("http://plassets.ws.pho.to/e/2254/result_square.jpg")</f>
        <v/>
      </c>
      <c r="C969" s="11">
        <v>2254.0</v>
      </c>
    </row>
    <row r="970" ht="90.0" customHeight="1">
      <c r="A970" s="8" t="s">
        <v>984</v>
      </c>
      <c r="B970" s="8" t="str">
        <f>IMAGE("http://plassets.ws.pho.to/e/3206/result_square.jpg")</f>
        <v/>
      </c>
      <c r="C970" s="10">
        <v>3206.0</v>
      </c>
    </row>
    <row r="971" ht="90.0" customHeight="1">
      <c r="A971" s="8" t="s">
        <v>985</v>
      </c>
      <c r="B971" s="8" t="str">
        <f>IMAGE("http://plassets.ws.pho.to/e/3166/result_square.jpg")</f>
        <v/>
      </c>
      <c r="C971" s="10">
        <v>3166.0</v>
      </c>
    </row>
    <row r="972" ht="90.0" customHeight="1">
      <c r="A972" s="8" t="s">
        <v>986</v>
      </c>
      <c r="B972" s="8" t="str">
        <f>IMAGE("http://plassets.ws.pho.to/e/3209/result_square.jpg")</f>
        <v/>
      </c>
      <c r="C972" s="10">
        <v>3209.0</v>
      </c>
    </row>
    <row r="973" ht="90.0" customHeight="1">
      <c r="A973" s="8" t="s">
        <v>987</v>
      </c>
      <c r="B973" s="8" t="str">
        <f>IMAGE("http://plassets.ws.pho.to/e/2917/result.jpg")</f>
        <v/>
      </c>
      <c r="C973" s="10">
        <v>2917.0</v>
      </c>
    </row>
    <row r="974" ht="90.0" customHeight="1">
      <c r="A974" s="9" t="s">
        <v>988</v>
      </c>
      <c r="B974" s="8" t="str">
        <f>IMAGE("http://plassets.ws.pho.to/e/1870/result_square.jpg")</f>
        <v/>
      </c>
      <c r="C974" s="11">
        <v>1870.0</v>
      </c>
    </row>
    <row r="975" ht="90.0" customHeight="1">
      <c r="A975" s="9" t="s">
        <v>989</v>
      </c>
      <c r="B975" s="8" t="str">
        <f>IMAGE("http://plassets.ws.pho.to/e/412/result_square.jpg")</f>
        <v/>
      </c>
      <c r="C975" s="11">
        <v>412.0</v>
      </c>
    </row>
    <row r="976" ht="90.0" customHeight="1">
      <c r="A976" s="9" t="s">
        <v>990</v>
      </c>
      <c r="B976" s="8" t="str">
        <f>IMAGE("http://plassets.ws.pho.to/e/2194/result_square.jpg")</f>
        <v/>
      </c>
      <c r="C976" s="11">
        <v>2194.0</v>
      </c>
    </row>
    <row r="977" ht="90.0" customHeight="1">
      <c r="A977" s="9" t="s">
        <v>991</v>
      </c>
      <c r="B977" s="8" t="str">
        <f>IMAGE("http://plassets.ws.pho.to/e/2157/result_square.jpg")</f>
        <v/>
      </c>
      <c r="C977" s="11">
        <v>2157.0</v>
      </c>
    </row>
    <row r="978" ht="90.0" customHeight="1">
      <c r="A978" s="8" t="s">
        <v>992</v>
      </c>
      <c r="B978" s="8" t="str">
        <f>IMAGE("http://plassets.ws.pho.to/e/2855/result_square.jpg")</f>
        <v/>
      </c>
      <c r="C978" s="10">
        <v>2855.0</v>
      </c>
    </row>
    <row r="979" ht="90.0" customHeight="1">
      <c r="A979" s="9" t="s">
        <v>993</v>
      </c>
      <c r="B979" s="8" t="str">
        <f>IMAGE("http://plassets.ws.pho.to/a/e/default/645.jpg")</f>
        <v/>
      </c>
      <c r="C979" s="11">
        <v>645.0</v>
      </c>
    </row>
    <row r="980" ht="90.0" customHeight="1">
      <c r="A980" s="8" t="s">
        <v>994</v>
      </c>
      <c r="B980" s="8" t="str">
        <f>IMAGE("http://plassets.ws.pho.to/e/2930/result.gif")</f>
        <v/>
      </c>
      <c r="C980" s="10">
        <v>2930.0</v>
      </c>
    </row>
    <row r="981" ht="90.0" customHeight="1">
      <c r="A981" s="9" t="s">
        <v>995</v>
      </c>
      <c r="B981" s="8" t="str">
        <f>IMAGE("http://plassets.ws.pho.to/e/1147/result_square.jpg")</f>
        <v/>
      </c>
      <c r="C981" s="11">
        <v>1147.0</v>
      </c>
    </row>
    <row r="982" ht="90.0" customHeight="1">
      <c r="A982" s="8" t="s">
        <v>996</v>
      </c>
      <c r="B982" s="8" t="str">
        <f>IMAGE("http://plassets.ws.pho.to/e/3325/result.gif")</f>
        <v/>
      </c>
      <c r="C982" s="10">
        <v>3325.0</v>
      </c>
    </row>
    <row r="983" ht="90.0" customHeight="1">
      <c r="A983" s="8" t="s">
        <v>997</v>
      </c>
      <c r="B983" s="8" t="str">
        <f>IMAGE("http://plassets.ws.pho.to/e/3018/result_square1.jpg")</f>
        <v/>
      </c>
      <c r="C983" s="10">
        <v>3018.0</v>
      </c>
    </row>
    <row r="984" ht="90.0" customHeight="1">
      <c r="A984" s="9" t="s">
        <v>998</v>
      </c>
      <c r="B984" s="8" t="str">
        <f>IMAGE("http://plassets.ws.pho.to/e/788/result_square.jpg")</f>
        <v/>
      </c>
      <c r="C984" s="11">
        <v>788.0</v>
      </c>
    </row>
    <row r="985" ht="90.0" customHeight="1">
      <c r="A985" s="12" t="s">
        <v>999</v>
      </c>
      <c r="B985" s="8" t="str">
        <f>IMAGE("http://plassets.ws.pho.to/e/3314/result_square.jpg")</f>
        <v/>
      </c>
      <c r="C985" s="10">
        <v>3314.0</v>
      </c>
    </row>
    <row r="986" ht="90.0" customHeight="1">
      <c r="A986" s="8" t="s">
        <v>1000</v>
      </c>
      <c r="B986" s="8" t="str">
        <f>IMAGE("http://plassets.ws.pho.to/e/3160/result_square.jpg")</f>
        <v/>
      </c>
      <c r="C986" s="10">
        <v>3160.0</v>
      </c>
    </row>
    <row r="987" ht="90.0" customHeight="1">
      <c r="A987" s="9" t="s">
        <v>1001</v>
      </c>
      <c r="B987" s="8" t="str">
        <f>IMAGE("http://plassets.ws.pho.to/e/2241/result_square.jpg")</f>
        <v/>
      </c>
      <c r="C987" s="11">
        <v>2241.0</v>
      </c>
    </row>
    <row r="988" ht="90.0" customHeight="1">
      <c r="A988" s="9" t="s">
        <v>1002</v>
      </c>
      <c r="B988" s="8" t="str">
        <f>IMAGE("http://plassets.ws.pho.to/e/2411/result_square.jpg")</f>
        <v/>
      </c>
      <c r="C988" s="11">
        <v>2411.0</v>
      </c>
    </row>
    <row r="989" ht="90.0" customHeight="1">
      <c r="A989" s="9" t="s">
        <v>1003</v>
      </c>
      <c r="B989" s="8" t="str">
        <f>IMAGE("http://plassets.ws.pho.to/e/2372/result_square.jpg")</f>
        <v/>
      </c>
      <c r="C989" s="11">
        <v>2372.0</v>
      </c>
    </row>
    <row r="990" ht="90.0" customHeight="1">
      <c r="A990" s="9" t="s">
        <v>1004</v>
      </c>
      <c r="B990" s="8" t="str">
        <f>IMAGE("http://plassets.ws.pho.to/e/567/result_square.jpg")</f>
        <v/>
      </c>
      <c r="C990" s="11">
        <v>567.0</v>
      </c>
    </row>
    <row r="991" ht="90.0" customHeight="1">
      <c r="A991" s="9" t="s">
        <v>1005</v>
      </c>
      <c r="B991" s="8" t="str">
        <f>IMAGE("http://plassets.ws.pho.to/e/722/result.jpg")</f>
        <v/>
      </c>
      <c r="C991" s="11">
        <v>722.0</v>
      </c>
    </row>
    <row r="992" ht="90.0" customHeight="1">
      <c r="A992" s="9" t="s">
        <v>1006</v>
      </c>
      <c r="B992" s="8" t="str">
        <f>IMAGE("http://plassets.ws.pho.to/e/1535/result_square.jpg")</f>
        <v/>
      </c>
      <c r="C992" s="11">
        <v>1535.0</v>
      </c>
    </row>
    <row r="993" ht="90.0" customHeight="1">
      <c r="A993" s="9" t="s">
        <v>1007</v>
      </c>
      <c r="B993" s="8" t="str">
        <f>IMAGE("http://plassets.ws.pho.to/e/1507/result_square.jpeg")</f>
        <v/>
      </c>
      <c r="C993" s="11">
        <v>1507.0</v>
      </c>
    </row>
    <row r="994" ht="90.0" customHeight="1">
      <c r="A994" s="9" t="s">
        <v>1008</v>
      </c>
      <c r="B994" s="8" t="str">
        <f>IMAGE("http://plassets.ws.pho.to/e/2098/result_square.jpg")</f>
        <v/>
      </c>
      <c r="C994" s="11">
        <v>2098.0</v>
      </c>
    </row>
    <row r="995" ht="90.0" customHeight="1">
      <c r="A995" s="9" t="s">
        <v>1009</v>
      </c>
      <c r="B995" s="8" t="str">
        <f>IMAGE("http://plassets.ws.pho.to/e/499/result.jpg")</f>
        <v/>
      </c>
      <c r="C995" s="11">
        <v>499.0</v>
      </c>
    </row>
    <row r="996" ht="90.0" customHeight="1">
      <c r="A996" s="9" t="s">
        <v>1010</v>
      </c>
      <c r="B996" s="8" t="str">
        <f>IMAGE("http://plassets.ws.pho.to/e/945/result.jpg")</f>
        <v/>
      </c>
      <c r="C996" s="11">
        <v>945.0</v>
      </c>
    </row>
    <row r="997" ht="90.0" customHeight="1">
      <c r="A997" s="9" t="s">
        <v>1011</v>
      </c>
      <c r="B997" s="8" t="str">
        <f>IMAGE("http://plassets.ws.pho.to/e/2262/result_square.gif")</f>
        <v/>
      </c>
      <c r="C997" s="11">
        <v>2262.0</v>
      </c>
    </row>
    <row r="998" ht="90.0" customHeight="1">
      <c r="A998" s="9" t="s">
        <v>1012</v>
      </c>
      <c r="B998" s="8" t="str">
        <f>IMAGE("http://plassets.ws.pho.to/e/723/result.jpg")</f>
        <v/>
      </c>
      <c r="C998" s="11">
        <v>723.0</v>
      </c>
    </row>
    <row r="999" ht="90.0" customHeight="1">
      <c r="A999" s="8" t="s">
        <v>1013</v>
      </c>
      <c r="B999" s="8" t="str">
        <f>IMAGE("http://plassets.ws.pho.to/e/3387/result_320.gif")</f>
        <v/>
      </c>
      <c r="C999" s="10">
        <v>3387.0</v>
      </c>
    </row>
    <row r="1000" ht="90.0" customHeight="1">
      <c r="A1000" s="9" t="s">
        <v>1014</v>
      </c>
      <c r="B1000" s="8" t="str">
        <f>IMAGE("http://plassets.ws.pho.to/e/915/result.jpg")</f>
        <v/>
      </c>
      <c r="C1000" s="11">
        <v>915.0</v>
      </c>
    </row>
    <row r="1001" ht="90.0" customHeight="1">
      <c r="A1001" s="9" t="s">
        <v>1015</v>
      </c>
      <c r="B1001" s="8" t="str">
        <f>IMAGE("http://plassets.ws.pho.to/e/1894/result_square.jpg")</f>
        <v/>
      </c>
      <c r="C1001" s="11">
        <v>1894.0</v>
      </c>
    </row>
    <row r="1002" ht="90.0" customHeight="1">
      <c r="A1002" s="8" t="s">
        <v>1016</v>
      </c>
      <c r="B1002" s="8" t="str">
        <f>IMAGE("http://plassets.ws.pho.to/e/2872/result_square.jpg")</f>
        <v/>
      </c>
      <c r="C1002" s="10">
        <v>2872.0</v>
      </c>
    </row>
    <row r="1003" ht="90.0" customHeight="1">
      <c r="A1003" s="8" t="s">
        <v>1017</v>
      </c>
      <c r="B1003" s="8" t="str">
        <f>IMAGE("http://plassets.ws.pho.to/e/2795/result_square.jpg")</f>
        <v/>
      </c>
      <c r="C1003" s="10">
        <v>2795.0</v>
      </c>
    </row>
    <row r="1004" ht="90.0" customHeight="1">
      <c r="A1004" s="9" t="s">
        <v>1018</v>
      </c>
      <c r="B1004" s="8" t="str">
        <f>IMAGE("http://plassets.ws.pho.to/e/1284/result_square.jpg")</f>
        <v/>
      </c>
      <c r="C1004" s="11">
        <v>1284.0</v>
      </c>
    </row>
    <row r="1005" ht="90.0" customHeight="1">
      <c r="A1005" s="8" t="s">
        <v>1019</v>
      </c>
      <c r="B1005" s="8" t="str">
        <f>IMAGE("http://plassets.ws.pho.to/e/3161/result_square_v1566916082.jpg")</f>
        <v/>
      </c>
      <c r="C1005" s="10">
        <v>3161.0</v>
      </c>
    </row>
    <row r="1006" ht="90.0" customHeight="1">
      <c r="A1006" s="9" t="s">
        <v>1020</v>
      </c>
      <c r="B1006" s="8" t="str">
        <f>IMAGE("http://plassets.ws.pho.to/e/2546/result_square.jpg")</f>
        <v/>
      </c>
      <c r="C1006" s="11">
        <v>2546.0</v>
      </c>
    </row>
    <row r="1007" ht="90.0" customHeight="1">
      <c r="A1007" s="9" t="s">
        <v>1021</v>
      </c>
      <c r="B1007" s="8" t="str">
        <f>IMAGE("http://plassets.ws.pho.to/e/827/result.jpg")</f>
        <v/>
      </c>
      <c r="C1007" s="11">
        <v>827.0</v>
      </c>
    </row>
    <row r="1008" ht="90.0" customHeight="1">
      <c r="A1008" s="9" t="s">
        <v>1022</v>
      </c>
      <c r="B1008" s="8" t="str">
        <f>IMAGE("http://plassets.ws.pho.to/e/357/result_square.jpg")</f>
        <v/>
      </c>
      <c r="C1008" s="11">
        <v>357.0</v>
      </c>
    </row>
    <row r="1009" ht="90.0" customHeight="1">
      <c r="A1009" s="9" t="s">
        <v>1023</v>
      </c>
      <c r="B1009" s="8" t="str">
        <f>IMAGE("http://plassets.ws.pho.to/e/2220/result_square.jpg")</f>
        <v/>
      </c>
      <c r="C1009" s="11">
        <v>2220.0</v>
      </c>
    </row>
    <row r="1010" ht="90.0" customHeight="1">
      <c r="A1010" s="9" t="s">
        <v>1024</v>
      </c>
      <c r="B1010" s="8" t="str">
        <f>IMAGE("http://plassets.ws.pho.to/e/1432/result.jpeg")</f>
        <v/>
      </c>
      <c r="C1010" s="11">
        <v>1432.0</v>
      </c>
    </row>
    <row r="1011" ht="90.0" customHeight="1">
      <c r="A1011" s="8" t="s">
        <v>1025</v>
      </c>
      <c r="B1011" s="8" t="str">
        <f>IMAGE("http://plassets.ws.pho.to/e/2860/result_square.jpg")</f>
        <v/>
      </c>
      <c r="C1011" s="10">
        <v>2860.0</v>
      </c>
    </row>
    <row r="1012" ht="90.0" customHeight="1">
      <c r="A1012" s="9" t="s">
        <v>1026</v>
      </c>
      <c r="B1012" s="8" t="str">
        <f>IMAGE("http://plassets.ws.pho.to/e/724/result_square.jpg")</f>
        <v/>
      </c>
      <c r="C1012" s="11">
        <v>724.0</v>
      </c>
    </row>
    <row r="1013" ht="90.0" customHeight="1">
      <c r="A1013" s="9" t="s">
        <v>1027</v>
      </c>
      <c r="B1013" s="8" t="str">
        <f>IMAGE("http://plassets.ws.pho.to/e/1550/result.jpeg")</f>
        <v/>
      </c>
      <c r="C1013" s="11">
        <v>1550.0</v>
      </c>
    </row>
    <row r="1014" ht="90.0" customHeight="1">
      <c r="A1014" s="9" t="s">
        <v>1028</v>
      </c>
      <c r="B1014" s="8" t="str">
        <f>IMAGE("http://plassets.ws.pho.to/e/725/result.jpg")</f>
        <v/>
      </c>
      <c r="C1014" s="11">
        <v>725.0</v>
      </c>
    </row>
    <row r="1015" ht="90.0" customHeight="1">
      <c r="A1015" s="8" t="s">
        <v>1029</v>
      </c>
      <c r="B1015" s="8" t="str">
        <f>IMAGE("http://plassets.ws.pho.to/e/2885/result_square.jpg")</f>
        <v/>
      </c>
      <c r="C1015" s="10">
        <v>2885.0</v>
      </c>
    </row>
    <row r="1016" ht="90.0" customHeight="1">
      <c r="A1016" s="9" t="s">
        <v>1030</v>
      </c>
      <c r="B1016" s="8" t="str">
        <f>IMAGE("http://plassets.ws.pho.to/e/975/result_square.jpg")</f>
        <v/>
      </c>
      <c r="C1016" s="11">
        <v>975.0</v>
      </c>
    </row>
    <row r="1017" ht="90.0" customHeight="1">
      <c r="A1017" s="9" t="s">
        <v>1031</v>
      </c>
      <c r="B1017" s="8" t="str">
        <f>IMAGE("http://plassets.ws.pho.to/e/2130/result_square.jpg")</f>
        <v/>
      </c>
      <c r="C1017" s="11">
        <v>2130.0</v>
      </c>
    </row>
    <row r="1018" ht="90.0" customHeight="1">
      <c r="A1018" s="9" t="s">
        <v>1032</v>
      </c>
      <c r="B1018" s="8" t="str">
        <f>IMAGE("http://plassets.ws.pho.to/e/2133/result_square.jpg")</f>
        <v/>
      </c>
      <c r="C1018" s="11">
        <v>2133.0</v>
      </c>
    </row>
    <row r="1019" ht="90.0" customHeight="1">
      <c r="A1019" s="9" t="s">
        <v>1033</v>
      </c>
      <c r="B1019" s="8" t="str">
        <f>IMAGE("http://plassets.ws.pho.to/e/1937/result_square.jpg")</f>
        <v/>
      </c>
      <c r="C1019" s="11">
        <v>1937.0</v>
      </c>
    </row>
    <row r="1020" ht="90.0" customHeight="1">
      <c r="A1020" s="9" t="s">
        <v>1034</v>
      </c>
      <c r="B1020" s="8" t="str">
        <f>IMAGE("http://plassets.ws.pho.to/e/921/result_square.jpg")</f>
        <v/>
      </c>
      <c r="C1020" s="11">
        <v>921.0</v>
      </c>
    </row>
    <row r="1021" ht="90.0" customHeight="1">
      <c r="A1021" s="9" t="s">
        <v>1035</v>
      </c>
      <c r="B1021" s="8" t="str">
        <f>IMAGE("http://plassets.ws.pho.to/e/993/result.jpg")</f>
        <v/>
      </c>
      <c r="C1021" s="11">
        <v>993.0</v>
      </c>
    </row>
    <row r="1022" ht="90.0" customHeight="1">
      <c r="A1022" s="9" t="s">
        <v>1036</v>
      </c>
      <c r="B1022" s="8" t="str">
        <f>IMAGE("http://plassets.ws.pho.to/e/530/result_square.jpg")</f>
        <v/>
      </c>
      <c r="C1022" s="11">
        <v>530.0</v>
      </c>
    </row>
    <row r="1023" ht="90.0" customHeight="1">
      <c r="A1023" s="9" t="s">
        <v>1037</v>
      </c>
      <c r="B1023" s="8" t="str">
        <f>IMAGE("http://plassets.ws.pho.to/e/943/result_square.jpg")</f>
        <v/>
      </c>
      <c r="C1023" s="11">
        <v>943.0</v>
      </c>
    </row>
    <row r="1024" ht="90.0" customHeight="1">
      <c r="A1024" s="8" t="s">
        <v>1038</v>
      </c>
      <c r="B1024" s="8" t="str">
        <f>IMAGE("http://plassets.ws.pho.to/a/e/default/2901.jpg")</f>
        <v/>
      </c>
      <c r="C1024" s="10">
        <v>2901.0</v>
      </c>
    </row>
    <row r="1025" ht="90.0" customHeight="1">
      <c r="A1025" s="9" t="s">
        <v>1039</v>
      </c>
      <c r="B1025" s="8" t="str">
        <f>IMAGE("http://plassets.ws.pho.to/e/876/result_square.jpg")</f>
        <v/>
      </c>
      <c r="C1025" s="11">
        <v>876.0</v>
      </c>
    </row>
    <row r="1026" ht="90.0" customHeight="1">
      <c r="A1026" s="9" t="s">
        <v>1040</v>
      </c>
      <c r="B1026" s="8" t="str">
        <f>IMAGE("http://plassets.ws.pho.to/e/726/result.jpg")</f>
        <v/>
      </c>
      <c r="C1026" s="11">
        <v>726.0</v>
      </c>
    </row>
    <row r="1027" ht="90.0" customHeight="1">
      <c r="A1027" s="8" t="s">
        <v>1041</v>
      </c>
      <c r="B1027" s="8" t="str">
        <f>IMAGE("http://plassets.ws.pho.to/e/2867/result_square.jpg")</f>
        <v/>
      </c>
      <c r="C1027" s="10">
        <v>2867.0</v>
      </c>
    </row>
    <row r="1028" ht="90.0" customHeight="1">
      <c r="A1028" s="8" t="s">
        <v>1042</v>
      </c>
      <c r="B1028" s="8" t="str">
        <f>IMAGE("http://plassets.ws.pho.to/e/2950/result_square.jpg")</f>
        <v/>
      </c>
      <c r="C1028" s="10">
        <v>2950.0</v>
      </c>
    </row>
    <row r="1029" ht="90.0" customHeight="1">
      <c r="A1029" s="8" t="s">
        <v>1043</v>
      </c>
      <c r="B1029" s="8" t="str">
        <f>IMAGE("http://plassets.ws.pho.to/e/3390/result_square.jpg")</f>
        <v/>
      </c>
      <c r="C1029" s="10">
        <v>3390.0</v>
      </c>
    </row>
    <row r="1030" ht="90.0" customHeight="1">
      <c r="A1030" s="9" t="s">
        <v>1044</v>
      </c>
      <c r="B1030" s="8" t="str">
        <f>IMAGE("http://plassets.ws.pho.to/e/865/result_square.jpg")</f>
        <v/>
      </c>
      <c r="C1030" s="11">
        <v>865.0</v>
      </c>
    </row>
    <row r="1031" ht="90.0" customHeight="1">
      <c r="A1031" s="9" t="s">
        <v>1045</v>
      </c>
      <c r="B1031" s="8" t="str">
        <f>IMAGE("http://plassets.ws.pho.to/e/481/result.jpg")</f>
        <v/>
      </c>
      <c r="C1031" s="11">
        <v>481.0</v>
      </c>
    </row>
    <row r="1032" ht="90.0" customHeight="1">
      <c r="A1032" s="8" t="s">
        <v>1046</v>
      </c>
      <c r="B1032" s="8" t="str">
        <f>IMAGE("http://plassets.ws.pho.to/e/3128/result_square.jpg")</f>
        <v/>
      </c>
      <c r="C1032" s="10">
        <v>3128.0</v>
      </c>
    </row>
    <row r="1033" ht="90.0" customHeight="1">
      <c r="A1033" s="9" t="s">
        <v>1047</v>
      </c>
      <c r="B1033" s="8" t="str">
        <f>IMAGE("http://plassets.ws.pho.to/e/2188/result_square.jpg")</f>
        <v/>
      </c>
      <c r="C1033" s="11">
        <v>2188.0</v>
      </c>
    </row>
    <row r="1034" ht="90.0" customHeight="1">
      <c r="A1034" s="9" t="s">
        <v>1048</v>
      </c>
      <c r="B1034" s="8" t="str">
        <f>IMAGE("http://plassets.ws.pho.to/e/727/result.jpg")</f>
        <v/>
      </c>
      <c r="C1034" s="11">
        <v>727.0</v>
      </c>
    </row>
    <row r="1035" ht="90.0" customHeight="1">
      <c r="A1035" s="9" t="s">
        <v>1049</v>
      </c>
      <c r="B1035" s="8" t="str">
        <f>IMAGE("http://plassets.ws.pho.to/e/1700/result_square.gif")</f>
        <v/>
      </c>
      <c r="C1035" s="11">
        <v>1700.0</v>
      </c>
    </row>
    <row r="1036" ht="90.0" customHeight="1">
      <c r="A1036" s="9" t="s">
        <v>1050</v>
      </c>
      <c r="B1036" s="8" t="str">
        <f>IMAGE("http://plassets.ws.pho.to/e/2378/result_square.gif")</f>
        <v/>
      </c>
      <c r="C1036" s="11">
        <v>2378.0</v>
      </c>
    </row>
    <row r="1037" ht="90.0" customHeight="1">
      <c r="A1037" s="8" t="s">
        <v>1051</v>
      </c>
      <c r="B1037" s="8" t="str">
        <f>IMAGE("http://plassets.ws.pho.to/e/3388/result_square.jpg")</f>
        <v/>
      </c>
      <c r="C1037" s="10">
        <v>3388.0</v>
      </c>
    </row>
    <row r="1038" ht="90.0" customHeight="1">
      <c r="A1038" s="9" t="s">
        <v>1052</v>
      </c>
      <c r="B1038" s="8" t="str">
        <f>IMAGE("http://plassets.ws.pho.to/e/2263/result_square.gif")</f>
        <v/>
      </c>
      <c r="C1038" s="11">
        <v>2263.0</v>
      </c>
    </row>
    <row r="1039" ht="90.0" customHeight="1">
      <c r="A1039" s="8" t="s">
        <v>1053</v>
      </c>
      <c r="B1039" s="8" t="str">
        <f>IMAGE("http://plassets.ws.pho.to/e/2868/result_square.jpg")</f>
        <v/>
      </c>
      <c r="C1039" s="10">
        <v>2868.0</v>
      </c>
    </row>
    <row r="1040" ht="90.0" customHeight="1">
      <c r="A1040" s="9" t="s">
        <v>1054</v>
      </c>
      <c r="B1040" s="8" t="str">
        <f>IMAGE("http://plassets.ws.pho.to/e/2763/result_square.jpg")</f>
        <v/>
      </c>
      <c r="C1040" s="11">
        <v>2763.0</v>
      </c>
    </row>
    <row r="1041" ht="90.0" customHeight="1">
      <c r="A1041" s="9" t="s">
        <v>1055</v>
      </c>
      <c r="B1041" s="8" t="str">
        <f>IMAGE("http://plassets.ws.pho.to/e/1989/result_square.jpeg")</f>
        <v/>
      </c>
      <c r="C1041" s="11">
        <v>1989.0</v>
      </c>
    </row>
    <row r="1042" ht="90.0" customHeight="1">
      <c r="A1042" s="8" t="s">
        <v>1056</v>
      </c>
      <c r="B1042" s="8" t="str">
        <f>IMAGE("http://plassets.ws.pho.to/a/e/default/2837.jpg")</f>
        <v/>
      </c>
      <c r="C1042" s="10">
        <v>2837.0</v>
      </c>
    </row>
    <row r="1043" ht="90.0" customHeight="1">
      <c r="A1043" s="9" t="s">
        <v>1057</v>
      </c>
      <c r="B1043" s="8" t="str">
        <f>IMAGE("http://plassets.ws.pho.to/e/1800/result_square.jpeg")</f>
        <v/>
      </c>
      <c r="C1043" s="11">
        <v>1800.0</v>
      </c>
    </row>
    <row r="1044" ht="90.0" customHeight="1">
      <c r="A1044" s="9" t="s">
        <v>1058</v>
      </c>
      <c r="B1044" s="8" t="str">
        <f>IMAGE("http://plassets.ws.pho.to/e/1065/result_square.jpg")</f>
        <v/>
      </c>
      <c r="C1044" s="11">
        <v>1065.0</v>
      </c>
    </row>
    <row r="1045" ht="90.0" customHeight="1">
      <c r="A1045" s="8" t="s">
        <v>1059</v>
      </c>
      <c r="B1045" s="8" t="str">
        <f>IMAGE("http://plassets.ws.pho.to/e/3027/result_square.jpg")</f>
        <v/>
      </c>
      <c r="C1045" s="10">
        <v>3027.0</v>
      </c>
    </row>
    <row r="1046" ht="90.0" customHeight="1">
      <c r="A1046" s="9" t="s">
        <v>1060</v>
      </c>
      <c r="B1046" s="8" t="str">
        <f>IMAGE("http://plassets.ws.pho.to/e/1431/result_square.jpg")</f>
        <v/>
      </c>
      <c r="C1046" s="11">
        <v>1431.0</v>
      </c>
    </row>
    <row r="1047" ht="90.0" customHeight="1">
      <c r="A1047" s="9" t="s">
        <v>1061</v>
      </c>
      <c r="B1047" s="8" t="str">
        <f>IMAGE("http://plassets.ws.pho.to/e/1218/result.jpg")</f>
        <v/>
      </c>
      <c r="C1047" s="11">
        <v>1218.0</v>
      </c>
    </row>
    <row r="1048" ht="90.0" customHeight="1">
      <c r="A1048" s="9" t="s">
        <v>1062</v>
      </c>
      <c r="B1048" s="8" t="str">
        <f>IMAGE("http://plassets.ws.pho.to/e/928/result.jpg")</f>
        <v/>
      </c>
      <c r="C1048" s="11">
        <v>928.0</v>
      </c>
    </row>
    <row r="1049" ht="90.0" customHeight="1">
      <c r="A1049" s="9" t="s">
        <v>1063</v>
      </c>
      <c r="B1049" s="8" t="str">
        <f>IMAGE("http://plassets.ws.pho.to/e/2261/result_320_v2.gif")</f>
        <v/>
      </c>
      <c r="C1049" s="11">
        <v>2261.0</v>
      </c>
    </row>
    <row r="1050" ht="90.0" customHeight="1">
      <c r="A1050" s="8" t="s">
        <v>1064</v>
      </c>
      <c r="B1050" s="8" t="str">
        <f>IMAGE("http://plassets.ws.pho.to/e/3371/result_square.jpg")</f>
        <v/>
      </c>
      <c r="C1050" s="10">
        <v>3371.0</v>
      </c>
    </row>
    <row r="1051" ht="90.0" customHeight="1">
      <c r="A1051" s="8" t="s">
        <v>1065</v>
      </c>
      <c r="B1051" s="8" t="str">
        <f>IMAGE("http://plassets.ws.pho.to/e/3162/result_square.jpg")</f>
        <v/>
      </c>
      <c r="C1051" s="10">
        <v>3162.0</v>
      </c>
    </row>
    <row r="1052" ht="90.0" customHeight="1">
      <c r="A1052" s="8" t="s">
        <v>1066</v>
      </c>
      <c r="B1052" s="8" t="str">
        <f>IMAGE("http://plassets.ws.pho.to/e/2862/result_square.jpg")</f>
        <v/>
      </c>
      <c r="C1052" s="10">
        <v>2862.0</v>
      </c>
    </row>
    <row r="1053" ht="90.0" customHeight="1">
      <c r="A1053" s="9" t="s">
        <v>1067</v>
      </c>
      <c r="B1053" s="8" t="str">
        <f>IMAGE("http://plassets.ws.pho.to/e/324/result_square.jpg")</f>
        <v/>
      </c>
      <c r="C1053" s="11">
        <v>324.0</v>
      </c>
    </row>
    <row r="1054" ht="90.0" customHeight="1">
      <c r="A1054" s="9" t="s">
        <v>1068</v>
      </c>
      <c r="B1054" s="8" t="str">
        <f>IMAGE("http://plassets.ws.pho.to/e/1211/result.jpg")</f>
        <v/>
      </c>
      <c r="C1054" s="11">
        <v>1211.0</v>
      </c>
    </row>
    <row r="1055" ht="90.0" customHeight="1">
      <c r="A1055" s="9" t="s">
        <v>1069</v>
      </c>
      <c r="B1055" s="8" t="str">
        <f>IMAGE("http://plassets.ws.pho.to/e/1320/result_square.jpg")</f>
        <v/>
      </c>
      <c r="C1055" s="11">
        <v>1320.0</v>
      </c>
    </row>
    <row r="1056" ht="90.0" customHeight="1">
      <c r="A1056" s="9" t="s">
        <v>1070</v>
      </c>
      <c r="B1056" s="8" t="str">
        <f>IMAGE("http://plassets.ws.pho.to/e/1963/result_square.jpg")</f>
        <v/>
      </c>
      <c r="C1056" s="11">
        <v>1963.0</v>
      </c>
    </row>
    <row r="1057" ht="90.0" customHeight="1">
      <c r="A1057" s="9" t="s">
        <v>1071</v>
      </c>
      <c r="B1057" s="8" t="str">
        <f>IMAGE("http://plassets.ws.pho.to/e/2560/result_square.jpg")</f>
        <v/>
      </c>
      <c r="C1057" s="11">
        <v>2560.0</v>
      </c>
    </row>
    <row r="1058" ht="90.0" customHeight="1">
      <c r="A1058" s="9" t="s">
        <v>1073</v>
      </c>
      <c r="B1058" s="8" t="str">
        <f>IMAGE("http://plassets.ws.pho.to/e/958/result_square.jpg")</f>
        <v/>
      </c>
      <c r="C1058" s="11">
        <v>958.0</v>
      </c>
    </row>
    <row r="1059" ht="90.0" customHeight="1">
      <c r="A1059" s="9" t="s">
        <v>1074</v>
      </c>
      <c r="B1059" s="8" t="str">
        <f>IMAGE("http://plassets.ws.pho.to/e/1440/result_square.jpg")</f>
        <v/>
      </c>
      <c r="C1059" s="11">
        <v>1440.0</v>
      </c>
    </row>
    <row r="1060" ht="90.0" customHeight="1">
      <c r="A1060" s="9" t="s">
        <v>1075</v>
      </c>
      <c r="B1060" s="8" t="str">
        <f>IMAGE("http://plassets.ws.pho.to/e/1555/result_square.jpg")</f>
        <v/>
      </c>
      <c r="C1060" s="11">
        <v>1555.0</v>
      </c>
    </row>
    <row r="1061" ht="90.0" customHeight="1">
      <c r="A1061" s="9" t="s">
        <v>1076</v>
      </c>
      <c r="B1061" s="8" t="str">
        <f>IMAGE("http://plassets.ws.pho.to/e/2304/result_square.jpg")</f>
        <v/>
      </c>
      <c r="C1061" s="11">
        <v>2304.0</v>
      </c>
    </row>
    <row r="1062" ht="90.0" customHeight="1">
      <c r="A1062" s="9" t="s">
        <v>1077</v>
      </c>
      <c r="B1062" s="8" t="str">
        <f>IMAGE("http://plassets.ws.pho.to/e/1991/result_square.jpeg")</f>
        <v/>
      </c>
      <c r="C1062" s="11">
        <v>1991.0</v>
      </c>
    </row>
    <row r="1063" ht="90.0" customHeight="1">
      <c r="A1063" s="8" t="s">
        <v>1078</v>
      </c>
      <c r="B1063" s="8" t="str">
        <f>IMAGE("http://plassets.ws.pho.to/e/3367/result_square.jpg")</f>
        <v/>
      </c>
      <c r="C1063" s="10">
        <v>3367.0</v>
      </c>
    </row>
    <row r="1064" ht="90.0" customHeight="1">
      <c r="A1064" s="9" t="s">
        <v>1079</v>
      </c>
      <c r="B1064" s="8" t="str">
        <f>IMAGE("http://plassets.ws.pho.to/e/2706/result_square.jpg")</f>
        <v/>
      </c>
      <c r="C1064" s="11">
        <v>2706.0</v>
      </c>
    </row>
    <row r="1065" ht="90.0" customHeight="1">
      <c r="A1065" s="8" t="s">
        <v>1080</v>
      </c>
      <c r="B1065" s="8" t="str">
        <f>IMAGE("http://plassets.ws.pho.to/e/3406/result.gif")</f>
        <v/>
      </c>
      <c r="C1065" s="10">
        <v>3406.0</v>
      </c>
    </row>
    <row r="1066" ht="90.0" customHeight="1">
      <c r="A1066" s="8" t="s">
        <v>1081</v>
      </c>
      <c r="B1066" s="8" t="str">
        <f>IMAGE("http://plassets.ws.pho.to/e/3028/result.jpg")</f>
        <v/>
      </c>
      <c r="C1066" s="10">
        <v>3028.0</v>
      </c>
    </row>
    <row r="1067" ht="90.0" customHeight="1">
      <c r="A1067" s="8" t="s">
        <v>1082</v>
      </c>
      <c r="B1067" s="8" t="str">
        <f>IMAGE("http://plassets.ws.pho.to/e/3394/result_square.jpg")</f>
        <v/>
      </c>
      <c r="C1067" s="10">
        <v>3394.0</v>
      </c>
    </row>
    <row r="1068" ht="90.0" customHeight="1">
      <c r="A1068" s="9" t="s">
        <v>1083</v>
      </c>
      <c r="B1068" s="8" t="str">
        <f>IMAGE("http://plassets.ws.pho.to/e/1004/result.jpg")</f>
        <v/>
      </c>
      <c r="C1068" s="11">
        <v>1004.0</v>
      </c>
    </row>
    <row r="1069" ht="90.0" customHeight="1">
      <c r="A1069" s="9" t="s">
        <v>1084</v>
      </c>
      <c r="B1069" s="8" t="str">
        <f>IMAGE("http://plassets.ws.pho.to/e/985/result_square.jpg")</f>
        <v/>
      </c>
      <c r="C1069" s="11">
        <v>985.0</v>
      </c>
    </row>
    <row r="1070" ht="90.0" customHeight="1">
      <c r="A1070" s="8" t="s">
        <v>1085</v>
      </c>
      <c r="B1070" s="8" t="str">
        <f>IMAGE("http://plassets.ws.pho.to/e/2896/result_square.jpg")</f>
        <v/>
      </c>
      <c r="C1070" s="10">
        <v>2896.0</v>
      </c>
    </row>
    <row r="1071" ht="90.0" customHeight="1">
      <c r="A1071" s="9" t="s">
        <v>1086</v>
      </c>
      <c r="B1071" s="8" t="str">
        <f>IMAGE("http://plassets.ws.pho.to/e/1186/result_square.jpg")</f>
        <v/>
      </c>
      <c r="C1071" s="11">
        <v>1186.0</v>
      </c>
    </row>
    <row r="1072" ht="90.0" customHeight="1">
      <c r="A1072" s="9" t="s">
        <v>1087</v>
      </c>
      <c r="B1072" s="8" t="str">
        <f>IMAGE("http://plassets.ws.pho.to/e/2012/result_square.jpg")</f>
        <v/>
      </c>
      <c r="C1072" s="11">
        <v>2012.0</v>
      </c>
    </row>
    <row r="1073" ht="90.0" customHeight="1">
      <c r="A1073" s="9" t="s">
        <v>1088</v>
      </c>
      <c r="B1073" s="8" t="str">
        <f>IMAGE("http://plassets.ws.pho.to/e/1149/result_square.jpg")</f>
        <v/>
      </c>
      <c r="C1073" s="11">
        <v>1149.0</v>
      </c>
    </row>
    <row r="1074" ht="90.0" customHeight="1">
      <c r="A1074" s="9" t="s">
        <v>1089</v>
      </c>
      <c r="B1074" s="8" t="str">
        <f>IMAGE("http://plassets.ws.pho.to/e/1990/result.jpeg")</f>
        <v/>
      </c>
      <c r="C1074" s="11">
        <v>1990.0</v>
      </c>
    </row>
    <row r="1075" ht="90.0" customHeight="1">
      <c r="A1075" s="9" t="s">
        <v>1090</v>
      </c>
      <c r="B1075" s="8" t="str">
        <f>IMAGE("http://plassets.ws.pho.to/e/2509/result_square_v1563211545.jpg")</f>
        <v/>
      </c>
      <c r="C1075" s="11">
        <v>2509.0</v>
      </c>
    </row>
    <row r="1076" ht="90.0" customHeight="1">
      <c r="A1076" s="9" t="s">
        <v>1091</v>
      </c>
      <c r="B1076" s="8" t="str">
        <f>IMAGE("http://plassets.ws.pho.to/e/1430/result_square.jpg")</f>
        <v/>
      </c>
      <c r="C1076" s="11">
        <v>1430.0</v>
      </c>
    </row>
    <row r="1077" ht="90.0" customHeight="1">
      <c r="A1077" s="9" t="s">
        <v>1092</v>
      </c>
      <c r="B1077" s="8" t="str">
        <f>IMAGE("http://plassets.ws.pho.to/e/907/result_square.jpg")</f>
        <v/>
      </c>
      <c r="C1077" s="11">
        <v>907.0</v>
      </c>
    </row>
    <row r="1078" ht="90.0" customHeight="1">
      <c r="A1078" s="8" t="s">
        <v>1093</v>
      </c>
      <c r="B1078" s="8" t="str">
        <f>IMAGE("http://plassets.ws.pho.to/a/e/default/2902.jpg")</f>
        <v/>
      </c>
      <c r="C1078" s="10">
        <v>2902.0</v>
      </c>
    </row>
    <row r="1079" ht="90.0" customHeight="1">
      <c r="A1079" s="9" t="s">
        <v>1094</v>
      </c>
      <c r="B1079" s="8" t="str">
        <f>IMAGE("http://plassets.ws.pho.to/e/881/result.jpg")</f>
        <v/>
      </c>
      <c r="C1079" s="11">
        <v>881.0</v>
      </c>
    </row>
    <row r="1080" ht="90.0" customHeight="1">
      <c r="A1080" s="8" t="s">
        <v>1095</v>
      </c>
      <c r="B1080" s="8" t="str">
        <f>IMAGE("http://plassets.ws.pho.to/e/3294/result_square.jpg")</f>
        <v/>
      </c>
      <c r="C1080" s="10">
        <v>3294.0</v>
      </c>
    </row>
    <row r="1081" ht="90.0" customHeight="1">
      <c r="A1081" s="9" t="s">
        <v>1096</v>
      </c>
      <c r="B1081" s="8" t="str">
        <f>IMAGE("http://plassets.ws.pho.to/e/1254/result_square_v1563212263.jpg")</f>
        <v/>
      </c>
      <c r="C1081" s="11">
        <v>1254.0</v>
      </c>
    </row>
    <row r="1082" ht="90.0" customHeight="1">
      <c r="A1082" s="9" t="s">
        <v>1097</v>
      </c>
      <c r="B1082" s="8" t="str">
        <f>IMAGE("http://plassets.ws.pho.to/e/2198/result.jpeg")</f>
        <v/>
      </c>
      <c r="C1082" s="11">
        <v>2198.0</v>
      </c>
    </row>
    <row r="1083" ht="90.0" customHeight="1">
      <c r="A1083" s="9" t="s">
        <v>1098</v>
      </c>
      <c r="B1083" s="8" t="str">
        <f>IMAGE("http://plassets.ws.pho.to/e/1834/result_square.jpg")</f>
        <v/>
      </c>
      <c r="C1083" s="11">
        <v>1834.0</v>
      </c>
    </row>
    <row r="1084" ht="90.0" customHeight="1">
      <c r="A1084" s="9" t="s">
        <v>1099</v>
      </c>
      <c r="B1084" s="8" t="str">
        <f>IMAGE("http://plassets.ws.pho.to/e/973/result.jpg")</f>
        <v/>
      </c>
      <c r="C1084" s="11">
        <v>973.0</v>
      </c>
    </row>
    <row r="1085" ht="90.0" customHeight="1">
      <c r="A1085" s="9" t="s">
        <v>1100</v>
      </c>
      <c r="B1085" s="8" t="str">
        <f>IMAGE("http://plassets.ws.pho.to/e/2571/result_square.gif")</f>
        <v/>
      </c>
      <c r="C1085" s="11">
        <v>2571.0</v>
      </c>
    </row>
    <row r="1086" ht="90.0" customHeight="1">
      <c r="A1086" s="9" t="s">
        <v>1101</v>
      </c>
      <c r="B1086" s="8" t="str">
        <f>IMAGE("http://plassets.ws.pho.to/e/2535/result.jpeg")</f>
        <v/>
      </c>
      <c r="C1086" s="11">
        <v>2535.0</v>
      </c>
    </row>
    <row r="1087" ht="90.0" customHeight="1">
      <c r="A1087" s="9" t="s">
        <v>1102</v>
      </c>
      <c r="B1087" s="8" t="str">
        <f>IMAGE("http://plassets.ws.pho.to/e/2337/result_square.jpg")</f>
        <v/>
      </c>
      <c r="C1087" s="11">
        <v>2337.0</v>
      </c>
    </row>
    <row r="1088" ht="90.0" customHeight="1">
      <c r="A1088" s="9" t="s">
        <v>1103</v>
      </c>
      <c r="B1088" s="8" t="str">
        <f>IMAGE("http://plassets.ws.pho.to/e/939/result_square.jpg")</f>
        <v/>
      </c>
      <c r="C1088" s="11">
        <v>939.0</v>
      </c>
    </row>
    <row r="1089" ht="90.0" customHeight="1">
      <c r="A1089" s="8" t="s">
        <v>1104</v>
      </c>
      <c r="B1089" s="8" t="str">
        <f>IMAGE("http://plassets.ws.pho.to/e/2994/result.jpg")</f>
        <v/>
      </c>
      <c r="C1089" s="10">
        <v>2994.0</v>
      </c>
    </row>
    <row r="1090" ht="90.0" customHeight="1">
      <c r="A1090" s="8" t="s">
        <v>1105</v>
      </c>
      <c r="B1090" s="8" t="str">
        <f>IMAGE("http://plassets.ws.pho.to/e/3029/result_square.jpg")</f>
        <v/>
      </c>
      <c r="C1090" s="10">
        <v>3029.0</v>
      </c>
    </row>
    <row r="1091" ht="90.0" customHeight="1">
      <c r="A1091" s="8" t="s">
        <v>1106</v>
      </c>
      <c r="B1091" s="8" t="str">
        <f>IMAGE("http://plassets.ws.pho.to/e/2993/result.jpg")</f>
        <v/>
      </c>
      <c r="C1091" s="10">
        <v>2993.0</v>
      </c>
    </row>
    <row r="1092" ht="90.0" customHeight="1">
      <c r="A1092" s="8" t="s">
        <v>1107</v>
      </c>
      <c r="B1092" s="8" t="str">
        <f>IMAGE("http://plassets.ws.pho.to/e/3377/result_square.jpg")</f>
        <v/>
      </c>
      <c r="C1092" s="10">
        <v>3377.0</v>
      </c>
    </row>
    <row r="1093" ht="90.0" customHeight="1">
      <c r="A1093" s="8" t="s">
        <v>1108</v>
      </c>
      <c r="B1093" s="8" t="str">
        <f>IMAGE("http://plassets.ws.pho.to/e/3399/result.gif")</f>
        <v/>
      </c>
      <c r="C1093" s="10">
        <v>3399.0</v>
      </c>
    </row>
    <row r="1094" ht="90.0" customHeight="1">
      <c r="A1094" s="9" t="s">
        <v>1109</v>
      </c>
      <c r="B1094" s="8" t="str">
        <f>IMAGE("http://plassets.ws.pho.to/e/1158/result_square.jpg")</f>
        <v/>
      </c>
      <c r="C1094" s="11">
        <v>1158.0</v>
      </c>
    </row>
    <row r="1095" ht="90.0" customHeight="1">
      <c r="A1095" s="9" t="s">
        <v>1110</v>
      </c>
      <c r="B1095" s="8" t="str">
        <f>IMAGE("http://plassets.ws.pho.to/e/2587/result_square.jpg")</f>
        <v/>
      </c>
      <c r="C1095" s="11">
        <v>2587.0</v>
      </c>
    </row>
    <row r="1096" ht="90.0" customHeight="1">
      <c r="A1096" s="8" t="s">
        <v>1111</v>
      </c>
      <c r="B1096" s="8" t="str">
        <f>IMAGE("http://plassets.ws.pho.to/e/3163/result_square.jpg")</f>
        <v/>
      </c>
      <c r="C1096" s="10">
        <v>3163.0</v>
      </c>
    </row>
    <row r="1097" ht="90.0" customHeight="1">
      <c r="A1097" s="8" t="s">
        <v>1112</v>
      </c>
      <c r="B1097" s="8" t="str">
        <f>IMAGE("http://plassets.ws.pho.to/e/2995/result_square.jpg")</f>
        <v/>
      </c>
      <c r="C1097" s="10">
        <v>2995.0</v>
      </c>
    </row>
    <row r="1098" ht="90.0" customHeight="1">
      <c r="A1098" s="9" t="s">
        <v>1113</v>
      </c>
      <c r="B1098" s="8" t="str">
        <f>IMAGE("http://plassets.ws.pho.to/e/728/result.jpg")</f>
        <v/>
      </c>
      <c r="C1098" s="11">
        <v>728.0</v>
      </c>
    </row>
    <row r="1099" ht="90.0" customHeight="1">
      <c r="A1099" s="8" t="s">
        <v>1114</v>
      </c>
      <c r="B1099" s="8" t="str">
        <f>IMAGE("http://plassets.ws.pho.to/e/3177/result_square.jpg")</f>
        <v/>
      </c>
      <c r="C1099" s="10">
        <v>3177.0</v>
      </c>
    </row>
    <row r="1100" ht="90.0" customHeight="1">
      <c r="A1100" s="9" t="s">
        <v>1115</v>
      </c>
      <c r="B1100" s="8" t="str">
        <f>IMAGE("http://plassets.ws.pho.to/e/1861/result_square.jpg")</f>
        <v/>
      </c>
      <c r="C1100" s="11">
        <v>1861.0</v>
      </c>
    </row>
    <row r="1101" ht="90.0" customHeight="1">
      <c r="A1101" s="9" t="s">
        <v>1116</v>
      </c>
      <c r="B1101" s="8" t="str">
        <f>IMAGE("http://plassets.ws.pho.to/a/e/default/2670.jpg")</f>
        <v/>
      </c>
      <c r="C1101" s="11">
        <v>2670.0</v>
      </c>
    </row>
    <row r="1102" ht="90.0" customHeight="1">
      <c r="A1102" s="9" t="s">
        <v>1117</v>
      </c>
      <c r="B1102" s="8" t="str">
        <f>IMAGE("http://plassets.ws.pho.to/e/1143/result_square.jpg")</f>
        <v/>
      </c>
      <c r="C1102" s="11">
        <v>1143.0</v>
      </c>
    </row>
    <row r="1103" ht="90.0" customHeight="1">
      <c r="A1103" s="9" t="s">
        <v>1118</v>
      </c>
      <c r="B1103" s="8" t="str">
        <f>IMAGE("http://plassets.ws.pho.to/e/2282/result_square.jpg")</f>
        <v/>
      </c>
      <c r="C1103" s="11">
        <v>2282.0</v>
      </c>
    </row>
    <row r="1104" ht="90.0" customHeight="1">
      <c r="A1104" s="9" t="s">
        <v>1119</v>
      </c>
      <c r="B1104" s="8" t="str">
        <f>IMAGE("http://plassets.ws.pho.to/e/669/result.jpg")</f>
        <v/>
      </c>
      <c r="C1104" s="11">
        <v>669.0</v>
      </c>
    </row>
    <row r="1105" ht="90.0" customHeight="1">
      <c r="A1105" s="9" t="s">
        <v>1120</v>
      </c>
      <c r="B1105" s="8" t="str">
        <f>IMAGE("http://plassets.ws.pho.to/e/515/result.jpg")</f>
        <v/>
      </c>
      <c r="C1105" s="11">
        <v>515.0</v>
      </c>
    </row>
    <row r="1106" ht="90.0" customHeight="1">
      <c r="A1106" s="9" t="s">
        <v>1121</v>
      </c>
      <c r="B1106" s="8" t="str">
        <f>IMAGE("http://plassets.ws.pho.to/e/527/result_square.jpg")</f>
        <v/>
      </c>
      <c r="C1106" s="11">
        <v>527.0</v>
      </c>
    </row>
    <row r="1107" ht="90.0" customHeight="1">
      <c r="A1107" s="9" t="s">
        <v>1122</v>
      </c>
      <c r="B1107" s="8" t="str">
        <f>IMAGE("http://plassets.ws.pho.to/e/2283/result_square.jpg")</f>
        <v/>
      </c>
      <c r="C1107" s="11">
        <v>2283.0</v>
      </c>
    </row>
    <row r="1108" ht="90.0" customHeight="1">
      <c r="A1108" s="9" t="s">
        <v>1123</v>
      </c>
      <c r="B1108" s="8" t="str">
        <f>IMAGE("http://plassets.ws.pho.to/e/1144/result_square.jpg")</f>
        <v/>
      </c>
      <c r="C1108" s="11">
        <v>1144.0</v>
      </c>
    </row>
    <row r="1109" ht="90.0" customHeight="1">
      <c r="A1109" s="9" t="s">
        <v>1124</v>
      </c>
      <c r="B1109" s="8" t="str">
        <f>IMAGE("http://plassets.ws.pho.to/e/272/result.jpg")</f>
        <v/>
      </c>
      <c r="C1109" s="11">
        <v>272.0</v>
      </c>
    </row>
    <row r="1110" ht="90.0" customHeight="1">
      <c r="A1110" s="8" t="s">
        <v>1125</v>
      </c>
      <c r="B1110" s="8" t="str">
        <f>IMAGE("http://plassets.ws.pho.to/e/3079/result_square.jpg")</f>
        <v/>
      </c>
      <c r="C1110" s="10">
        <v>3079.0</v>
      </c>
    </row>
    <row r="1111" ht="90.0" customHeight="1">
      <c r="A1111" s="9" t="s">
        <v>1126</v>
      </c>
      <c r="B1111" s="8" t="str">
        <f>IMAGE("http://plassets.ws.pho.to/e/662/result.jpg")</f>
        <v/>
      </c>
      <c r="C1111" s="11">
        <v>662.0</v>
      </c>
    </row>
    <row r="1112" ht="90.0" customHeight="1">
      <c r="A1112" s="9" t="s">
        <v>1127</v>
      </c>
      <c r="B1112" s="8" t="str">
        <f>IMAGE("http://plassets.ws.pho.to/e/275/result_square.jpg")</f>
        <v/>
      </c>
      <c r="C1112" s="11">
        <v>275.0</v>
      </c>
    </row>
    <row r="1113" ht="90.0" customHeight="1">
      <c r="A1113" s="8" t="s">
        <v>1128</v>
      </c>
      <c r="B1113" s="8" t="str">
        <f>IMAGE("http://plassets.ws.pho.to/e/3148/result_square.jpg")</f>
        <v/>
      </c>
      <c r="C1113" s="10">
        <v>3148.0</v>
      </c>
    </row>
    <row r="1114" ht="90.0" customHeight="1">
      <c r="A1114" s="9" t="s">
        <v>1129</v>
      </c>
      <c r="B1114" s="8" t="str">
        <f>IMAGE("http://plassets.ws.pho.to/e/2053/result_square.jpg")</f>
        <v/>
      </c>
      <c r="C1114" s="11">
        <v>2053.0</v>
      </c>
    </row>
    <row r="1115" ht="90.0" customHeight="1">
      <c r="A1115" s="9" t="s">
        <v>1130</v>
      </c>
      <c r="B1115" s="8" t="str">
        <f>IMAGE("http://plassets.ws.pho.to/e/1001/result.jpg")</f>
        <v/>
      </c>
      <c r="C1115" s="11">
        <v>1001.0</v>
      </c>
    </row>
    <row r="1116" ht="90.0" customHeight="1">
      <c r="A1116" s="9" t="s">
        <v>1131</v>
      </c>
      <c r="B1116" s="8" t="str">
        <f>IMAGE("http://plassets.ws.pho.to/e/997/result.jpg")</f>
        <v/>
      </c>
      <c r="C1116" s="11">
        <v>997.0</v>
      </c>
    </row>
    <row r="1117" ht="90.0" customHeight="1">
      <c r="A1117" s="9" t="s">
        <v>1132</v>
      </c>
      <c r="B1117" s="8" t="str">
        <f>IMAGE("http://plassets.ws.pho.to/e/610/result_320.gif")</f>
        <v/>
      </c>
      <c r="C1117" s="11">
        <v>610.0</v>
      </c>
    </row>
    <row r="1118" ht="90.0" customHeight="1">
      <c r="A1118" s="9" t="s">
        <v>1133</v>
      </c>
      <c r="B1118" s="8" t="str">
        <f>IMAGE("http://plassets.ws.pho.to/e/1662/result_square.jpg")</f>
        <v/>
      </c>
      <c r="C1118" s="11">
        <v>1662.0</v>
      </c>
    </row>
    <row r="1119" ht="90.0" customHeight="1">
      <c r="A1119" s="8" t="s">
        <v>1134</v>
      </c>
      <c r="B1119" s="8" t="str">
        <f>IMAGE("http://plassets.ws.pho.to/e/2818/result_320.gif")</f>
        <v/>
      </c>
      <c r="C1119" s="10">
        <v>2818.0</v>
      </c>
    </row>
    <row r="1120" ht="90.0" customHeight="1">
      <c r="A1120" s="8" t="s">
        <v>1135</v>
      </c>
      <c r="B1120" s="8" t="str">
        <f>IMAGE("http://plassets.ws.pho.to/e/2996/result_square.jpg")</f>
        <v/>
      </c>
      <c r="C1120" s="10">
        <v>2996.0</v>
      </c>
    </row>
    <row r="1121" ht="90.0" customHeight="1">
      <c r="A1121" s="9" t="s">
        <v>1136</v>
      </c>
      <c r="B1121" s="8" t="str">
        <f>IMAGE("http://plassets.ws.pho.to/e/1661/result_square.jpg")</f>
        <v/>
      </c>
      <c r="C1121" s="11">
        <v>1661.0</v>
      </c>
    </row>
    <row r="1122" ht="90.0" customHeight="1">
      <c r="A1122" s="8" t="s">
        <v>1137</v>
      </c>
      <c r="B1122" s="8" t="str">
        <f>IMAGE("http://plassets.ws.pho.to/e/2874/result_square.jpg")</f>
        <v/>
      </c>
      <c r="C1122" s="10">
        <v>2874.0</v>
      </c>
    </row>
    <row r="1123" ht="90.0" customHeight="1">
      <c r="A1123" s="9" t="s">
        <v>1138</v>
      </c>
      <c r="B1123" s="8" t="str">
        <f>IMAGE("http://plassets.ws.pho.to/e/711/result_square.jpg")</f>
        <v/>
      </c>
      <c r="C1123" s="11">
        <v>711.0</v>
      </c>
    </row>
    <row r="1124" ht="90.0" customHeight="1">
      <c r="A1124" s="9" t="s">
        <v>1139</v>
      </c>
      <c r="B1124" s="8" t="str">
        <f>IMAGE("http://plassets.ws.pho.to/e/2235/result_square.jpg")</f>
        <v/>
      </c>
      <c r="C1124" s="11">
        <v>2235.0</v>
      </c>
    </row>
    <row r="1125" ht="90.0" customHeight="1">
      <c r="A1125" s="9" t="s">
        <v>1140</v>
      </c>
      <c r="B1125" s="8" t="str">
        <f>IMAGE("http://plassets.ws.pho.to/e/968/result.jpg")</f>
        <v/>
      </c>
      <c r="C1125" s="11">
        <v>968.0</v>
      </c>
    </row>
    <row r="1126" ht="90.0" customHeight="1">
      <c r="A1126" s="9" t="s">
        <v>1141</v>
      </c>
      <c r="B1126" s="8" t="str">
        <f>IMAGE("http://plassets.ws.pho.to/e/1081/result_square.jpg")</f>
        <v/>
      </c>
      <c r="C1126" s="11">
        <v>1081.0</v>
      </c>
    </row>
    <row r="1127" ht="90.0" customHeight="1">
      <c r="A1127" s="9" t="s">
        <v>1142</v>
      </c>
      <c r="B1127" s="8" t="str">
        <f>IMAGE("http://plassets.ws.pho.to/e/687/result_square.jpg")</f>
        <v/>
      </c>
      <c r="C1127" s="11">
        <v>687.0</v>
      </c>
    </row>
    <row r="1128" ht="90.0" customHeight="1">
      <c r="A1128" s="8" t="s">
        <v>1143</v>
      </c>
      <c r="B1128" s="8" t="str">
        <f>IMAGE("http://plassets.ws.pho.to/e/3321/result_square.jpg")</f>
        <v/>
      </c>
      <c r="C1128" s="10">
        <v>3321.0</v>
      </c>
    </row>
    <row r="1129" ht="90.0" customHeight="1">
      <c r="A1129" s="9" t="s">
        <v>1144</v>
      </c>
      <c r="B1129" s="8" t="str">
        <f>IMAGE("http://plassets.ws.pho.to/e/670/result.jpg")</f>
        <v/>
      </c>
      <c r="C1129" s="11">
        <v>670.0</v>
      </c>
    </row>
    <row r="1130" ht="90.0" customHeight="1">
      <c r="A1130" s="9" t="s">
        <v>1145</v>
      </c>
      <c r="B1130" s="8" t="str">
        <f>IMAGE("http://plassets.ws.pho.to/e/552/result_square.jpg")</f>
        <v/>
      </c>
      <c r="C1130" s="11">
        <v>552.0</v>
      </c>
    </row>
    <row r="1131" ht="90.0" customHeight="1">
      <c r="A1131" s="8" t="s">
        <v>1146</v>
      </c>
      <c r="B1131" s="8" t="str">
        <f>IMAGE("http://plassets.ws.pho.to/e/3103/result_square.jpg")</f>
        <v/>
      </c>
      <c r="C1131" s="10">
        <v>3103.0</v>
      </c>
    </row>
    <row r="1132" ht="90.0" customHeight="1">
      <c r="A1132" s="9" t="s">
        <v>1147</v>
      </c>
      <c r="B1132" s="8" t="str">
        <f>IMAGE("http://plassets.ws.pho.to/e/345/result_square.jpg")</f>
        <v/>
      </c>
      <c r="C1132" s="11">
        <v>345.0</v>
      </c>
    </row>
    <row r="1133" ht="90.0" customHeight="1">
      <c r="A1133" s="8" t="s">
        <v>1148</v>
      </c>
      <c r="B1133" s="8" t="str">
        <f>IMAGE("http://plassets.ws.pho.to/e/3113/result_square.jpg")</f>
        <v/>
      </c>
      <c r="C1133" s="10">
        <v>3113.0</v>
      </c>
    </row>
    <row r="1134" ht="90.0" customHeight="1">
      <c r="A1134" s="9" t="s">
        <v>1149</v>
      </c>
      <c r="B1134" s="8" t="str">
        <f>IMAGE("http://plassets.ws.pho.to/e/2175/result_square.jpg")</f>
        <v/>
      </c>
      <c r="C1134" s="11">
        <v>2175.0</v>
      </c>
    </row>
    <row r="1135" ht="90.0" customHeight="1">
      <c r="A1135" s="9" t="s">
        <v>1150</v>
      </c>
      <c r="B1135" s="8" t="str">
        <f>IMAGE("http://plassets.ws.pho.to/e/1124/result_square.jpg")</f>
        <v/>
      </c>
      <c r="C1135" s="11">
        <v>1124.0</v>
      </c>
    </row>
    <row r="1136" ht="90.0" customHeight="1">
      <c r="A1136" s="9" t="s">
        <v>1151</v>
      </c>
      <c r="B1136" s="8" t="str">
        <f>IMAGE("http://plassets.ws.pho.to/e/1931/result_square.jpg")</f>
        <v/>
      </c>
      <c r="C1136" s="11">
        <v>1931.0</v>
      </c>
    </row>
    <row r="1137" ht="90.0" customHeight="1">
      <c r="A1137" s="9" t="s">
        <v>1152</v>
      </c>
      <c r="B1137" s="8" t="str">
        <f>IMAGE("http://plassets.ws.pho.to/e/1007/result.jpg")</f>
        <v/>
      </c>
      <c r="C1137" s="11">
        <v>1007.0</v>
      </c>
    </row>
    <row r="1138" ht="90.0" customHeight="1">
      <c r="A1138" s="8" t="s">
        <v>1153</v>
      </c>
      <c r="B1138" s="8" t="str">
        <f>IMAGE("http://plassets.ws.pho.to/e/2929/result_square.jpg")</f>
        <v/>
      </c>
      <c r="C1138" s="10">
        <v>2929.0</v>
      </c>
    </row>
    <row r="1139" ht="90.0" customHeight="1">
      <c r="A1139" s="9" t="s">
        <v>1154</v>
      </c>
      <c r="B1139" s="8" t="str">
        <f>IMAGE("http://plassets.ws.pho.to/e/2084/result_square.jpg")</f>
        <v/>
      </c>
      <c r="C1139" s="11">
        <v>2084.0</v>
      </c>
    </row>
    <row r="1140" ht="90.0" customHeight="1">
      <c r="A1140" s="9" t="s">
        <v>1155</v>
      </c>
      <c r="B1140" s="8" t="str">
        <f>IMAGE("http://plassets.ws.pho.to/e/1626/result_320.gif")</f>
        <v/>
      </c>
      <c r="C1140" s="11">
        <v>1626.0</v>
      </c>
    </row>
    <row r="1141" ht="90.0" customHeight="1">
      <c r="A1141" s="9" t="s">
        <v>1156</v>
      </c>
      <c r="B1141" s="8" t="str">
        <f>IMAGE("http://plassets.ws.pho.to/a/e/default/1308.jpg")</f>
        <v/>
      </c>
      <c r="C1141" s="11">
        <v>1308.0</v>
      </c>
    </row>
    <row r="1142" ht="90.0" customHeight="1">
      <c r="A1142" s="8" t="s">
        <v>1157</v>
      </c>
      <c r="B1142" s="8" t="str">
        <f>IMAGE("http://plassets.ws.pho.to/e/3021/result_square1.jpg")</f>
        <v/>
      </c>
      <c r="C1142" s="10">
        <v>3021.0</v>
      </c>
    </row>
    <row r="1143" ht="90.0" customHeight="1">
      <c r="A1143" s="9" t="s">
        <v>1158</v>
      </c>
      <c r="B1143" s="8" t="str">
        <f>IMAGE("http://plassets.ws.pho.to/e/664/result_square.jpg")</f>
        <v/>
      </c>
      <c r="C1143" s="11">
        <v>664.0</v>
      </c>
    </row>
    <row r="1144" ht="90.0" customHeight="1">
      <c r="A1144" s="9" t="s">
        <v>1159</v>
      </c>
      <c r="B1144" s="8" t="str">
        <f>IMAGE("http://plassets.ws.pho.to/e/1993/result_square.jpg")</f>
        <v/>
      </c>
      <c r="C1144" s="11">
        <v>1993.0</v>
      </c>
    </row>
    <row r="1145" ht="90.0" customHeight="1">
      <c r="A1145" s="9" t="s">
        <v>1160</v>
      </c>
      <c r="B1145" s="8" t="str">
        <f>IMAGE("http://plassets.ws.pho.to/e/2350/result_square.jpg")</f>
        <v/>
      </c>
      <c r="C1145" s="11">
        <v>2350.0</v>
      </c>
    </row>
    <row r="1146" ht="90.0" customHeight="1">
      <c r="A1146" s="9" t="s">
        <v>1161</v>
      </c>
      <c r="B1146" s="8" t="str">
        <f>IMAGE("http://plassets.ws.pho.to/e/1197/result.jpg")</f>
        <v/>
      </c>
      <c r="C1146" s="11">
        <v>1197.0</v>
      </c>
    </row>
    <row r="1147" ht="90.0" customHeight="1">
      <c r="A1147" s="9" t="s">
        <v>1162</v>
      </c>
      <c r="B1147" s="8" t="str">
        <f>IMAGE("http://plassets.ws.pho.to/e/917/result_square.jpg")</f>
        <v/>
      </c>
      <c r="C1147" s="11">
        <v>917.0</v>
      </c>
    </row>
    <row r="1148" ht="90.0" customHeight="1">
      <c r="A1148" s="8" t="s">
        <v>1163</v>
      </c>
      <c r="B1148" s="8" t="str">
        <f>IMAGE("http://plassets.ws.pho.to/e/3013/result.jpg")</f>
        <v/>
      </c>
      <c r="C1148" s="10">
        <v>3013.0</v>
      </c>
    </row>
    <row r="1149" ht="90.0" customHeight="1">
      <c r="A1149" s="9" t="s">
        <v>1164</v>
      </c>
      <c r="B1149" s="8" t="str">
        <f>IMAGE("http://plassets.ws.pho.to/e/416/result_square.jpg")</f>
        <v/>
      </c>
      <c r="C1149" s="11">
        <v>416.0</v>
      </c>
    </row>
    <row r="1150" ht="90.0" customHeight="1">
      <c r="A1150" s="9" t="s">
        <v>1165</v>
      </c>
      <c r="B1150" s="8" t="str">
        <f>IMAGE("http://plassets.ws.pho.to/e/909/result.jpg")</f>
        <v/>
      </c>
      <c r="C1150" s="11">
        <v>909.0</v>
      </c>
    </row>
    <row r="1151" ht="90.0" customHeight="1">
      <c r="A1151" s="9" t="s">
        <v>1166</v>
      </c>
      <c r="B1151" s="8" t="str">
        <f>IMAGE("http://plassets.ws.pho.to/e/859/result.jpg")</f>
        <v/>
      </c>
      <c r="C1151" s="11">
        <v>859.0</v>
      </c>
    </row>
    <row r="1152" ht="90.0" customHeight="1">
      <c r="A1152" s="9" t="s">
        <v>1167</v>
      </c>
      <c r="B1152" s="8" t="str">
        <f>IMAGE("http://plassets.ws.pho.to/e/1985/result.jpeg")</f>
        <v/>
      </c>
      <c r="C1152" s="11">
        <v>1985.0</v>
      </c>
    </row>
    <row r="1153" ht="90.0" customHeight="1">
      <c r="A1153" s="9" t="s">
        <v>1168</v>
      </c>
      <c r="B1153" s="8" t="str">
        <f>IMAGE("http://plassets.ws.pho.to/e/2191/result_square.jpg")</f>
        <v/>
      </c>
      <c r="C1153" s="11">
        <v>2191.0</v>
      </c>
    </row>
    <row r="1154" ht="90.0" customHeight="1">
      <c r="A1154" s="9" t="s">
        <v>1169</v>
      </c>
      <c r="B1154" s="8" t="str">
        <f>IMAGE("http://plassets.ws.pho.to/e/2492/result_square.jpg")</f>
        <v/>
      </c>
      <c r="C1154" s="11">
        <v>2492.0</v>
      </c>
    </row>
    <row r="1155" ht="90.0" customHeight="1">
      <c r="A1155" s="9" t="s">
        <v>1170</v>
      </c>
      <c r="B1155" s="8" t="str">
        <f>IMAGE("http://plassets.ws.pho.to/e/996/result.jpg")</f>
        <v/>
      </c>
      <c r="C1155" s="11">
        <v>996.0</v>
      </c>
    </row>
    <row r="1156" ht="90.0" customHeight="1">
      <c r="A1156" s="8" t="s">
        <v>1171</v>
      </c>
      <c r="B1156" s="8" t="str">
        <f>IMAGE("http://plassets.ws.pho.to/e/3326/result.jpg")</f>
        <v/>
      </c>
      <c r="C1156" s="10">
        <v>3326.0</v>
      </c>
    </row>
    <row r="1157" ht="90.0" customHeight="1">
      <c r="A1157" s="9" t="s">
        <v>1172</v>
      </c>
      <c r="B1157" s="8" t="str">
        <f>IMAGE("http://plassets.ws.pho.to/e/2246/result_square.jpg")</f>
        <v/>
      </c>
      <c r="C1157" s="11">
        <v>2246.0</v>
      </c>
    </row>
    <row r="1158" ht="90.0" customHeight="1">
      <c r="A1158" s="9" t="s">
        <v>1173</v>
      </c>
      <c r="B1158" s="8" t="str">
        <f>IMAGE("http://plassets.ws.pho.to/e/1752/result_square.jpg")</f>
        <v/>
      </c>
      <c r="C1158" s="11">
        <v>1752.0</v>
      </c>
    </row>
    <row r="1159" ht="90.0" customHeight="1">
      <c r="A1159" s="8" t="s">
        <v>1174</v>
      </c>
      <c r="B1159" s="8" t="str">
        <f>IMAGE("http://plassets.ws.pho.to/e/3373/result_square.jpg")</f>
        <v/>
      </c>
      <c r="C1159" s="10">
        <v>3373.0</v>
      </c>
    </row>
    <row r="1160" ht="90.0" customHeight="1">
      <c r="A1160" s="8" t="s">
        <v>1175</v>
      </c>
      <c r="B1160" s="8" t="str">
        <f>IMAGE("http://plassets.ws.pho.to/e/2846/result_square.jpg")</f>
        <v/>
      </c>
      <c r="C1160" s="10">
        <v>2846.0</v>
      </c>
    </row>
    <row r="1161" ht="90.0" customHeight="1">
      <c r="A1161" s="9" t="s">
        <v>1176</v>
      </c>
      <c r="B1161" s="8" t="str">
        <f>IMAGE("http://plassets.ws.pho.to/e/1270/result_square.jpg")</f>
        <v/>
      </c>
      <c r="C1161" s="11">
        <v>1270.0</v>
      </c>
    </row>
    <row r="1162" ht="90.0" customHeight="1">
      <c r="A1162" s="8" t="s">
        <v>1177</v>
      </c>
      <c r="B1162" s="8" t="str">
        <f>IMAGE("http://plassets.ws.pho.to/e/3039/result_square1.jpg")</f>
        <v/>
      </c>
      <c r="C1162" s="10">
        <v>3039.0</v>
      </c>
    </row>
    <row r="1163" ht="90.0" customHeight="1">
      <c r="A1163" s="9" t="s">
        <v>1178</v>
      </c>
      <c r="B1163" s="8" t="str">
        <f>IMAGE("http://plassets.ws.pho.to/e/843/result.jpg")</f>
        <v/>
      </c>
      <c r="C1163" s="11">
        <v>843.0</v>
      </c>
    </row>
    <row r="1164" ht="90.0" customHeight="1">
      <c r="A1164" s="9" t="s">
        <v>1179</v>
      </c>
      <c r="B1164" s="8" t="str">
        <f>IMAGE("http://plassets.ws.pho.to/e/919/result.jpg")</f>
        <v/>
      </c>
      <c r="C1164" s="11">
        <v>919.0</v>
      </c>
    </row>
    <row r="1165" ht="90.0" customHeight="1">
      <c r="A1165" s="9" t="s">
        <v>1180</v>
      </c>
      <c r="B1165" s="8" t="str">
        <f>IMAGE("http://plassets.ws.pho.to/e/1778/result_square.jpg")</f>
        <v/>
      </c>
      <c r="C1165" s="11">
        <v>1778.0</v>
      </c>
    </row>
    <row r="1166" ht="90.0" customHeight="1">
      <c r="A1166" s="9" t="s">
        <v>1181</v>
      </c>
      <c r="B1166" s="8" t="str">
        <f>IMAGE("http://plassets.ws.pho.to/e/2228/result_square.jpg")</f>
        <v/>
      </c>
      <c r="C1166" s="11">
        <v>2228.0</v>
      </c>
    </row>
    <row r="1167" ht="90.0" customHeight="1">
      <c r="A1167" s="9" t="s">
        <v>1182</v>
      </c>
      <c r="B1167" s="8" t="str">
        <f>IMAGE("http://plassets.ws.pho.to/e/2025/result_square.jpg")</f>
        <v/>
      </c>
      <c r="C1167" s="11">
        <v>2025.0</v>
      </c>
    </row>
    <row r="1168" ht="90.0" customHeight="1">
      <c r="A1168" s="9" t="s">
        <v>1183</v>
      </c>
      <c r="B1168" s="8" t="str">
        <f>IMAGE("http://plassets.ws.pho.to/e/1950/result_square.jpg")</f>
        <v/>
      </c>
      <c r="C1168" s="11">
        <v>1950.0</v>
      </c>
    </row>
    <row r="1169" ht="90.0" customHeight="1">
      <c r="A1169" s="9" t="s">
        <v>1184</v>
      </c>
      <c r="B1169" s="8" t="str">
        <f>IMAGE("http://plassets.ws.pho.to/a/e/default/1322.jpg")</f>
        <v/>
      </c>
      <c r="C1169" s="11">
        <v>1322.0</v>
      </c>
    </row>
    <row r="1170" ht="90.0" customHeight="1">
      <c r="A1170" s="8" t="s">
        <v>1185</v>
      </c>
      <c r="B1170" s="8" t="str">
        <f>IMAGE("http://plassets.ws.pho.to/e/3383/result_square.jpg")</f>
        <v/>
      </c>
      <c r="C1170" s="10">
        <v>3383.0</v>
      </c>
    </row>
    <row r="1171" ht="90.0" customHeight="1">
      <c r="A1171" s="9" t="s">
        <v>1186</v>
      </c>
      <c r="B1171" s="8" t="str">
        <f>IMAGE("http://plassets.ws.pho.to/e/599/result_square.jpg")</f>
        <v/>
      </c>
      <c r="C1171" s="11">
        <v>599.0</v>
      </c>
    </row>
    <row r="1172" ht="90.0" customHeight="1">
      <c r="A1172" s="8" t="s">
        <v>1187</v>
      </c>
      <c r="B1172" s="8" t="str">
        <f>IMAGE("http://plassets.ws.pho.to/e/3372/result_square.jpg")</f>
        <v/>
      </c>
      <c r="C1172" s="10">
        <v>3372.0</v>
      </c>
    </row>
    <row r="1173" ht="90.0" customHeight="1">
      <c r="A1173" s="8" t="s">
        <v>1188</v>
      </c>
      <c r="B1173" s="8" t="str">
        <f>IMAGE("http://plassets.ws.pho.to/e/3374/result_square.jpg")</f>
        <v/>
      </c>
      <c r="C1173" s="10">
        <v>3374.0</v>
      </c>
    </row>
    <row r="1174" ht="90.0" customHeight="1">
      <c r="A1174" s="9" t="s">
        <v>1189</v>
      </c>
      <c r="B1174" s="8" t="str">
        <f>IMAGE("http://plassets.ws.pho.to/e/1009/result_square.jpg")</f>
        <v/>
      </c>
      <c r="C1174" s="11">
        <v>1009.0</v>
      </c>
    </row>
    <row r="1175" ht="90.0" customHeight="1">
      <c r="A1175" s="9" t="s">
        <v>1190</v>
      </c>
      <c r="B1175" s="8" t="str">
        <f>IMAGE("http://plassets.ws.pho.to/e/1509/result_square.jpg")</f>
        <v/>
      </c>
      <c r="C1175" s="11">
        <v>1509.0</v>
      </c>
    </row>
    <row r="1176" ht="90.0" customHeight="1">
      <c r="A1176" s="9" t="s">
        <v>1191</v>
      </c>
      <c r="B1176" s="8" t="str">
        <f>IMAGE("http://plassets.ws.pho.to/e/333/result_square.jpg")</f>
        <v/>
      </c>
      <c r="C1176" s="11">
        <v>333.0</v>
      </c>
    </row>
    <row r="1177" ht="90.0" customHeight="1">
      <c r="A1177" s="8" t="s">
        <v>1192</v>
      </c>
      <c r="B1177" s="8" t="str">
        <f>IMAGE("http://plassets.ws.pho.to/e/2966/result_square.jpg")</f>
        <v/>
      </c>
      <c r="C1177" s="10">
        <v>2966.0</v>
      </c>
    </row>
    <row r="1178" ht="90.0" customHeight="1">
      <c r="A1178" s="8" t="s">
        <v>1193</v>
      </c>
      <c r="B1178" s="8" t="str">
        <f>IMAGE("http://plassets.ws.pho.to/e/3165/result_square.jpg")</f>
        <v/>
      </c>
      <c r="C1178" s="10">
        <v>3165.0</v>
      </c>
    </row>
    <row r="1179" ht="90.0" customHeight="1">
      <c r="A1179" s="8" t="s">
        <v>1194</v>
      </c>
      <c r="B1179" s="8" t="str">
        <f>IMAGE("http://plassets.ws.pho.to/a/e/default/2903.jpg")</f>
        <v/>
      </c>
      <c r="C1179" s="10">
        <v>2903.0</v>
      </c>
    </row>
    <row r="1180" ht="90.0" customHeight="1">
      <c r="A1180" s="9" t="s">
        <v>1195</v>
      </c>
      <c r="B1180" s="8" t="str">
        <f>IMAGE("http://plassets.ws.pho.to/e/2309/result_square.jpg")</f>
        <v/>
      </c>
      <c r="C1180" s="11">
        <v>2309.0</v>
      </c>
    </row>
    <row r="1181" ht="90.0" customHeight="1">
      <c r="A1181" s="9" t="s">
        <v>1196</v>
      </c>
      <c r="B1181" s="8" t="str">
        <f>IMAGE("http://plassets.ws.pho.to/e/268/result_square.jpg")</f>
        <v/>
      </c>
      <c r="C1181" s="11">
        <v>268.0</v>
      </c>
    </row>
    <row r="1182" ht="90.0" customHeight="1">
      <c r="A1182" s="9" t="s">
        <v>1197</v>
      </c>
      <c r="B1182" s="8" t="str">
        <f>IMAGE("http://plassets.ws.pho.to/e/2006/result_square.jpg")</f>
        <v/>
      </c>
      <c r="C1182" s="11">
        <v>2006.0</v>
      </c>
    </row>
    <row r="1183" ht="90.0" customHeight="1">
      <c r="A1183" s="9" t="s">
        <v>1198</v>
      </c>
      <c r="B1183" s="8" t="str">
        <f>IMAGE("http://plassets.ws.pho.to/e/2319/result_square.jpg")</f>
        <v/>
      </c>
      <c r="C1183" s="11">
        <v>2319.0</v>
      </c>
    </row>
    <row r="1184" ht="90.0" customHeight="1">
      <c r="A1184" s="8" t="s">
        <v>1199</v>
      </c>
      <c r="B1184" s="8" t="str">
        <f>IMAGE("http://plassets.ws.pho.to/e/2847/result_square_v1562746987.jpg")</f>
        <v/>
      </c>
      <c r="C1184" s="10">
        <v>2847.0</v>
      </c>
    </row>
    <row r="1185" ht="90.0" customHeight="1">
      <c r="A1185" s="9" t="s">
        <v>1200</v>
      </c>
      <c r="B1185" s="8" t="str">
        <f>IMAGE("http://plassets.ws.pho.to/e/789/result_square.jpg")</f>
        <v/>
      </c>
      <c r="C1185" s="11">
        <v>789.0</v>
      </c>
    </row>
    <row r="1186" ht="90.0" customHeight="1">
      <c r="A1186" s="9" t="s">
        <v>1201</v>
      </c>
      <c r="B1186" s="8" t="str">
        <f>IMAGE("http://plassets.ws.pho.to/e/575/result_square.jpg")</f>
        <v/>
      </c>
      <c r="C1186" s="11">
        <v>575.0</v>
      </c>
    </row>
    <row r="1187" ht="90.0" customHeight="1">
      <c r="A1187" s="9" t="s">
        <v>1202</v>
      </c>
      <c r="B1187" s="8" t="str">
        <f>IMAGE("http://plassets.ws.pho.to/e/1208/result_square.jpg")</f>
        <v/>
      </c>
      <c r="C1187" s="11">
        <v>1208.0</v>
      </c>
    </row>
    <row r="1188" ht="90.0" customHeight="1">
      <c r="A1188" s="9" t="s">
        <v>1203</v>
      </c>
      <c r="B1188" s="8" t="str">
        <f>IMAGE("http://plassets.ws.pho.to/a/e/default/2001.jpg")</f>
        <v/>
      </c>
      <c r="C1188" s="11">
        <v>2001.0</v>
      </c>
    </row>
    <row r="1189" ht="90.0" customHeight="1">
      <c r="A1189" s="9" t="s">
        <v>1204</v>
      </c>
      <c r="B1189" s="8" t="str">
        <f>IMAGE("http://plassets.ws.pho.to/e/1664/result_square.jpg")</f>
        <v/>
      </c>
      <c r="C1189" s="11">
        <v>1664.0</v>
      </c>
    </row>
    <row r="1190" ht="90.0" customHeight="1">
      <c r="A1190" s="9" t="s">
        <v>1205</v>
      </c>
      <c r="B1190" s="8" t="str">
        <f>IMAGE("http://plassets.ws.pho.to/e/860/result_square.jpg")</f>
        <v/>
      </c>
      <c r="C1190" s="11">
        <v>860.0</v>
      </c>
    </row>
    <row r="1191" ht="90.0" customHeight="1">
      <c r="A1191" s="9" t="s">
        <v>1206</v>
      </c>
      <c r="B1191" s="8" t="str">
        <f>IMAGE("http://plassets.ws.pho.to/e/1681/result_square.jpg")</f>
        <v/>
      </c>
      <c r="C1191" s="11">
        <v>1681.0</v>
      </c>
    </row>
    <row r="1192" ht="90.0" customHeight="1">
      <c r="A1192" s="9" t="s">
        <v>1207</v>
      </c>
      <c r="B1192" s="8" t="str">
        <f>IMAGE("http://plassets.ws.pho.to/e/1272/result_square.jpg")</f>
        <v/>
      </c>
      <c r="C1192" s="11">
        <v>1272.0</v>
      </c>
    </row>
    <row r="1193" ht="90.0" customHeight="1">
      <c r="A1193" s="8" t="s">
        <v>1208</v>
      </c>
      <c r="B1193" s="8" t="str">
        <f>IMAGE("http://plassets.ws.pho.to/e/3381/result_square.jpg")</f>
        <v/>
      </c>
      <c r="C1193" s="10">
        <v>3381.0</v>
      </c>
    </row>
    <row r="1194" ht="90.0" customHeight="1">
      <c r="A1194" s="8" t="s">
        <v>1209</v>
      </c>
      <c r="B1194" s="8" t="str">
        <f>IMAGE("http://plassets.ws.pho.to/e/3384/result_320.gif")</f>
        <v/>
      </c>
      <c r="C1194" s="10">
        <v>3384.0</v>
      </c>
    </row>
    <row r="1195" ht="90.0" customHeight="1">
      <c r="A1195" s="13" t="s">
        <v>1210</v>
      </c>
      <c r="B1195" s="8" t="str">
        <f>IMAGE("http://plassets.ws.pho.to/e/2353/result_square.jpg")</f>
        <v/>
      </c>
      <c r="C1195" s="11">
        <v>2353.0</v>
      </c>
    </row>
    <row r="1196" ht="90.0" customHeight="1">
      <c r="A1196" s="9" t="s">
        <v>1211</v>
      </c>
      <c r="B1196" s="8" t="str">
        <f>IMAGE("http://plassets.ws.pho.to/e/2105/result_square.jpg")</f>
        <v/>
      </c>
      <c r="C1196" s="11">
        <v>2105.0</v>
      </c>
    </row>
    <row r="1197" ht="90.0" customHeight="1">
      <c r="A1197" s="9" t="s">
        <v>1212</v>
      </c>
      <c r="B1197" s="8" t="str">
        <f>IMAGE("http://plassets.ws.pho.to/e/2111/result_square.jpg")</f>
        <v/>
      </c>
      <c r="C1197" s="11">
        <v>2111.0</v>
      </c>
    </row>
    <row r="1198" ht="90.0" customHeight="1">
      <c r="A1198" s="9" t="s">
        <v>1213</v>
      </c>
      <c r="B1198" s="8" t="str">
        <f>IMAGE("http://plassets.ws.pho.to/e/2222/result_square.jpg")</f>
        <v/>
      </c>
      <c r="C1198" s="11">
        <v>2222.0</v>
      </c>
    </row>
    <row r="1199" ht="90.0" customHeight="1">
      <c r="A1199" s="8" t="s">
        <v>1214</v>
      </c>
      <c r="B1199" s="8" t="str">
        <f>IMAGE("http://plassets.ws.pho.to/e/3179/result.jpg")</f>
        <v/>
      </c>
      <c r="C1199" s="10">
        <v>3179.0</v>
      </c>
    </row>
    <row r="1200" ht="90.0" customHeight="1">
      <c r="A1200" s="9" t="s">
        <v>1215</v>
      </c>
      <c r="B1200" s="8" t="str">
        <f>IMAGE("http://plassets.ws.pho.to/e/671/result.jpg")</f>
        <v/>
      </c>
      <c r="C1200" s="11">
        <v>671.0</v>
      </c>
    </row>
    <row r="1201" ht="90.0" customHeight="1">
      <c r="A1201" s="9" t="s">
        <v>1216</v>
      </c>
      <c r="B1201" s="8" t="str">
        <f>IMAGE("http://plassets.ws.pho.to/e/2661/result_square.jpg")</f>
        <v/>
      </c>
      <c r="C1201" s="11">
        <v>2661.0</v>
      </c>
    </row>
    <row r="1202" ht="90.0" customHeight="1">
      <c r="A1202" s="9" t="s">
        <v>1217</v>
      </c>
      <c r="B1202" s="8" t="str">
        <f>IMAGE("http://plassets.ws.pho.to/e/898/result_square.jpg")</f>
        <v/>
      </c>
      <c r="C1202" s="11">
        <v>898.0</v>
      </c>
    </row>
    <row r="1203" ht="90.0" customHeight="1">
      <c r="A1203" s="8" t="s">
        <v>1218</v>
      </c>
      <c r="B1203" s="8" t="str">
        <f>IMAGE("http://plassets.ws.pho.to/e/3255/result_square.jpg")</f>
        <v/>
      </c>
      <c r="C1203" s="10">
        <v>3255.0</v>
      </c>
    </row>
    <row r="1204" ht="90.0" customHeight="1">
      <c r="A1204" s="9" t="s">
        <v>1219</v>
      </c>
      <c r="B1204" s="8" t="str">
        <f>IMAGE("http://plassets.ws.pho.to/e/2674/result_square_v1563213510.jpg")</f>
        <v/>
      </c>
      <c r="C1204" s="11">
        <v>2674.0</v>
      </c>
    </row>
    <row r="1205" ht="90.0" customHeight="1">
      <c r="A1205" s="8" t="s">
        <v>1220</v>
      </c>
      <c r="B1205" s="8" t="str">
        <f>IMAGE("http://plassets.ws.pho.to/e/3313/result_square.jpg")</f>
        <v/>
      </c>
      <c r="C1205" s="10">
        <v>3313.0</v>
      </c>
    </row>
    <row r="1206" ht="90.0" customHeight="1">
      <c r="A1206" s="9" t="s">
        <v>1221</v>
      </c>
      <c r="B1206" s="8" t="str">
        <f>IMAGE("http://plassets.ws.pho.to/e/647/result_square.jpg")</f>
        <v/>
      </c>
      <c r="C1206" s="11">
        <v>647.0</v>
      </c>
    </row>
    <row r="1207" ht="90.0" customHeight="1">
      <c r="A1207" s="9" t="s">
        <v>1222</v>
      </c>
      <c r="B1207" s="8" t="str">
        <f>IMAGE("http://plassets.ws.pho.to/e/833/result.jpg")</f>
        <v/>
      </c>
      <c r="C1207" s="11">
        <v>833.0</v>
      </c>
    </row>
    <row r="1208" ht="90.0" customHeight="1">
      <c r="A1208" s="8" t="s">
        <v>1223</v>
      </c>
      <c r="B1208" s="8" t="str">
        <f>IMAGE("http://plassets.ws.pho.to/e/2866/result_square.jpg")</f>
        <v/>
      </c>
      <c r="C1208" s="10">
        <v>2866.0</v>
      </c>
    </row>
    <row r="1209" ht="90.0" customHeight="1">
      <c r="A1209" s="9" t="s">
        <v>1224</v>
      </c>
      <c r="B1209" s="8" t="str">
        <f>IMAGE("http://plassets.ws.pho.to/e/631/result_square.jpg")</f>
        <v/>
      </c>
      <c r="C1209" s="11">
        <v>631.0</v>
      </c>
    </row>
    <row r="1210" ht="90.0" customHeight="1">
      <c r="A1210" s="9" t="s">
        <v>1225</v>
      </c>
      <c r="B1210" s="8" t="str">
        <f>IMAGE("http://plassets.ws.pho.to/e/1016/result_square.jpg")</f>
        <v/>
      </c>
      <c r="C1210" s="11">
        <v>1016.0</v>
      </c>
    </row>
    <row r="1211" ht="90.0" customHeight="1">
      <c r="A1211" s="9" t="s">
        <v>1226</v>
      </c>
      <c r="B1211" s="8" t="str">
        <f>IMAGE("http://plassets.ws.pho.to/e/2114/result_square.jpg")</f>
        <v/>
      </c>
      <c r="C1211" s="11">
        <v>2114.0</v>
      </c>
    </row>
    <row r="1212" ht="90.0" customHeight="1">
      <c r="A1212" s="9" t="s">
        <v>1227</v>
      </c>
      <c r="B1212" s="8" t="str">
        <f>IMAGE("http://plassets.ws.pho.to/e/1066/result_square.jpg")</f>
        <v/>
      </c>
      <c r="C1212" s="11">
        <v>1066.0</v>
      </c>
    </row>
    <row r="1213" ht="90.0" customHeight="1">
      <c r="A1213" s="9" t="s">
        <v>1228</v>
      </c>
      <c r="B1213" s="8" t="str">
        <f>IMAGE("http://plassets.ws.pho.to/e/1324/result_square.jpg")</f>
        <v/>
      </c>
      <c r="C1213" s="11">
        <v>1324.0</v>
      </c>
    </row>
    <row r="1214" ht="90.0" customHeight="1">
      <c r="A1214" s="9" t="s">
        <v>1229</v>
      </c>
      <c r="B1214" s="8" t="str">
        <f>IMAGE("http://plassets.ws.pho.to/e/1225/result_square.jpg")</f>
        <v/>
      </c>
      <c r="C1214" s="11">
        <v>1225.0</v>
      </c>
    </row>
    <row r="1215" ht="90.0" customHeight="1">
      <c r="A1215" s="9" t="s">
        <v>1230</v>
      </c>
      <c r="B1215" s="8" t="str">
        <f>IMAGE("http://plassets.ws.pho.to/e/1152/result_square.jpg")</f>
        <v/>
      </c>
      <c r="C1215" s="11">
        <v>1152.0</v>
      </c>
    </row>
    <row r="1216" ht="90.0" customHeight="1">
      <c r="A1216" s="8" t="s">
        <v>1231</v>
      </c>
      <c r="B1216" s="8" t="str">
        <f>IMAGE("http://plassets.ws.pho.to/e/3001/result_square.jpg")</f>
        <v/>
      </c>
      <c r="C1216" s="10">
        <v>3001.0</v>
      </c>
    </row>
    <row r="1217" ht="90.0" customHeight="1">
      <c r="A1217" s="8" t="s">
        <v>1232</v>
      </c>
      <c r="B1217" s="8" t="str">
        <f>IMAGE("http://plassets.ws.pho.to/e/3012/result.jpg")</f>
        <v/>
      </c>
      <c r="C1217" s="10">
        <v>3012.0</v>
      </c>
    </row>
    <row r="1218" ht="90.0" customHeight="1">
      <c r="A1218" s="9" t="s">
        <v>1233</v>
      </c>
      <c r="B1218" s="8" t="str">
        <f>IMAGE("http://plassets.ws.pho.to/e/2096/result_square.jpg")</f>
        <v/>
      </c>
      <c r="C1218" s="11">
        <v>2096.0</v>
      </c>
    </row>
    <row r="1219" ht="90.0" customHeight="1">
      <c r="A1219" s="9" t="s">
        <v>1234</v>
      </c>
      <c r="B1219" s="8" t="str">
        <f>IMAGE("http://plassets.ws.pho.to/e/790/result_square.jpg")</f>
        <v/>
      </c>
      <c r="C1219" s="11">
        <v>790.0</v>
      </c>
    </row>
    <row r="1220" ht="90.0" customHeight="1">
      <c r="A1220" s="9" t="s">
        <v>1235</v>
      </c>
      <c r="B1220" s="8" t="str">
        <f>IMAGE("http://plassets.ws.pho.to/e/1442/result_square.jpg")</f>
        <v/>
      </c>
      <c r="C1220" s="11">
        <v>1442.0</v>
      </c>
    </row>
    <row r="1221" ht="90.0" customHeight="1">
      <c r="A1221" s="9" t="s">
        <v>1236</v>
      </c>
      <c r="B1221" s="8" t="str">
        <f>IMAGE("http://plassets.ws.pho.to/e/601/result.jpg")</f>
        <v/>
      </c>
      <c r="C1221" s="11">
        <v>601.0</v>
      </c>
    </row>
    <row r="1222" ht="90.0" customHeight="1">
      <c r="A1222" s="9" t="s">
        <v>1238</v>
      </c>
      <c r="B1222" s="8" t="str">
        <f>IMAGE("http://plassets.ws.pho.to/e/1689/result_320.gif")</f>
        <v/>
      </c>
      <c r="C1222" s="11">
        <v>1689.0</v>
      </c>
    </row>
    <row r="1223" ht="90.0" customHeight="1">
      <c r="A1223" s="8" t="s">
        <v>1239</v>
      </c>
      <c r="B1223" s="8" t="str">
        <f>IMAGE("http://plassets.ws.pho.to/e/3181/result.gif")</f>
        <v/>
      </c>
      <c r="C1223" s="10">
        <v>3181.0</v>
      </c>
    </row>
    <row r="1224" ht="90.0" customHeight="1">
      <c r="A1224" s="8" t="s">
        <v>1239</v>
      </c>
      <c r="B1224" s="8" t="str">
        <f>IMAGE("http://plassets.ws.pho.to/e/3398/result.gif")</f>
        <v/>
      </c>
      <c r="C1224" s="10">
        <v>3398.0</v>
      </c>
    </row>
    <row r="1225" ht="90.0" customHeight="1">
      <c r="A1225" s="9" t="s">
        <v>1240</v>
      </c>
      <c r="B1225" s="8" t="str">
        <f>IMAGE("http://plassets.ws.pho.to/e/1979/result_square.jpg")</f>
        <v/>
      </c>
      <c r="C1225" s="11">
        <v>1979.0</v>
      </c>
    </row>
    <row r="1226" ht="90.0" customHeight="1">
      <c r="A1226" s="9" t="s">
        <v>1241</v>
      </c>
      <c r="B1226" s="8" t="str">
        <f>IMAGE("http://plassets.ws.pho.to/e/2320/result_square.jpg")</f>
        <v/>
      </c>
      <c r="C1226" s="11">
        <v>2320.0</v>
      </c>
    </row>
    <row r="1227" ht="90.0" customHeight="1">
      <c r="A1227" s="8" t="s">
        <v>1242</v>
      </c>
      <c r="B1227" s="8" t="str">
        <f>IMAGE("http://plassets.ws.pho.to/e/3311/result_square.jpg")</f>
        <v/>
      </c>
      <c r="C1227" s="10">
        <v>3311.0</v>
      </c>
    </row>
    <row r="1228" ht="90.0" customHeight="1">
      <c r="A1228" s="8" t="s">
        <v>1243</v>
      </c>
      <c r="B1228" s="8" t="str">
        <f>IMAGE("http://plassets.ws.pho.to/e/3277/result_square.jpg")</f>
        <v/>
      </c>
      <c r="C1228" s="10">
        <v>3277.0</v>
      </c>
    </row>
    <row r="1229" ht="90.0" customHeight="1">
      <c r="A1229" s="8" t="s">
        <v>1244</v>
      </c>
      <c r="B1229" s="8" t="str">
        <f>IMAGE("http://plassets.ws.pho.to/e/3282/result_square.jpg")</f>
        <v/>
      </c>
      <c r="C1229" s="10">
        <v>3282.0</v>
      </c>
    </row>
    <row r="1230" ht="90.0" customHeight="1">
      <c r="A1230" s="8" t="s">
        <v>1245</v>
      </c>
      <c r="B1230" s="8" t="str">
        <f>IMAGE("http://plassets.ws.pho.to/e/3310/result_square.jpg")</f>
        <v/>
      </c>
      <c r="C1230" s="10">
        <v>3310.0</v>
      </c>
    </row>
    <row r="1231" ht="90.0" customHeight="1">
      <c r="A1231" s="8" t="s">
        <v>1246</v>
      </c>
      <c r="B1231" s="8" t="str">
        <f>IMAGE("http://plassets.ws.pho.to/e/3102/result_square.jpg")</f>
        <v/>
      </c>
      <c r="C1231" s="10">
        <v>3102.0</v>
      </c>
    </row>
    <row r="1232" ht="90.0" customHeight="1">
      <c r="A1232" s="9" t="s">
        <v>1247</v>
      </c>
      <c r="B1232" s="8" t="str">
        <f>IMAGE("http://plassets.ws.pho.to/e/364/result_square.jpg")</f>
        <v/>
      </c>
      <c r="C1232" s="11">
        <v>364.0</v>
      </c>
    </row>
    <row r="1233" ht="90.0" customHeight="1">
      <c r="A1233" s="9" t="s">
        <v>1248</v>
      </c>
      <c r="B1233" s="8" t="str">
        <f>IMAGE("http://plassets.ws.pho.to/e/708/result_square.jpg")</f>
        <v/>
      </c>
      <c r="C1233" s="11">
        <v>708.0</v>
      </c>
    </row>
    <row r="1234" ht="90.0" customHeight="1">
      <c r="A1234" s="9" t="s">
        <v>1249</v>
      </c>
      <c r="B1234" s="8" t="str">
        <f>IMAGE("http://plassets.ws.pho.to/e/462/result_square.jpg")</f>
        <v/>
      </c>
      <c r="C1234" s="11">
        <v>462.0</v>
      </c>
    </row>
    <row r="1235" ht="90.0" customHeight="1">
      <c r="A1235" s="9" t="s">
        <v>1250</v>
      </c>
      <c r="B1235" s="8" t="str">
        <f>IMAGE("http://plassets.ws.pho.to/e/1076/result_2020.jpg")</f>
        <v/>
      </c>
      <c r="C1235" s="11">
        <v>1076.0</v>
      </c>
    </row>
    <row r="1236" ht="90.0" customHeight="1">
      <c r="A1236" s="8" t="s">
        <v>1251</v>
      </c>
      <c r="B1236" s="8" t="str">
        <f>IMAGE("http://plassets.ws.pho.to/e/3271/result_square.jpg")</f>
        <v/>
      </c>
      <c r="C1236" s="10">
        <v>3271.0</v>
      </c>
    </row>
    <row r="1237" ht="90.0" customHeight="1">
      <c r="A1237" s="9" t="s">
        <v>1252</v>
      </c>
      <c r="B1237" s="8" t="str">
        <f>IMAGE("http://plassets.ws.pho.to/e/1082/result_square.jpg")</f>
        <v/>
      </c>
      <c r="C1237" s="11">
        <v>1082.0</v>
      </c>
    </row>
    <row r="1238" ht="90.0" customHeight="1">
      <c r="A1238" s="9" t="s">
        <v>1253</v>
      </c>
      <c r="B1238" s="8" t="str">
        <f>IMAGE("http://plassets.ws.pho.to/e/1808/result_square_v1562744057.jpg")</f>
        <v/>
      </c>
      <c r="C1238" s="11">
        <v>1808.0</v>
      </c>
    </row>
    <row r="1239" ht="90.0" customHeight="1">
      <c r="A1239" s="9" t="s">
        <v>1254</v>
      </c>
      <c r="B1239" s="8" t="str">
        <f>IMAGE("http://plassets.ws.pho.to/e/1301/result_square.jpg")</f>
        <v/>
      </c>
      <c r="C1239" s="11">
        <v>1301.0</v>
      </c>
    </row>
    <row r="1240" ht="90.0" customHeight="1">
      <c r="A1240" s="9" t="s">
        <v>1255</v>
      </c>
      <c r="B1240" s="8" t="str">
        <f>IMAGE("http://plassets.ws.pho.to/e/2689/result_square.jpg")</f>
        <v/>
      </c>
      <c r="C1240" s="11">
        <v>2689.0</v>
      </c>
    </row>
    <row r="1241" ht="90.0" customHeight="1">
      <c r="A1241" s="9" t="s">
        <v>1256</v>
      </c>
      <c r="B1241" s="8" t="str">
        <f>IMAGE("http://plassets.ws.pho.to/e/1701/result_square.gif")</f>
        <v/>
      </c>
      <c r="C1241" s="11">
        <v>1701.0</v>
      </c>
    </row>
    <row r="1242" ht="90.0" customHeight="1">
      <c r="A1242" s="9" t="s">
        <v>1257</v>
      </c>
      <c r="B1242" s="8" t="str">
        <f>IMAGE("http://plassets.ws.pho.to/e/854/result.jpg")</f>
        <v/>
      </c>
      <c r="C1242" s="11">
        <v>854.0</v>
      </c>
    </row>
    <row r="1243" ht="90.0" customHeight="1">
      <c r="A1243" s="9" t="s">
        <v>1258</v>
      </c>
      <c r="B1243" s="8" t="str">
        <f>IMAGE("http://plassets.ws.pho.to/e/1062/result_square.jpg")</f>
        <v/>
      </c>
      <c r="C1243" s="11">
        <v>1062.0</v>
      </c>
    </row>
    <row r="1244" ht="90.0" customHeight="1">
      <c r="A1244" s="9" t="s">
        <v>1259</v>
      </c>
      <c r="B1244" s="8" t="str">
        <f>IMAGE("http://plassets.ws.pho.to/e/1756/result.jpeg")</f>
        <v/>
      </c>
      <c r="C1244" s="11">
        <v>1756.0</v>
      </c>
    </row>
    <row r="1245" ht="90.0" customHeight="1">
      <c r="A1245" s="9" t="s">
        <v>1260</v>
      </c>
      <c r="B1245" s="8" t="str">
        <f>IMAGE("http://plassets.ws.pho.to/a/e/default/293.jpg")</f>
        <v/>
      </c>
      <c r="C1245" s="11">
        <v>293.0</v>
      </c>
    </row>
    <row r="1246" ht="90.0" customHeight="1">
      <c r="A1246" s="8" t="s">
        <v>1261</v>
      </c>
      <c r="B1246" s="8" t="str">
        <f>IMAGE("http://plassets.ws.pho.to/e/3008/result.jpg")</f>
        <v/>
      </c>
      <c r="C1246" s="10">
        <v>3008.0</v>
      </c>
    </row>
    <row r="1247" ht="90.0" customHeight="1">
      <c r="A1247" s="9" t="s">
        <v>1262</v>
      </c>
      <c r="B1247" s="8" t="str">
        <f>IMAGE("http://plassets.ws.pho.to/e/2351/result_square.jpg")</f>
        <v/>
      </c>
      <c r="C1247" s="11">
        <v>2351.0</v>
      </c>
    </row>
    <row r="1248" ht="90.0" customHeight="1">
      <c r="A1248" s="9" t="s">
        <v>1263</v>
      </c>
      <c r="B1248" s="8" t="str">
        <f>IMAGE("http://plassets.ws.pho.to/e/1835/result_square.jpeg")</f>
        <v/>
      </c>
      <c r="C1248" s="11">
        <v>1835.0</v>
      </c>
    </row>
    <row r="1249" ht="90.0" customHeight="1">
      <c r="A1249" s="9" t="s">
        <v>1264</v>
      </c>
      <c r="B1249" s="8" t="str">
        <f>IMAGE("http://plassets.ws.pho.to/e/2375/result_square.jpg")</f>
        <v/>
      </c>
      <c r="C1249" s="11">
        <v>2375.0</v>
      </c>
    </row>
    <row r="1250" ht="90.0" customHeight="1">
      <c r="A1250" s="9" t="s">
        <v>1265</v>
      </c>
      <c r="B1250" s="8" t="str">
        <f>IMAGE("http://plassets.ws.pho.to/e/2242/result_square.jpg")</f>
        <v/>
      </c>
      <c r="C1250" s="11">
        <v>2242.0</v>
      </c>
    </row>
    <row r="1251" ht="90.0" customHeight="1">
      <c r="A1251" s="8" t="s">
        <v>1266</v>
      </c>
      <c r="B1251" s="8" t="str">
        <f>IMAGE("http://plassets.ws.pho.to/e/2792/result_square.jpg")</f>
        <v/>
      </c>
      <c r="C1251" s="10">
        <v>2792.0</v>
      </c>
    </row>
    <row r="1252" ht="90.0" customHeight="1">
      <c r="A1252" s="9" t="s">
        <v>1267</v>
      </c>
      <c r="B1252" s="8" t="str">
        <f>IMAGE("http://plassets.ws.pho.to/e/2368/result_square.jpg")</f>
        <v/>
      </c>
      <c r="C1252" s="11">
        <v>2368.0</v>
      </c>
    </row>
    <row r="1253" ht="90.0" customHeight="1">
      <c r="A1253" s="8" t="s">
        <v>1274</v>
      </c>
      <c r="B1253" s="8" t="str">
        <f>IMAGE("http://plassets.ws.pho.to/e/3251/result_square.jpg")</f>
        <v/>
      </c>
      <c r="C1253" s="10">
        <v>3251.0</v>
      </c>
    </row>
    <row r="1254" ht="90.0" customHeight="1">
      <c r="A1254" s="9" t="s">
        <v>1268</v>
      </c>
      <c r="B1254" s="8" t="str">
        <f>IMAGE("http://plassets.ws.pho.to/e/321/result_square.jpg")</f>
        <v/>
      </c>
      <c r="C1254" s="11">
        <v>321.0</v>
      </c>
    </row>
    <row r="1255" ht="90.0" customHeight="1">
      <c r="A1255" s="9" t="s">
        <v>1269</v>
      </c>
      <c r="B1255" s="8" t="str">
        <f>IMAGE("http://plassets.ws.pho.to/e/969/result_square.jpg")</f>
        <v/>
      </c>
      <c r="C1255" s="11">
        <v>969.0</v>
      </c>
    </row>
    <row r="1256" ht="90.0" customHeight="1">
      <c r="A1256" s="9" t="s">
        <v>1270</v>
      </c>
      <c r="B1256" s="8" t="str">
        <f>IMAGE("http://plassets.ws.pho.to/e/2166/result_square_v1562745866.jpg")</f>
        <v/>
      </c>
      <c r="C1256" s="11">
        <v>2166.0</v>
      </c>
    </row>
    <row r="1257" ht="90.0" customHeight="1">
      <c r="A1257" s="9" t="s">
        <v>1271</v>
      </c>
      <c r="B1257" s="8" t="str">
        <f>IMAGE("http://plassets.ws.pho.to/e/2121/result_square.jpg")</f>
        <v/>
      </c>
      <c r="C1257" s="11">
        <v>2121.0</v>
      </c>
    </row>
    <row r="1258" ht="90.0" customHeight="1">
      <c r="A1258" s="8" t="s">
        <v>1281</v>
      </c>
      <c r="B1258" s="8" t="str">
        <f>IMAGE("http://plassets.ws.pho.to/e/2797/result_square.jpg")</f>
        <v/>
      </c>
      <c r="C1258" s="10">
        <v>2797.0</v>
      </c>
    </row>
    <row r="1259" ht="90.0" customHeight="1">
      <c r="A1259" s="9" t="s">
        <v>1272</v>
      </c>
      <c r="B1259" s="8" t="str">
        <f>IMAGE("http://plassets.ws.pho.to/e/2217/result_square.jpg")</f>
        <v/>
      </c>
      <c r="C1259" s="11">
        <v>2217.0</v>
      </c>
    </row>
    <row r="1260" ht="90.0" customHeight="1">
      <c r="A1260" s="9" t="s">
        <v>1273</v>
      </c>
      <c r="B1260" s="8" t="str">
        <f>IMAGE("http://plassets.ws.pho.to/e/1230/result_square.jpg")</f>
        <v/>
      </c>
      <c r="C1260" s="11">
        <v>1230.0</v>
      </c>
    </row>
    <row r="1261" ht="90.0" customHeight="1">
      <c r="A1261" s="9" t="s">
        <v>1275</v>
      </c>
      <c r="B1261" s="8" t="str">
        <f>IMAGE("http://plassets.ws.pho.to/e/410/result.jpg")</f>
        <v/>
      </c>
      <c r="C1261" s="11">
        <v>410.0</v>
      </c>
    </row>
    <row r="1262" ht="90.0" customHeight="1">
      <c r="A1262" s="9" t="s">
        <v>1276</v>
      </c>
      <c r="B1262" s="8" t="str">
        <f>IMAGE("http://plassets.ws.pho.to/e/1121/result.jpg")</f>
        <v/>
      </c>
      <c r="C1262" s="11">
        <v>1121.0</v>
      </c>
    </row>
    <row r="1263" ht="90.0" customHeight="1">
      <c r="A1263" s="9" t="s">
        <v>1277</v>
      </c>
      <c r="B1263" s="8" t="str">
        <f>IMAGE("http://plassets.ws.pho.to/e/1804/result_square.jpg")</f>
        <v/>
      </c>
      <c r="C1263" s="11">
        <v>1804.0</v>
      </c>
    </row>
    <row r="1264" ht="90.0" customHeight="1">
      <c r="A1264" s="9" t="s">
        <v>1278</v>
      </c>
      <c r="B1264" s="8" t="str">
        <f>IMAGE("http://plassets.ws.pho.to/e/2168/result_square.jpg")</f>
        <v/>
      </c>
      <c r="C1264" s="11">
        <v>2168.0</v>
      </c>
    </row>
    <row r="1265" ht="90.0" customHeight="1">
      <c r="A1265" s="8" t="s">
        <v>1279</v>
      </c>
      <c r="B1265" s="8" t="str">
        <f>IMAGE("http://plassets.ws.pho.to/e/2959/result_square.jpg")</f>
        <v/>
      </c>
      <c r="C1265" s="10">
        <v>2959.0</v>
      </c>
    </row>
    <row r="1266" ht="90.0" customHeight="1">
      <c r="A1266" s="9" t="s">
        <v>1280</v>
      </c>
      <c r="B1266" s="8" t="str">
        <f>IMAGE("http://plassets.ws.pho.to/e/1627/result_320.gif")</f>
        <v/>
      </c>
      <c r="C1266" s="11">
        <v>1627.0</v>
      </c>
    </row>
    <row r="1267" ht="90.0" customHeight="1">
      <c r="A1267" s="9" t="s">
        <v>1282</v>
      </c>
      <c r="B1267" s="8" t="str">
        <f>IMAGE("http://plassets.ws.pho.to/e/2326/result_square.jpg")</f>
        <v/>
      </c>
      <c r="C1267" s="11">
        <v>2326.0</v>
      </c>
    </row>
    <row r="1268" ht="90.0" customHeight="1">
      <c r="A1268" s="9" t="s">
        <v>1283</v>
      </c>
      <c r="B1268" s="8" t="str">
        <f>IMAGE("http://plassets.ws.pho.to/e/2256/result_square.gif")</f>
        <v/>
      </c>
      <c r="C1268" s="11">
        <v>2256.0</v>
      </c>
    </row>
    <row r="1269" ht="90.0" customHeight="1">
      <c r="A1269" s="9" t="s">
        <v>1284</v>
      </c>
      <c r="B1269" s="8" t="str">
        <f>IMAGE("http://plassets.ws.pho.to/e/2274/result_square.jpg")</f>
        <v/>
      </c>
      <c r="C1269" s="11">
        <v>2274.0</v>
      </c>
    </row>
    <row r="1270" ht="90.0" customHeight="1">
      <c r="A1270" s="9" t="s">
        <v>1285</v>
      </c>
      <c r="B1270" s="8" t="str">
        <f>IMAGE("http://plassets.ws.pho.to/e/1536/result.jpeg")</f>
        <v/>
      </c>
      <c r="C1270" s="11">
        <v>1536.0</v>
      </c>
    </row>
    <row r="1271" ht="90.0" customHeight="1">
      <c r="A1271" s="9" t="s">
        <v>1286</v>
      </c>
      <c r="B1271" s="8" t="str">
        <f>IMAGE("http://plassets.ws.pho.to/e/984/result_square.jpg")</f>
        <v/>
      </c>
      <c r="C1271" s="11">
        <v>984.0</v>
      </c>
    </row>
    <row r="1272" ht="90.0" customHeight="1">
      <c r="A1272" s="9" t="s">
        <v>1287</v>
      </c>
      <c r="B1272" s="8" t="str">
        <f>IMAGE("http://plassets.ws.pho.to/e/2729/result_square.jpg")</f>
        <v/>
      </c>
      <c r="C1272" s="11">
        <v>2729.0</v>
      </c>
    </row>
    <row r="1273" ht="90.0" customHeight="1">
      <c r="A1273" s="9" t="s">
        <v>1288</v>
      </c>
      <c r="B1273" s="8" t="str">
        <f>IMAGE("http://plassets.ws.pho.to/e/923/result_square.jpg")</f>
        <v/>
      </c>
      <c r="C1273" s="11">
        <v>923.0</v>
      </c>
    </row>
    <row r="1274" ht="90.0" customHeight="1">
      <c r="A1274" s="9" t="s">
        <v>1289</v>
      </c>
      <c r="B1274" s="8" t="str">
        <f>IMAGE("http://plassets.ws.pho.to/e/987/result_square.jpg")</f>
        <v/>
      </c>
      <c r="C1274" s="11">
        <v>987.0</v>
      </c>
    </row>
    <row r="1275" ht="90.0" customHeight="1">
      <c r="A1275" s="9" t="s">
        <v>1290</v>
      </c>
      <c r="B1275" s="8" t="str">
        <f>IMAGE("http://plassets.ws.pho.to/e/557/result.jpg")</f>
        <v/>
      </c>
      <c r="C1275" s="11">
        <v>557.0</v>
      </c>
    </row>
    <row r="1276" ht="90.0" customHeight="1">
      <c r="A1276" s="9" t="s">
        <v>1291</v>
      </c>
      <c r="B1276" s="8" t="str">
        <f>IMAGE("http://plassets.ws.pho.to/e/1713/result_square.gif")</f>
        <v/>
      </c>
      <c r="C1276" s="11">
        <v>1713.0</v>
      </c>
    </row>
    <row r="1277" ht="90.0" customHeight="1">
      <c r="A1277" s="9" t="s">
        <v>1292</v>
      </c>
      <c r="B1277" s="8" t="str">
        <f>IMAGE("http://plassets.ws.pho.to/e/982/result_square.jpg")</f>
        <v/>
      </c>
      <c r="C1277" s="11">
        <v>982.0</v>
      </c>
    </row>
    <row r="1278" ht="90.0" customHeight="1">
      <c r="A1278" s="9" t="s">
        <v>1293</v>
      </c>
      <c r="B1278" s="8" t="str">
        <f>IMAGE("http://plassets.ws.pho.to/e/531/result_320.gif")</f>
        <v/>
      </c>
      <c r="C1278" s="11">
        <v>531.0</v>
      </c>
    </row>
    <row r="1279" ht="90.0" customHeight="1">
      <c r="A1279" s="9" t="s">
        <v>1294</v>
      </c>
      <c r="B1279" s="8" t="str">
        <f>IMAGE("http://plassets.ws.pho.to/e/1057/result_square.jpg")</f>
        <v/>
      </c>
      <c r="C1279" s="11">
        <v>1057.0</v>
      </c>
    </row>
    <row r="1280" ht="90.0" customHeight="1">
      <c r="A1280" s="9" t="s">
        <v>1295</v>
      </c>
      <c r="B1280" s="8" t="str">
        <f>IMAGE("http://plassets.ws.pho.to/e/844/result.jpg")</f>
        <v/>
      </c>
      <c r="C1280" s="11">
        <v>844.0</v>
      </c>
    </row>
    <row r="1281" ht="90.0" customHeight="1">
      <c r="A1281" s="9" t="s">
        <v>1296</v>
      </c>
      <c r="B1281" s="8" t="str">
        <f>IMAGE("http://plassets.ws.pho.to/e/961/result_square.jpg")</f>
        <v/>
      </c>
      <c r="C1281" s="11">
        <v>961.0</v>
      </c>
    </row>
    <row r="1282" ht="90.0" customHeight="1">
      <c r="A1282" s="9" t="s">
        <v>1297</v>
      </c>
      <c r="B1282" s="8" t="str">
        <f>IMAGE("http://plassets.ws.pho.to/e/2401/result_320_v2.gif")</f>
        <v/>
      </c>
      <c r="C1282" s="11">
        <v>2401.0</v>
      </c>
    </row>
    <row r="1283" ht="90.0" customHeight="1">
      <c r="A1283" s="9" t="s">
        <v>1298</v>
      </c>
      <c r="B1283" s="8" t="str">
        <f>IMAGE("http://plassets.ws.pho.to/e/1058/result_square.jpg")</f>
        <v/>
      </c>
      <c r="C1283" s="11">
        <v>1058.0</v>
      </c>
    </row>
    <row r="1284" ht="90.0" customHeight="1">
      <c r="A1284" s="8" t="s">
        <v>1299</v>
      </c>
      <c r="B1284" s="8" t="str">
        <f>IMAGE("http://plassets.ws.pho.to/e/3030/result.jpg")</f>
        <v/>
      </c>
      <c r="C1284" s="10">
        <v>3030.0</v>
      </c>
    </row>
    <row r="1285" ht="90.0" customHeight="1">
      <c r="A1285" s="9" t="s">
        <v>1300</v>
      </c>
      <c r="B1285" s="8" t="str">
        <f>IMAGE("http://plassets.ws.pho.to/e/2197/result_square.jpg")</f>
        <v/>
      </c>
      <c r="C1285" s="11">
        <v>2197.0</v>
      </c>
    </row>
    <row r="1286" ht="90.0" customHeight="1">
      <c r="A1286" s="9" t="s">
        <v>1301</v>
      </c>
      <c r="B1286" s="8" t="str">
        <f>IMAGE("http://plassets.ws.pho.to/e/491/result.jpg")</f>
        <v/>
      </c>
      <c r="C1286" s="11">
        <v>491.0</v>
      </c>
    </row>
    <row r="1287" ht="90.0" customHeight="1">
      <c r="A1287" s="9" t="s">
        <v>1302</v>
      </c>
      <c r="B1287" s="8" t="str">
        <f>IMAGE("http://plassets.ws.pho.to/e/2536/result_square.jpg")</f>
        <v/>
      </c>
      <c r="C1287" s="11">
        <v>2536.0</v>
      </c>
    </row>
    <row r="1288" ht="90.0" customHeight="1">
      <c r="A1288" s="9" t="s">
        <v>1303</v>
      </c>
      <c r="B1288" s="8" t="str">
        <f>IMAGE("http://plassets.ws.pho.to/e/308/result_square.jpg")</f>
        <v/>
      </c>
      <c r="C1288" s="11">
        <v>308.0</v>
      </c>
    </row>
    <row r="1289" ht="90.0" customHeight="1">
      <c r="A1289" s="9" t="s">
        <v>1304</v>
      </c>
      <c r="B1289" s="8" t="str">
        <f>IMAGE("http://plassets.ws.pho.to/e/1673/result_square.jpeg")</f>
        <v/>
      </c>
      <c r="C1289" s="11">
        <v>1673.0</v>
      </c>
    </row>
    <row r="1290" ht="90.0" customHeight="1">
      <c r="A1290" s="8" t="s">
        <v>1305</v>
      </c>
      <c r="B1290" s="8" t="str">
        <f>IMAGE("http://plassets.ws.pho.to/a/e/default/2838.jpg")</f>
        <v/>
      </c>
      <c r="C1290" s="10">
        <v>2838.0</v>
      </c>
    </row>
    <row r="1291" ht="90.0" customHeight="1">
      <c r="A1291" s="9" t="s">
        <v>1306</v>
      </c>
      <c r="B1291" s="8" t="str">
        <f>IMAGE("http://plassets.ws.pho.to/e/2638/result_square.jpg")</f>
        <v/>
      </c>
      <c r="C1291" s="11">
        <v>2638.0</v>
      </c>
    </row>
    <row r="1292" ht="90.0" customHeight="1">
      <c r="A1292" s="9" t="s">
        <v>1307</v>
      </c>
      <c r="B1292" s="8" t="str">
        <f>IMAGE("http://plassets.ws.pho.to/e/1166/result.jpg")</f>
        <v/>
      </c>
      <c r="C1292" s="11">
        <v>1166.0</v>
      </c>
    </row>
    <row r="1293" ht="90.0" customHeight="1">
      <c r="A1293" s="8" t="s">
        <v>1310</v>
      </c>
      <c r="B1293" s="8" t="str">
        <f>IMAGE("http://plassets.ws.pho.to/e/3213/result_square.jpg")</f>
        <v/>
      </c>
      <c r="C1293" s="10">
        <v>3213.0</v>
      </c>
    </row>
    <row r="1294" ht="90.0" customHeight="1">
      <c r="A1294" s="9" t="s">
        <v>1308</v>
      </c>
      <c r="B1294" s="8" t="str">
        <f>IMAGE("http://plassets.ws.pho.to/e/2556/result_square.jpg")</f>
        <v/>
      </c>
      <c r="C1294" s="11">
        <v>2556.0</v>
      </c>
    </row>
    <row r="1295" ht="90.0" customHeight="1">
      <c r="A1295" s="9" t="s">
        <v>1309</v>
      </c>
      <c r="B1295" s="8" t="str">
        <f>IMAGE("http://plassets.ws.pho.to/e/1628/result_320.gif")</f>
        <v/>
      </c>
      <c r="C1295" s="11">
        <v>1628.0</v>
      </c>
    </row>
    <row r="1296" ht="90.0" customHeight="1">
      <c r="A1296" s="9" t="s">
        <v>1311</v>
      </c>
      <c r="B1296" s="8" t="str">
        <f>IMAGE("http://plassets.ws.pho.to/e/2717/result_square_v1563213175.gif")</f>
        <v/>
      </c>
      <c r="C1296" s="11">
        <v>2717.0</v>
      </c>
    </row>
    <row r="1297" ht="90.0" customHeight="1">
      <c r="A1297" s="9" t="s">
        <v>1312</v>
      </c>
      <c r="B1297" s="8" t="str">
        <f>IMAGE("http://plassets.ws.pho.to/e/420/result_square.jpg")</f>
        <v/>
      </c>
      <c r="C1297" s="11">
        <v>420.0</v>
      </c>
    </row>
    <row r="1298" ht="90.0" customHeight="1">
      <c r="A1298" s="9" t="s">
        <v>1313</v>
      </c>
      <c r="B1298" s="8" t="str">
        <f>IMAGE("http://plassets.ws.pho.to/e/862/result_square.jpg")</f>
        <v/>
      </c>
      <c r="C1298" s="11">
        <v>862.0</v>
      </c>
    </row>
    <row r="1299" ht="90.0" customHeight="1">
      <c r="A1299" s="9" t="s">
        <v>1314</v>
      </c>
      <c r="B1299" s="8" t="str">
        <f>IMAGE("http://plassets.ws.pho.to/e/1755/result_square.jpeg")</f>
        <v/>
      </c>
      <c r="C1299" s="11">
        <v>1755.0</v>
      </c>
    </row>
    <row r="1300" ht="90.0" customHeight="1">
      <c r="A1300" s="8" t="s">
        <v>1318</v>
      </c>
      <c r="B1300" s="8" t="str">
        <f>IMAGE("http://plassets.ws.pho.to/e/2799/result_square.jpg")</f>
        <v/>
      </c>
      <c r="C1300" s="10">
        <v>2799.0</v>
      </c>
    </row>
    <row r="1301" ht="90.0" customHeight="1">
      <c r="A1301" s="9" t="s">
        <v>1315</v>
      </c>
      <c r="B1301" s="8" t="str">
        <f>IMAGE("http://plassets.ws.pho.to/e/1648/result.jpg")</f>
        <v/>
      </c>
      <c r="C1301" s="11">
        <v>1648.0</v>
      </c>
    </row>
    <row r="1302" ht="90.0" customHeight="1">
      <c r="A1302" s="9" t="s">
        <v>1316</v>
      </c>
      <c r="B1302" s="8" t="str">
        <f>IMAGE("http://plassets.ws.pho.to/e/1984/result_square.jpeg")</f>
        <v/>
      </c>
      <c r="C1302" s="11">
        <v>1984.0</v>
      </c>
    </row>
    <row r="1303" ht="90.0" customHeight="1">
      <c r="A1303" s="9" t="s">
        <v>1317</v>
      </c>
      <c r="B1303" s="8" t="str">
        <f>IMAGE("http://plassets.ws.pho.to/e/861/result_square.jpg")</f>
        <v/>
      </c>
      <c r="C1303" s="11">
        <v>861.0</v>
      </c>
    </row>
    <row r="1304" ht="90.0" customHeight="1">
      <c r="A1304" s="8" t="s">
        <v>1319</v>
      </c>
      <c r="B1304" s="8" t="str">
        <f>IMAGE("http://plassets.ws.pho.to/e/2964/result_square.jpg")</f>
        <v/>
      </c>
      <c r="C1304" s="10">
        <v>2964.0</v>
      </c>
    </row>
    <row r="1305" ht="90.0" customHeight="1">
      <c r="A1305" s="9" t="s">
        <v>1320</v>
      </c>
      <c r="B1305" s="8" t="str">
        <f>IMAGE("http://plassets.ws.pho.to/e/602/result_320.gif")</f>
        <v/>
      </c>
      <c r="C1305" s="11">
        <v>602.0</v>
      </c>
    </row>
    <row r="1306" ht="90.0" customHeight="1">
      <c r="A1306" s="9" t="s">
        <v>1321</v>
      </c>
      <c r="B1306" s="8" t="str">
        <f>IMAGE("http://plassets.ws.pho.to/e/2573/result_square1.jpg")</f>
        <v/>
      </c>
      <c r="C1306" s="11">
        <v>2573.0</v>
      </c>
    </row>
    <row r="1307" ht="90.0" customHeight="1">
      <c r="A1307" s="8" t="s">
        <v>1327</v>
      </c>
      <c r="B1307" s="8" t="str">
        <f>IMAGE("http://plassets.ws.pho.to/e/3099/result_square.jpg")</f>
        <v/>
      </c>
      <c r="C1307" s="10">
        <v>3099.0</v>
      </c>
    </row>
    <row r="1308" ht="90.0" customHeight="1">
      <c r="A1308" s="9" t="s">
        <v>1322</v>
      </c>
      <c r="B1308" s="8" t="str">
        <f>IMAGE("http://plassets.ws.pho.to/e/1554/result.jpg")</f>
        <v/>
      </c>
      <c r="C1308" s="11">
        <v>1554.0</v>
      </c>
    </row>
    <row r="1309" ht="90.0" customHeight="1">
      <c r="A1309" s="9" t="s">
        <v>1323</v>
      </c>
      <c r="B1309" s="8" t="str">
        <f>IMAGE("http://plassets.ws.pho.to/e/2229/result_square.jpg")</f>
        <v/>
      </c>
      <c r="C1309" s="11">
        <v>2229.0</v>
      </c>
    </row>
    <row r="1310" ht="90.0" customHeight="1">
      <c r="A1310" s="9" t="s">
        <v>1324</v>
      </c>
      <c r="B1310" s="8" t="str">
        <f>IMAGE("http://plassets.ws.pho.to/e/1353/result_square.jpg")</f>
        <v/>
      </c>
      <c r="C1310" s="11">
        <v>1353.0</v>
      </c>
    </row>
    <row r="1311" ht="90.0" customHeight="1">
      <c r="A1311" s="9" t="s">
        <v>1325</v>
      </c>
      <c r="B1311" s="8" t="str">
        <f>IMAGE("http://plassets.ws.pho.to/e/794/result_square.jpg")</f>
        <v/>
      </c>
      <c r="C1311" s="11">
        <v>794.0</v>
      </c>
    </row>
    <row r="1312" ht="90.0" customHeight="1">
      <c r="A1312" s="9" t="s">
        <v>1326</v>
      </c>
      <c r="B1312" s="8" t="str">
        <f>IMAGE("http://plassets.ws.pho.to/a/e/default/2203.jpg")</f>
        <v/>
      </c>
      <c r="C1312" s="11">
        <v>2203.0</v>
      </c>
    </row>
    <row r="1313" ht="90.0" customHeight="1">
      <c r="A1313" s="9" t="s">
        <v>1328</v>
      </c>
      <c r="B1313" s="8" t="str">
        <f>IMAGE("http://plassets.ws.pho.to/e/1857/result_square_v1.jpg")</f>
        <v/>
      </c>
      <c r="C1313" s="11">
        <v>1857.0</v>
      </c>
    </row>
    <row r="1314" ht="90.0" customHeight="1">
      <c r="A1314" s="9" t="s">
        <v>1329</v>
      </c>
      <c r="B1314" s="8" t="str">
        <f>IMAGE("http://plassets.ws.pho.to/e/2356/result_square.gif")</f>
        <v/>
      </c>
      <c r="C1314" s="11">
        <v>2356.0</v>
      </c>
    </row>
    <row r="1315" ht="90.0" customHeight="1">
      <c r="A1315" s="9" t="s">
        <v>1330</v>
      </c>
      <c r="B1315" s="8" t="str">
        <f>IMAGE("http://plassets.ws.pho.to/a/e/default/1336.jpg")</f>
        <v/>
      </c>
      <c r="C1315" s="11">
        <v>1336.0</v>
      </c>
    </row>
    <row r="1316" ht="90.0" customHeight="1">
      <c r="A1316" s="9" t="s">
        <v>1331</v>
      </c>
      <c r="B1316" s="8" t="str">
        <f>IMAGE("http://plassets.ws.pho.to/e/1228/result_square.jpg")</f>
        <v/>
      </c>
      <c r="C1316" s="11">
        <v>1228.0</v>
      </c>
    </row>
    <row r="1317" ht="90.0" customHeight="1">
      <c r="A1317" s="8" t="s">
        <v>1332</v>
      </c>
      <c r="B1317" s="8" t="str">
        <f>IMAGE("http://plassets.ws.pho.to/a/e/default/2904.jpg")</f>
        <v/>
      </c>
      <c r="C1317" s="10">
        <v>2904.0</v>
      </c>
    </row>
    <row r="1318" ht="90.0" customHeight="1">
      <c r="A1318" s="9" t="s">
        <v>1333</v>
      </c>
      <c r="B1318" s="8" t="str">
        <f>IMAGE("http://plassets.ws.pho.to/e/2564/result_square.gif")</f>
        <v/>
      </c>
      <c r="C1318" s="11">
        <v>2564.0</v>
      </c>
    </row>
    <row r="1319" ht="90.0" customHeight="1">
      <c r="A1319" s="9" t="s">
        <v>1334</v>
      </c>
      <c r="B1319" s="8" t="str">
        <f>IMAGE("http://plassets.ws.pho.to/e/1674/result_square.jpg")</f>
        <v/>
      </c>
      <c r="C1319" s="11">
        <v>1674.0</v>
      </c>
    </row>
    <row r="1320" ht="90.0" customHeight="1">
      <c r="A1320" s="9" t="s">
        <v>1335</v>
      </c>
      <c r="B1320" s="8" t="str">
        <f>IMAGE("http://plassets.ws.pho.to/e/1003/result_square.jpg")</f>
        <v/>
      </c>
      <c r="C1320" s="11">
        <v>1003.0</v>
      </c>
    </row>
    <row r="1321" ht="90.0" customHeight="1">
      <c r="A1321" s="9" t="s">
        <v>1336</v>
      </c>
      <c r="B1321" s="8" t="str">
        <f>IMAGE("http://plassets.ws.pho.to/e/2678/result_square.gif")</f>
        <v/>
      </c>
      <c r="C1321" s="11">
        <v>2678.0</v>
      </c>
    </row>
    <row r="1322" ht="90.0" customHeight="1">
      <c r="A1322" s="9" t="s">
        <v>1337</v>
      </c>
      <c r="B1322" s="8" t="str">
        <f>IMAGE("http://plassets.ws.pho.to/e/1852/result_square.jpg")</f>
        <v/>
      </c>
      <c r="C1322" s="11">
        <v>1852.0</v>
      </c>
    </row>
    <row r="1323" ht="90.0" customHeight="1">
      <c r="A1323" s="9" t="s">
        <v>1338</v>
      </c>
      <c r="B1323" s="8" t="str">
        <f>IMAGE("http://plassets.ws.pho.to/e/1909/result_square.jpg")</f>
        <v/>
      </c>
      <c r="C1323" s="11">
        <v>1909.0</v>
      </c>
    </row>
    <row r="1324" ht="90.0" customHeight="1">
      <c r="A1324" s="9" t="s">
        <v>1339</v>
      </c>
      <c r="B1324" s="8" t="str">
        <f>IMAGE("http://plassets.ws.pho.to/e/1958/result.jpg")</f>
        <v/>
      </c>
      <c r="C1324" s="11">
        <v>1958.0</v>
      </c>
    </row>
    <row r="1325" ht="90.0" customHeight="1">
      <c r="A1325" s="8" t="s">
        <v>1340</v>
      </c>
      <c r="B1325" s="8" t="str">
        <f>IMAGE("http://plassets.ws.pho.to/a/e/default/2905.jpg")</f>
        <v/>
      </c>
      <c r="C1325" s="10">
        <v>2905.0</v>
      </c>
    </row>
    <row r="1326" ht="90.0" customHeight="1">
      <c r="A1326" s="9" t="s">
        <v>1341</v>
      </c>
      <c r="B1326" s="8" t="str">
        <f>IMAGE("http://plassets.ws.pho.to/e/894/result_square.jpg")</f>
        <v/>
      </c>
      <c r="C1326" s="11">
        <v>894.0</v>
      </c>
    </row>
    <row r="1327" ht="90.0" customHeight="1">
      <c r="A1327" s="9" t="s">
        <v>1342</v>
      </c>
      <c r="B1327" s="8" t="str">
        <f>IMAGE("http://plassets.ws.pho.to/e/2248/result_square_v1562745976.jpg")</f>
        <v/>
      </c>
      <c r="C1327" s="11">
        <v>2248.0</v>
      </c>
    </row>
    <row r="1328" ht="90.0" customHeight="1">
      <c r="A1328" s="9" t="s">
        <v>1343</v>
      </c>
      <c r="B1328" s="8" t="str">
        <f>IMAGE("http://plassets.ws.pho.to/e/2335/result_square.jpg")</f>
        <v/>
      </c>
      <c r="C1328" s="11">
        <v>2335.0</v>
      </c>
    </row>
    <row r="1329" ht="90.0" customHeight="1">
      <c r="A1329" s="9" t="s">
        <v>1348</v>
      </c>
      <c r="B1329" s="8" t="str">
        <f>IMAGE("http://plassets.ws.pho.to/e/1932/result_square.jpg")</f>
        <v/>
      </c>
      <c r="C1329" s="11">
        <v>1932.0</v>
      </c>
    </row>
    <row r="1330" ht="90.0" customHeight="1">
      <c r="A1330" s="8" t="s">
        <v>1350</v>
      </c>
      <c r="B1330" s="8" t="str">
        <f>IMAGE("http://plassets.ws.pho.to/e/3093/result_square.jpg")</f>
        <v/>
      </c>
      <c r="C1330" s="10">
        <v>3093.0</v>
      </c>
    </row>
    <row r="1331" ht="90.0" customHeight="1">
      <c r="A1331" s="9" t="s">
        <v>1345</v>
      </c>
      <c r="B1331" s="8" t="str">
        <f>IMAGE("http://plassets.ws.pho.to/e/1104/result_square.jpg")</f>
        <v/>
      </c>
      <c r="C1331" s="11">
        <v>1104.0</v>
      </c>
    </row>
    <row r="1332" ht="90.0" customHeight="1">
      <c r="A1332" s="9" t="s">
        <v>1346</v>
      </c>
      <c r="B1332" s="8" t="str">
        <f>IMAGE("http://plassets.ws.pho.to/e/1285/result_square.jpg")</f>
        <v/>
      </c>
      <c r="C1332" s="11">
        <v>1285.0</v>
      </c>
    </row>
    <row r="1333" ht="90.0" customHeight="1">
      <c r="A1333" s="9" t="s">
        <v>1347</v>
      </c>
      <c r="B1333" s="8" t="str">
        <f>IMAGE("http://plassets.ws.pho.to/e/2607/result_square.jpg")</f>
        <v/>
      </c>
      <c r="C1333" s="11">
        <v>2607.0</v>
      </c>
    </row>
    <row r="1334" ht="90.0" customHeight="1">
      <c r="A1334" s="9" t="s">
        <v>1349</v>
      </c>
      <c r="B1334" s="8" t="str">
        <f>IMAGE("http://plassets.ws.pho.to/e/2190/result_square.jpg")</f>
        <v/>
      </c>
      <c r="C1334" s="11">
        <v>2190.0</v>
      </c>
    </row>
    <row r="1335" ht="90.0" customHeight="1">
      <c r="A1335" s="9" t="s">
        <v>1351</v>
      </c>
      <c r="B1335" s="8" t="str">
        <f>IMAGE("http://plassets.ws.pho.to/e/893/result.jpg")</f>
        <v/>
      </c>
      <c r="C1335" s="11">
        <v>893.0</v>
      </c>
    </row>
    <row r="1336" ht="90.0" customHeight="1">
      <c r="A1336" s="9" t="s">
        <v>1352</v>
      </c>
      <c r="B1336" s="8" t="str">
        <f>IMAGE("http://plassets.ws.pho.to/e/675/result.jpg")</f>
        <v/>
      </c>
      <c r="C1336" s="11">
        <v>675.0</v>
      </c>
    </row>
    <row r="1337" ht="90.0" customHeight="1">
      <c r="A1337" s="9" t="s">
        <v>1353</v>
      </c>
      <c r="B1337" s="8" t="str">
        <f>IMAGE("http://plassets.ws.pho.to/e/707/result_square.jpg")</f>
        <v/>
      </c>
      <c r="C1337" s="11">
        <v>707.0</v>
      </c>
    </row>
    <row r="1338" ht="90.0" customHeight="1">
      <c r="A1338" s="9" t="s">
        <v>1354</v>
      </c>
      <c r="B1338" s="8" t="str">
        <f>IMAGE("http://plassets.ws.pho.to/e/1657/result_square.jpg")</f>
        <v/>
      </c>
      <c r="C1338" s="11">
        <v>1657.0</v>
      </c>
    </row>
    <row r="1339" ht="90.0" customHeight="1">
      <c r="A1339" s="9" t="s">
        <v>1355</v>
      </c>
      <c r="B1339" s="8" t="str">
        <f>IMAGE("http://plassets.ws.pho.to/e/1345/result_square.jpg")</f>
        <v/>
      </c>
      <c r="C1339" s="11">
        <v>1345.0</v>
      </c>
    </row>
    <row r="1340" ht="90.0" customHeight="1">
      <c r="A1340" s="9" t="s">
        <v>1356</v>
      </c>
      <c r="B1340" s="8" t="str">
        <f>IMAGE("http://plassets.ws.pho.to/e/753/result_square.jpg")</f>
        <v/>
      </c>
      <c r="C1340" s="11">
        <v>753.0</v>
      </c>
    </row>
    <row r="1341" ht="90.0" customHeight="1">
      <c r="A1341" s="9" t="s">
        <v>1357</v>
      </c>
      <c r="B1341" s="8" t="str">
        <f>IMAGE("http://plassets.ws.pho.to/e/1313/result_square.jpg")</f>
        <v/>
      </c>
      <c r="C1341" s="11">
        <v>1313.0</v>
      </c>
    </row>
    <row r="1342" ht="90.0" customHeight="1">
      <c r="A1342" s="9" t="s">
        <v>1358</v>
      </c>
      <c r="B1342" s="8" t="str">
        <f>IMAGE("http://plassets.ws.pho.to/e/1113/result_square.jpg")</f>
        <v/>
      </c>
      <c r="C1342" s="11">
        <v>1113.0</v>
      </c>
    </row>
    <row r="1343" ht="90.0" customHeight="1">
      <c r="A1343" s="9" t="s">
        <v>1359</v>
      </c>
      <c r="B1343" s="8" t="str">
        <f>IMAGE("http://plassets.ws.pho.to/e/1317/result.jpg")</f>
        <v/>
      </c>
      <c r="C1343" s="11">
        <v>1317.0</v>
      </c>
    </row>
    <row r="1344" ht="90.0" customHeight="1">
      <c r="A1344" s="9" t="s">
        <v>1360</v>
      </c>
      <c r="B1344" s="8" t="str">
        <f>IMAGE("http://plassets.ws.pho.to/e/752/result_square.jpg")</f>
        <v/>
      </c>
      <c r="C1344" s="11">
        <v>752.0</v>
      </c>
    </row>
    <row r="1345" ht="90.0" customHeight="1">
      <c r="A1345" s="9" t="s">
        <v>1361</v>
      </c>
      <c r="B1345" s="8" t="str">
        <f>IMAGE("http://plassets.ws.pho.to/e/1537/result_square.jpg")</f>
        <v/>
      </c>
      <c r="C1345" s="11">
        <v>1537.0</v>
      </c>
    </row>
    <row r="1346" ht="90.0" customHeight="1">
      <c r="A1346" s="9" t="s">
        <v>1362</v>
      </c>
      <c r="B1346" s="8" t="str">
        <f>IMAGE("http://plassets.ws.pho.to/e/1110/result_square.jpg")</f>
        <v/>
      </c>
      <c r="C1346" s="11">
        <v>1110.0</v>
      </c>
    </row>
    <row r="1347" ht="90.0" customHeight="1">
      <c r="A1347" s="9" t="s">
        <v>1363</v>
      </c>
      <c r="B1347" s="8" t="str">
        <f>IMAGE("http://plassets.ws.pho.to/a/e/default/2204.jpg")</f>
        <v/>
      </c>
      <c r="C1347" s="11">
        <v>2204.0</v>
      </c>
    </row>
    <row r="1348" ht="90.0" customHeight="1">
      <c r="A1348" s="9" t="s">
        <v>1364</v>
      </c>
      <c r="B1348" s="8" t="str">
        <f>IMAGE("http://plassets.ws.pho.to/e/1513/result_square.jpeg")</f>
        <v/>
      </c>
      <c r="C1348" s="11">
        <v>1513.0</v>
      </c>
    </row>
    <row r="1349" ht="90.0" customHeight="1">
      <c r="A1349" s="8" t="s">
        <v>1365</v>
      </c>
      <c r="B1349" s="8" t="str">
        <f>IMAGE("http://plassets.ws.pho.to/e/3087/result_square.jpg")</f>
        <v/>
      </c>
      <c r="C1349" s="10">
        <v>3087.0</v>
      </c>
    </row>
    <row r="1350" ht="90.0" customHeight="1">
      <c r="A1350" s="9" t="s">
        <v>1366</v>
      </c>
      <c r="B1350" s="8" t="str">
        <f>IMAGE("http://plassets.ws.pho.to/e/1634/result_square_v1.jpg")</f>
        <v/>
      </c>
      <c r="C1350" s="11">
        <v>1634.0</v>
      </c>
    </row>
    <row r="1351" ht="90.0" customHeight="1">
      <c r="A1351" s="8" t="s">
        <v>1367</v>
      </c>
      <c r="B1351" s="8" t="str">
        <f>IMAGE("http://plassets.ws.pho.to/e/2882/result_square.jpg")</f>
        <v/>
      </c>
      <c r="C1351" s="10">
        <v>2882.0</v>
      </c>
    </row>
    <row r="1352" ht="90.0" customHeight="1">
      <c r="A1352" s="9" t="s">
        <v>1368</v>
      </c>
      <c r="B1352" s="8" t="str">
        <f>IMAGE("http://plassets.ws.pho.to/e/1678/result_square.jpg")</f>
        <v/>
      </c>
      <c r="C1352" s="11">
        <v>1678.0</v>
      </c>
    </row>
    <row r="1353" ht="90.0" customHeight="1">
      <c r="A1353" s="9" t="s">
        <v>1369</v>
      </c>
      <c r="B1353" s="8" t="str">
        <f>IMAGE("http://plassets.ws.pho.to/e/355/result_square.jpg")</f>
        <v/>
      </c>
      <c r="C1353" s="11">
        <v>355.0</v>
      </c>
    </row>
    <row r="1354" ht="90.0" customHeight="1">
      <c r="A1354" s="9" t="s">
        <v>1370</v>
      </c>
      <c r="B1354" s="8" t="str">
        <f>IMAGE("http://plassets.ws.pho.to/e/2109/result_square.jpg")</f>
        <v/>
      </c>
      <c r="C1354" s="11">
        <v>2109.0</v>
      </c>
    </row>
    <row r="1355" ht="90.0" customHeight="1">
      <c r="A1355" s="9" t="s">
        <v>1371</v>
      </c>
      <c r="B1355" s="8" t="str">
        <f>IMAGE("http://plassets.ws.pho.to/e/845/result.jpg")</f>
        <v/>
      </c>
      <c r="C1355" s="11">
        <v>845.0</v>
      </c>
    </row>
    <row r="1356" ht="90.0" customHeight="1">
      <c r="A1356" s="9" t="s">
        <v>1372</v>
      </c>
      <c r="B1356" s="8" t="str">
        <f>IMAGE("http://plassets.ws.pho.to/e/1171/result_square.jpg")</f>
        <v/>
      </c>
      <c r="C1356" s="11">
        <v>1171.0</v>
      </c>
    </row>
    <row r="1357" ht="90.0" customHeight="1">
      <c r="A1357" s="9" t="s">
        <v>1373</v>
      </c>
      <c r="B1357" s="8" t="str">
        <f>IMAGE("http://plassets.ws.pho.to/e/1978/result_square_1.jpg")</f>
        <v/>
      </c>
      <c r="C1357" s="11">
        <v>1978.0</v>
      </c>
    </row>
    <row r="1358" ht="90.0" customHeight="1">
      <c r="A1358" s="9" t="s">
        <v>1374</v>
      </c>
      <c r="B1358" s="8" t="str">
        <f>IMAGE("http://plassets.ws.pho.to/e/371/result_square.jpg")</f>
        <v/>
      </c>
      <c r="C1358" s="11">
        <v>371.0</v>
      </c>
    </row>
    <row r="1359" ht="90.0" customHeight="1">
      <c r="A1359" s="9" t="s">
        <v>1375</v>
      </c>
      <c r="B1359" s="8" t="str">
        <f>IMAGE("http://plassets.ws.pho.to/e/1238/result_square.jpg")</f>
        <v/>
      </c>
      <c r="C1359" s="11">
        <v>1238.0</v>
      </c>
    </row>
    <row r="1360" ht="90.0" customHeight="1">
      <c r="A1360" s="9" t="s">
        <v>1376</v>
      </c>
      <c r="B1360" s="8" t="str">
        <f>IMAGE("http://plassets.ws.pho.to/e/1251/result_square.jpg")</f>
        <v/>
      </c>
      <c r="C1360" s="11">
        <v>1251.0</v>
      </c>
    </row>
    <row r="1361" ht="90.0" customHeight="1">
      <c r="A1361" s="9" t="s">
        <v>1377</v>
      </c>
      <c r="B1361" s="8" t="str">
        <f>IMAGE("http://plassets.ws.pho.to/e/1292/result_square.jpg")</f>
        <v/>
      </c>
      <c r="C1361" s="11">
        <v>1292.0</v>
      </c>
    </row>
    <row r="1362" ht="90.0" customHeight="1">
      <c r="A1362" s="8" t="s">
        <v>1378</v>
      </c>
      <c r="B1362" s="8" t="str">
        <f>IMAGE("http://plassets.ws.pho.to/a/e/default/3231.jpg")</f>
        <v/>
      </c>
      <c r="C1362" s="10">
        <v>3231.0</v>
      </c>
    </row>
    <row r="1363" ht="90.0" customHeight="1">
      <c r="A1363" s="8" t="s">
        <v>1379</v>
      </c>
      <c r="B1363" s="8" t="str">
        <f>IMAGE("http://plassets.ws.pho.to/a/e/default/3224.jpg")</f>
        <v/>
      </c>
      <c r="C1363" s="10">
        <v>3224.0</v>
      </c>
    </row>
    <row r="1364" ht="90.0" customHeight="1">
      <c r="A1364" s="8" t="s">
        <v>1380</v>
      </c>
      <c r="B1364" s="8" t="str">
        <f>IMAGE("http://plassets.ws.pho.to/a/e/default/3242.jpg")</f>
        <v/>
      </c>
      <c r="C1364" s="10">
        <v>3242.0</v>
      </c>
    </row>
    <row r="1365" ht="90.0" customHeight="1">
      <c r="A1365" s="8" t="s">
        <v>1381</v>
      </c>
      <c r="B1365" s="8" t="str">
        <f>IMAGE("http://plassets.ws.pho.to/a/e/default/3243.jpg")</f>
        <v/>
      </c>
      <c r="C1365" s="10">
        <v>3243.0</v>
      </c>
    </row>
    <row r="1366" ht="90.0" customHeight="1">
      <c r="A1366" s="8" t="s">
        <v>1382</v>
      </c>
      <c r="B1366" s="8" t="str">
        <f>IMAGE("http://plassets.ws.pho.to/a/e/default/3223.jpg")</f>
        <v/>
      </c>
      <c r="C1366" s="10">
        <v>3223.0</v>
      </c>
    </row>
    <row r="1367" ht="90.0" customHeight="1">
      <c r="A1367" s="8" t="s">
        <v>1383</v>
      </c>
      <c r="B1367" s="8" t="str">
        <f>IMAGE("http://plassets.ws.pho.to/a/e/default/3238.jpg")</f>
        <v/>
      </c>
      <c r="C1367" s="10">
        <v>3238.0</v>
      </c>
    </row>
    <row r="1368" ht="90.0" customHeight="1">
      <c r="A1368" s="8" t="s">
        <v>1384</v>
      </c>
      <c r="B1368" s="8" t="str">
        <f>IMAGE("http://plassets.ws.pho.to/a/e/default/3222.jpg")</f>
        <v/>
      </c>
      <c r="C1368" s="10">
        <v>3222.0</v>
      </c>
    </row>
    <row r="1369" ht="90.0" customHeight="1">
      <c r="A1369" s="8" t="s">
        <v>1385</v>
      </c>
      <c r="B1369" s="8" t="str">
        <f>IMAGE("http://plassets.ws.pho.to/e/3290/result.gif")</f>
        <v/>
      </c>
      <c r="C1369" s="10">
        <v>3290.0</v>
      </c>
    </row>
    <row r="1370" ht="90.0" customHeight="1">
      <c r="A1370" s="8" t="s">
        <v>1387</v>
      </c>
      <c r="B1370" s="8" t="str">
        <f>IMAGE("http://plassets.ws.pho.to/e/3289/result.gif")</f>
        <v/>
      </c>
      <c r="C1370" s="10">
        <v>3289.0</v>
      </c>
    </row>
    <row r="1371" ht="90.0" customHeight="1">
      <c r="A1371" s="8" t="s">
        <v>1388</v>
      </c>
      <c r="B1371" s="8" t="str">
        <f>IMAGE("http://plassets.ws.pho.to/a/e/default/3246.jpg")</f>
        <v/>
      </c>
      <c r="C1371" s="10">
        <v>3246.0</v>
      </c>
    </row>
    <row r="1372" ht="90.0" customHeight="1">
      <c r="A1372" s="8" t="s">
        <v>1390</v>
      </c>
      <c r="B1372" s="8" t="str">
        <f>IMAGE("http://plassets.ws.pho.to/a/e/default/3227.jpg")</f>
        <v/>
      </c>
      <c r="C1372" s="10">
        <v>3227.0</v>
      </c>
    </row>
    <row r="1373" ht="90.0" customHeight="1">
      <c r="A1373" s="8" t="s">
        <v>1393</v>
      </c>
      <c r="B1373" s="8" t="str">
        <f>IMAGE("http://plassets.ws.pho.to/a/e/default/3240.jpg")</f>
        <v/>
      </c>
      <c r="C1373" s="10">
        <v>3240.0</v>
      </c>
    </row>
    <row r="1374" ht="90.0" customHeight="1">
      <c r="A1374" s="8" t="s">
        <v>1395</v>
      </c>
      <c r="B1374" s="8" t="str">
        <f>IMAGE("http://plassets.ws.pho.to/e/3283/result.jpg")</f>
        <v/>
      </c>
      <c r="C1374" s="10">
        <v>3283.0</v>
      </c>
    </row>
    <row r="1375" ht="90.0" customHeight="1">
      <c r="A1375" s="8" t="s">
        <v>1396</v>
      </c>
      <c r="B1375" s="8" t="str">
        <f>IMAGE("http://plassets.ws.pho.to/a/e/default/3225.jpg")</f>
        <v/>
      </c>
      <c r="C1375" s="10">
        <v>3225.0</v>
      </c>
    </row>
    <row r="1376" ht="90.0" customHeight="1">
      <c r="A1376" s="8" t="s">
        <v>1398</v>
      </c>
      <c r="B1376" s="8" t="str">
        <f>IMAGE("http://plassets.ws.pho.to/a/e/default/3285.jpg")</f>
        <v/>
      </c>
      <c r="C1376" s="10">
        <v>3285.0</v>
      </c>
    </row>
    <row r="1377" ht="90.0" customHeight="1">
      <c r="A1377" s="8" t="s">
        <v>1400</v>
      </c>
      <c r="B1377" s="8" t="str">
        <f>IMAGE("http://plassets.ws.pho.to/e/3276/result.gif")</f>
        <v/>
      </c>
      <c r="C1377" s="10">
        <v>3276.0</v>
      </c>
    </row>
    <row r="1378" ht="90.0" customHeight="1">
      <c r="A1378" s="8" t="s">
        <v>1401</v>
      </c>
      <c r="B1378" s="8" t="str">
        <f>IMAGE("http://plassets.ws.pho.to/e/3286/result.jpg")</f>
        <v/>
      </c>
      <c r="C1378" s="10">
        <v>3286.0</v>
      </c>
    </row>
    <row r="1379" ht="90.0" customHeight="1">
      <c r="A1379" s="8" t="s">
        <v>1403</v>
      </c>
      <c r="B1379" s="8" t="str">
        <f>IMAGE("http://plassets.ws.pho.to/a/e/default/3249.jpg")</f>
        <v/>
      </c>
      <c r="C1379" s="10">
        <v>3249.0</v>
      </c>
    </row>
    <row r="1380" ht="90.0" customHeight="1">
      <c r="A1380" s="8" t="s">
        <v>1404</v>
      </c>
      <c r="B1380" s="8" t="str">
        <f>IMAGE("http://plassets.ws.pho.to/a/e/default/3229.jpg")</f>
        <v/>
      </c>
      <c r="C1380" s="10">
        <v>3229.0</v>
      </c>
    </row>
    <row r="1381" ht="90.0" customHeight="1">
      <c r="A1381" s="8" t="s">
        <v>1406</v>
      </c>
      <c r="B1381" s="8" t="str">
        <f>IMAGE("http://plassets.ws.pho.to/a/e/default/3247.jpg")</f>
        <v/>
      </c>
      <c r="C1381" s="10">
        <v>3247.0</v>
      </c>
    </row>
    <row r="1382" ht="90.0" customHeight="1">
      <c r="A1382" s="8" t="s">
        <v>1407</v>
      </c>
      <c r="B1382" s="8" t="str">
        <f>IMAGE("http://plassets.ws.pho.to/a/e/default/3241.jpg")</f>
        <v/>
      </c>
      <c r="C1382" s="10">
        <v>3241.0</v>
      </c>
    </row>
    <row r="1383" ht="90.0" customHeight="1">
      <c r="A1383" s="8" t="s">
        <v>1409</v>
      </c>
      <c r="B1383" s="8" t="str">
        <f>IMAGE("http://plassets.ws.pho.to/a/e/default/3230.jpg")</f>
        <v/>
      </c>
      <c r="C1383" s="10">
        <v>3230.0</v>
      </c>
    </row>
    <row r="1384" ht="90.0" customHeight="1">
      <c r="A1384" s="8" t="s">
        <v>1410</v>
      </c>
      <c r="B1384" s="8" t="str">
        <f>IMAGE("http://plassets.ws.pho.to/e/3288/result.jpg")</f>
        <v/>
      </c>
      <c r="C1384" s="10">
        <v>3288.0</v>
      </c>
    </row>
    <row r="1385" ht="90.0" customHeight="1">
      <c r="A1385" s="8" t="s">
        <v>1412</v>
      </c>
      <c r="B1385" s="8" t="str">
        <f>IMAGE("http://plassets.ws.pho.to/e/3284/result.jpg")</f>
        <v/>
      </c>
      <c r="C1385" s="10">
        <v>3284.0</v>
      </c>
    </row>
    <row r="1386" ht="90.0" customHeight="1">
      <c r="A1386" s="8" t="s">
        <v>1414</v>
      </c>
      <c r="B1386" s="8" t="str">
        <f>IMAGE("http://plassets.ws.pho.to/a/e/default/3233.jpg")</f>
        <v/>
      </c>
      <c r="C1386" s="10">
        <v>3233.0</v>
      </c>
    </row>
    <row r="1387" ht="90.0" customHeight="1">
      <c r="A1387" s="8" t="s">
        <v>1415</v>
      </c>
      <c r="B1387" s="8" t="str">
        <f>IMAGE("http://plassets.ws.pho.to/a/e/default/3234.jpg")</f>
        <v/>
      </c>
      <c r="C1387" s="10">
        <v>3234.0</v>
      </c>
    </row>
    <row r="1388" ht="90.0" customHeight="1">
      <c r="A1388" s="8" t="s">
        <v>1417</v>
      </c>
      <c r="B1388" s="8" t="str">
        <f>IMAGE("http://plassets.ws.pho.to/a/e/default/3245.jpg")</f>
        <v/>
      </c>
      <c r="C1388" s="10">
        <v>3245.0</v>
      </c>
    </row>
    <row r="1389" ht="90.0" customHeight="1">
      <c r="A1389" s="8" t="s">
        <v>1418</v>
      </c>
      <c r="B1389" s="8" t="str">
        <f>IMAGE("http://plassets.ws.pho.to/a/e/default/3248.jpg")</f>
        <v/>
      </c>
      <c r="C1389" s="10">
        <v>3248.0</v>
      </c>
    </row>
    <row r="1390" ht="90.0" customHeight="1">
      <c r="A1390" s="8" t="s">
        <v>1420</v>
      </c>
      <c r="B1390" s="8" t="str">
        <f>IMAGE("http://plassets.ws.pho.to/a/e/default/3237.jpg")</f>
        <v/>
      </c>
      <c r="C1390" s="10">
        <v>3237.0</v>
      </c>
    </row>
    <row r="1391" ht="90.0" customHeight="1">
      <c r="A1391" s="8" t="s">
        <v>1421</v>
      </c>
      <c r="B1391" s="8" t="str">
        <f>IMAGE("http://plassets.ws.pho.to/a/e/default/3232.jpg")</f>
        <v/>
      </c>
      <c r="C1391" s="10">
        <v>3232.0</v>
      </c>
    </row>
    <row r="1392" ht="90.0" customHeight="1">
      <c r="A1392" s="8" t="s">
        <v>1423</v>
      </c>
      <c r="B1392" s="8" t="str">
        <f>IMAGE("http://plassets.ws.pho.to/e/3287/result.gif")</f>
        <v/>
      </c>
      <c r="C1392" s="10">
        <v>3287.0</v>
      </c>
    </row>
    <row r="1393" ht="90.0" customHeight="1">
      <c r="A1393" s="8" t="s">
        <v>1424</v>
      </c>
      <c r="B1393" s="8" t="str">
        <f>IMAGE("http://plassets.ws.pho.to/a/e/default/3220.jpg")</f>
        <v/>
      </c>
      <c r="C1393" s="10">
        <v>3220.0</v>
      </c>
    </row>
    <row r="1394" ht="90.0" customHeight="1">
      <c r="A1394" s="8" t="s">
        <v>1426</v>
      </c>
      <c r="B1394" s="8" t="str">
        <f>IMAGE("http://plassets.ws.pho.to/a/e/default/3235.jpg")</f>
        <v/>
      </c>
      <c r="C1394" s="10">
        <v>3235.0</v>
      </c>
    </row>
    <row r="1395" ht="90.0" customHeight="1">
      <c r="A1395" s="8" t="s">
        <v>1427</v>
      </c>
      <c r="B1395" s="8" t="str">
        <f>IMAGE("http://plassets.ws.pho.to/a/e/default/3244.jpg")</f>
        <v/>
      </c>
      <c r="C1395" s="10">
        <v>3244.0</v>
      </c>
    </row>
    <row r="1396" ht="90.0" customHeight="1">
      <c r="A1396" s="8" t="s">
        <v>1429</v>
      </c>
      <c r="B1396" s="8" t="str">
        <f>IMAGE("http://plassets.ws.pho.to/a/e/default/3239.jpg")</f>
        <v/>
      </c>
      <c r="C1396" s="10">
        <v>3239.0</v>
      </c>
    </row>
    <row r="1397" ht="90.0" customHeight="1">
      <c r="A1397" s="8" t="s">
        <v>1430</v>
      </c>
      <c r="B1397" s="8" t="str">
        <f>IMAGE("http://plassets.ws.pho.to/a/e/default/3226.jpg")</f>
        <v/>
      </c>
      <c r="C1397" s="10">
        <v>3226.0</v>
      </c>
    </row>
    <row r="1398" ht="90.0" customHeight="1">
      <c r="A1398" s="8" t="s">
        <v>1432</v>
      </c>
      <c r="B1398" s="8" t="str">
        <f>IMAGE("http://plassets.ws.pho.to/a/e/default/3236.jpg")</f>
        <v/>
      </c>
      <c r="C1398" s="10">
        <v>3236.0</v>
      </c>
    </row>
    <row r="1399" ht="90.0" customHeight="1">
      <c r="A1399" s="9" t="s">
        <v>1386</v>
      </c>
      <c r="B1399" s="8" t="str">
        <f>IMAGE("http://plassets.ws.pho.to/e/1247/result_square.jpg")</f>
        <v/>
      </c>
      <c r="C1399" s="11">
        <v>1247.0</v>
      </c>
    </row>
    <row r="1400" ht="90.0" customHeight="1">
      <c r="A1400" s="9" t="s">
        <v>1389</v>
      </c>
      <c r="B1400" s="8" t="str">
        <f>IMAGE("http://plassets.ws.pho.to/e/1269/result_square.jpg")</f>
        <v/>
      </c>
      <c r="C1400" s="11">
        <v>1269.0</v>
      </c>
    </row>
    <row r="1401" ht="90.0" customHeight="1">
      <c r="A1401" s="8" t="s">
        <v>1391</v>
      </c>
      <c r="B1401" s="8" t="str">
        <f>IMAGE("http://plassets.ws.pho.to/e/2895/result_square.jpg")</f>
        <v/>
      </c>
      <c r="C1401" s="10">
        <v>2895.0</v>
      </c>
    </row>
    <row r="1402" ht="90.0" customHeight="1">
      <c r="A1402" s="9" t="s">
        <v>1392</v>
      </c>
      <c r="B1402" s="8" t="str">
        <f>IMAGE("http://plassets.ws.pho.to/e/795/result_square.jpg")</f>
        <v/>
      </c>
      <c r="C1402" s="11">
        <v>795.0</v>
      </c>
    </row>
    <row r="1403" ht="90.0" customHeight="1">
      <c r="A1403" s="9" t="s">
        <v>1394</v>
      </c>
      <c r="B1403" s="8" t="str">
        <f>IMAGE("http://plassets.ws.pho.to/e/644/result_320.gif")</f>
        <v/>
      </c>
      <c r="C1403" s="11">
        <v>644.0</v>
      </c>
    </row>
    <row r="1404" ht="90.0" customHeight="1">
      <c r="A1404" s="9" t="s">
        <v>1397</v>
      </c>
      <c r="B1404" s="8" t="str">
        <f>IMAGE("http://plassets.ws.pho.to/e/2692/result_square.jpg")</f>
        <v/>
      </c>
      <c r="C1404" s="11">
        <v>2692.0</v>
      </c>
    </row>
    <row r="1405" ht="90.0" customHeight="1">
      <c r="A1405" s="9" t="s">
        <v>1399</v>
      </c>
      <c r="B1405" s="8" t="str">
        <f>IMAGE("http://plassets.ws.pho.to/a/e/default/1479.jpg")</f>
        <v/>
      </c>
      <c r="C1405" s="11">
        <v>1479.0</v>
      </c>
    </row>
    <row r="1406" ht="90.0" customHeight="1">
      <c r="A1406" s="9" t="s">
        <v>1402</v>
      </c>
      <c r="B1406" s="8" t="str">
        <f>IMAGE("http://plassets.ws.pho.to/e/1725/result_square.gif")</f>
        <v/>
      </c>
      <c r="C1406" s="11">
        <v>1725.0</v>
      </c>
    </row>
    <row r="1407" ht="90.0" customHeight="1">
      <c r="A1407" s="9" t="s">
        <v>1405</v>
      </c>
      <c r="B1407" s="8" t="str">
        <f>IMAGE("http://plassets.ws.pho.to/e/590/result_square.jpg")</f>
        <v/>
      </c>
      <c r="C1407" s="11">
        <v>590.0</v>
      </c>
    </row>
    <row r="1408" ht="90.0" customHeight="1">
      <c r="A1408" s="9" t="s">
        <v>1408</v>
      </c>
      <c r="B1408" s="8" t="str">
        <f>IMAGE("http://plassets.ws.pho.to/e/729/result.jpg")</f>
        <v/>
      </c>
      <c r="C1408" s="11">
        <v>729.0</v>
      </c>
    </row>
    <row r="1409" ht="90.0" customHeight="1">
      <c r="A1409" s="9" t="s">
        <v>1411</v>
      </c>
      <c r="B1409" s="8" t="str">
        <f>IMAGE("http://plassets.ws.pho.to/e/2603/result.jpg")</f>
        <v/>
      </c>
      <c r="C1409" s="11">
        <v>2603.0</v>
      </c>
    </row>
    <row r="1410" ht="90.0" customHeight="1">
      <c r="A1410" s="9" t="s">
        <v>1413</v>
      </c>
      <c r="B1410" s="8" t="str">
        <f>IMAGE("http://plassets.ws.pho.to/e/1916/result_square.jpg")</f>
        <v/>
      </c>
      <c r="C1410" s="11">
        <v>1916.0</v>
      </c>
    </row>
    <row r="1411" ht="90.0" customHeight="1">
      <c r="A1411" s="9" t="s">
        <v>1416</v>
      </c>
      <c r="B1411" s="8" t="str">
        <f>IMAGE("http://plassets.ws.pho.to/e/2589/result_square_v1563212663.jpg")</f>
        <v/>
      </c>
      <c r="C1411" s="11">
        <v>2589.0</v>
      </c>
    </row>
    <row r="1412" ht="90.0" customHeight="1">
      <c r="A1412" s="9" t="s">
        <v>1419</v>
      </c>
      <c r="B1412" s="8" t="str">
        <f>IMAGE("http://plassets.ws.pho.to/e/1636/result_square.jpg")</f>
        <v/>
      </c>
      <c r="C1412" s="11">
        <v>1636.0</v>
      </c>
    </row>
    <row r="1413" ht="90.0" customHeight="1">
      <c r="A1413" s="8" t="s">
        <v>1443</v>
      </c>
      <c r="B1413" s="8" t="str">
        <f>IMAGE("http://plassets.ws.pho.to/e/3365/result_square.jpg")</f>
        <v/>
      </c>
      <c r="C1413" s="10">
        <v>3365.0</v>
      </c>
    </row>
    <row r="1414" ht="90.0" customHeight="1">
      <c r="A1414" s="9" t="s">
        <v>1422</v>
      </c>
      <c r="B1414" s="8" t="str">
        <f>IMAGE("http://plassets.ws.pho.to/e/463/result.jpg")</f>
        <v/>
      </c>
      <c r="C1414" s="11">
        <v>463.0</v>
      </c>
    </row>
    <row r="1415" ht="90.0" customHeight="1">
      <c r="A1415" s="9" t="s">
        <v>1425</v>
      </c>
      <c r="B1415" s="8" t="str">
        <f>IMAGE("http://plassets.ws.pho.to/e/504/result.jpg")</f>
        <v/>
      </c>
      <c r="C1415" s="11">
        <v>504.0</v>
      </c>
    </row>
    <row r="1416" ht="90.0" customHeight="1">
      <c r="A1416" s="8" t="s">
        <v>1428</v>
      </c>
      <c r="B1416" s="8" t="str">
        <f>IMAGE("http://plassets.ws.pho.to/e/2914/result_square.jpg")</f>
        <v/>
      </c>
      <c r="C1416" s="10">
        <v>2914.0</v>
      </c>
    </row>
    <row r="1417" ht="90.0" customHeight="1">
      <c r="A1417" s="9" t="s">
        <v>1431</v>
      </c>
      <c r="B1417" s="8" t="str">
        <f>IMAGE("http://plassets.ws.pho.to/a/e/default/444.jpg")</f>
        <v/>
      </c>
      <c r="C1417" s="11">
        <v>444.0</v>
      </c>
    </row>
    <row r="1418" ht="90.0" customHeight="1">
      <c r="A1418" s="8" t="s">
        <v>1433</v>
      </c>
      <c r="B1418" s="8" t="str">
        <f>IMAGE("http://plassets.ws.pho.to/e/2953/result_square.jpg")</f>
        <v/>
      </c>
      <c r="C1418" s="10">
        <v>2953.0</v>
      </c>
    </row>
    <row r="1419" ht="90.0" customHeight="1">
      <c r="A1419" s="9" t="s">
        <v>1434</v>
      </c>
      <c r="B1419" s="8" t="str">
        <f>IMAGE("http://plassets.ws.pho.to/e/1222/result.jpg")</f>
        <v/>
      </c>
      <c r="C1419" s="11">
        <v>1222.0</v>
      </c>
    </row>
    <row r="1420" ht="90.0" customHeight="1">
      <c r="A1420" s="9" t="s">
        <v>1435</v>
      </c>
      <c r="B1420" s="8" t="str">
        <f>IMAGE("http://plassets.ws.pho.to/e/2106/result_square.jpg")</f>
        <v/>
      </c>
      <c r="C1420" s="11">
        <v>2106.0</v>
      </c>
    </row>
    <row r="1421" ht="90.0" customHeight="1">
      <c r="A1421" s="9" t="s">
        <v>1436</v>
      </c>
      <c r="B1421" s="8" t="str">
        <f>IMAGE("http://plassets.ws.pho.to/e/791/result_square.jpg")</f>
        <v/>
      </c>
      <c r="C1421" s="11">
        <v>791.0</v>
      </c>
    </row>
    <row r="1422" ht="90.0" customHeight="1">
      <c r="A1422" s="9" t="s">
        <v>1437</v>
      </c>
      <c r="B1422" s="8" t="str">
        <f>IMAGE("http://plassets.ws.pho.to/e/2696/result_square.jpg")</f>
        <v/>
      </c>
      <c r="C1422" s="11">
        <v>2696.0</v>
      </c>
    </row>
    <row r="1423" ht="90.0" customHeight="1">
      <c r="A1423" s="8" t="s">
        <v>1451</v>
      </c>
      <c r="B1423" s="8" t="str">
        <f>IMAGE("http://plassets.ws.pho.to/e/3142/result_square.jpg")</f>
        <v/>
      </c>
      <c r="C1423" s="10">
        <v>3142.0</v>
      </c>
    </row>
    <row r="1424" ht="90.0" customHeight="1">
      <c r="A1424" s="8" t="s">
        <v>1453</v>
      </c>
      <c r="B1424" s="8" t="str">
        <f>IMAGE("http://plassets.ws.pho.to/e/3083/result.jpg")</f>
        <v/>
      </c>
      <c r="C1424" s="10">
        <v>3083.0</v>
      </c>
    </row>
    <row r="1425" ht="90.0" customHeight="1">
      <c r="A1425" s="9" t="s">
        <v>1438</v>
      </c>
      <c r="B1425" s="8" t="str">
        <f>IMAGE("http://plassets.ws.pho.to/e/792/result_square.jpg")</f>
        <v/>
      </c>
      <c r="C1425" s="11">
        <v>792.0</v>
      </c>
    </row>
    <row r="1426" ht="90.0" customHeight="1">
      <c r="A1426" s="9" t="s">
        <v>1439</v>
      </c>
      <c r="B1426" s="8" t="str">
        <f>IMAGE("http://plassets.ws.pho.to/e/367/result.jpg")</f>
        <v/>
      </c>
      <c r="C1426" s="11">
        <v>367.0</v>
      </c>
    </row>
    <row r="1427" ht="90.0" customHeight="1">
      <c r="A1427" s="9" t="s">
        <v>1440</v>
      </c>
      <c r="B1427" s="8" t="str">
        <f>IMAGE("http://plassets.ws.pho.to/e/948/result.jpg")</f>
        <v/>
      </c>
      <c r="C1427" s="11">
        <v>948.0</v>
      </c>
    </row>
    <row r="1428" ht="90.0" customHeight="1">
      <c r="A1428" s="9" t="s">
        <v>1441</v>
      </c>
      <c r="B1428" s="8" t="str">
        <f>IMAGE("http://plassets.ws.pho.to/e/659/result.jpg")</f>
        <v/>
      </c>
      <c r="C1428" s="11">
        <v>659.0</v>
      </c>
    </row>
    <row r="1429" ht="90.0" customHeight="1">
      <c r="A1429" s="9" t="s">
        <v>1442</v>
      </c>
      <c r="B1429" s="8" t="str">
        <f>IMAGE("http://plassets.ws.pho.to/e/325/result_square.jpg")</f>
        <v/>
      </c>
      <c r="C1429" s="11">
        <v>325.0</v>
      </c>
    </row>
    <row r="1430" ht="90.0" customHeight="1">
      <c r="A1430" s="8" t="s">
        <v>1457</v>
      </c>
      <c r="B1430" s="8" t="str">
        <f>IMAGE("http://plassets.ws.pho.to/e/3216/result_square.jpg")</f>
        <v/>
      </c>
      <c r="C1430" s="10">
        <v>3216.0</v>
      </c>
    </row>
    <row r="1431" ht="90.0" customHeight="1">
      <c r="A1431" s="9" t="s">
        <v>1444</v>
      </c>
      <c r="B1431" s="8" t="str">
        <f>IMAGE("http://plassets.ws.pho.to/e/2308/result_square.jpg")</f>
        <v/>
      </c>
      <c r="C1431" s="11">
        <v>2308.0</v>
      </c>
    </row>
    <row r="1432" ht="90.0" customHeight="1">
      <c r="A1432" s="9" t="s">
        <v>1445</v>
      </c>
      <c r="B1432" s="8" t="str">
        <f>IMAGE("http://plassets.ws.pho.to/e/754/result_square.jpg")</f>
        <v/>
      </c>
      <c r="C1432" s="11">
        <v>754.0</v>
      </c>
    </row>
    <row r="1433" ht="90.0" customHeight="1">
      <c r="A1433" s="9" t="s">
        <v>1446</v>
      </c>
      <c r="B1433" s="8" t="str">
        <f>IMAGE("http://plassets.ws.pho.to/e/748/result_square.jpg")</f>
        <v/>
      </c>
      <c r="C1433" s="11">
        <v>748.0</v>
      </c>
    </row>
    <row r="1434" ht="90.0" customHeight="1">
      <c r="A1434" s="9" t="s">
        <v>1447</v>
      </c>
      <c r="B1434" s="8" t="str">
        <f>IMAGE("http://plassets.ws.pho.to/e/1347/result_square.jpg")</f>
        <v/>
      </c>
      <c r="C1434" s="11">
        <v>1347.0</v>
      </c>
    </row>
    <row r="1435" ht="90.0" customHeight="1">
      <c r="A1435" s="9" t="s">
        <v>1448</v>
      </c>
      <c r="B1435" s="8" t="str">
        <f>IMAGE("http://plassets.ws.pho.to/e/882/result_square.jpg")</f>
        <v/>
      </c>
      <c r="C1435" s="11">
        <v>882.0</v>
      </c>
    </row>
    <row r="1436" ht="90.0" customHeight="1">
      <c r="A1436" s="9" t="s">
        <v>1450</v>
      </c>
      <c r="B1436" s="8" t="str">
        <f>IMAGE("http://plassets.ws.pho.to/e/1485/result_square.jpg")</f>
        <v/>
      </c>
      <c r="C1436" s="11">
        <v>1485.0</v>
      </c>
    </row>
    <row r="1437" ht="90.0" customHeight="1">
      <c r="A1437" s="8" t="s">
        <v>1464</v>
      </c>
      <c r="B1437" s="8" t="str">
        <f>IMAGE("http://plassets.ws.pho.to/e/3303/resultsquare.jpg")</f>
        <v/>
      </c>
      <c r="C1437" s="10">
        <v>3303.0</v>
      </c>
    </row>
    <row r="1438" ht="90.0" customHeight="1">
      <c r="A1438" s="9" t="s">
        <v>1452</v>
      </c>
      <c r="B1438" s="8" t="str">
        <f>IMAGE("http://plassets.ws.pho.to/e/603/result_square.jpg")</f>
        <v/>
      </c>
      <c r="C1438" s="11">
        <v>603.0</v>
      </c>
    </row>
    <row r="1439" ht="90.0" customHeight="1">
      <c r="A1439" s="9" t="s">
        <v>1454</v>
      </c>
      <c r="B1439" s="8" t="str">
        <f>IMAGE("http://plassets.ws.pho.to/e/1920/result_square.jpg")</f>
        <v/>
      </c>
      <c r="C1439" s="11">
        <v>1920.0</v>
      </c>
    </row>
    <row r="1440" ht="90.0" customHeight="1">
      <c r="A1440" s="9" t="s">
        <v>1455</v>
      </c>
      <c r="B1440" s="8" t="str">
        <f>IMAGE("http://plassets.ws.pho.to/e/1818/result_square.jpg")</f>
        <v/>
      </c>
      <c r="C1440" s="11">
        <v>1818.0</v>
      </c>
    </row>
    <row r="1441" ht="90.0" customHeight="1">
      <c r="A1441" s="9" t="s">
        <v>1456</v>
      </c>
      <c r="B1441" s="8" t="str">
        <f>IMAGE("http://plassets.ws.pho.to/e/1511/result_square.jpeg")</f>
        <v/>
      </c>
      <c r="C1441" s="11">
        <v>1511.0</v>
      </c>
    </row>
    <row r="1442" ht="90.0" customHeight="1">
      <c r="A1442" s="8" t="s">
        <v>1458</v>
      </c>
      <c r="B1442" s="8" t="str">
        <f>IMAGE("http://plassets.ws.pho.to/a/e/default/2839.jpg")</f>
        <v/>
      </c>
      <c r="C1442" s="10">
        <v>2839.0</v>
      </c>
    </row>
    <row r="1443" ht="90.0" customHeight="1">
      <c r="A1443" s="8" t="s">
        <v>1459</v>
      </c>
      <c r="B1443" s="8" t="str">
        <f>IMAGE("http://plassets.ws.pho.to/e/2851/result_square1.jpg")</f>
        <v/>
      </c>
      <c r="C1443" s="10">
        <v>2851.0</v>
      </c>
    </row>
    <row r="1444" ht="90.0" customHeight="1">
      <c r="A1444" s="8" t="s">
        <v>1469</v>
      </c>
      <c r="B1444" s="8" t="str">
        <f>IMAGE("http://plassets.ws.pho.to/e/3129/result_square_12.jpg")</f>
        <v/>
      </c>
      <c r="C1444" s="10">
        <v>3129.0</v>
      </c>
    </row>
    <row r="1445" ht="90.0" customHeight="1">
      <c r="A1445" s="8" t="s">
        <v>1471</v>
      </c>
      <c r="B1445" s="8" t="str">
        <f>IMAGE("http://plassets.ws.pho.to/e/3252/result_square.gif")</f>
        <v/>
      </c>
      <c r="C1445" s="10">
        <v>3252.0</v>
      </c>
    </row>
    <row r="1446" ht="90.0" customHeight="1">
      <c r="A1446" s="9" t="s">
        <v>1460</v>
      </c>
      <c r="B1446" s="8" t="str">
        <f>IMAGE("http://plassets.ws.pho.to/e/2680/result_square.jpg")</f>
        <v/>
      </c>
      <c r="C1446" s="11">
        <v>2680.0</v>
      </c>
    </row>
    <row r="1447" ht="90.0" customHeight="1">
      <c r="A1447" s="9" t="s">
        <v>1461</v>
      </c>
      <c r="B1447" s="8" t="str">
        <f>IMAGE("http://plassets.ws.pho.to/e/2382/result_square.jpg")</f>
        <v/>
      </c>
      <c r="C1447" s="11">
        <v>2382.0</v>
      </c>
    </row>
    <row r="1448" ht="90.0" customHeight="1">
      <c r="A1448" s="9" t="s">
        <v>1462</v>
      </c>
      <c r="B1448" s="8" t="str">
        <f>IMAGE("http://plassets.ws.pho.to/e/2409/result_square.jpg")</f>
        <v/>
      </c>
      <c r="C1448" s="11">
        <v>2409.0</v>
      </c>
    </row>
    <row r="1449" ht="90.0" customHeight="1">
      <c r="A1449" s="9" t="s">
        <v>1463</v>
      </c>
      <c r="B1449" s="8" t="str">
        <f>IMAGE("http://plassets.ws.pho.to/e/579/result.jpg")</f>
        <v/>
      </c>
      <c r="C1449" s="11">
        <v>579.0</v>
      </c>
    </row>
    <row r="1450" ht="90.0" customHeight="1">
      <c r="A1450" s="9" t="s">
        <v>1465</v>
      </c>
      <c r="B1450" s="8" t="str">
        <f>IMAGE("http://plassets.ws.pho.to/e/1035/result_square.jpg")</f>
        <v/>
      </c>
      <c r="C1450" s="11">
        <v>1035.0</v>
      </c>
    </row>
    <row r="1451" ht="90.0" customHeight="1">
      <c r="A1451" s="9" t="s">
        <v>1466</v>
      </c>
      <c r="B1451" s="8" t="str">
        <f>IMAGE("http://plassets.ws.pho.to/e/952/result_square.jpg")</f>
        <v/>
      </c>
      <c r="C1451" s="11">
        <v>952.0</v>
      </c>
    </row>
    <row r="1452" ht="90.0" customHeight="1">
      <c r="A1452" s="9" t="s">
        <v>1467</v>
      </c>
      <c r="B1452" s="8" t="str">
        <f>IMAGE("http://plassets.ws.pho.to/e/2332/result_square.jpg")</f>
        <v/>
      </c>
      <c r="C1452" s="11">
        <v>2332.0</v>
      </c>
    </row>
    <row r="1453" ht="90.0" customHeight="1">
      <c r="A1453" s="9" t="s">
        <v>1468</v>
      </c>
      <c r="B1453" s="8" t="str">
        <f>IMAGE("http://plassets.ws.pho.to/e/735/result_square.jpg")</f>
        <v/>
      </c>
      <c r="C1453" s="11">
        <v>735.0</v>
      </c>
    </row>
    <row r="1454" ht="90.0" customHeight="1">
      <c r="A1454" s="9" t="s">
        <v>1470</v>
      </c>
      <c r="B1454" s="8" t="str">
        <f>IMAGE("http://plassets.ws.pho.to/e/1790/result_square.jpg")</f>
        <v/>
      </c>
      <c r="C1454" s="11">
        <v>1790.0</v>
      </c>
    </row>
    <row r="1455" ht="90.0" customHeight="1">
      <c r="A1455" s="9" t="s">
        <v>1472</v>
      </c>
      <c r="B1455" s="8" t="str">
        <f>IMAGE("http://plassets.ws.pho.to/e/1836/result_square.jpeg")</f>
        <v/>
      </c>
      <c r="C1455" s="11">
        <v>1836.0</v>
      </c>
    </row>
    <row r="1456" ht="90.0" customHeight="1">
      <c r="A1456" s="9" t="s">
        <v>1473</v>
      </c>
      <c r="B1456" s="8" t="str">
        <f>IMAGE("http://plassets.ws.pho.to/e/303/result_square.jpg")</f>
        <v/>
      </c>
      <c r="C1456" s="11">
        <v>303.0</v>
      </c>
    </row>
    <row r="1457" ht="90.0" customHeight="1">
      <c r="A1457" s="9" t="s">
        <v>1474</v>
      </c>
      <c r="B1457" s="8" t="str">
        <f>IMAGE("http://plassets.ws.pho.to/e/2238/result_square.jpg")</f>
        <v/>
      </c>
      <c r="C1457" s="11">
        <v>2238.0</v>
      </c>
    </row>
    <row r="1458" ht="90.0" customHeight="1">
      <c r="A1458" s="9" t="s">
        <v>1475</v>
      </c>
      <c r="B1458" s="8" t="str">
        <f>IMAGE("http://plassets.ws.pho.to/a/e/default/1966.jpg")</f>
        <v/>
      </c>
      <c r="C1458" s="11">
        <v>1966.0</v>
      </c>
    </row>
    <row r="1459" ht="90.0" customHeight="1">
      <c r="A1459" s="9" t="s">
        <v>1476</v>
      </c>
      <c r="B1459" s="8" t="str">
        <f>IMAGE("http://plassets.ws.pho.to/e/1053/result.jpg")</f>
        <v/>
      </c>
      <c r="C1459" s="11">
        <v>1053.0</v>
      </c>
    </row>
    <row r="1460" ht="90.0" customHeight="1">
      <c r="A1460" s="9" t="s">
        <v>1477</v>
      </c>
      <c r="B1460" s="8" t="str">
        <f>IMAGE("http://plassets.ws.pho.to/e/1779/result.jpeg")</f>
        <v/>
      </c>
      <c r="C1460" s="11">
        <v>1779.0</v>
      </c>
    </row>
    <row r="1461" ht="90.0" customHeight="1">
      <c r="A1461" s="9" t="s">
        <v>1478</v>
      </c>
      <c r="B1461" s="8" t="str">
        <f>IMAGE("http://plassets.ws.pho.to/e/2687/result_square.gif")</f>
        <v/>
      </c>
      <c r="C1461" s="11">
        <v>2687.0</v>
      </c>
    </row>
    <row r="1462" ht="90.0" customHeight="1">
      <c r="A1462" s="9" t="s">
        <v>1479</v>
      </c>
      <c r="B1462" s="8" t="str">
        <f>IMAGE("http://plassets.ws.pho.to/e/2648/result_square.jpg")</f>
        <v/>
      </c>
      <c r="C1462" s="11">
        <v>2648.0</v>
      </c>
    </row>
    <row r="1463" ht="90.0" customHeight="1">
      <c r="A1463" s="9" t="s">
        <v>1480</v>
      </c>
      <c r="B1463" s="8" t="str">
        <f>IMAGE("http://plassets.ws.pho.to/e/568/result_square.jpg")</f>
        <v/>
      </c>
      <c r="C1463" s="11">
        <v>568.0</v>
      </c>
    </row>
    <row r="1464" ht="90.0" customHeight="1">
      <c r="A1464" s="8" t="s">
        <v>1481</v>
      </c>
      <c r="B1464" s="8" t="str">
        <f>IMAGE("http://plassets.ws.pho.to/e/2970/result.jpg")</f>
        <v/>
      </c>
      <c r="C1464" s="10">
        <v>2970.0</v>
      </c>
    </row>
    <row r="1465" ht="90.0" customHeight="1">
      <c r="A1465" s="9" t="s">
        <v>1482</v>
      </c>
      <c r="B1465" s="8" t="str">
        <f>IMAGE("http://plassets.ws.pho.to/e/2196/result_square.jpg")</f>
        <v/>
      </c>
      <c r="C1465" s="11">
        <v>2196.0</v>
      </c>
    </row>
    <row r="1466" ht="90.0" customHeight="1">
      <c r="A1466" s="9" t="s">
        <v>1483</v>
      </c>
      <c r="B1466" s="8" t="str">
        <f>IMAGE("http://plassets.ws.pho.to/e/2200/result_square.jpg")</f>
        <v/>
      </c>
      <c r="C1466" s="11">
        <v>2200.0</v>
      </c>
    </row>
    <row r="1467" ht="90.0" customHeight="1">
      <c r="A1467" s="9" t="s">
        <v>1484</v>
      </c>
      <c r="B1467" s="8" t="str">
        <f>IMAGE("http://plassets.ws.pho.to/e/1983/result.jpeg")</f>
        <v/>
      </c>
      <c r="C1467" s="11">
        <v>1983.0</v>
      </c>
    </row>
    <row r="1468" ht="90.0" customHeight="1">
      <c r="A1468" s="9" t="s">
        <v>1485</v>
      </c>
      <c r="B1468" s="8" t="str">
        <f>IMAGE("http://plassets.ws.pho.to/e/1690/result_320.gif")</f>
        <v/>
      </c>
      <c r="C1468" s="11">
        <v>1690.0</v>
      </c>
    </row>
    <row r="1469" ht="90.0" customHeight="1">
      <c r="A1469" s="8" t="s">
        <v>1490</v>
      </c>
      <c r="B1469" s="8" t="str">
        <f>IMAGE("http://plassets.ws.pho.to/e/3152/result_square.jpg")</f>
        <v/>
      </c>
      <c r="C1469" s="10">
        <v>3152.0</v>
      </c>
    </row>
    <row r="1470" ht="90.0" customHeight="1">
      <c r="A1470" s="9" t="s">
        <v>1486</v>
      </c>
      <c r="B1470" s="8" t="str">
        <f>IMAGE("http://plassets.ws.pho.to/e/2110/result_square.jpg")</f>
        <v/>
      </c>
      <c r="C1470" s="11">
        <v>2110.0</v>
      </c>
    </row>
    <row r="1471" ht="90.0" customHeight="1">
      <c r="A1471" s="9" t="s">
        <v>1487</v>
      </c>
      <c r="B1471" s="8" t="str">
        <f>IMAGE("http://plassets.ws.pho.to/e/665/result_square.jpg")</f>
        <v/>
      </c>
      <c r="C1471" s="11">
        <v>665.0</v>
      </c>
    </row>
    <row r="1472" ht="90.0" customHeight="1">
      <c r="A1472" s="9" t="s">
        <v>1488</v>
      </c>
      <c r="B1472" s="8" t="str">
        <f>IMAGE("http://plassets.ws.pho.to/e/1856/result_square.jpg")</f>
        <v/>
      </c>
      <c r="C1472" s="11">
        <v>1856.0</v>
      </c>
    </row>
    <row r="1473" ht="90.0" customHeight="1">
      <c r="A1473" s="9" t="s">
        <v>1489</v>
      </c>
      <c r="B1473" s="8" t="str">
        <f>IMAGE("http://plassets.ws.pho.to/e/812/result_square.jpg")</f>
        <v/>
      </c>
      <c r="C1473" s="11">
        <v>812.0</v>
      </c>
    </row>
    <row r="1474" ht="90.0" customHeight="1">
      <c r="A1474" s="8" t="s">
        <v>1491</v>
      </c>
      <c r="B1474" s="8" t="str">
        <f>IMAGE("http://plassets.ws.pho.to/a/e/default/2906.jpg")</f>
        <v/>
      </c>
      <c r="C1474" s="10">
        <v>2906.0</v>
      </c>
    </row>
    <row r="1475" ht="90.0" customHeight="1">
      <c r="A1475" s="9" t="s">
        <v>1492</v>
      </c>
      <c r="B1475" s="8" t="str">
        <f>IMAGE("http://plassets.ws.pho.to/e/1160/result_square.jpg")</f>
        <v/>
      </c>
      <c r="C1475" s="11">
        <v>1160.0</v>
      </c>
    </row>
    <row r="1476" ht="90.0" customHeight="1">
      <c r="A1476" s="9" t="s">
        <v>1493</v>
      </c>
      <c r="B1476" s="8" t="str">
        <f>IMAGE("http://plassets.ws.pho.to/e/1714/result_square.gif")</f>
        <v/>
      </c>
      <c r="C1476" s="11">
        <v>1714.0</v>
      </c>
    </row>
    <row r="1477" ht="90.0" customHeight="1">
      <c r="A1477" s="9" t="s">
        <v>1494</v>
      </c>
      <c r="B1477" s="8" t="str">
        <f>IMAGE("http://plassets.ws.pho.to/e/2176/result_square.jpg")</f>
        <v/>
      </c>
      <c r="C1477" s="11">
        <v>2176.0</v>
      </c>
    </row>
    <row r="1478" ht="90.0" customHeight="1">
      <c r="A1478" s="9" t="s">
        <v>1495</v>
      </c>
      <c r="B1478" s="8" t="str">
        <f>IMAGE("http://plassets.ws.pho.to/e/1954/result.jpg")</f>
        <v/>
      </c>
      <c r="C1478" s="11">
        <v>1954.0</v>
      </c>
    </row>
    <row r="1479" ht="90.0" customHeight="1">
      <c r="A1479" s="9" t="s">
        <v>1496</v>
      </c>
      <c r="B1479" s="8" t="str">
        <f>IMAGE("http://plassets.ws.pho.to/e/1702/result_square.gif")</f>
        <v/>
      </c>
      <c r="C1479" s="11">
        <v>1702.0</v>
      </c>
    </row>
    <row r="1480" ht="90.0" customHeight="1">
      <c r="A1480" s="9" t="s">
        <v>1497</v>
      </c>
      <c r="B1480" s="8" t="str">
        <f>IMAGE("http://plassets.ws.pho.to/e/1109/result_square.jpg")</f>
        <v/>
      </c>
      <c r="C1480" s="11">
        <v>1109.0</v>
      </c>
    </row>
    <row r="1481" ht="90.0" customHeight="1">
      <c r="A1481" s="9" t="s">
        <v>1498</v>
      </c>
      <c r="B1481" s="8" t="str">
        <f>IMAGE("http://plassets.ws.pho.to/e/1344/result_square.jpg")</f>
        <v/>
      </c>
      <c r="C1481" s="11">
        <v>1344.0</v>
      </c>
    </row>
    <row r="1482" ht="90.0" customHeight="1">
      <c r="A1482" s="9" t="s">
        <v>1499</v>
      </c>
      <c r="B1482" s="8" t="str">
        <f>IMAGE("http://plassets.ws.pho.to/e/1999/result_square.gif")</f>
        <v/>
      </c>
      <c r="C1482" s="11">
        <v>1999.0</v>
      </c>
    </row>
    <row r="1483" ht="90.0" customHeight="1">
      <c r="A1483" s="9" t="s">
        <v>1500</v>
      </c>
      <c r="B1483" s="8" t="str">
        <f>IMAGE("http://plassets.ws.pho.to/e/1715/result_square.gif")</f>
        <v/>
      </c>
      <c r="C1483" s="11">
        <v>1715.0</v>
      </c>
    </row>
    <row r="1484" ht="90.0" customHeight="1">
      <c r="A1484" s="9" t="s">
        <v>1501</v>
      </c>
      <c r="B1484" s="8" t="str">
        <f>IMAGE("http://plassets.ws.pho.to/e/2594/result_square.jpg")</f>
        <v/>
      </c>
      <c r="C1484" s="11">
        <v>2594.0</v>
      </c>
    </row>
    <row r="1485" ht="90.0" customHeight="1">
      <c r="A1485" s="8" t="s">
        <v>1502</v>
      </c>
      <c r="B1485" s="8" t="str">
        <f>IMAGE("http://plassets.ws.pho.to/e/3022/result_square.jpg")</f>
        <v/>
      </c>
      <c r="C1485" s="10">
        <v>3022.0</v>
      </c>
    </row>
    <row r="1486" ht="90.0" customHeight="1">
      <c r="A1486" s="9" t="s">
        <v>1503</v>
      </c>
      <c r="B1486" s="8" t="str">
        <f>IMAGE("http://plassets.ws.pho.to/e/1206/result_square.jpg")</f>
        <v/>
      </c>
      <c r="C1486" s="11">
        <v>1206.0</v>
      </c>
    </row>
    <row r="1487" ht="90.0" customHeight="1">
      <c r="A1487" s="9" t="s">
        <v>1504</v>
      </c>
      <c r="B1487" s="8" t="str">
        <f>IMAGE("http://plassets.ws.pho.to/e/1067/result_square.jpg")</f>
        <v/>
      </c>
      <c r="C1487" s="11">
        <v>1067.0</v>
      </c>
    </row>
    <row r="1488" ht="90.0" customHeight="1">
      <c r="A1488" s="8" t="s">
        <v>1505</v>
      </c>
      <c r="B1488" s="8" t="str">
        <f>IMAGE("http://plassets.ws.pho.to/e/3379/result_square.jpg")</f>
        <v/>
      </c>
      <c r="C1488" s="10">
        <v>3379.0</v>
      </c>
    </row>
    <row r="1489" ht="90.0" customHeight="1">
      <c r="A1489" s="9" t="s">
        <v>1506</v>
      </c>
      <c r="B1489" s="8" t="str">
        <f>IMAGE("http://plassets.ws.pho.to/e/1133/result_square.jpg")</f>
        <v/>
      </c>
      <c r="C1489" s="11">
        <v>1133.0</v>
      </c>
    </row>
    <row r="1490" ht="90.0" customHeight="1">
      <c r="A1490" s="9" t="s">
        <v>1507</v>
      </c>
      <c r="B1490" s="8" t="str">
        <f>IMAGE("http://plassets.ws.pho.to/e/1765/result_square.jpg")</f>
        <v/>
      </c>
      <c r="C1490" s="11">
        <v>1765.0</v>
      </c>
    </row>
    <row r="1491" ht="90.0" customHeight="1">
      <c r="A1491" s="9" t="s">
        <v>1508</v>
      </c>
      <c r="B1491" s="8" t="str">
        <f>IMAGE("http://plassets.ws.pho.to/a/e/default/290.jpg")</f>
        <v/>
      </c>
      <c r="C1491" s="11">
        <v>290.0</v>
      </c>
    </row>
    <row r="1492" ht="90.0" customHeight="1">
      <c r="A1492" s="9" t="s">
        <v>1509</v>
      </c>
      <c r="B1492" s="8" t="str">
        <f>IMAGE("http://plassets.ws.pho.to/a/e/default/2208.jpg")</f>
        <v/>
      </c>
      <c r="C1492" s="11">
        <v>2208.0</v>
      </c>
    </row>
    <row r="1493" ht="90.0" customHeight="1">
      <c r="A1493" s="9" t="s">
        <v>1510</v>
      </c>
      <c r="B1493" s="8" t="str">
        <f>IMAGE("http://plassets.ws.pho.to/e/1551/result_square.jpeg")</f>
        <v/>
      </c>
      <c r="C1493" s="11">
        <v>1551.0</v>
      </c>
    </row>
    <row r="1494" ht="90.0" customHeight="1">
      <c r="A1494" s="9" t="s">
        <v>1511</v>
      </c>
      <c r="B1494" s="8" t="str">
        <f>IMAGE("http://plassets.ws.pho.to/e/2668/result_square.jpg")</f>
        <v/>
      </c>
      <c r="C1494" s="11">
        <v>2668.0</v>
      </c>
    </row>
    <row r="1495" ht="90.0" customHeight="1">
      <c r="A1495" s="9" t="s">
        <v>1512</v>
      </c>
      <c r="B1495" s="8" t="str">
        <f>IMAGE("http://plassets.ws.pho.to/e/2675/result_square.jpg")</f>
        <v/>
      </c>
      <c r="C1495" s="11">
        <v>2675.0</v>
      </c>
    </row>
    <row r="1496" ht="90.0" customHeight="1">
      <c r="A1496" s="9" t="s">
        <v>1513</v>
      </c>
      <c r="B1496" s="8" t="str">
        <f>IMAGE("http://plassets.ws.pho.to/e/2567/result_square1.jpg")</f>
        <v/>
      </c>
      <c r="C1496" s="11">
        <v>2567.0</v>
      </c>
    </row>
    <row r="1497" ht="90.0" customHeight="1">
      <c r="A1497" s="9" t="s">
        <v>1514</v>
      </c>
      <c r="B1497" s="8" t="str">
        <f>IMAGE("http://plassets.ws.pho.to/e/296/result_square.jpg")</f>
        <v/>
      </c>
      <c r="C1497" s="11">
        <v>296.0</v>
      </c>
    </row>
    <row r="1498" ht="90.0" customHeight="1">
      <c r="A1498" s="8" t="s">
        <v>1515</v>
      </c>
      <c r="B1498" s="8" t="str">
        <f>IMAGE("http://plassets.ws.pho.to/e/2844/result_square.jpg")</f>
        <v/>
      </c>
      <c r="C1498" s="10">
        <v>2844.0</v>
      </c>
    </row>
    <row r="1499" ht="90.0" customHeight="1">
      <c r="A1499" s="9" t="s">
        <v>1516</v>
      </c>
      <c r="B1499" s="8" t="str">
        <f>IMAGE("http://plassets.ws.pho.to/e/354/result_square.jpg")</f>
        <v/>
      </c>
      <c r="C1499" s="11">
        <v>354.0</v>
      </c>
    </row>
    <row r="1500" ht="90.0" customHeight="1">
      <c r="A1500" s="9" t="s">
        <v>1517</v>
      </c>
      <c r="B1500" s="8" t="str">
        <f>IMAGE("http://plassets.ws.pho.to/e/1847/result_square.jpg")</f>
        <v/>
      </c>
      <c r="C1500" s="11">
        <v>1847.0</v>
      </c>
    </row>
    <row r="1501" ht="90.0" customHeight="1">
      <c r="A1501" s="9" t="s">
        <v>1518</v>
      </c>
      <c r="B1501" s="8" t="str">
        <f>IMAGE("http://plassets.ws.pho.to/e/1106/result_square_v1562928326.jpg")</f>
        <v/>
      </c>
      <c r="C1501" s="11">
        <v>1106.0</v>
      </c>
    </row>
    <row r="1502" ht="90.0" customHeight="1">
      <c r="A1502" s="9" t="s">
        <v>1519</v>
      </c>
      <c r="B1502" s="8" t="str">
        <f>IMAGE("http://plassets.ws.pho.to/e/910/result_square.jpg")</f>
        <v/>
      </c>
      <c r="C1502" s="11">
        <v>910.0</v>
      </c>
    </row>
    <row r="1503" ht="90.0" customHeight="1">
      <c r="A1503" s="9" t="s">
        <v>1520</v>
      </c>
      <c r="B1503" s="8" t="str">
        <f>IMAGE("http://plassets.ws.pho.to/e/1825/result.jpg")</f>
        <v/>
      </c>
      <c r="C1503" s="11">
        <v>1825.0</v>
      </c>
    </row>
    <row r="1504" ht="90.0" customHeight="1">
      <c r="A1504" s="9" t="s">
        <v>1521</v>
      </c>
      <c r="B1504" s="8" t="str">
        <f>IMAGE("http://plassets.ws.pho.to/e/836/result_square.jpg")</f>
        <v/>
      </c>
      <c r="C1504" s="11">
        <v>836.0</v>
      </c>
    </row>
    <row r="1505" ht="90.0" customHeight="1">
      <c r="A1505" s="9" t="s">
        <v>1522</v>
      </c>
      <c r="B1505" s="8" t="str">
        <f>IMAGE("http://plassets.ws.pho.to/e/2555/result_square.jpg")</f>
        <v/>
      </c>
      <c r="C1505" s="11">
        <v>2555.0</v>
      </c>
    </row>
    <row r="1506" ht="90.0" customHeight="1">
      <c r="A1506" s="8" t="s">
        <v>1523</v>
      </c>
      <c r="B1506" s="8" t="str">
        <f>IMAGE("http://plassets.ws.pho.to/e/2965/result_square.jpg")</f>
        <v/>
      </c>
      <c r="C1506" s="10">
        <v>2965.0</v>
      </c>
    </row>
    <row r="1507" ht="90.0" customHeight="1">
      <c r="A1507" s="9" t="s">
        <v>1524</v>
      </c>
      <c r="B1507" s="8" t="str">
        <f>IMAGE("http://plassets.ws.pho.to/e/1334/result_square.jpg")</f>
        <v/>
      </c>
      <c r="C1507" s="11">
        <v>1334.0</v>
      </c>
    </row>
    <row r="1508" ht="90.0" customHeight="1">
      <c r="A1508" s="9" t="s">
        <v>1525</v>
      </c>
      <c r="B1508" s="8" t="str">
        <f>IMAGE("http://plassets.ws.pho.to/e/1510/result_square.jpeg")</f>
        <v/>
      </c>
      <c r="C1508" s="11">
        <v>1510.0</v>
      </c>
    </row>
    <row r="1509" ht="90.0" customHeight="1">
      <c r="A1509" s="9" t="s">
        <v>1526</v>
      </c>
      <c r="B1509" s="8" t="str">
        <f>IMAGE("http://plassets.ws.pho.to/e/1935/result_square.jpg")</f>
        <v/>
      </c>
      <c r="C1509" s="11">
        <v>1935.0</v>
      </c>
    </row>
    <row r="1510" ht="90.0" customHeight="1">
      <c r="A1510" s="9" t="s">
        <v>1527</v>
      </c>
      <c r="B1510" s="8" t="str">
        <f>IMAGE("http://plassets.ws.pho.to/e/1843/result_square.jpg")</f>
        <v/>
      </c>
      <c r="C1510" s="11">
        <v>1843.0</v>
      </c>
    </row>
    <row r="1511" ht="90.0" customHeight="1">
      <c r="A1511" s="9" t="s">
        <v>1528</v>
      </c>
      <c r="B1511" s="8" t="str">
        <f>IMAGE("http://plassets.ws.pho.to/a/e/default/2103.jpg")</f>
        <v/>
      </c>
      <c r="C1511" s="11">
        <v>2103.0</v>
      </c>
    </row>
    <row r="1512" ht="90.0" customHeight="1">
      <c r="A1512" s="9" t="s">
        <v>1529</v>
      </c>
      <c r="B1512" s="8" t="str">
        <f>IMAGE("http://plassets.ws.pho.to/e/770/result_square.jpg")</f>
        <v/>
      </c>
      <c r="C1512" s="11">
        <v>770.0</v>
      </c>
    </row>
    <row r="1513" ht="90.0" customHeight="1">
      <c r="A1513" s="8" t="s">
        <v>1530</v>
      </c>
      <c r="B1513" s="8" t="str">
        <f>IMAGE("http://plassets.ws.pho.to/e/2876/result_square.jpg")</f>
        <v/>
      </c>
      <c r="C1513" s="10">
        <v>2876.0</v>
      </c>
    </row>
    <row r="1514" ht="90.0" customHeight="1">
      <c r="A1514" s="9" t="s">
        <v>1531</v>
      </c>
      <c r="B1514" s="8" t="str">
        <f>IMAGE("http://plassets.ws.pho.to/e/2193/result_square.jpg")</f>
        <v/>
      </c>
      <c r="C1514" s="11">
        <v>2193.0</v>
      </c>
    </row>
    <row r="1515" ht="90.0" customHeight="1">
      <c r="A1515" s="9" t="s">
        <v>1532</v>
      </c>
      <c r="B1515" s="8" t="str">
        <f>IMAGE("http://plassets.ws.pho.to/e/2302/result_square.jpg")</f>
        <v/>
      </c>
      <c r="C1515" s="11">
        <v>2302.0</v>
      </c>
    </row>
    <row r="1516" ht="90.0" customHeight="1">
      <c r="A1516" s="8" t="s">
        <v>1533</v>
      </c>
      <c r="B1516" s="8" t="str">
        <f>IMAGE("http://plassets.ws.pho.to/e/3350/result.jpg")</f>
        <v/>
      </c>
      <c r="C1516" s="10">
        <v>3350.0</v>
      </c>
    </row>
    <row r="1517" ht="90.0" customHeight="1">
      <c r="A1517" s="8" t="s">
        <v>1534</v>
      </c>
      <c r="B1517" s="8" t="str">
        <f>IMAGE("http://plassets.ws.pho.to/e/3376/result_square.jpg")</f>
        <v/>
      </c>
      <c r="C1517" s="10">
        <v>3376.0</v>
      </c>
    </row>
    <row r="1518" ht="90.0" customHeight="1">
      <c r="A1518" s="9" t="s">
        <v>1535</v>
      </c>
      <c r="B1518" s="8" t="str">
        <f>IMAGE("http://plassets.ws.pho.to/e/2271/result_square_v1.jpg")</f>
        <v/>
      </c>
      <c r="C1518" s="11">
        <v>2271.0</v>
      </c>
    </row>
    <row r="1519" ht="90.0" customHeight="1">
      <c r="A1519" s="9" t="s">
        <v>1536</v>
      </c>
      <c r="B1519" s="8" t="str">
        <f>IMAGE("http://plassets.ws.pho.to/e/1265/result_square.jpg")</f>
        <v/>
      </c>
      <c r="C1519" s="11">
        <v>1265.0</v>
      </c>
    </row>
    <row r="1520" ht="90.0" customHeight="1">
      <c r="A1520" s="9" t="s">
        <v>1537</v>
      </c>
      <c r="B1520" s="8" t="str">
        <f>IMAGE("http://plassets.ws.pho.to/e/974/result_square.jpg")</f>
        <v/>
      </c>
      <c r="C1520" s="11">
        <v>974.0</v>
      </c>
    </row>
    <row r="1521" ht="90.0" customHeight="1">
      <c r="A1521" s="9" t="s">
        <v>1538</v>
      </c>
      <c r="B1521" s="8" t="str">
        <f>IMAGE("http://plassets.ws.pho.to/e/276/result_square.jpg")</f>
        <v/>
      </c>
      <c r="C1521" s="11">
        <v>276.0</v>
      </c>
    </row>
    <row r="1522" ht="90.0" customHeight="1">
      <c r="A1522" s="9" t="s">
        <v>1539</v>
      </c>
      <c r="B1522" s="8" t="str">
        <f>IMAGE("http://plassets.ws.pho.to/e/1433/result_square.jpg")</f>
        <v/>
      </c>
      <c r="C1522" s="11">
        <v>1433.0</v>
      </c>
    </row>
    <row r="1523" ht="90.0" customHeight="1">
      <c r="A1523" s="9" t="s">
        <v>1540</v>
      </c>
      <c r="B1523" s="8" t="str">
        <f>IMAGE("http://plassets.ws.pho.to/e/1029/result_square.jpg")</f>
        <v/>
      </c>
      <c r="C1523" s="11">
        <v>1029.0</v>
      </c>
    </row>
    <row r="1524" ht="90.0" customHeight="1">
      <c r="A1524" s="9" t="s">
        <v>1541</v>
      </c>
      <c r="B1524" s="8" t="str">
        <f>IMAGE("http://plassets.ws.pho.to/e/1888/result.jpeg")</f>
        <v/>
      </c>
      <c r="C1524" s="11">
        <v>1888.0</v>
      </c>
    </row>
    <row r="1525" ht="90.0" customHeight="1">
      <c r="A1525" s="9" t="s">
        <v>1542</v>
      </c>
      <c r="B1525" s="8" t="str">
        <f>IMAGE("http://plassets.ws.pho.to/e/1887/result_square.jpg")</f>
        <v/>
      </c>
      <c r="C1525" s="11">
        <v>1887.0</v>
      </c>
    </row>
    <row r="1526" ht="90.0" customHeight="1">
      <c r="A1526" s="9" t="s">
        <v>1543</v>
      </c>
      <c r="B1526" s="8" t="str">
        <f>IMAGE("http://plassets.ws.pho.to/e/953/result_square.jpg")</f>
        <v/>
      </c>
      <c r="C1526" s="11">
        <v>953.0</v>
      </c>
    </row>
    <row r="1527" ht="90.0" customHeight="1">
      <c r="A1527" s="9" t="s">
        <v>1544</v>
      </c>
      <c r="B1527" s="8" t="str">
        <f>IMAGE("http://plassets.ws.pho.to/e/1116/result_square.jpg")</f>
        <v/>
      </c>
      <c r="C1527" s="11">
        <v>1116.0</v>
      </c>
    </row>
    <row r="1528" ht="90.0" customHeight="1">
      <c r="A1528" s="9" t="s">
        <v>1545</v>
      </c>
      <c r="B1528" s="8" t="str">
        <f>IMAGE("http://plassets.ws.pho.to/e/2469/result_square.jpg")</f>
        <v/>
      </c>
      <c r="C1528" s="11">
        <v>2469.0</v>
      </c>
    </row>
    <row r="1529" ht="90.0" customHeight="1">
      <c r="A1529" s="9" t="s">
        <v>1546</v>
      </c>
      <c r="B1529" s="8" t="str">
        <f>IMAGE("http://plassets.ws.pho.to/e/1955/result_320.gif")</f>
        <v/>
      </c>
      <c r="C1529" s="11">
        <v>1955.0</v>
      </c>
    </row>
    <row r="1530" ht="90.0" customHeight="1">
      <c r="A1530" s="9" t="s">
        <v>1547</v>
      </c>
      <c r="B1530" s="8" t="str">
        <f>IMAGE("http://plassets.ws.pho.to/e/2126/result_square.jpg")</f>
        <v/>
      </c>
      <c r="C1530" s="11">
        <v>2126.0</v>
      </c>
    </row>
    <row r="1531" ht="90.0" customHeight="1">
      <c r="A1531" s="9" t="s">
        <v>1548</v>
      </c>
      <c r="B1531" s="8" t="str">
        <f>IMAGE("http://plassets.ws.pho.to/a/e/default/2171.jpg")</f>
        <v/>
      </c>
      <c r="C1531" s="11">
        <v>2171.0</v>
      </c>
    </row>
    <row r="1532" ht="90.0" customHeight="1">
      <c r="A1532" s="8" t="s">
        <v>1549</v>
      </c>
      <c r="B1532" s="8" t="str">
        <f>IMAGE("http://plassets.ws.pho.to/e/3026/result_square.jpg")</f>
        <v/>
      </c>
      <c r="C1532" s="10">
        <v>3026.0</v>
      </c>
    </row>
    <row r="1533" ht="90.0" customHeight="1">
      <c r="A1533" s="9" t="s">
        <v>1550</v>
      </c>
      <c r="B1533" s="8" t="str">
        <f>IMAGE("http://plassets.ws.pho.to/e/1017/result.jpg")</f>
        <v/>
      </c>
      <c r="C1533" s="11">
        <v>1017.0</v>
      </c>
    </row>
    <row r="1534" ht="90.0" customHeight="1">
      <c r="A1534" s="9" t="s">
        <v>1551</v>
      </c>
      <c r="B1534" s="8" t="str">
        <f>IMAGE("http://plassets.ws.pho.to/e/1642/result_square.jpg")</f>
        <v/>
      </c>
      <c r="C1534" s="11">
        <v>1642.0</v>
      </c>
    </row>
    <row r="1535" ht="90.0" customHeight="1">
      <c r="A1535" s="9" t="s">
        <v>1552</v>
      </c>
      <c r="B1535" s="8" t="str">
        <f>IMAGE("http://plassets.ws.pho.to/e/1944/result_square.jpg")</f>
        <v/>
      </c>
      <c r="C1535" s="11">
        <v>1944.0</v>
      </c>
    </row>
    <row r="1536" ht="90.0" customHeight="1">
      <c r="A1536" s="9" t="s">
        <v>1553</v>
      </c>
      <c r="B1536" s="8" t="str">
        <f>IMAGE("http://plassets.ws.pho.to/e/877/result.jpg")</f>
        <v/>
      </c>
      <c r="C1536" s="11">
        <v>877.0</v>
      </c>
    </row>
    <row r="1537" ht="90.0" customHeight="1">
      <c r="A1537" s="9" t="s">
        <v>1554</v>
      </c>
      <c r="B1537" s="8" t="str">
        <f>IMAGE("http://plassets.ws.pho.to/e/1837/result_square.jpeg")</f>
        <v/>
      </c>
      <c r="C1537" s="11">
        <v>1837.0</v>
      </c>
    </row>
    <row r="1538" ht="90.0" customHeight="1">
      <c r="A1538" s="9" t="s">
        <v>1555</v>
      </c>
      <c r="B1538" s="8" t="str">
        <f>IMAGE("http://plassets.ws.pho.to/e/2688/result_320_v2.gif")</f>
        <v/>
      </c>
      <c r="C1538" s="11">
        <v>2688.0</v>
      </c>
    </row>
    <row r="1539" ht="90.0" customHeight="1">
      <c r="A1539" s="9" t="s">
        <v>1557</v>
      </c>
      <c r="B1539" s="8" t="str">
        <f>IMAGE("http://plassets.ws.pho.to/e/1703/result_square.gif")</f>
        <v/>
      </c>
      <c r="C1539" s="11">
        <v>1703.0</v>
      </c>
    </row>
    <row r="1540" ht="90.0" customHeight="1">
      <c r="A1540" s="9" t="s">
        <v>1558</v>
      </c>
      <c r="B1540" s="8" t="str">
        <f>IMAGE("http://plassets.ws.pho.to/e/821/result.jpg")</f>
        <v/>
      </c>
      <c r="C1540" s="11">
        <v>821.0</v>
      </c>
    </row>
    <row r="1541" ht="90.0" customHeight="1">
      <c r="A1541" s="8" t="s">
        <v>1559</v>
      </c>
      <c r="B1541" s="8" t="str">
        <f>IMAGE("http://plassets.ws.pho.to/e/3095/result_square.jpg")</f>
        <v/>
      </c>
      <c r="C1541" s="10">
        <v>3095.0</v>
      </c>
    </row>
    <row r="1542" ht="90.0" customHeight="1">
      <c r="A1542" s="8" t="s">
        <v>1560</v>
      </c>
      <c r="B1542" s="8" t="str">
        <f>IMAGE("http://plassets.ws.pho.to/e/2772/result_square.jpg")</f>
        <v/>
      </c>
      <c r="C1542" s="10">
        <v>2772.0</v>
      </c>
    </row>
    <row r="1543" ht="90.0" customHeight="1">
      <c r="A1543" s="9" t="s">
        <v>1561</v>
      </c>
      <c r="B1543" s="8" t="str">
        <f>IMAGE("http://plassets.ws.pho.to/e/1231/result_square.jpg")</f>
        <v/>
      </c>
      <c r="C1543" s="11">
        <v>1231.0</v>
      </c>
    </row>
    <row r="1544" ht="90.0" customHeight="1">
      <c r="A1544" s="9" t="s">
        <v>1562</v>
      </c>
      <c r="B1544" s="8" t="str">
        <f>IMAGE("http://plassets.ws.pho.to/e/1068/result_square.jpg")</f>
        <v/>
      </c>
      <c r="C1544" s="11">
        <v>1068.0</v>
      </c>
    </row>
    <row r="1545" ht="90.0" customHeight="1">
      <c r="A1545" s="9" t="s">
        <v>1563</v>
      </c>
      <c r="B1545" s="8" t="str">
        <f>IMAGE("http://plassets.ws.pho.to/e/373/result_square.jpg")</f>
        <v/>
      </c>
      <c r="C1545" s="11">
        <v>373.0</v>
      </c>
    </row>
    <row r="1546" ht="90.0" customHeight="1">
      <c r="A1546" s="9" t="s">
        <v>1564</v>
      </c>
      <c r="B1546" s="8" t="str">
        <f>IMAGE("http://plassets.ws.pho.to/e/356/result_square.jpg")</f>
        <v/>
      </c>
      <c r="C1546" s="11">
        <v>356.0</v>
      </c>
    </row>
    <row r="1547" ht="90.0" customHeight="1">
      <c r="A1547" s="9" t="s">
        <v>1565</v>
      </c>
      <c r="B1547" s="8" t="str">
        <f>IMAGE("http://plassets.ws.pho.to/e/1148/result_square.jpg")</f>
        <v/>
      </c>
      <c r="C1547" s="11">
        <v>1148.0</v>
      </c>
    </row>
    <row r="1548" ht="90.0" customHeight="1">
      <c r="A1548" s="8" t="s">
        <v>1566</v>
      </c>
      <c r="B1548" s="8" t="str">
        <f>IMAGE("http://plassets.ws.pho.to/e/2947/result_square.jpg")</f>
        <v/>
      </c>
      <c r="C1548" s="10">
        <v>2947.0</v>
      </c>
    </row>
    <row r="1549" ht="90.0" customHeight="1">
      <c r="A1549" s="9" t="s">
        <v>1567</v>
      </c>
      <c r="B1549" s="8" t="str">
        <f>IMAGE("http://plassets.ws.pho.to/e/2537/result_square.jpeg")</f>
        <v/>
      </c>
      <c r="C1549" s="11">
        <v>2537.0</v>
      </c>
    </row>
    <row r="1550" ht="90.0" customHeight="1">
      <c r="A1550" s="9" t="s">
        <v>1568</v>
      </c>
      <c r="B1550" s="8" t="str">
        <f>IMAGE("http://plassets.ws.pho.to/e/1838/result.jpeg")</f>
        <v/>
      </c>
      <c r="C1550" s="11">
        <v>1838.0</v>
      </c>
    </row>
    <row r="1551" ht="90.0" customHeight="1">
      <c r="A1551" s="9" t="s">
        <v>1569</v>
      </c>
      <c r="B1551" s="8" t="str">
        <f>IMAGE("http://plassets.ws.pho.to/e/1026/result_square.jpg")</f>
        <v/>
      </c>
      <c r="C1551" s="11">
        <v>1026.0</v>
      </c>
    </row>
    <row r="1552" ht="90.0" customHeight="1">
      <c r="A1552" s="9" t="s">
        <v>1570</v>
      </c>
      <c r="B1552" s="8" t="str">
        <f>IMAGE("http://plassets.ws.pho.to/e/653/result_320.gif")</f>
        <v/>
      </c>
      <c r="C1552" s="11">
        <v>653.0</v>
      </c>
    </row>
    <row r="1553" ht="90.0" customHeight="1">
      <c r="A1553" s="8" t="s">
        <v>1571</v>
      </c>
      <c r="B1553" s="8" t="str">
        <f>IMAGE("http://plassets.ws.pho.to/e/2981/result.jpg")</f>
        <v/>
      </c>
      <c r="C1553" s="10">
        <v>2981.0</v>
      </c>
    </row>
    <row r="1554" ht="90.0" customHeight="1">
      <c r="A1554" s="9" t="s">
        <v>1572</v>
      </c>
      <c r="B1554" s="8" t="str">
        <f>IMAGE("http://plassets.ws.pho.to/e/2606/result_square.gif")</f>
        <v/>
      </c>
      <c r="C1554" s="11">
        <v>2606.0</v>
      </c>
    </row>
    <row r="1555" ht="90.0" customHeight="1">
      <c r="A1555" s="9" t="s">
        <v>1573</v>
      </c>
      <c r="B1555" s="8" t="str">
        <f>IMAGE("http://plassets.ws.pho.to/e/2249/result_square.jpg")</f>
        <v/>
      </c>
      <c r="C1555" s="11">
        <v>2249.0</v>
      </c>
    </row>
    <row r="1556" ht="90.0" customHeight="1">
      <c r="A1556" s="9" t="s">
        <v>1574</v>
      </c>
      <c r="B1556" s="8" t="str">
        <f>IMAGE("http://plassets.ws.pho.to/e/2373/result_square.jpg")</f>
        <v/>
      </c>
      <c r="C1556" s="11">
        <v>2373.0</v>
      </c>
    </row>
    <row r="1557" ht="90.0" customHeight="1">
      <c r="A1557" s="9" t="s">
        <v>1575</v>
      </c>
      <c r="B1557" s="8" t="str">
        <f>IMAGE("http://plassets.ws.pho.to/e/2406/result_square.jpg")</f>
        <v/>
      </c>
      <c r="C1557" s="11">
        <v>2406.0</v>
      </c>
    </row>
    <row r="1558" ht="90.0" customHeight="1">
      <c r="A1558" s="8" t="s">
        <v>1576</v>
      </c>
      <c r="B1558" s="8" t="str">
        <f>IMAGE("http://plassets.ws.pho.to/e/3167/result_square.jpg")</f>
        <v/>
      </c>
      <c r="C1558" s="10">
        <v>3167.0</v>
      </c>
    </row>
    <row r="1559" ht="90.0" customHeight="1">
      <c r="A1559" s="8" t="s">
        <v>1577</v>
      </c>
      <c r="B1559" s="8" t="str">
        <f>IMAGE("http://plassets.ws.pho.to/e/3168/result_square.jpg")</f>
        <v/>
      </c>
      <c r="C1559" s="10">
        <v>3168.0</v>
      </c>
    </row>
    <row r="1560" ht="90.0" customHeight="1">
      <c r="A1560" s="9" t="s">
        <v>1578</v>
      </c>
      <c r="B1560" s="8" t="str">
        <f>IMAGE("http://plassets.ws.pho.to/e/846/result.jpg")</f>
        <v/>
      </c>
      <c r="C1560" s="11">
        <v>846.0</v>
      </c>
    </row>
    <row r="1561" ht="90.0" customHeight="1">
      <c r="A1561" s="9" t="s">
        <v>1579</v>
      </c>
      <c r="B1561" s="8" t="str">
        <f>IMAGE("http://plassets.ws.pho.to/e/771/result_square.jpg")</f>
        <v/>
      </c>
      <c r="C1561" s="11">
        <v>771.0</v>
      </c>
    </row>
    <row r="1562" ht="90.0" customHeight="1">
      <c r="A1562" s="9" t="s">
        <v>1580</v>
      </c>
      <c r="B1562" s="8" t="str">
        <f>IMAGE("http://plassets.ws.pho.to/e/1792/result_square.jpeg")</f>
        <v/>
      </c>
      <c r="C1562" s="11">
        <v>1792.0</v>
      </c>
    </row>
    <row r="1563" ht="90.0" customHeight="1">
      <c r="A1563" s="9" t="s">
        <v>1581</v>
      </c>
      <c r="B1563" s="8" t="str">
        <f>IMAGE("http://plassets.ws.pho.to/e/1846/result_square.jpg")</f>
        <v/>
      </c>
      <c r="C1563" s="11">
        <v>1846.0</v>
      </c>
    </row>
    <row r="1564" ht="90.0" customHeight="1">
      <c r="A1564" s="9" t="s">
        <v>1582</v>
      </c>
      <c r="B1564" s="8" t="str">
        <f>IMAGE("http://plassets.ws.pho.to/e/1629/result_320.gif")</f>
        <v/>
      </c>
      <c r="C1564" s="11">
        <v>1629.0</v>
      </c>
    </row>
    <row r="1565" ht="90.0" customHeight="1">
      <c r="A1565" s="8" t="s">
        <v>1583</v>
      </c>
      <c r="B1565" s="8" t="str">
        <f>IMAGE("http://plassets.ws.pho.to/e/3004/result_square.jpg")</f>
        <v/>
      </c>
      <c r="C1565" s="10">
        <v>3004.0</v>
      </c>
    </row>
    <row r="1566" ht="90.0" customHeight="1">
      <c r="A1566" s="9" t="s">
        <v>1584</v>
      </c>
      <c r="B1566" s="8" t="str">
        <f>IMAGE("http://plassets.ws.pho.to/e/2090/result_square.jpg")</f>
        <v/>
      </c>
      <c r="C1566" s="11">
        <v>2090.0</v>
      </c>
    </row>
    <row r="1567" ht="90.0" customHeight="1">
      <c r="A1567" s="9" t="s">
        <v>1585</v>
      </c>
      <c r="B1567" s="8" t="str">
        <f>IMAGE("http://plassets.ws.pho.to/e/1217/result.jpg")</f>
        <v/>
      </c>
      <c r="C1567" s="11">
        <v>1217.0</v>
      </c>
    </row>
    <row r="1568" ht="90.0" customHeight="1">
      <c r="A1568" s="9" t="s">
        <v>1586</v>
      </c>
      <c r="B1568" s="8" t="str">
        <f>IMAGE("http://plassets.ws.pho.to/e/2538/result_square.jpg")</f>
        <v/>
      </c>
      <c r="C1568" s="11">
        <v>2538.0</v>
      </c>
    </row>
    <row r="1569" ht="90.0" customHeight="1">
      <c r="A1569" s="9" t="s">
        <v>1587</v>
      </c>
      <c r="B1569" s="8" t="str">
        <f>IMAGE("http://plassets.ws.pho.to/e/2539/result_square.jpg")</f>
        <v/>
      </c>
      <c r="C1569" s="11">
        <v>2539.0</v>
      </c>
    </row>
    <row r="1570" ht="90.0" customHeight="1">
      <c r="A1570" s="9" t="s">
        <v>1588</v>
      </c>
      <c r="B1570" s="8" t="str">
        <f>IMAGE("http://plassets.ws.pho.to/e/1107/result_square.jpg")</f>
        <v/>
      </c>
      <c r="C1570" s="11">
        <v>1107.0</v>
      </c>
    </row>
    <row r="1571" ht="90.0" customHeight="1">
      <c r="A1571" s="9" t="s">
        <v>1589</v>
      </c>
      <c r="B1571" s="8" t="str">
        <f>IMAGE("http://plassets.ws.pho.to/e/2264/result_square.gif")</f>
        <v/>
      </c>
      <c r="C1571" s="11">
        <v>2264.0</v>
      </c>
    </row>
    <row r="1572" ht="90.0" customHeight="1">
      <c r="A1572" s="9" t="s">
        <v>1590</v>
      </c>
      <c r="B1572" s="8" t="str">
        <f>IMAGE("http://plassets.ws.pho.to/e/1234/result_square.jpg")</f>
        <v/>
      </c>
      <c r="C1572" s="11">
        <v>1234.0</v>
      </c>
    </row>
    <row r="1573" ht="90.0" customHeight="1">
      <c r="A1573" s="9" t="s">
        <v>1591</v>
      </c>
      <c r="B1573" s="8" t="str">
        <f>IMAGE("http://plassets.ws.pho.to/e/2232/result.jpg")</f>
        <v/>
      </c>
      <c r="C1573" s="11">
        <v>2232.0</v>
      </c>
    </row>
    <row r="1574" ht="90.0" customHeight="1">
      <c r="A1574" s="9" t="s">
        <v>1592</v>
      </c>
      <c r="B1574" s="8" t="str">
        <f>IMAGE("http://plassets.ws.pho.to/e/1764/result_square.jpg")</f>
        <v/>
      </c>
      <c r="C1574" s="11">
        <v>1764.0</v>
      </c>
    </row>
    <row r="1575" ht="90.0" customHeight="1">
      <c r="A1575" s="9" t="s">
        <v>1593</v>
      </c>
      <c r="B1575" s="8" t="str">
        <f>IMAGE("http://plassets.ws.pho.to/e/2233/result.jpg")</f>
        <v/>
      </c>
      <c r="C1575" s="11">
        <v>2233.0</v>
      </c>
    </row>
    <row r="1576" ht="90.0" customHeight="1">
      <c r="A1576" s="9" t="s">
        <v>1594</v>
      </c>
      <c r="B1576" s="8" t="str">
        <f>IMAGE("http://plassets.ws.pho.to/e/1680/result.jpg")</f>
        <v/>
      </c>
      <c r="C1576" s="11">
        <v>1680.0</v>
      </c>
    </row>
    <row r="1577" ht="90.0" customHeight="1">
      <c r="A1577" s="9" t="s">
        <v>1595</v>
      </c>
      <c r="B1577" s="8" t="str">
        <f>IMAGE("http://plassets.ws.pho.to/e/2728/result_square.jpg")</f>
        <v/>
      </c>
      <c r="C1577" s="11">
        <v>2728.0</v>
      </c>
    </row>
    <row r="1578" ht="90.0" customHeight="1">
      <c r="A1578" s="9" t="s">
        <v>1596</v>
      </c>
      <c r="B1578" s="8" t="str">
        <f>IMAGE("http://plassets.ws.pho.to/a/e/default/2647.jpg")</f>
        <v/>
      </c>
      <c r="C1578" s="11">
        <v>2647.0</v>
      </c>
    </row>
    <row r="1579" ht="90.0" customHeight="1">
      <c r="A1579" s="9" t="s">
        <v>1597</v>
      </c>
      <c r="B1579" s="8" t="str">
        <f>IMAGE("http://plassets.ws.pho.to/e/2267/result_square.gif")</f>
        <v/>
      </c>
      <c r="C1579" s="11">
        <v>2267.0</v>
      </c>
    </row>
    <row r="1580" ht="90.0" customHeight="1">
      <c r="A1580" s="8" t="s">
        <v>1599</v>
      </c>
      <c r="B1580" s="8" t="str">
        <f>IMAGE("http://plassets.ws.pho.to/e/3391/result_square.jpg")</f>
        <v/>
      </c>
      <c r="C1580" s="10">
        <v>3391.0</v>
      </c>
    </row>
    <row r="1581" ht="90.0" customHeight="1">
      <c r="A1581" s="9" t="s">
        <v>1598</v>
      </c>
      <c r="B1581" s="8" t="str">
        <f>IMAGE("http://plassets.ws.pho.to/a/e/default/678.jpg")</f>
        <v/>
      </c>
      <c r="C1581" s="11">
        <v>678.0</v>
      </c>
    </row>
    <row r="1582" ht="90.0" customHeight="1">
      <c r="A1582" s="9" t="s">
        <v>1600</v>
      </c>
      <c r="B1582" s="8" t="str">
        <f>IMAGE("http://plassets.ws.pho.to/e/1716/result_320.gif")</f>
        <v/>
      </c>
      <c r="C1582" s="11">
        <v>1716.0</v>
      </c>
    </row>
    <row r="1583" ht="90.0" customHeight="1">
      <c r="A1583" s="9" t="s">
        <v>1601</v>
      </c>
      <c r="B1583" s="8" t="str">
        <f>IMAGE("http://plassets.ws.pho.to/e/560/result_square.jpg")</f>
        <v/>
      </c>
      <c r="C1583" s="11">
        <v>560.0</v>
      </c>
    </row>
    <row r="1584" ht="90.0" customHeight="1">
      <c r="A1584" s="9" t="s">
        <v>1602</v>
      </c>
      <c r="B1584" s="8" t="str">
        <f>IMAGE("http://plassets.ws.pho.to/e/1216/result.jpg")</f>
        <v/>
      </c>
      <c r="C1584" s="11">
        <v>1216.0</v>
      </c>
    </row>
    <row r="1585" ht="90.0" customHeight="1">
      <c r="A1585" s="8" t="s">
        <v>1604</v>
      </c>
      <c r="B1585" s="8" t="str">
        <f>IMAGE("http://plassets.ws.pho.to/e/3301/result_square.jpg")</f>
        <v/>
      </c>
      <c r="C1585" s="10">
        <v>3301.0</v>
      </c>
    </row>
    <row r="1586" ht="90.0" customHeight="1">
      <c r="A1586" s="9" t="s">
        <v>1603</v>
      </c>
      <c r="B1586" s="8" t="str">
        <f>IMAGE("http://plassets.ws.pho.to/e/2652/result.jpg")</f>
        <v/>
      </c>
      <c r="C1586" s="11">
        <v>2652.0</v>
      </c>
    </row>
    <row r="1587" ht="90.0" customHeight="1">
      <c r="A1587" s="8" t="s">
        <v>1605</v>
      </c>
      <c r="B1587" s="8" t="str">
        <f>IMAGE("http://plassets.ws.pho.to/e/3051/result_square.jpg")</f>
        <v/>
      </c>
      <c r="C1587" s="10">
        <v>3051.0</v>
      </c>
    </row>
    <row r="1588" ht="90.0" customHeight="1">
      <c r="A1588" s="8" t="s">
        <v>1608</v>
      </c>
      <c r="B1588" s="8" t="str">
        <f>IMAGE("http://plassets.ws.pho.to/e/3186/result.jpg")</f>
        <v/>
      </c>
      <c r="C1588" s="10">
        <v>3186.0</v>
      </c>
    </row>
    <row r="1589" ht="90.0" customHeight="1">
      <c r="A1589" s="9" t="s">
        <v>1606</v>
      </c>
      <c r="B1589" s="8" t="str">
        <f>IMAGE("http://plassets.ws.pho.to/e/497/result_square.jpg")</f>
        <v/>
      </c>
      <c r="C1589" s="11">
        <v>497.0</v>
      </c>
    </row>
    <row r="1590" ht="90.0" customHeight="1">
      <c r="A1590" s="9" t="s">
        <v>1607</v>
      </c>
      <c r="B1590" s="8" t="str">
        <f>IMAGE("http://plassets.ws.pho.to/e/1780/result_square.jpeg")</f>
        <v/>
      </c>
      <c r="C1590" s="11">
        <v>1780.0</v>
      </c>
    </row>
    <row r="1591" ht="90.0" customHeight="1">
      <c r="A1591" s="9" t="s">
        <v>1609</v>
      </c>
      <c r="B1591" s="8" t="str">
        <f>IMAGE("http://plassets.ws.pho.to/e/582/result_square.jpg")</f>
        <v/>
      </c>
      <c r="C1591" s="11">
        <v>582.0</v>
      </c>
    </row>
    <row r="1592" ht="90.0" customHeight="1">
      <c r="A1592" s="9" t="s">
        <v>1610</v>
      </c>
      <c r="B1592" s="8" t="str">
        <f>IMAGE("http://plassets.ws.pho.to/e/867/result_square.jpg")</f>
        <v/>
      </c>
      <c r="C1592" s="11">
        <v>867.0</v>
      </c>
    </row>
    <row r="1593" ht="90.0" customHeight="1">
      <c r="A1593" s="9" t="s">
        <v>1611</v>
      </c>
      <c r="B1593" s="8" t="str">
        <f>IMAGE("http://plassets.ws.pho.to/e/2023/result_square.jpg")</f>
        <v/>
      </c>
      <c r="C1593" s="11">
        <v>2023.0</v>
      </c>
    </row>
    <row r="1594" ht="90.0" customHeight="1">
      <c r="A1594" s="9" t="s">
        <v>1612</v>
      </c>
      <c r="B1594" s="8" t="str">
        <f>IMAGE("http://plassets.ws.pho.to/e/2280/result_square.gif")</f>
        <v/>
      </c>
      <c r="C1594" s="11">
        <v>2280.0</v>
      </c>
    </row>
    <row r="1595" ht="90.0" customHeight="1">
      <c r="A1595" s="9" t="s">
        <v>1613</v>
      </c>
      <c r="B1595" s="8" t="str">
        <f>IMAGE("http://plassets.ws.pho.to/e/2530/result_square.jpg")</f>
        <v/>
      </c>
      <c r="C1595" s="11">
        <v>2530.0</v>
      </c>
    </row>
    <row r="1596" ht="90.0" customHeight="1">
      <c r="A1596" s="9" t="s">
        <v>1614</v>
      </c>
      <c r="B1596" s="8" t="str">
        <f>IMAGE("http://plassets.ws.pho.to/e/886/result.jpg")</f>
        <v/>
      </c>
      <c r="C1596" s="11">
        <v>886.0</v>
      </c>
    </row>
    <row r="1597" ht="90.0" customHeight="1">
      <c r="A1597" s="9" t="s">
        <v>1615</v>
      </c>
      <c r="B1597" s="8" t="str">
        <f>IMAGE("http://plassets.ws.pho.to/e/1027/result_square.jpg")</f>
        <v/>
      </c>
      <c r="C1597" s="11">
        <v>1027.0</v>
      </c>
    </row>
    <row r="1598" ht="90.0" customHeight="1">
      <c r="A1598" s="9" t="s">
        <v>1616</v>
      </c>
      <c r="B1598" s="8" t="str">
        <f>IMAGE("http://plassets.ws.pho.to/e/1890/result_square.jpg")</f>
        <v/>
      </c>
      <c r="C1598" s="11">
        <v>1890.0</v>
      </c>
    </row>
    <row r="1599" ht="90.0" customHeight="1">
      <c r="A1599" s="9" t="s">
        <v>1617</v>
      </c>
      <c r="B1599" s="8" t="str">
        <f>IMAGE("http://plassets.ws.pho.to/e/1552/result_square.jpg")</f>
        <v/>
      </c>
      <c r="C1599" s="11">
        <v>1552.0</v>
      </c>
    </row>
    <row r="1600" ht="90.0" customHeight="1">
      <c r="A1600" s="8" t="s">
        <v>1618</v>
      </c>
      <c r="B1600" s="8" t="str">
        <f>IMAGE("http://plassets.ws.pho.to/a/e/default/2834.jpg")</f>
        <v/>
      </c>
      <c r="C1600" s="10">
        <v>2834.0</v>
      </c>
    </row>
    <row r="1601" ht="90.0" customHeight="1">
      <c r="A1601" s="9" t="s">
        <v>1619</v>
      </c>
      <c r="B1601" s="8" t="str">
        <f>IMAGE("http://plassets.ws.pho.to/e/2285/result_square.jpg")</f>
        <v/>
      </c>
      <c r="C1601" s="11">
        <v>2285.0</v>
      </c>
    </row>
    <row r="1602" ht="90.0" customHeight="1">
      <c r="A1602" s="9" t="s">
        <v>1620</v>
      </c>
      <c r="B1602" s="8" t="str">
        <f>IMAGE("http://plassets.ws.pho.to/e/825/result.jpg")</f>
        <v/>
      </c>
      <c r="C1602" s="11">
        <v>825.0</v>
      </c>
    </row>
    <row r="1603" ht="90.0" customHeight="1">
      <c r="A1603" s="8" t="s">
        <v>1626</v>
      </c>
      <c r="B1603" s="8" t="str">
        <f>IMAGE("http://plassets.ws.pho.to/e/3094/result_square.jpg")</f>
        <v/>
      </c>
      <c r="C1603" s="10">
        <v>3094.0</v>
      </c>
    </row>
    <row r="1604" ht="90.0" customHeight="1">
      <c r="A1604" s="9" t="s">
        <v>1622</v>
      </c>
      <c r="B1604" s="8" t="str">
        <f>IMAGE("http://plassets.ws.pho.to/e/2118/result_square.gif")</f>
        <v/>
      </c>
      <c r="C1604" s="11">
        <v>2118.0</v>
      </c>
    </row>
    <row r="1605" ht="90.0" customHeight="1">
      <c r="A1605" s="9" t="s">
        <v>1623</v>
      </c>
      <c r="B1605" s="8" t="str">
        <f>IMAGE("http://plassets.ws.pho.to/e/1262/result_square.jpg")</f>
        <v/>
      </c>
      <c r="C1605" s="11">
        <v>1262.0</v>
      </c>
    </row>
    <row r="1606" ht="90.0" customHeight="1">
      <c r="A1606" s="9" t="s">
        <v>1624</v>
      </c>
      <c r="B1606" s="8" t="str">
        <f>IMAGE("http://plassets.ws.pho.to/e/855/result.jpg")</f>
        <v/>
      </c>
      <c r="C1606" s="11">
        <v>855.0</v>
      </c>
    </row>
    <row r="1607" ht="90.0" customHeight="1">
      <c r="A1607" s="9" t="s">
        <v>1625</v>
      </c>
      <c r="B1607" s="8" t="str">
        <f>IMAGE("http://plassets.ws.pho.to/e/2313/result_square.gif")</f>
        <v/>
      </c>
      <c r="C1607" s="11">
        <v>2313.0</v>
      </c>
    </row>
    <row r="1608" ht="90.0" customHeight="1">
      <c r="A1608" s="9" t="s">
        <v>1627</v>
      </c>
      <c r="B1608" s="8" t="str">
        <f>IMAGE("http://plassets.ws.pho.to/e/856/result_square.jpg")</f>
        <v/>
      </c>
      <c r="C1608" s="11">
        <v>856.0</v>
      </c>
    </row>
    <row r="1609" ht="90.0" customHeight="1">
      <c r="A1609" s="9" t="s">
        <v>1628</v>
      </c>
      <c r="B1609" s="8" t="str">
        <f>IMAGE("http://plassets.ws.pho.to/e/1851/result_square.jpg")</f>
        <v/>
      </c>
      <c r="C1609" s="11">
        <v>1851.0</v>
      </c>
    </row>
    <row r="1610" ht="90.0" customHeight="1">
      <c r="A1610" s="8" t="s">
        <v>1629</v>
      </c>
      <c r="B1610" s="8" t="str">
        <f>IMAGE("http://plassets.ws.pho.to/e/2826/result_square.gif")</f>
        <v/>
      </c>
      <c r="C1610" s="10">
        <v>2826.0</v>
      </c>
    </row>
    <row r="1611" ht="90.0" customHeight="1">
      <c r="A1611" s="9" t="s">
        <v>1630</v>
      </c>
      <c r="B1611" s="8" t="str">
        <f>IMAGE("http://plassets.ws.pho.to/e/1873/result_square.jpg")</f>
        <v/>
      </c>
      <c r="C1611" s="11">
        <v>1873.0</v>
      </c>
    </row>
    <row r="1612" ht="90.0" customHeight="1">
      <c r="A1612" s="8" t="s">
        <v>1631</v>
      </c>
      <c r="B1612" s="8" t="str">
        <f>IMAGE("http://plassets.ws.pho.to/e/2806/result_square.jpg")</f>
        <v/>
      </c>
      <c r="C1612" s="10">
        <v>2806.0</v>
      </c>
    </row>
    <row r="1613" ht="90.0" customHeight="1">
      <c r="A1613" s="9" t="s">
        <v>1632</v>
      </c>
      <c r="B1613" s="8" t="str">
        <f>IMAGE("http://plassets.ws.pho.to/a/e/default/648.jpg")</f>
        <v/>
      </c>
      <c r="C1613" s="11">
        <v>648.0</v>
      </c>
    </row>
    <row r="1614" ht="90.0" customHeight="1">
      <c r="A1614" s="9" t="s">
        <v>1633</v>
      </c>
      <c r="B1614" s="8" t="str">
        <f>IMAGE("http://plassets.ws.pho.to/e/2258/result_square.gif")</f>
        <v/>
      </c>
      <c r="C1614" s="11">
        <v>2258.0</v>
      </c>
    </row>
    <row r="1615" ht="90.0" customHeight="1">
      <c r="A1615" s="9" t="s">
        <v>1634</v>
      </c>
      <c r="B1615" s="8" t="str">
        <f>IMAGE("http://plassets.ws.pho.to/e/1771/result_square.jpg")</f>
        <v/>
      </c>
      <c r="C1615" s="11">
        <v>1771.0</v>
      </c>
    </row>
    <row r="1616" ht="90.0" customHeight="1">
      <c r="A1616" s="9" t="s">
        <v>1638</v>
      </c>
      <c r="B1616" s="8" t="str">
        <f>IMAGE("http://plassets.ws.pho.to/e/2707/result_square1.jpg")</f>
        <v/>
      </c>
      <c r="C1616" s="11">
        <v>2707.0</v>
      </c>
    </row>
    <row r="1617" ht="90.0" customHeight="1">
      <c r="A1617" s="9" t="s">
        <v>1636</v>
      </c>
      <c r="B1617" s="8" t="str">
        <f>IMAGE("http://plassets.ws.pho.to/e/1915/result_square1.jpg")</f>
        <v/>
      </c>
      <c r="C1617" s="11">
        <v>1915.0</v>
      </c>
    </row>
    <row r="1618" ht="90.0" customHeight="1">
      <c r="A1618" s="9" t="s">
        <v>1637</v>
      </c>
      <c r="B1618" s="8" t="str">
        <f>IMAGE("http://plassets.ws.pho.to/a/e/default/2698.jpg")</f>
        <v/>
      </c>
      <c r="C1618" s="11">
        <v>2698.0</v>
      </c>
    </row>
    <row r="1619" ht="90.0" customHeight="1">
      <c r="A1619" s="9" t="s">
        <v>1639</v>
      </c>
      <c r="B1619" s="8" t="str">
        <f>IMAGE("http://plassets.ws.pho.to/a/e/default/2749.jpg")</f>
        <v/>
      </c>
      <c r="C1619" s="11">
        <v>2749.0</v>
      </c>
    </row>
    <row r="1620" ht="90.0" customHeight="1">
      <c r="A1620" s="9" t="s">
        <v>1640</v>
      </c>
      <c r="B1620" s="8" t="str">
        <f>IMAGE("http://plassets.ws.pho.to/e/1911/result_square.jpg")</f>
        <v/>
      </c>
      <c r="C1620" s="11">
        <v>1911.0</v>
      </c>
    </row>
    <row r="1621" ht="90.0" customHeight="1">
      <c r="A1621" s="9" t="s">
        <v>1641</v>
      </c>
      <c r="B1621" s="8" t="str">
        <f>IMAGE("http://plassets.ws.pho.to/e/1839/result_square.jpg")</f>
        <v/>
      </c>
      <c r="C1621" s="11">
        <v>1839.0</v>
      </c>
    </row>
    <row r="1622" ht="90.0" customHeight="1">
      <c r="A1622" s="9" t="s">
        <v>1642</v>
      </c>
      <c r="B1622" s="8" t="str">
        <f>IMAGE("http://plassets.ws.pho.to/e/2245/result_square_v1563212450.jpg")</f>
        <v/>
      </c>
      <c r="C1622" s="11">
        <v>2245.0</v>
      </c>
    </row>
    <row r="1623" ht="90.0" customHeight="1">
      <c r="A1623" s="9" t="s">
        <v>1643</v>
      </c>
      <c r="B1623" s="8" t="str">
        <f>IMAGE("http://plassets.ws.pho.to/e/1025/result_square.jpg")</f>
        <v/>
      </c>
      <c r="C1623" s="11">
        <v>1025.0</v>
      </c>
    </row>
    <row r="1624" ht="90.0" customHeight="1">
      <c r="A1624" s="8" t="s">
        <v>1644</v>
      </c>
      <c r="B1624" s="8" t="str">
        <f>IMAGE("http://plassets.ws.pho.to/e/2971/result.jpg")</f>
        <v/>
      </c>
      <c r="C1624" s="10">
        <v>2971.0</v>
      </c>
    </row>
    <row r="1625" ht="90.0" customHeight="1">
      <c r="A1625" s="9" t="s">
        <v>1645</v>
      </c>
      <c r="B1625" s="8" t="str">
        <f>IMAGE("http://plassets.ws.pho.to/e/755/result_square.jpg")</f>
        <v/>
      </c>
      <c r="C1625" s="11">
        <v>755.0</v>
      </c>
    </row>
    <row r="1626" ht="90.0" customHeight="1">
      <c r="A1626" s="9" t="s">
        <v>1646</v>
      </c>
      <c r="B1626" s="8" t="str">
        <f>IMAGE("http://plassets.ws.pho.to/e/981/result_square.jpg")</f>
        <v/>
      </c>
      <c r="C1626" s="11">
        <v>981.0</v>
      </c>
    </row>
    <row r="1627" ht="90.0" customHeight="1">
      <c r="A1627" s="9" t="s">
        <v>1647</v>
      </c>
      <c r="B1627" s="8" t="str">
        <f>IMAGE("http://plassets.ws.pho.to/e/1146/result_square.jpg")</f>
        <v/>
      </c>
      <c r="C1627" s="11">
        <v>1146.0</v>
      </c>
    </row>
    <row r="1628" ht="90.0" customHeight="1">
      <c r="A1628" s="8" t="s">
        <v>1653</v>
      </c>
      <c r="B1628" s="8" t="str">
        <f>IMAGE("http://plassets.ws.pho.to/e/3173/result_square.jpg")</f>
        <v/>
      </c>
      <c r="C1628" s="10">
        <v>3173.0</v>
      </c>
    </row>
    <row r="1629" ht="90.0" customHeight="1">
      <c r="A1629" s="9" t="s">
        <v>1648</v>
      </c>
      <c r="B1629" s="8" t="str">
        <f>IMAGE("http://plassets.ws.pho.to/e/1565/result_square.jpg")</f>
        <v/>
      </c>
      <c r="C1629" s="11">
        <v>1565.0</v>
      </c>
    </row>
    <row r="1630" ht="90.0" customHeight="1">
      <c r="A1630" s="9" t="s">
        <v>1649</v>
      </c>
      <c r="B1630" s="8" t="str">
        <f>IMAGE("http://plassets.ws.pho.to/e/1130/result.jpg")</f>
        <v/>
      </c>
      <c r="C1630" s="11">
        <v>1130.0</v>
      </c>
    </row>
    <row r="1631" ht="90.0" customHeight="1">
      <c r="A1631" s="8" t="s">
        <v>1650</v>
      </c>
      <c r="B1631" s="8" t="str">
        <f>IMAGE("http://plassets.ws.pho.to/e/2889/result_square.jpg")</f>
        <v/>
      </c>
      <c r="C1631" s="10">
        <v>2889.0</v>
      </c>
    </row>
    <row r="1632" ht="90.0" customHeight="1">
      <c r="A1632" s="8" t="s">
        <v>1651</v>
      </c>
      <c r="B1632" s="8" t="str">
        <f>IMAGE("http://plassets.ws.pho.to/e/3024/result_square.jpg")</f>
        <v/>
      </c>
      <c r="C1632" s="10">
        <v>3024.0</v>
      </c>
    </row>
    <row r="1633" ht="90.0" customHeight="1">
      <c r="A1633" s="8" t="s">
        <v>1652</v>
      </c>
      <c r="B1633" s="8" t="str">
        <f>IMAGE("http://plassets.ws.pho.to/e/2892/result_square.jpg")</f>
        <v/>
      </c>
      <c r="C1633" s="10">
        <v>2892.0</v>
      </c>
    </row>
    <row r="1634" ht="90.0" customHeight="1">
      <c r="A1634" s="8" t="s">
        <v>1654</v>
      </c>
      <c r="B1634" s="8" t="str">
        <f>IMAGE("http://plassets.ws.pho.to/e/2858/result_square.jpg")</f>
        <v/>
      </c>
      <c r="C1634" s="10">
        <v>2858.0</v>
      </c>
    </row>
    <row r="1635" ht="90.0" customHeight="1">
      <c r="A1635" s="8" t="s">
        <v>1655</v>
      </c>
      <c r="B1635" s="8" t="str">
        <f>IMAGE("http://plassets.ws.pho.to/e/2888/result_square.jpg")</f>
        <v/>
      </c>
      <c r="C1635" s="10">
        <v>2888.0</v>
      </c>
    </row>
    <row r="1636" ht="90.0" customHeight="1">
      <c r="A1636" s="8" t="s">
        <v>1656</v>
      </c>
      <c r="B1636" s="8" t="str">
        <f>IMAGE("http://plassets.ws.pho.to/e/2887/result_square.jpg")</f>
        <v/>
      </c>
      <c r="C1636" s="10">
        <v>2887.0</v>
      </c>
    </row>
    <row r="1637" ht="90.0" customHeight="1">
      <c r="A1637" s="8" t="s">
        <v>1657</v>
      </c>
      <c r="B1637" s="8" t="str">
        <f>IMAGE("http://plassets.ws.pho.to/e/3016/result_square.gif")</f>
        <v/>
      </c>
      <c r="C1637" s="10">
        <v>3016.0</v>
      </c>
    </row>
    <row r="1638" ht="90.0" customHeight="1">
      <c r="A1638" s="8" t="s">
        <v>1658</v>
      </c>
      <c r="B1638" s="8" t="str">
        <f>IMAGE("http://plassets.ws.pho.to/e/3020/result_square.gif")</f>
        <v/>
      </c>
      <c r="C1638" s="10">
        <v>3020.0</v>
      </c>
    </row>
    <row r="1639" ht="90.0" customHeight="1">
      <c r="A1639" s="8" t="s">
        <v>1659</v>
      </c>
      <c r="B1639" s="8" t="str">
        <f>IMAGE("http://plassets.ws.pho.to/e/2891/result_square.jpg")</f>
        <v/>
      </c>
      <c r="C1639" s="10">
        <v>2891.0</v>
      </c>
    </row>
    <row r="1640" ht="90.0" customHeight="1">
      <c r="A1640" s="9" t="s">
        <v>1660</v>
      </c>
      <c r="B1640" s="8" t="str">
        <f>IMAGE("http://plassets.ws.pho.to/e/2554/result_square.jpg")</f>
        <v/>
      </c>
      <c r="C1640" s="11">
        <v>2554.0</v>
      </c>
    </row>
    <row r="1641" ht="90.0" customHeight="1">
      <c r="A1641" s="9" t="s">
        <v>1661</v>
      </c>
      <c r="B1641" s="8" t="str">
        <f>IMAGE("http://plassets.ws.pho.to/e/2359/result_square.jpg")</f>
        <v/>
      </c>
      <c r="C1641" s="11">
        <v>2359.0</v>
      </c>
    </row>
    <row r="1642" ht="90.0" customHeight="1">
      <c r="A1642" s="9" t="s">
        <v>1662</v>
      </c>
      <c r="B1642" s="8" t="str">
        <f>IMAGE("http://plassets.ws.pho.to/e/2691/result_square1.jpg")</f>
        <v/>
      </c>
      <c r="C1642" s="11">
        <v>2691.0</v>
      </c>
    </row>
    <row r="1643" ht="90.0" customHeight="1">
      <c r="A1643" s="9" t="s">
        <v>1663</v>
      </c>
      <c r="B1643" s="8" t="str">
        <f>IMAGE("http://plassets.ws.pho.to/e/914/result_square.jpg")</f>
        <v/>
      </c>
      <c r="C1643" s="11">
        <v>914.0</v>
      </c>
    </row>
    <row r="1644" ht="90.0" customHeight="1">
      <c r="A1644" s="9" t="s">
        <v>1664</v>
      </c>
      <c r="B1644" s="8" t="str">
        <f>IMAGE("http://plassets.ws.pho.to/e/2275/result_square.jpg")</f>
        <v/>
      </c>
      <c r="C1644" s="11">
        <v>2275.0</v>
      </c>
    </row>
    <row r="1645" ht="90.0" customHeight="1">
      <c r="A1645" s="9" t="s">
        <v>1665</v>
      </c>
      <c r="B1645" s="8" t="str">
        <f>IMAGE("http://plassets.ws.pho.to/e/1630/result_320.gif")</f>
        <v/>
      </c>
      <c r="C1645" s="11">
        <v>1630.0</v>
      </c>
    </row>
    <row r="1646" ht="90.0" customHeight="1">
      <c r="A1646" s="9" t="s">
        <v>1666</v>
      </c>
      <c r="B1646" s="8" t="str">
        <f>IMAGE("http://plassets.ws.pho.to/e/2251/result_square_v1563213127.jpg")</f>
        <v/>
      </c>
      <c r="C1646" s="11">
        <v>2251.0</v>
      </c>
    </row>
    <row r="1647" ht="90.0" customHeight="1">
      <c r="A1647" s="9" t="s">
        <v>1667</v>
      </c>
      <c r="B1647" s="8" t="str">
        <f>IMAGE("http://plassets.ws.pho.to/e/660/result.jpg")</f>
        <v/>
      </c>
      <c r="C1647" s="11">
        <v>660.0</v>
      </c>
    </row>
    <row r="1648" ht="90.0" customHeight="1">
      <c r="A1648" s="9" t="s">
        <v>1668</v>
      </c>
      <c r="B1648" s="8" t="str">
        <f>IMAGE("http://plassets.ws.pho.to/e/830/result.jpg")</f>
        <v/>
      </c>
      <c r="C1648" s="11">
        <v>830.0</v>
      </c>
    </row>
    <row r="1649" ht="90.0" customHeight="1">
      <c r="A1649" s="9" t="s">
        <v>1669</v>
      </c>
      <c r="B1649" s="8" t="str">
        <f>IMAGE("http://plassets.ws.pho.to/e/1781/result_square.jpg")</f>
        <v/>
      </c>
      <c r="C1649" s="11">
        <v>1781.0</v>
      </c>
    </row>
    <row r="1650" ht="90.0" customHeight="1">
      <c r="A1650" s="9" t="s">
        <v>1670</v>
      </c>
      <c r="B1650" s="8" t="str">
        <f>IMAGE("http://plassets.ws.pho.to/e/1312/result_square.jpg")</f>
        <v/>
      </c>
      <c r="C1650" s="11">
        <v>1312.0</v>
      </c>
    </row>
    <row r="1651" ht="90.0" customHeight="1">
      <c r="A1651" s="8" t="s">
        <v>1677</v>
      </c>
      <c r="B1651" s="8" t="str">
        <f>IMAGE("http://plassets.ws.pho.to/e/2801/result_square.jpg")</f>
        <v/>
      </c>
      <c r="C1651" s="10">
        <v>2801.0</v>
      </c>
    </row>
    <row r="1652" ht="90.0" customHeight="1">
      <c r="A1652" s="9" t="s">
        <v>1671</v>
      </c>
      <c r="B1652" s="8" t="str">
        <f>IMAGE("http://plassets.ws.pho.to/e/1705/result_square.gif")</f>
        <v/>
      </c>
      <c r="C1652" s="11">
        <v>1705.0</v>
      </c>
    </row>
    <row r="1653" ht="90.0" customHeight="1">
      <c r="A1653" s="8" t="s">
        <v>1680</v>
      </c>
      <c r="B1653" s="8" t="str">
        <f>IMAGE("http://plassets.ws.pho.to/e/3378/result_square.jpg")</f>
        <v/>
      </c>
      <c r="C1653" s="10">
        <v>3378.0</v>
      </c>
    </row>
    <row r="1654" ht="90.0" customHeight="1">
      <c r="A1654" s="9" t="s">
        <v>1672</v>
      </c>
      <c r="B1654" s="8" t="str">
        <f>IMAGE("http://plassets.ws.pho.to/e/1134/result_square.jpg")</f>
        <v/>
      </c>
      <c r="C1654" s="11">
        <v>1134.0</v>
      </c>
    </row>
    <row r="1655" ht="90.0" customHeight="1">
      <c r="A1655" s="9" t="s">
        <v>1673</v>
      </c>
      <c r="B1655" s="8" t="str">
        <f>IMAGE("http://plassets.ws.pho.to/e/1244/result_square.jpg")</f>
        <v/>
      </c>
      <c r="C1655" s="11">
        <v>1244.0</v>
      </c>
    </row>
    <row r="1656" ht="90.0" customHeight="1">
      <c r="A1656" s="9" t="s">
        <v>1674</v>
      </c>
      <c r="B1656" s="8" t="str">
        <f>IMAGE("http://plassets.ws.pho.to/e/2645/result_square.jpg")</f>
        <v/>
      </c>
      <c r="C1656" s="11">
        <v>2645.0</v>
      </c>
    </row>
    <row r="1657" ht="90.0" customHeight="1">
      <c r="A1657" s="9" t="s">
        <v>1675</v>
      </c>
      <c r="B1657" s="8" t="str">
        <f>IMAGE("http://plassets.ws.pho.to/e/2276/result_square_v1563210980.jpg")</f>
        <v/>
      </c>
      <c r="C1657" s="11">
        <v>2276.0</v>
      </c>
    </row>
    <row r="1658" ht="90.0" customHeight="1">
      <c r="A1658" s="9" t="s">
        <v>1676</v>
      </c>
      <c r="B1658" s="8" t="str">
        <f>IMAGE("http://plassets.ws.pho.to/e/2239/result_square.jpg")</f>
        <v/>
      </c>
      <c r="C1658" s="11">
        <v>2239.0</v>
      </c>
    </row>
    <row r="1659" ht="90.0" customHeight="1">
      <c r="A1659" s="9" t="s">
        <v>1678</v>
      </c>
      <c r="B1659" s="8" t="str">
        <f>IMAGE("http://plassets.ws.pho.to/e/1691/result_320.gif")</f>
        <v/>
      </c>
      <c r="C1659" s="11">
        <v>1691.0</v>
      </c>
    </row>
    <row r="1660" ht="90.0" customHeight="1">
      <c r="A1660" s="9" t="s">
        <v>1679</v>
      </c>
      <c r="B1660" s="8" t="str">
        <f>IMAGE("http://plassets.ws.pho.to/e/326/result_square.jpg")</f>
        <v/>
      </c>
      <c r="C1660" s="11">
        <v>326.0</v>
      </c>
    </row>
    <row r="1661" ht="90.0" customHeight="1">
      <c r="A1661" s="8" t="s">
        <v>1689</v>
      </c>
      <c r="B1661" s="8" t="str">
        <f>IMAGE("http://plassets.ws.pho.to/e/3323/result_square.jpg")</f>
        <v/>
      </c>
      <c r="C1661" s="10">
        <v>3323.0</v>
      </c>
    </row>
    <row r="1662" ht="90.0" customHeight="1">
      <c r="A1662" s="8" t="s">
        <v>1691</v>
      </c>
      <c r="B1662" s="8" t="str">
        <f>IMAGE("http://plassets.ws.pho.to/e/3312/result_square.jpg")</f>
        <v/>
      </c>
      <c r="C1662" s="10">
        <v>3312.0</v>
      </c>
    </row>
    <row r="1663" ht="90.0" customHeight="1">
      <c r="A1663" s="9" t="s">
        <v>1681</v>
      </c>
      <c r="B1663" s="8" t="str">
        <f>IMAGE("http://plassets.ws.pho.to/e/1782/result_square.jpg")</f>
        <v/>
      </c>
      <c r="C1663" s="11">
        <v>1782.0</v>
      </c>
    </row>
    <row r="1664" ht="90.0" customHeight="1">
      <c r="A1664" s="8" t="s">
        <v>1682</v>
      </c>
      <c r="B1664" s="8" t="str">
        <f>IMAGE("http://plassets.ws.pho.to/e/2864/result_square.jpg")</f>
        <v/>
      </c>
      <c r="C1664" s="10">
        <v>2864.0</v>
      </c>
    </row>
    <row r="1665" ht="90.0" customHeight="1">
      <c r="A1665" s="9" t="s">
        <v>1683</v>
      </c>
      <c r="B1665" s="8" t="str">
        <f>IMAGE("http://plassets.ws.pho.to/e/1033/result_square.jpg")</f>
        <v/>
      </c>
      <c r="C1665" s="11">
        <v>1033.0</v>
      </c>
    </row>
    <row r="1666" ht="90.0" customHeight="1">
      <c r="A1666" s="8" t="s">
        <v>1684</v>
      </c>
      <c r="B1666" s="8" t="str">
        <f>IMAGE("http://plassets.ws.pho.to/e/3050/result_square.jpg")</f>
        <v/>
      </c>
      <c r="C1666" s="10">
        <v>3050.0</v>
      </c>
    </row>
    <row r="1667" ht="90.0" customHeight="1">
      <c r="A1667" s="9" t="s">
        <v>1685</v>
      </c>
      <c r="B1667" s="8" t="str">
        <f>IMAGE("http://plassets.ws.pho.to/e/1282/result_square.jpg")</f>
        <v/>
      </c>
      <c r="C1667" s="11">
        <v>1282.0</v>
      </c>
    </row>
    <row r="1668" ht="90.0" customHeight="1">
      <c r="A1668" s="9" t="s">
        <v>1686</v>
      </c>
      <c r="B1668" s="8" t="str">
        <f>IMAGE("http://plassets.ws.pho.to/e/1783/result_square.jpg")</f>
        <v/>
      </c>
      <c r="C1668" s="11">
        <v>1783.0</v>
      </c>
    </row>
    <row r="1669" ht="90.0" customHeight="1">
      <c r="A1669" s="9" t="s">
        <v>1687</v>
      </c>
      <c r="B1669" s="8" t="str">
        <f>IMAGE("http://plassets.ws.pho.to/e/1840/result.jpeg")</f>
        <v/>
      </c>
      <c r="C1669" s="11">
        <v>1840.0</v>
      </c>
    </row>
    <row r="1670" ht="90.0" customHeight="1">
      <c r="A1670" s="8" t="s">
        <v>1688</v>
      </c>
      <c r="B1670" s="8" t="str">
        <f>IMAGE("http://plassets.ws.pho.to/a/e/default/2840.jpg")</f>
        <v/>
      </c>
      <c r="C1670" s="10">
        <v>2840.0</v>
      </c>
    </row>
    <row r="1671" ht="90.0" customHeight="1">
      <c r="A1671" s="9" t="s">
        <v>1690</v>
      </c>
      <c r="B1671" s="8" t="str">
        <f>IMAGE("http://plassets.ws.pho.to/e/616/result_square.jpg")</f>
        <v/>
      </c>
      <c r="C1671" s="11">
        <v>616.0</v>
      </c>
    </row>
    <row r="1672" ht="90.0" customHeight="1">
      <c r="A1672" s="9" t="s">
        <v>1692</v>
      </c>
      <c r="B1672" s="8" t="str">
        <f>IMAGE("http://plassets.ws.pho.to/a/e/default/306.jpg")</f>
        <v/>
      </c>
      <c r="C1672" s="11">
        <v>306.0</v>
      </c>
    </row>
    <row r="1673" ht="90.0" customHeight="1">
      <c r="A1673" s="9" t="s">
        <v>1693</v>
      </c>
      <c r="B1673" s="8" t="str">
        <f>IMAGE("http://plassets.ws.pho.to/e/1030/result_square.jpg")</f>
        <v/>
      </c>
      <c r="C1673" s="11">
        <v>1030.0</v>
      </c>
    </row>
    <row r="1674" ht="90.0" customHeight="1">
      <c r="A1674" s="8" t="s">
        <v>1694</v>
      </c>
      <c r="B1674" s="8" t="str">
        <f>IMAGE("http://plassets.ws.pho.to/e/2816/result_320.gif")</f>
        <v/>
      </c>
      <c r="C1674" s="10">
        <v>2816.0</v>
      </c>
    </row>
    <row r="1675" ht="90.0" customHeight="1">
      <c r="A1675" s="8" t="s">
        <v>1695</v>
      </c>
      <c r="B1675" s="8" t="str">
        <f>IMAGE("http://plassets.ws.pho.to/e/2810/result_square.jpg")</f>
        <v/>
      </c>
      <c r="C1675" s="10">
        <v>2810.0</v>
      </c>
    </row>
    <row r="1676" ht="90.0" customHeight="1">
      <c r="A1676" s="9" t="s">
        <v>1696</v>
      </c>
      <c r="B1676" s="8" t="str">
        <f>IMAGE("http://plassets.ws.pho.to/e/1483/result_square_v1.jpg")</f>
        <v/>
      </c>
      <c r="C1676" s="11">
        <v>1483.0</v>
      </c>
    </row>
    <row r="1677" ht="90.0" customHeight="1">
      <c r="A1677" s="8" t="s">
        <v>1697</v>
      </c>
      <c r="B1677" s="8" t="str">
        <f>IMAGE("http://plassets.ws.pho.to/e/2934/result.jpg")</f>
        <v/>
      </c>
      <c r="C1677" s="10">
        <v>2934.0</v>
      </c>
    </row>
    <row r="1678" ht="90.0" customHeight="1">
      <c r="A1678" s="9" t="s">
        <v>1698</v>
      </c>
      <c r="B1678" s="8" t="str">
        <f>IMAGE("http://plassets.ws.pho.to/e/2657/result_square.jpg")</f>
        <v/>
      </c>
      <c r="C1678" s="11">
        <v>2657.0</v>
      </c>
    </row>
    <row r="1679" ht="90.0" customHeight="1">
      <c r="A1679" s="9" t="s">
        <v>1699</v>
      </c>
      <c r="B1679" s="8" t="str">
        <f>IMAGE("http://plassets.ws.pho.to/e/2374/result_square.jpg")</f>
        <v/>
      </c>
      <c r="C1679" s="11">
        <v>2374.0</v>
      </c>
    </row>
    <row r="1680" ht="90.0" customHeight="1">
      <c r="A1680" s="9" t="s">
        <v>1700</v>
      </c>
      <c r="B1680" s="8" t="str">
        <f>IMAGE("http://plassets.ws.pho.to/e/2407/result_square.jpg")</f>
        <v/>
      </c>
      <c r="C1680" s="11">
        <v>2407.0</v>
      </c>
    </row>
    <row r="1681" ht="90.0" customHeight="1">
      <c r="A1681" s="9" t="s">
        <v>1701</v>
      </c>
      <c r="B1681" s="8" t="str">
        <f>IMAGE("http://plassets.ws.pho.to/e/2213/result_square.jpg")</f>
        <v/>
      </c>
      <c r="C1681" s="11">
        <v>2213.0</v>
      </c>
    </row>
    <row r="1682" ht="90.0" customHeight="1">
      <c r="A1682" s="9" t="s">
        <v>1702</v>
      </c>
      <c r="B1682" s="8" t="str">
        <f>IMAGE("http://plassets.ws.pho.to/e/1706/result_square.gif")</f>
        <v/>
      </c>
      <c r="C1682" s="11">
        <v>1706.0</v>
      </c>
    </row>
    <row r="1683" ht="90.0" customHeight="1">
      <c r="A1683" s="9" t="s">
        <v>1703</v>
      </c>
      <c r="B1683" s="8" t="str">
        <f>IMAGE("http://plassets.ws.pho.to/e/2551/result_320.gif")</f>
        <v/>
      </c>
      <c r="C1683" s="11">
        <v>2551.0</v>
      </c>
    </row>
    <row r="1684" ht="90.0" customHeight="1">
      <c r="A1684" s="9" t="s">
        <v>1704</v>
      </c>
      <c r="B1684" s="8" t="str">
        <f>IMAGE("http://plassets.ws.pho.to/e/2726/result_square.jpg")</f>
        <v/>
      </c>
      <c r="C1684" s="11">
        <v>2726.0</v>
      </c>
    </row>
    <row r="1685" ht="90.0" customHeight="1">
      <c r="A1685" s="9" t="s">
        <v>1705</v>
      </c>
      <c r="B1685" s="8" t="str">
        <f>IMAGE("http://plassets.ws.pho.to/e/868/result_square.jpg")</f>
        <v/>
      </c>
      <c r="C1685" s="11">
        <v>868.0</v>
      </c>
    </row>
    <row r="1686" ht="90.0" customHeight="1">
      <c r="A1686" s="8" t="s">
        <v>1706</v>
      </c>
      <c r="B1686" s="8" t="str">
        <f>IMAGE("http://plassets.ws.pho.to/e/2877/result_square.jpg")</f>
        <v/>
      </c>
      <c r="C1686" s="10">
        <v>2877.0</v>
      </c>
    </row>
    <row r="1687" ht="90.0" customHeight="1">
      <c r="A1687" s="9" t="s">
        <v>1707</v>
      </c>
      <c r="B1687" s="8" t="str">
        <f>IMAGE("http://plassets.ws.pho.to/e/672/result.jpg")</f>
        <v/>
      </c>
      <c r="C1687" s="11">
        <v>672.0</v>
      </c>
    </row>
    <row r="1688" ht="90.0" customHeight="1">
      <c r="A1688" s="9" t="s">
        <v>1708</v>
      </c>
      <c r="B1688" s="8" t="str">
        <f>IMAGE("http://plassets.ws.pho.to/e/2592/result_square1.jpg")</f>
        <v/>
      </c>
      <c r="C1688" s="11">
        <v>2592.0</v>
      </c>
    </row>
    <row r="1689" ht="90.0" customHeight="1">
      <c r="A1689" s="9" t="s">
        <v>1709</v>
      </c>
      <c r="B1689" s="8" t="str">
        <f>IMAGE("http://plassets.ws.pho.to/e/1443/result.jpeg")</f>
        <v/>
      </c>
      <c r="C1689" s="11">
        <v>1443.0</v>
      </c>
    </row>
    <row r="1690" ht="90.0" customHeight="1">
      <c r="A1690" s="9" t="s">
        <v>1710</v>
      </c>
      <c r="B1690" s="8" t="str">
        <f>IMAGE("http://plassets.ws.pho.to/e/565/result_square.jpg")</f>
        <v/>
      </c>
      <c r="C1690" s="11">
        <v>565.0</v>
      </c>
    </row>
    <row r="1691" ht="90.0" customHeight="1">
      <c r="A1691" s="9" t="s">
        <v>1711</v>
      </c>
      <c r="B1691" s="8" t="str">
        <f>IMAGE("http://plassets.ws.pho.to/e/1142/result_square.jpg")</f>
        <v/>
      </c>
      <c r="C1691" s="11">
        <v>1142.0</v>
      </c>
    </row>
    <row r="1692" ht="90.0" customHeight="1">
      <c r="A1692" s="8" t="s">
        <v>1712</v>
      </c>
      <c r="B1692" s="8" t="str">
        <f>IMAGE("http://plassets.ws.pho.to/e/3175/result_square.jpg")</f>
        <v/>
      </c>
      <c r="C1692" s="10">
        <v>3175.0</v>
      </c>
    </row>
    <row r="1693" ht="90.0" customHeight="1">
      <c r="A1693" s="9" t="s">
        <v>1713</v>
      </c>
      <c r="B1693" s="8" t="str">
        <f>IMAGE("http://plassets.ws.pho.to/e/1155/result_square.jpg")</f>
        <v/>
      </c>
      <c r="C1693" s="11">
        <v>1155.0</v>
      </c>
    </row>
    <row r="1694" ht="90.0" customHeight="1">
      <c r="A1694" s="9" t="s">
        <v>1714</v>
      </c>
      <c r="B1694" s="8" t="str">
        <f>IMAGE("http://plassets.ws.pho.to/e/869/result_square.jpg")</f>
        <v/>
      </c>
      <c r="C1694" s="11">
        <v>869.0</v>
      </c>
    </row>
    <row r="1695" ht="90.0" customHeight="1">
      <c r="A1695" s="8" t="s">
        <v>1715</v>
      </c>
      <c r="B1695" s="8" t="str">
        <f>IMAGE("http://plassets.ws.pho.to/e/2848/result_square.jpg")</f>
        <v/>
      </c>
      <c r="C1695" s="10">
        <v>2848.0</v>
      </c>
    </row>
    <row r="1696" ht="90.0" customHeight="1">
      <c r="A1696" s="9" t="s">
        <v>1716</v>
      </c>
      <c r="B1696" s="8" t="str">
        <f>IMAGE("http://plassets.ws.pho.to/e/621/result_square.jpg")</f>
        <v/>
      </c>
      <c r="C1696" s="11">
        <v>621.0</v>
      </c>
    </row>
    <row r="1697" ht="90.0" customHeight="1">
      <c r="A1697" s="9" t="s">
        <v>1717</v>
      </c>
      <c r="B1697" s="8" t="str">
        <f>IMAGE("http://plassets.ws.pho.to/e/578/result_square.jpg")</f>
        <v/>
      </c>
      <c r="C1697" s="11">
        <v>578.0</v>
      </c>
    </row>
    <row r="1698" ht="90.0" customHeight="1">
      <c r="A1698" s="8" t="s">
        <v>1718</v>
      </c>
      <c r="B1698" s="8" t="str">
        <f>IMAGE("http://plassets.ws.pho.to/e/3189/result.gif")</f>
        <v/>
      </c>
      <c r="C1698" s="10">
        <v>3189.0</v>
      </c>
    </row>
    <row r="1699" ht="90.0" customHeight="1">
      <c r="A1699" s="9" t="s">
        <v>1719</v>
      </c>
      <c r="B1699" s="8" t="str">
        <f>IMAGE("http://plassets.ws.pho.to/e/2131/result_square.jpg")</f>
        <v/>
      </c>
      <c r="C1699" s="11">
        <v>2131.0</v>
      </c>
    </row>
    <row r="1700" ht="90.0" customHeight="1">
      <c r="A1700" s="9" t="s">
        <v>1720</v>
      </c>
      <c r="B1700" s="8" t="str">
        <f>IMAGE("http://plassets.ws.pho.to/e/2134/result_square.jpg")</f>
        <v/>
      </c>
      <c r="C1700" s="11">
        <v>2134.0</v>
      </c>
    </row>
    <row r="1701" ht="90.0" customHeight="1">
      <c r="A1701" s="9" t="s">
        <v>1721</v>
      </c>
      <c r="B1701" s="8" t="str">
        <f>IMAGE("http://plassets.ws.pho.to/e/1180/result_square.jpg")</f>
        <v/>
      </c>
      <c r="C1701" s="11">
        <v>1180.0</v>
      </c>
    </row>
    <row r="1702" ht="90.0" customHeight="1">
      <c r="A1702" s="9" t="s">
        <v>1722</v>
      </c>
      <c r="B1702" s="8" t="str">
        <f>IMAGE("http://plassets.ws.pho.to/e/1631/result_320.gif")</f>
        <v/>
      </c>
      <c r="C1702" s="11">
        <v>1631.0</v>
      </c>
    </row>
    <row r="1703" ht="90.0" customHeight="1">
      <c r="A1703" s="9" t="s">
        <v>1723</v>
      </c>
      <c r="B1703" s="8" t="str">
        <f>IMAGE("http://plassets.ws.pho.to/e/1196/result_square.jpg")</f>
        <v/>
      </c>
      <c r="C1703" s="11">
        <v>1196.0</v>
      </c>
    </row>
    <row r="1704" ht="90.0" customHeight="1">
      <c r="A1704" s="9" t="s">
        <v>1724</v>
      </c>
      <c r="B1704" s="8" t="str">
        <f>IMAGE("http://plassets.ws.pho.to/e/857/result_square.jpg")</f>
        <v/>
      </c>
      <c r="C1704" s="11">
        <v>857.0</v>
      </c>
    </row>
    <row r="1705" ht="90.0" customHeight="1">
      <c r="A1705" s="9" t="s">
        <v>1725</v>
      </c>
      <c r="B1705" s="8" t="str">
        <f>IMAGE("http://plassets.ws.pho.to/e/1006/result_square.jpg")</f>
        <v/>
      </c>
      <c r="C1705" s="11">
        <v>1006.0</v>
      </c>
    </row>
    <row r="1706" ht="90.0" customHeight="1">
      <c r="A1706" s="9" t="s">
        <v>1726</v>
      </c>
      <c r="B1706" s="8" t="str">
        <f>IMAGE("http://plassets.ws.pho.to/e/376/result_square.jpg")</f>
        <v/>
      </c>
      <c r="C1706" s="11">
        <v>376.0</v>
      </c>
    </row>
    <row r="1707" ht="90.0" customHeight="1">
      <c r="A1707" s="8" t="s">
        <v>1727</v>
      </c>
      <c r="B1707" s="8" t="str">
        <f>IMAGE("http://plassets.ws.pho.to/e/3077/result_square.jpg")</f>
        <v/>
      </c>
      <c r="C1707" s="10">
        <v>3077.0</v>
      </c>
    </row>
    <row r="1708" ht="90.0" customHeight="1">
      <c r="A1708" s="9" t="s">
        <v>1728</v>
      </c>
      <c r="B1708" s="8" t="str">
        <f>IMAGE("http://plassets.ws.pho.to/e/1036/result_square.jpg")</f>
        <v/>
      </c>
      <c r="C1708" s="11">
        <v>1036.0</v>
      </c>
    </row>
    <row r="1709" ht="90.0" customHeight="1">
      <c r="A1709" s="9" t="s">
        <v>1729</v>
      </c>
      <c r="B1709" s="8" t="str">
        <f>IMAGE("http://plassets.ws.pho.to/e/1787/result_square.jpg")</f>
        <v/>
      </c>
      <c r="C1709" s="11">
        <v>1787.0</v>
      </c>
    </row>
    <row r="1710" ht="90.0" customHeight="1">
      <c r="A1710" s="9" t="s">
        <v>1730</v>
      </c>
      <c r="B1710" s="8" t="str">
        <f>IMAGE("http://plassets.ws.pho.to/e/2216/result_square_v1563212740.jpg")</f>
        <v/>
      </c>
      <c r="C1710" s="11">
        <v>2216.0</v>
      </c>
    </row>
    <row r="1711" ht="90.0" customHeight="1">
      <c r="A1711" s="9" t="s">
        <v>1731</v>
      </c>
      <c r="B1711" s="8" t="str">
        <f>IMAGE("http://plassets.ws.pho.to/e/2340/result_square.jpg")</f>
        <v/>
      </c>
      <c r="C1711" s="11">
        <v>2340.0</v>
      </c>
    </row>
    <row r="1712" ht="90.0" customHeight="1">
      <c r="A1712" s="9" t="s">
        <v>1732</v>
      </c>
      <c r="B1712" s="8" t="str">
        <f>IMAGE("http://plassets.ws.pho.to/e/661/result.jpg")</f>
        <v/>
      </c>
      <c r="C1712" s="11">
        <v>661.0</v>
      </c>
    </row>
    <row r="1713" ht="90.0" customHeight="1">
      <c r="A1713" s="9" t="s">
        <v>1733</v>
      </c>
      <c r="B1713" s="8" t="str">
        <f>IMAGE("http://plassets.ws.pho.to/a/e/default/899.jpg")</f>
        <v/>
      </c>
      <c r="C1713" s="11">
        <v>899.0</v>
      </c>
    </row>
    <row r="1714" ht="90.0" customHeight="1">
      <c r="A1714" s="8" t="s">
        <v>1734</v>
      </c>
      <c r="B1714" s="8" t="str">
        <f>IMAGE("http://plassets.ws.pho.to/e/3322/result_square.jpg")</f>
        <v/>
      </c>
      <c r="C1714" s="10">
        <v>3322.0</v>
      </c>
    </row>
    <row r="1715" ht="90.0" customHeight="1">
      <c r="A1715" s="8" t="s">
        <v>1735</v>
      </c>
      <c r="B1715" s="8" t="str">
        <f>IMAGE("http://plassets.ws.pho.to/e/3370/result_square.jpg")</f>
        <v/>
      </c>
      <c r="C1715" s="10">
        <v>3370.0</v>
      </c>
    </row>
    <row r="1716" ht="90.0" customHeight="1">
      <c r="A1716" s="9" t="s">
        <v>1736</v>
      </c>
      <c r="B1716" s="8" t="str">
        <f>IMAGE("http://plassets.ws.pho.to/e/1508/result_square.jpeg")</f>
        <v/>
      </c>
      <c r="C1716" s="11">
        <v>1508.0</v>
      </c>
    </row>
    <row r="1717" ht="90.0" customHeight="1">
      <c r="A1717" s="8" t="s">
        <v>1737</v>
      </c>
      <c r="B1717" s="8" t="str">
        <f>IMAGE("http://plassets.ws.pho.to/e/3117/result_square.jpg")</f>
        <v/>
      </c>
      <c r="C1717" s="10">
        <v>3117.0</v>
      </c>
    </row>
    <row r="1718" ht="90.0" customHeight="1">
      <c r="A1718" s="9" t="s">
        <v>1738</v>
      </c>
      <c r="B1718" s="8" t="str">
        <f>IMAGE("http://plassets.ws.pho.to/e/1654/result_square.jpg")</f>
        <v/>
      </c>
      <c r="C1718" s="11">
        <v>1654.0</v>
      </c>
    </row>
    <row r="1719" ht="90.0" customHeight="1">
      <c r="A1719" s="9" t="s">
        <v>1739</v>
      </c>
      <c r="B1719" s="8" t="str">
        <f>IMAGE("http://plassets.ws.pho.to/e/2055/result_square.jpg")</f>
        <v/>
      </c>
      <c r="C1719" s="11">
        <v>2055.0</v>
      </c>
    </row>
    <row r="1720" ht="90.0" customHeight="1">
      <c r="A1720" s="9" t="s">
        <v>1740</v>
      </c>
      <c r="B1720" s="8" t="str">
        <f>IMAGE("http://plassets.ws.pho.to/e/2514/result_square.jpg")</f>
        <v/>
      </c>
      <c r="C1720" s="11">
        <v>2514.0</v>
      </c>
    </row>
    <row r="1721" ht="90.0" customHeight="1">
      <c r="A1721" s="9" t="s">
        <v>1741</v>
      </c>
      <c r="B1721" s="8" t="str">
        <f>IMAGE("http://plassets.ws.pho.to/e/1226/result_square.jpg")</f>
        <v/>
      </c>
      <c r="C1721" s="11">
        <v>1226.0</v>
      </c>
    </row>
    <row r="1722" ht="90.0" customHeight="1">
      <c r="A1722" s="9" t="s">
        <v>1742</v>
      </c>
      <c r="B1722" s="8" t="str">
        <f>IMAGE("http://plassets.ws.pho.to/e/1159/result_square.jpg")</f>
        <v/>
      </c>
      <c r="C1722" s="11">
        <v>1159.0</v>
      </c>
    </row>
    <row r="1723" ht="90.0" customHeight="1">
      <c r="A1723" s="9" t="s">
        <v>1743</v>
      </c>
      <c r="B1723" s="8" t="str">
        <f>IMAGE("http://plassets.ws.pho.to/e/924/result_square.jpg")</f>
        <v/>
      </c>
      <c r="C1723" s="11">
        <v>924.0</v>
      </c>
    </row>
    <row r="1724" ht="90.0" customHeight="1">
      <c r="A1724" s="14" t="s">
        <v>1744</v>
      </c>
      <c r="B1724" t="str">
        <f>IMAGE("http://plassets.ws.pho.to/e/1305/result_square.jpg")</f>
        <v/>
      </c>
      <c r="C1724" s="14">
        <v>1305.0</v>
      </c>
    </row>
    <row r="1725" ht="90.0" customHeight="1">
      <c r="A1725" s="9" t="s">
        <v>1745</v>
      </c>
      <c r="B1725" s="8" t="str">
        <f>IMAGE("http://plassets.ws.pho.to/e/2552/result_square.jpg")</f>
        <v/>
      </c>
      <c r="C1725" s="11">
        <v>2552.0</v>
      </c>
    </row>
    <row r="1726" ht="90.0" customHeight="1">
      <c r="A1726" s="9" t="s">
        <v>1746</v>
      </c>
      <c r="B1726" s="8" t="str">
        <f>IMAGE("http://plassets.ws.pho.to/e/1512/result_square.jpg")</f>
        <v/>
      </c>
      <c r="C1726" s="11">
        <v>1512.0</v>
      </c>
    </row>
    <row r="1727" ht="90.0" customHeight="1">
      <c r="A1727" s="8" t="s">
        <v>1747</v>
      </c>
      <c r="B1727" s="8" t="str">
        <f>IMAGE("http://plassets.ws.pho.to/e/2825/result_square.jpg")</f>
        <v/>
      </c>
      <c r="C1727" s="10">
        <v>2825.0</v>
      </c>
    </row>
    <row r="1728" ht="90.0" customHeight="1">
      <c r="A1728" s="9" t="s">
        <v>1748</v>
      </c>
      <c r="B1728" s="8" t="str">
        <f>IMAGE("http://plassets.ws.pho.to/e/690/result_square.jpg")</f>
        <v/>
      </c>
      <c r="C1728" s="11">
        <v>690.0</v>
      </c>
    </row>
    <row r="1729" ht="90.0" customHeight="1">
      <c r="A1729" s="8" t="s">
        <v>1749</v>
      </c>
      <c r="B1729" s="8" t="str">
        <f>IMAGE("http://plassets.ws.pho.to/e/3169/result_square.jpg")</f>
        <v/>
      </c>
      <c r="C1729" s="10">
        <v>3169.0</v>
      </c>
    </row>
    <row r="1730" ht="90.0" customHeight="1">
      <c r="A1730" s="9" t="s">
        <v>1750</v>
      </c>
      <c r="B1730" s="8" t="str">
        <f>IMAGE("http://plassets.ws.pho.to/e/878/result_square.jpg")</f>
        <v/>
      </c>
      <c r="C1730" s="11">
        <v>878.0</v>
      </c>
    </row>
    <row r="1731" ht="90.0" customHeight="1">
      <c r="A1731" s="9" t="s">
        <v>1752</v>
      </c>
      <c r="B1731" s="8" t="str">
        <f>IMAGE("http://plassets.ws.pho.to/e/1080/result_square.jpg")</f>
        <v/>
      </c>
      <c r="C1731" s="11">
        <v>1080.0</v>
      </c>
    </row>
    <row r="1732" ht="90.0" customHeight="1">
      <c r="A1732" s="9" t="s">
        <v>1753</v>
      </c>
      <c r="B1732" s="8" t="str">
        <f>IMAGE("http://plassets.ws.pho.to/e/2215/result_square.jpg")</f>
        <v/>
      </c>
      <c r="C1732" s="11">
        <v>2215.0</v>
      </c>
    </row>
    <row r="1733" ht="90.0" customHeight="1">
      <c r="A1733" s="9" t="s">
        <v>1754</v>
      </c>
      <c r="B1733" s="8" t="str">
        <f>IMAGE("http://plassets.ws.pho.to/e/1337/result_square_v1563212360.jpg")</f>
        <v/>
      </c>
      <c r="C1733" s="11">
        <v>1337.0</v>
      </c>
    </row>
    <row r="1734" ht="90.0" customHeight="1">
      <c r="A1734" s="9" t="s">
        <v>1755</v>
      </c>
      <c r="B1734" s="8" t="str">
        <f>IMAGE("http://plassets.ws.pho.to/e/1762/result_square.jpg")</f>
        <v/>
      </c>
      <c r="C1734" s="11">
        <v>1762.0</v>
      </c>
    </row>
    <row r="1735" ht="90.0" customHeight="1">
      <c r="A1735" s="9" t="s">
        <v>1756</v>
      </c>
      <c r="B1735" s="8" t="str">
        <f>IMAGE("http://plassets.ws.pho.to/e/2015/result_square.jpeg")</f>
        <v/>
      </c>
      <c r="C1735" s="11">
        <v>2015.0</v>
      </c>
    </row>
    <row r="1736" ht="90.0" customHeight="1">
      <c r="A1736" s="9" t="s">
        <v>1757</v>
      </c>
      <c r="B1736" s="8" t="str">
        <f>IMAGE("http://plassets.ws.pho.to/e/445/result_square.jpg")</f>
        <v/>
      </c>
      <c r="C1736" s="11">
        <v>445.0</v>
      </c>
    </row>
    <row r="1737" ht="90.0" customHeight="1">
      <c r="A1737" s="9" t="s">
        <v>1758</v>
      </c>
      <c r="B1737" s="8" t="str">
        <f>IMAGE("http://plassets.ws.pho.to/e/959/result_square_v1563213934.jpg")</f>
        <v/>
      </c>
      <c r="C1737" s="11">
        <v>959.0</v>
      </c>
    </row>
    <row r="1738" ht="90.0" customHeight="1">
      <c r="A1738" s="9" t="s">
        <v>1759</v>
      </c>
      <c r="B1738" s="8" t="str">
        <f>IMAGE("http://plassets.ws.pho.to/e/608/result_square.jpg")</f>
        <v/>
      </c>
      <c r="C1738" s="11">
        <v>608.0</v>
      </c>
    </row>
    <row r="1739" ht="90.0" customHeight="1">
      <c r="A1739" s="9" t="s">
        <v>1760</v>
      </c>
      <c r="B1739" s="8" t="str">
        <f>IMAGE("http://plassets.ws.pho.to/e/2128/result_square.jpg")</f>
        <v/>
      </c>
      <c r="C1739" s="11">
        <v>2128.0</v>
      </c>
    </row>
    <row r="1740" ht="90.0" customHeight="1">
      <c r="A1740" s="9" t="s">
        <v>1761</v>
      </c>
      <c r="B1740" s="8" t="str">
        <f>IMAGE("http://plassets.ws.pho.to/e/1190/result_square.jpg")</f>
        <v/>
      </c>
      <c r="C1740" s="11">
        <v>1190.0</v>
      </c>
    </row>
    <row r="1741" ht="90.0" customHeight="1">
      <c r="A1741" s="9" t="s">
        <v>1762</v>
      </c>
      <c r="B1741" s="8" t="str">
        <f>IMAGE("http://plassets.ws.pho.to/e/673/result.jpg")</f>
        <v/>
      </c>
      <c r="C1741" s="11">
        <v>673.0</v>
      </c>
    </row>
    <row r="1742" ht="90.0" customHeight="1">
      <c r="A1742" s="9" t="s">
        <v>1763</v>
      </c>
      <c r="B1742" s="8" t="str">
        <f>IMAGE("http://plassets.ws.pho.to/e/1288/result_square.jpg")</f>
        <v/>
      </c>
      <c r="C1742" s="11">
        <v>1288.0</v>
      </c>
    </row>
    <row r="1743" ht="90.0" customHeight="1">
      <c r="A1743" s="9" t="s">
        <v>1764</v>
      </c>
      <c r="B1743" s="8" t="str">
        <f>IMAGE("http://plassets.ws.pho.to/e/989/result_square.jpg")</f>
        <v/>
      </c>
      <c r="C1743" s="11">
        <v>989.0</v>
      </c>
    </row>
    <row r="1744" ht="90.0" customHeight="1">
      <c r="A1744" s="9" t="s">
        <v>1765</v>
      </c>
      <c r="B1744" s="8" t="str">
        <f>IMAGE("http://plassets.ws.pho.to/e/331/result_square.jpg")</f>
        <v/>
      </c>
      <c r="C1744" s="11">
        <v>331.0</v>
      </c>
    </row>
    <row r="1745" ht="90.0" customHeight="1">
      <c r="A1745" s="9" t="s">
        <v>1766</v>
      </c>
      <c r="B1745" s="8" t="str">
        <f>IMAGE("http://plassets.ws.pho.to/e/1031/result_square.jpg")</f>
        <v/>
      </c>
      <c r="C1745" s="11">
        <v>1031.0</v>
      </c>
    </row>
    <row r="1746" ht="90.0" customHeight="1">
      <c r="A1746" s="9" t="s">
        <v>1767</v>
      </c>
      <c r="B1746" s="8" t="str">
        <f>IMAGE("http://plassets.ws.pho.to/e/1447/result_square.jpeg")</f>
        <v/>
      </c>
      <c r="C1746" s="11">
        <v>1447.0</v>
      </c>
    </row>
    <row r="1747" ht="90.0" customHeight="1">
      <c r="A1747" s="9" t="s">
        <v>1768</v>
      </c>
      <c r="B1747" s="8" t="str">
        <f>IMAGE("http://plassets.ws.pho.to/e/1858/result_square.jpg")</f>
        <v/>
      </c>
      <c r="C1747" s="11">
        <v>1858.0</v>
      </c>
    </row>
    <row r="1748" ht="90.0" customHeight="1">
      <c r="A1748" s="8" t="s">
        <v>1769</v>
      </c>
      <c r="B1748" s="8" t="str">
        <f>IMAGE("http://plassets.ws.pho.to/e/3080/result.jpg")</f>
        <v/>
      </c>
      <c r="C1748" s="10">
        <v>3080.0</v>
      </c>
    </row>
    <row r="1749" ht="90.0" customHeight="1">
      <c r="A1749" s="9" t="s">
        <v>1770</v>
      </c>
      <c r="B1749" s="8" t="str">
        <f>IMAGE("http://plassets.ws.pho.to/a/e/default/684.jpg")</f>
        <v/>
      </c>
      <c r="C1749" s="11">
        <v>684.0</v>
      </c>
    </row>
    <row r="1750" ht="90.0" customHeight="1">
      <c r="A1750" s="8" t="s">
        <v>1772</v>
      </c>
      <c r="B1750" s="8" t="str">
        <f>IMAGE("http://plassets.ws.pho.to/e/2916/result.gif")</f>
        <v/>
      </c>
      <c r="C1750" s="10">
        <v>2916.0</v>
      </c>
    </row>
    <row r="1751" ht="90.0" customHeight="1">
      <c r="A1751" s="9" t="s">
        <v>1773</v>
      </c>
      <c r="B1751" s="8" t="str">
        <f>IMAGE("http://plassets.ws.pho.to/e/526/result.jpg")</f>
        <v/>
      </c>
      <c r="C1751" s="11">
        <v>526.0</v>
      </c>
    </row>
    <row r="1752" ht="90.0" customHeight="1">
      <c r="A1752" s="9" t="s">
        <v>1773</v>
      </c>
      <c r="B1752" s="8" t="str">
        <f>IMAGE("http://plassets.ws.pho.to/e/2091/result_square.jpg")</f>
        <v/>
      </c>
      <c r="C1752" s="11">
        <v>2091.0</v>
      </c>
    </row>
    <row r="1753" ht="90.0" customHeight="1">
      <c r="A1753" s="9" t="s">
        <v>1774</v>
      </c>
      <c r="B1753" s="8" t="str">
        <f>IMAGE("http://plassets.ws.pho.to/e/588/result_square.jpg")</f>
        <v/>
      </c>
      <c r="C1753" s="11">
        <v>588.0</v>
      </c>
    </row>
    <row r="1754" ht="90.0" customHeight="1">
      <c r="A1754" s="9" t="s">
        <v>1775</v>
      </c>
      <c r="B1754" s="8" t="str">
        <f>IMAGE("http://plassets.ws.pho.to/e/1841/result_square.jpg")</f>
        <v/>
      </c>
      <c r="C1754" s="11">
        <v>1841.0</v>
      </c>
    </row>
    <row r="1755" ht="90.0" customHeight="1">
      <c r="A1755" s="9" t="s">
        <v>1776</v>
      </c>
      <c r="B1755" s="8" t="str">
        <f>IMAGE("http://plassets.ws.pho.to/e/1820/result_square.jpg")</f>
        <v/>
      </c>
      <c r="C1755" s="11">
        <v>1820.0</v>
      </c>
    </row>
    <row r="1756" ht="90.0" customHeight="1">
      <c r="A1756" s="9" t="s">
        <v>1777</v>
      </c>
      <c r="B1756" s="8" t="str">
        <f>IMAGE("http://plassets.ws.pho.to/e/1874/result_square.jpg")</f>
        <v/>
      </c>
      <c r="C1756" s="11">
        <v>1874.0</v>
      </c>
    </row>
    <row r="1757" ht="90.0" customHeight="1">
      <c r="A1757" s="9" t="s">
        <v>1778</v>
      </c>
      <c r="B1757" s="8" t="str">
        <f>IMAGE("http://plassets.ws.pho.to/e/851/result_square.jpg")</f>
        <v/>
      </c>
      <c r="C1757" s="11">
        <v>851.0</v>
      </c>
    </row>
    <row r="1758" ht="90.0" customHeight="1">
      <c r="A1758" s="8" t="s">
        <v>1779</v>
      </c>
      <c r="B1758" s="8" t="str">
        <f>IMAGE("http://plassets.ws.pho.to/e/2893/result_square.jpg")</f>
        <v/>
      </c>
      <c r="C1758" s="10">
        <v>2893.0</v>
      </c>
    </row>
    <row r="1759" ht="90.0" customHeight="1">
      <c r="A1759" s="9" t="s">
        <v>1780</v>
      </c>
      <c r="B1759" s="8" t="str">
        <f>IMAGE("http://plassets.ws.pho.to/e/674/result.jpg")</f>
        <v/>
      </c>
      <c r="C1759" s="11">
        <v>674.0</v>
      </c>
    </row>
    <row r="1760" ht="90.0" customHeight="1">
      <c r="A1760" s="9" t="s">
        <v>1781</v>
      </c>
      <c r="B1760" s="8" t="str">
        <f>IMAGE("http://plassets.ws.pho.to/e/1056/result_square.jpg")</f>
        <v/>
      </c>
      <c r="C1760" s="11">
        <v>1056.0</v>
      </c>
    </row>
    <row r="1761" ht="90.0" customHeight="1">
      <c r="A1761" s="8" t="s">
        <v>1782</v>
      </c>
      <c r="B1761" s="8" t="str">
        <f>IMAGE("http://plassets.ws.pho.to/e/3408/result.gif")</f>
        <v/>
      </c>
      <c r="C1761" s="10">
        <v>3408.0</v>
      </c>
    </row>
    <row r="1762" ht="90.0" customHeight="1">
      <c r="A1762" s="8" t="s">
        <v>1783</v>
      </c>
      <c r="B1762" s="8" t="str">
        <f>IMAGE("http://plassets.ws.pho.to/e/3304/result_square.jpg")</f>
        <v/>
      </c>
      <c r="C1762" s="10">
        <v>3304.0</v>
      </c>
    </row>
    <row r="1763" ht="90.0" customHeight="1">
      <c r="A1763" s="9" t="s">
        <v>1784</v>
      </c>
      <c r="B1763" s="8" t="str">
        <f>IMAGE("http://plassets.ws.pho.to/e/2540/result_square.jpg")</f>
        <v/>
      </c>
      <c r="C1763" s="11">
        <v>2540.0</v>
      </c>
    </row>
    <row r="1764" ht="90.0" customHeight="1">
      <c r="A1764" s="8" t="s">
        <v>1785</v>
      </c>
      <c r="B1764" s="8" t="str">
        <f>IMAGE("http://plassets.ws.pho.to/e/3049/result_square.jpg")</f>
        <v/>
      </c>
      <c r="C1764" s="10">
        <v>3049.0</v>
      </c>
    </row>
    <row r="1765" ht="90.0" customHeight="1">
      <c r="A1765" s="8" t="s">
        <v>1786</v>
      </c>
      <c r="B1765" s="8" t="str">
        <f>IMAGE("http://plassets.ws.pho.to/a/e/default/2841.jpg")</f>
        <v/>
      </c>
      <c r="C1765" s="10">
        <v>2841.0</v>
      </c>
    </row>
    <row r="1766" ht="90.0" customHeight="1">
      <c r="A1766" s="9" t="s">
        <v>1787</v>
      </c>
      <c r="B1766" s="8" t="str">
        <f>IMAGE("http://plassets.ws.pho.to/e/831/result.jpg")</f>
        <v/>
      </c>
      <c r="C1766" s="11">
        <v>831.0</v>
      </c>
    </row>
    <row r="1767" ht="90.0" customHeight="1">
      <c r="A1767" s="8" t="s">
        <v>1788</v>
      </c>
      <c r="B1767" s="8" t="str">
        <f>IMAGE("http://plassets.ws.pho.to/e/3131/result_square.jpg")</f>
        <v/>
      </c>
      <c r="C1767" s="10">
        <v>3131.0</v>
      </c>
    </row>
    <row r="1768" ht="90.0" customHeight="1">
      <c r="A1768" s="9" t="s">
        <v>1789</v>
      </c>
      <c r="B1768" s="8" t="str">
        <f>IMAGE("http://plassets.ws.pho.to/e/871/result_square.jpg")</f>
        <v/>
      </c>
      <c r="C1768" s="11">
        <v>871.0</v>
      </c>
    </row>
    <row r="1769" ht="90.0" customHeight="1">
      <c r="A1769" s="9" t="s">
        <v>1790</v>
      </c>
      <c r="B1769" s="8" t="str">
        <f>IMAGE("http://plassets.ws.pho.to/a/e/default/2604.jpg")</f>
        <v/>
      </c>
      <c r="C1769" s="11">
        <v>2604.0</v>
      </c>
    </row>
    <row r="1770" ht="90.0" customHeight="1">
      <c r="A1770" s="9" t="s">
        <v>1791</v>
      </c>
      <c r="B1770" s="8" t="str">
        <f>IMAGE("http://plassets.ws.pho.to/e/1311/result_square.jpg")</f>
        <v/>
      </c>
      <c r="C1770" s="11">
        <v>1311.0</v>
      </c>
    </row>
    <row r="1771" ht="90.0" customHeight="1">
      <c r="A1771" s="8" t="s">
        <v>1792</v>
      </c>
      <c r="B1771" s="8" t="str">
        <f>IMAGE("http://plassets.ws.pho.to/e/3385/result_320.gif")</f>
        <v/>
      </c>
      <c r="C1771" s="10">
        <v>3385.0</v>
      </c>
    </row>
    <row r="1772" ht="90.0" customHeight="1">
      <c r="A1772" s="9" t="s">
        <v>1793</v>
      </c>
      <c r="B1772" s="8" t="str">
        <f>IMAGE("http://plassets.ws.pho.to/e/1012/result.jpg")</f>
        <v/>
      </c>
      <c r="C1772" s="11">
        <v>1012.0</v>
      </c>
    </row>
    <row r="1773" ht="90.0" customHeight="1">
      <c r="A1773" s="9" t="s">
        <v>1794</v>
      </c>
      <c r="B1773" s="8" t="str">
        <f>IMAGE("http://plassets.ws.pho.to/e/998/result_square.jpg")</f>
        <v/>
      </c>
      <c r="C1773" s="11">
        <v>998.0</v>
      </c>
    </row>
    <row r="1774" ht="90.0" customHeight="1">
      <c r="A1774" s="9" t="s">
        <v>1795</v>
      </c>
      <c r="B1774" s="8" t="str">
        <f>IMAGE("http://plassets.ws.pho.to/e/2321/result_square.jpg")</f>
        <v/>
      </c>
      <c r="C1774" s="11">
        <v>2321.0</v>
      </c>
    </row>
    <row r="1775" ht="90.0" customHeight="1">
      <c r="A1775" s="9" t="s">
        <v>1796</v>
      </c>
      <c r="B1775" s="8" t="str">
        <f>IMAGE("http://plassets.ws.pho.to/e/1215/result.jpg")</f>
        <v/>
      </c>
      <c r="C1775" s="11">
        <v>1215.0</v>
      </c>
    </row>
    <row r="1776" ht="90.0" customHeight="1">
      <c r="A1776" s="9" t="s">
        <v>1797</v>
      </c>
      <c r="B1776" s="8" t="str">
        <f>IMAGE("http://plassets.ws.pho.to/e/918/result.jpg")</f>
        <v/>
      </c>
      <c r="C1776" s="11">
        <v>918.0</v>
      </c>
    </row>
    <row r="1777" ht="90.0" customHeight="1">
      <c r="A1777" s="9" t="s">
        <v>1798</v>
      </c>
      <c r="B1777" s="8" t="str">
        <f>IMAGE("http://plassets.ws.pho.to/e/2240/result_square.jpg")</f>
        <v/>
      </c>
      <c r="C1777" s="11">
        <v>2240.0</v>
      </c>
    </row>
    <row r="1778" ht="90.0" customHeight="1">
      <c r="A1778" s="9" t="s">
        <v>1799</v>
      </c>
      <c r="B1778" s="8" t="str">
        <f>IMAGE("http://plassets.ws.pho.to/e/1185/result_square.jpg")</f>
        <v/>
      </c>
      <c r="C1778" s="11">
        <v>1185.0</v>
      </c>
    </row>
    <row r="1779" ht="90.0" customHeight="1">
      <c r="A1779" s="9" t="s">
        <v>1800</v>
      </c>
      <c r="B1779" s="8" t="str">
        <f>IMAGE("http://plassets.ws.pho.to/e/523/result.jpg")</f>
        <v/>
      </c>
      <c r="C1779" s="11">
        <v>523.0</v>
      </c>
    </row>
    <row r="1780" ht="90.0" customHeight="1">
      <c r="A1780" s="9" t="s">
        <v>1801</v>
      </c>
      <c r="B1780" s="8" t="str">
        <f>IMAGE("http://plassets.ws.pho.to/e/2339/result_square.jpg")</f>
        <v/>
      </c>
      <c r="C1780" s="11">
        <v>2339.0</v>
      </c>
    </row>
    <row r="1781" ht="90.0" customHeight="1">
      <c r="A1781" s="9" t="s">
        <v>1802</v>
      </c>
      <c r="B1781" s="8" t="str">
        <f>IMAGE("http://plassets.ws.pho.to/e/1801/result_square.jpeg")</f>
        <v/>
      </c>
      <c r="C1781" s="11">
        <v>1801.0</v>
      </c>
    </row>
    <row r="1782" ht="90.0" customHeight="1">
      <c r="A1782" s="9" t="s">
        <v>1803</v>
      </c>
      <c r="B1782" s="8" t="str">
        <f>IMAGE("http://plassets.ws.pho.to/a/e/default/597.jpg")</f>
        <v/>
      </c>
      <c r="C1782" s="11">
        <v>597.0</v>
      </c>
    </row>
    <row r="1783" ht="90.0" customHeight="1">
      <c r="A1783" s="9" t="s">
        <v>1804</v>
      </c>
      <c r="B1783" s="8" t="str">
        <f>IMAGE("http://plassets.ws.pho.to/e/2541/result_square.jpeg")</f>
        <v/>
      </c>
      <c r="C1783" s="11">
        <v>2541.0</v>
      </c>
    </row>
    <row r="1784" ht="90.0" customHeight="1">
      <c r="A1784" s="9" t="s">
        <v>1805</v>
      </c>
      <c r="B1784" s="8" t="str">
        <f>IMAGE("http://plassets.ws.pho.to/e/1445/result_square.jpg")</f>
        <v/>
      </c>
      <c r="C1784" s="11">
        <v>1445.0</v>
      </c>
    </row>
    <row r="1785" ht="90.0" customHeight="1">
      <c r="A1785" s="9" t="s">
        <v>1806</v>
      </c>
      <c r="B1785" s="8" t="str">
        <f>IMAGE("http://plassets.ws.pho.to/e/2591/result_square.gif")</f>
        <v/>
      </c>
      <c r="C1785" s="11">
        <v>2591.0</v>
      </c>
    </row>
    <row r="1786" ht="90.0" customHeight="1">
      <c r="A1786" s="9" t="s">
        <v>1807</v>
      </c>
      <c r="B1786" s="8" t="str">
        <f>IMAGE("http://plassets.ws.pho.to/e/1224/result.jpg")</f>
        <v/>
      </c>
      <c r="C1786" s="11">
        <v>1224.0</v>
      </c>
    </row>
    <row r="1787" ht="90.0" customHeight="1">
      <c r="A1787" s="9" t="s">
        <v>1808</v>
      </c>
      <c r="B1787" s="8" t="str">
        <f>IMAGE("http://plassets.ws.pho.to/e/737/result_square.jpg")</f>
        <v/>
      </c>
      <c r="C1787" s="11">
        <v>737.0</v>
      </c>
    </row>
    <row r="1788" ht="90.0" customHeight="1">
      <c r="A1788" s="9" t="s">
        <v>1809</v>
      </c>
      <c r="B1788" s="8" t="str">
        <f>IMAGE("http://plassets.ws.pho.to/e/913/result.jpg")</f>
        <v/>
      </c>
      <c r="C1788" s="11">
        <v>913.0</v>
      </c>
    </row>
    <row r="1789" ht="90.0" customHeight="1">
      <c r="A1789" s="9" t="s">
        <v>1810</v>
      </c>
      <c r="B1789" s="8" t="str">
        <f>IMAGE("http://plassets.ws.pho.to/e/2562/result_square.jpg")</f>
        <v/>
      </c>
      <c r="C1789" s="11">
        <v>2562.0</v>
      </c>
    </row>
    <row r="1790" ht="90.0" customHeight="1">
      <c r="A1790" s="8" t="s">
        <v>1811</v>
      </c>
      <c r="B1790" s="8" t="str">
        <f>IMAGE("http://plassets.ws.pho.to/e/2764/result_square.jpg")</f>
        <v/>
      </c>
      <c r="C1790" s="10">
        <v>2764.0</v>
      </c>
    </row>
    <row r="1791" ht="90.0" customHeight="1">
      <c r="A1791" s="8" t="s">
        <v>1812</v>
      </c>
      <c r="B1791" s="8" t="str">
        <f>IMAGE("http://plassets.ws.pho.to/e/2843/result_square.jpg")</f>
        <v/>
      </c>
      <c r="C1791" s="10">
        <v>2843.0</v>
      </c>
    </row>
    <row r="1792" ht="90.0" customHeight="1">
      <c r="A1792" s="9" t="s">
        <v>1813</v>
      </c>
      <c r="B1792" s="8" t="str">
        <f>IMAGE("http://plassets.ws.pho.to/a/e/default/433.jpg")</f>
        <v/>
      </c>
      <c r="C1792" s="11">
        <v>433.0</v>
      </c>
    </row>
    <row r="1793" ht="90.0" customHeight="1">
      <c r="A1793" s="9" t="s">
        <v>1814</v>
      </c>
      <c r="B1793" s="8" t="str">
        <f>IMAGE("http://plassets.ws.pho.to/e/2180/result_square.jpg")</f>
        <v/>
      </c>
      <c r="C1793" s="11">
        <v>2180.0</v>
      </c>
    </row>
    <row r="1794" ht="90.0" customHeight="1">
      <c r="A1794" s="9" t="s">
        <v>1815</v>
      </c>
      <c r="B1794" s="8" t="str">
        <f>IMAGE("http://plassets.ws.pho.to/a/e/default/2270.jpg")</f>
        <v/>
      </c>
      <c r="C1794" s="11">
        <v>2270.0</v>
      </c>
    </row>
    <row r="1795" ht="90.0" customHeight="1">
      <c r="A1795" s="9" t="s">
        <v>1816</v>
      </c>
      <c r="B1795" s="8" t="str">
        <f>IMAGE("http://plassets.ws.pho.to/e/1997/result_square.jpg")</f>
        <v/>
      </c>
      <c r="C1795" s="11">
        <v>1997.0</v>
      </c>
    </row>
    <row r="1796" ht="90.0" customHeight="1">
      <c r="A1796" s="8" t="s">
        <v>1817</v>
      </c>
      <c r="B1796" s="8" t="str">
        <f>IMAGE("http://plassets.ws.pho.to/e/3362/result_square.jpg")</f>
        <v/>
      </c>
      <c r="C1796" s="10">
        <v>3362.0</v>
      </c>
    </row>
    <row r="1797" ht="90.0" customHeight="1">
      <c r="A1797" s="9" t="s">
        <v>1818</v>
      </c>
      <c r="B1797" s="8" t="str">
        <f>IMAGE("http://plassets.ws.pho.to/e/2178/result_square.jpg")</f>
        <v/>
      </c>
      <c r="C1797" s="11">
        <v>2178.0</v>
      </c>
    </row>
    <row r="1798" ht="90.0" customHeight="1">
      <c r="A1798" s="9" t="s">
        <v>1819</v>
      </c>
      <c r="B1798" s="8" t="str">
        <f>IMAGE("http://plassets.ws.pho.to/e/1538/result_square.jpeg")</f>
        <v/>
      </c>
      <c r="C1798" s="11">
        <v>1538.0</v>
      </c>
    </row>
    <row r="1799" ht="90.0" customHeight="1">
      <c r="A1799" s="9" t="s">
        <v>1820</v>
      </c>
      <c r="B1799" s="8" t="str">
        <f>IMAGE("http://plassets.ws.pho.to/a/e/default/1532.jpg")</f>
        <v/>
      </c>
      <c r="C1799" s="11">
        <v>1532.0</v>
      </c>
    </row>
    <row r="1800" ht="90.0" customHeight="1">
      <c r="A1800" s="9" t="s">
        <v>1821</v>
      </c>
      <c r="B1800" s="8" t="str">
        <f>IMAGE("http://plassets.ws.pho.to/e/1869/result_square.jpg")</f>
        <v/>
      </c>
      <c r="C1800" s="11">
        <v>1869.0</v>
      </c>
    </row>
    <row r="1801" ht="90.0" customHeight="1">
      <c r="A1801" s="9" t="s">
        <v>1822</v>
      </c>
      <c r="B1801" s="8" t="str">
        <f>IMAGE("http://plassets.ws.pho.to/e/2362/result_320.gif")</f>
        <v/>
      </c>
      <c r="C1801" s="11">
        <v>2362.0</v>
      </c>
    </row>
    <row r="1802" ht="90.0" customHeight="1">
      <c r="A1802" s="9" t="s">
        <v>1823</v>
      </c>
      <c r="B1802" s="8" t="str">
        <f>IMAGE("http://plassets.ws.pho.to/e/2305/result_square.jpg")</f>
        <v/>
      </c>
      <c r="C1802" s="11">
        <v>2305.0</v>
      </c>
    </row>
    <row r="1803" ht="90.0" customHeight="1">
      <c r="A1803" s="9" t="s">
        <v>1824</v>
      </c>
      <c r="B1803" s="8" t="str">
        <f>IMAGE("http://plassets.ws.pho.to/e/1842/result_square.jpg")</f>
        <v/>
      </c>
      <c r="C1803" s="11">
        <v>1842.0</v>
      </c>
    </row>
    <row r="1804" ht="90.0" customHeight="1">
      <c r="A1804" s="8" t="s">
        <v>1825</v>
      </c>
      <c r="B1804" s="8" t="str">
        <f>IMAGE("http://plassets.ws.pho.to/e/3214/result_square.jpg")</f>
        <v/>
      </c>
      <c r="C1804" s="10">
        <v>3214.0</v>
      </c>
    </row>
    <row r="1805" ht="90.0" customHeight="1">
      <c r="A1805" s="9" t="s">
        <v>1826</v>
      </c>
      <c r="B1805" s="8" t="str">
        <f>IMAGE("http://plassets.ws.pho.to/e/2294/result_square.jpg")</f>
        <v/>
      </c>
      <c r="C1805" s="11">
        <v>2294.0</v>
      </c>
    </row>
    <row r="1806" ht="90.0" customHeight="1">
      <c r="A1806" s="9" t="s">
        <v>1827</v>
      </c>
      <c r="B1806" s="8" t="str">
        <f>IMAGE("http://plassets.ws.pho.to/e/1866/result_square.jpg")</f>
        <v/>
      </c>
      <c r="C1806" s="11">
        <v>1866.0</v>
      </c>
    </row>
    <row r="1807" ht="90.0" customHeight="1">
      <c r="A1807" s="9" t="s">
        <v>1828</v>
      </c>
      <c r="B1807" s="8" t="str">
        <f>IMAGE("http://plassets.ws.pho.to/e/525/result_square.jpg")</f>
        <v/>
      </c>
      <c r="C1807" s="11">
        <v>525.0</v>
      </c>
    </row>
    <row r="1808" ht="90.0" customHeight="1">
      <c r="A1808" s="9" t="s">
        <v>1830</v>
      </c>
      <c r="B1808" s="8" t="str">
        <f>IMAGE("http://plassets.ws.pho.to/e/2542/result.jpeg")</f>
        <v/>
      </c>
      <c r="C1808" s="11">
        <v>2542.0</v>
      </c>
    </row>
    <row r="1809" ht="90.0" customHeight="1">
      <c r="A1809" s="9" t="s">
        <v>1831</v>
      </c>
      <c r="B1809" s="8" t="str">
        <f>IMAGE("http://plassets.ws.pho.to/e/1278/result_square.jpg")</f>
        <v/>
      </c>
      <c r="C1809" s="11">
        <v>1278.0</v>
      </c>
    </row>
    <row r="1810" ht="90.0" customHeight="1">
      <c r="A1810" s="9" t="s">
        <v>1832</v>
      </c>
      <c r="B1810" s="8" t="str">
        <f>IMAGE("http://plassets.ws.pho.to/e/2014/result_square.jpg")</f>
        <v/>
      </c>
      <c r="C1810" s="11">
        <v>2014.0</v>
      </c>
    </row>
    <row r="1811" ht="90.0" customHeight="1">
      <c r="A1811" s="9" t="s">
        <v>1833</v>
      </c>
      <c r="B1811" s="8" t="str">
        <f>IMAGE("http://plassets.ws.pho.to/e/1666/result_square.jpg")</f>
        <v/>
      </c>
      <c r="C1811" s="11">
        <v>1666.0</v>
      </c>
    </row>
    <row r="1812" ht="90.0" customHeight="1">
      <c r="A1812" s="9" t="s">
        <v>1834</v>
      </c>
      <c r="B1812" s="8" t="str">
        <f>IMAGE("http://plassets.ws.pho.to/e/932/result_square.jpg")</f>
        <v/>
      </c>
      <c r="C1812" s="11">
        <v>932.0</v>
      </c>
    </row>
    <row r="1813" ht="90.0" customHeight="1">
      <c r="A1813" s="8" t="s">
        <v>1835</v>
      </c>
      <c r="B1813" s="8" t="str">
        <f>IMAGE("http://plassets.ws.pho.to/a/e/default/2907.jpg")</f>
        <v/>
      </c>
      <c r="C1813" s="10">
        <v>2907.0</v>
      </c>
    </row>
    <row r="1814" ht="90.0" customHeight="1">
      <c r="A1814" s="9" t="s">
        <v>1836</v>
      </c>
      <c r="B1814" s="8" t="str">
        <f>IMAGE("http://plassets.ws.pho.to/e/2214/result_square.jpg")</f>
        <v/>
      </c>
      <c r="C1814" s="11">
        <v>2214.0</v>
      </c>
    </row>
    <row r="1815" ht="90.0" customHeight="1">
      <c r="A1815" s="9" t="s">
        <v>1837</v>
      </c>
      <c r="B1815" s="8" t="str">
        <f>IMAGE("http://plassets.ws.pho.to/e/1114/result_square1.jpg")</f>
        <v/>
      </c>
      <c r="C1815" s="11">
        <v>1114.0</v>
      </c>
    </row>
    <row r="1816" ht="90.0" customHeight="1">
      <c r="A1816" s="9" t="s">
        <v>1838</v>
      </c>
      <c r="B1816" s="8" t="str">
        <f>IMAGE("http://plassets.ws.pho.to/e/1229/result_square.jpg")</f>
        <v/>
      </c>
      <c r="C1816" s="11">
        <v>1229.0</v>
      </c>
    </row>
    <row r="1817" ht="90.0" customHeight="1">
      <c r="A1817" s="9" t="s">
        <v>1839</v>
      </c>
      <c r="B1817" s="8" t="str">
        <f>IMAGE("http://plassets.ws.pho.to/e/2727/result_square_v1562745080.jpeg")</f>
        <v/>
      </c>
      <c r="C1817" s="11">
        <v>2727.0</v>
      </c>
    </row>
    <row r="1818" ht="90.0" customHeight="1">
      <c r="A1818" s="8" t="s">
        <v>1840</v>
      </c>
      <c r="B1818" s="8" t="str">
        <f>IMAGE("http://plassets.ws.pho.to/e/3178/result.jpg")</f>
        <v/>
      </c>
      <c r="C1818" s="10">
        <v>3178.0</v>
      </c>
    </row>
    <row r="1819" ht="90.0" customHeight="1">
      <c r="A1819" s="9" t="s">
        <v>1841</v>
      </c>
      <c r="B1819" s="8" t="str">
        <f>IMAGE("http://plassets.ws.pho.to/e/447/result_square.jpg")</f>
        <v/>
      </c>
      <c r="C1819" s="11">
        <v>447.0</v>
      </c>
    </row>
    <row r="1820" ht="90.0" customHeight="1">
      <c r="A1820" s="9" t="s">
        <v>1842</v>
      </c>
      <c r="B1820" s="8" t="str">
        <f>IMAGE("http://plassets.ws.pho.to/e/730/result.jpg")</f>
        <v/>
      </c>
      <c r="C1820" s="11">
        <v>730.0</v>
      </c>
    </row>
    <row r="1821" ht="90.0" customHeight="1">
      <c r="A1821" s="9" t="s">
        <v>1843</v>
      </c>
      <c r="B1821" s="8" t="str">
        <f>IMAGE("http://plassets.ws.pho.to/e/1760/result_square.jpg")</f>
        <v/>
      </c>
      <c r="C1821" s="11">
        <v>1760.0</v>
      </c>
    </row>
    <row r="1822" ht="90.0" customHeight="1">
      <c r="A1822" s="9" t="s">
        <v>1844</v>
      </c>
      <c r="B1822" s="8" t="str">
        <f>IMAGE("http://plassets.ws.pho.to/e/1267/result_square.jpg")</f>
        <v/>
      </c>
      <c r="C1822" s="11">
        <v>1267.0</v>
      </c>
    </row>
    <row r="1823" ht="90.0" customHeight="1">
      <c r="A1823" s="9" t="s">
        <v>1845</v>
      </c>
      <c r="B1823" s="8" t="str">
        <f>IMAGE("http://plassets.ws.pho.to/e/473/result.jpg")</f>
        <v/>
      </c>
      <c r="C1823" s="11">
        <v>473.0</v>
      </c>
    </row>
    <row r="1824" ht="90.0" customHeight="1">
      <c r="A1824" s="9" t="s">
        <v>1846</v>
      </c>
      <c r="B1824" s="8" t="str">
        <f>IMAGE("http://plassets.ws.pho.to/e/360/result.jpg")</f>
        <v/>
      </c>
      <c r="C1824" s="11">
        <v>360.0</v>
      </c>
    </row>
    <row r="1825" ht="90.0" customHeight="1">
      <c r="A1825" s="9" t="s">
        <v>1847</v>
      </c>
      <c r="B1825" s="8" t="str">
        <f>IMAGE("http://plassets.ws.pho.to/e/1632/result_320.gif")</f>
        <v/>
      </c>
      <c r="C1825" s="11">
        <v>1632.0</v>
      </c>
    </row>
    <row r="1826" ht="90.0" customHeight="1">
      <c r="A1826" s="9" t="s">
        <v>1848</v>
      </c>
      <c r="B1826" s="8" t="str">
        <f>IMAGE("http://plassets.ws.pho.to/e/1791/result_square.jpg")</f>
        <v/>
      </c>
      <c r="C1826" s="11">
        <v>1791.0</v>
      </c>
    </row>
    <row r="1827" ht="90.0" customHeight="1">
      <c r="A1827" s="9" t="s">
        <v>1849</v>
      </c>
      <c r="B1827" s="8" t="str">
        <f>IMAGE("http://plassets.ws.pho.to/a/e/default/912.jpg")</f>
        <v/>
      </c>
      <c r="C1827" s="11">
        <v>912.0</v>
      </c>
    </row>
    <row r="1828" ht="90.0" customHeight="1">
      <c r="A1828" s="9" t="s">
        <v>1850</v>
      </c>
      <c r="B1828" s="8" t="str">
        <f>IMAGE("http://plassets.ws.pho.to/a/e/default/2731.jpg")</f>
        <v/>
      </c>
      <c r="C1828" s="11">
        <v>2731.0</v>
      </c>
    </row>
    <row r="1829" ht="90.0" customHeight="1">
      <c r="A1829" s="9" t="s">
        <v>1851</v>
      </c>
      <c r="B1829" s="8" t="str">
        <f>IMAGE("http://plassets.ws.pho.to/a/e/default/2732.jpg")</f>
        <v/>
      </c>
      <c r="C1829" s="11">
        <v>2732.0</v>
      </c>
    </row>
    <row r="1830" ht="90.0" customHeight="1">
      <c r="A1830" s="8" t="s">
        <v>1852</v>
      </c>
      <c r="B1830" s="8" t="str">
        <f>IMAGE("http://plassets.ws.pho.to/e/3296/result_square.jpg")</f>
        <v/>
      </c>
      <c r="C1830" s="10">
        <v>3296.0</v>
      </c>
    </row>
    <row r="1831" ht="90.0" customHeight="1">
      <c r="A1831" s="8" t="s">
        <v>1853</v>
      </c>
      <c r="B1831" s="8" t="str">
        <f>IMAGE("http://plassets.ws.pho.to/a/e/default/3116.jpg")</f>
        <v/>
      </c>
      <c r="C1831" s="10">
        <v>3116.0</v>
      </c>
    </row>
    <row r="1832" ht="90.0" customHeight="1">
      <c r="A1832" s="9" t="s">
        <v>1854</v>
      </c>
      <c r="B1832" s="8" t="str">
        <f>IMAGE("http://plassets.ws.pho.to/a/e/default/2733.jpg")</f>
        <v/>
      </c>
      <c r="C1832" s="11">
        <v>2733.0</v>
      </c>
    </row>
    <row r="1833" ht="90.0" customHeight="1">
      <c r="A1833" s="9" t="s">
        <v>1855</v>
      </c>
      <c r="B1833" s="8" t="str">
        <f>IMAGE("http://plassets.ws.pho.to/a/e/default/2734.jpg")</f>
        <v/>
      </c>
      <c r="C1833" s="11">
        <v>2734.0</v>
      </c>
    </row>
    <row r="1834" ht="90.0" customHeight="1">
      <c r="A1834" s="9" t="s">
        <v>1856</v>
      </c>
      <c r="B1834" s="8" t="str">
        <f>IMAGE("http://plassets.ws.pho.to/a/e/default/2735.jpg")</f>
        <v/>
      </c>
      <c r="C1834" s="11">
        <v>2735.0</v>
      </c>
    </row>
    <row r="1835" ht="90.0" customHeight="1">
      <c r="A1835" s="9" t="s">
        <v>1857</v>
      </c>
      <c r="B1835" s="8" t="str">
        <f>IMAGE("http://plassets.ws.pho.to/a/e/default/2736.jpg")</f>
        <v/>
      </c>
      <c r="C1835" s="11">
        <v>2736.0</v>
      </c>
    </row>
    <row r="1836" ht="90.0" customHeight="1">
      <c r="A1836" s="9" t="s">
        <v>1858</v>
      </c>
      <c r="B1836" s="8" t="str">
        <f>IMAGE("http://plassets.ws.pho.to/a/e/default/2737.jpg")</f>
        <v/>
      </c>
      <c r="C1836" s="11">
        <v>2737.0</v>
      </c>
    </row>
    <row r="1837" ht="90.0" customHeight="1">
      <c r="A1837" s="8" t="s">
        <v>1859</v>
      </c>
      <c r="B1837" s="8" t="str">
        <f>IMAGE("http://plassets.ws.pho.to/a/e/default/2766.jpg")</f>
        <v/>
      </c>
      <c r="C1837" s="10">
        <v>2766.0</v>
      </c>
    </row>
    <row r="1838" ht="90.0" customHeight="1">
      <c r="A1838" s="9" t="s">
        <v>1860</v>
      </c>
      <c r="B1838" s="8" t="str">
        <f>IMAGE("http://plassets.ws.pho.to/a/e/default/2738.jpg")</f>
        <v/>
      </c>
      <c r="C1838" s="11">
        <v>2738.0</v>
      </c>
    </row>
    <row r="1839" ht="90.0" customHeight="1">
      <c r="A1839" s="9" t="s">
        <v>1861</v>
      </c>
      <c r="B1839" s="8" t="str">
        <f>IMAGE("http://plassets.ws.pho.to/a/e/default/2739.jpg")</f>
        <v/>
      </c>
      <c r="C1839" s="11">
        <v>2739.0</v>
      </c>
    </row>
    <row r="1840" ht="90.0" customHeight="1">
      <c r="A1840" s="9" t="s">
        <v>1862</v>
      </c>
      <c r="B1840" s="8" t="str">
        <f>IMAGE("http://plassets.ws.pho.to/a/e/default/2740.jpg")</f>
        <v/>
      </c>
      <c r="C1840" s="11">
        <v>2740.0</v>
      </c>
    </row>
    <row r="1841" ht="90.0" customHeight="1">
      <c r="A1841" s="9" t="s">
        <v>1864</v>
      </c>
      <c r="B1841" s="8" t="str">
        <f>IMAGE("http://plassets.ws.pho.to/a/e/default/2741.jpg")</f>
        <v/>
      </c>
      <c r="C1841" s="11">
        <v>2741.0</v>
      </c>
    </row>
    <row r="1842" ht="90.0" customHeight="1">
      <c r="A1842" s="9" t="s">
        <v>1865</v>
      </c>
      <c r="B1842" s="8" t="str">
        <f>IMAGE("http://plassets.ws.pho.to/a/e/default/2742.jpg")</f>
        <v/>
      </c>
      <c r="C1842" s="11">
        <v>2742.0</v>
      </c>
    </row>
    <row r="1843" ht="90.0" customHeight="1">
      <c r="A1843" s="9" t="s">
        <v>1866</v>
      </c>
      <c r="B1843" s="8" t="str">
        <f>IMAGE("http://plassets.ws.pho.to/a/e/default/2743.jpg")</f>
        <v/>
      </c>
      <c r="C1843" s="11">
        <v>2743.0</v>
      </c>
    </row>
    <row r="1844" ht="90.0" customHeight="1">
      <c r="A1844" s="9" t="s">
        <v>1868</v>
      </c>
      <c r="B1844" s="8" t="str">
        <f>IMAGE("http://plassets.ws.pho.to/a/e/default/2744.jpg")</f>
        <v/>
      </c>
      <c r="C1844" s="11">
        <v>2744.0</v>
      </c>
    </row>
    <row r="1845" ht="90.0" customHeight="1">
      <c r="A1845" s="9" t="s">
        <v>1870</v>
      </c>
      <c r="B1845" s="8" t="str">
        <f>IMAGE("http://plassets.ws.pho.to/a/e/default/2745.jpg")</f>
        <v/>
      </c>
      <c r="C1845" s="11">
        <v>2745.0</v>
      </c>
    </row>
    <row r="1846" ht="90.0" customHeight="1">
      <c r="A1846" s="9" t="s">
        <v>1869</v>
      </c>
      <c r="B1846" s="8" t="str">
        <f>IMAGE("http://plassets.ws.pho.to/e/2631/result_square.jpg")</f>
        <v/>
      </c>
      <c r="C1846" s="11">
        <v>2631.0</v>
      </c>
    </row>
    <row r="1847" ht="90.0" customHeight="1">
      <c r="A1847" s="9" t="s">
        <v>1871</v>
      </c>
      <c r="B1847" s="8" t="str">
        <f>IMAGE("http://plassets.ws.pho.to/e/502/result_square.jpg")</f>
        <v/>
      </c>
      <c r="C1847" s="11">
        <v>502.0</v>
      </c>
    </row>
    <row r="1848" ht="90.0" customHeight="1">
      <c r="A1848" s="8" t="s">
        <v>1872</v>
      </c>
      <c r="B1848" s="8" t="str">
        <f>IMAGE("http://plassets.ws.pho.to/e/3048/result_square.jpg")</f>
        <v/>
      </c>
      <c r="C1848" s="10">
        <v>3048.0</v>
      </c>
    </row>
    <row r="1849" ht="90.0" customHeight="1">
      <c r="A1849" s="9" t="s">
        <v>1873</v>
      </c>
      <c r="B1849" s="8" t="str">
        <f>IMAGE("http://plassets.ws.pho.to/e/1122/result_square.jpg")</f>
        <v/>
      </c>
      <c r="C1849" s="11">
        <v>1122.0</v>
      </c>
    </row>
    <row r="1850" ht="90.0" customHeight="1">
      <c r="A1850" s="9" t="s">
        <v>1874</v>
      </c>
      <c r="B1850" s="8" t="str">
        <f>IMAGE("http://plassets.ws.pho.to/e/1355/result_square.jpg")</f>
        <v/>
      </c>
      <c r="C1850" s="11">
        <v>1355.0</v>
      </c>
    </row>
    <row r="1851" ht="90.0" customHeight="1">
      <c r="A1851" s="8" t="s">
        <v>1877</v>
      </c>
      <c r="B1851" s="8" t="str">
        <f>IMAGE("http://plassets.ws.pho.to/e/3349/result_square.jpg")</f>
        <v/>
      </c>
      <c r="C1851" s="10">
        <v>3349.0</v>
      </c>
    </row>
    <row r="1852" ht="90.0" customHeight="1">
      <c r="A1852" s="9" t="s">
        <v>1875</v>
      </c>
      <c r="B1852" s="8" t="str">
        <f>IMAGE("http://plassets.ws.pho.to/e/1772/result_square.jpg")</f>
        <v/>
      </c>
      <c r="C1852" s="11">
        <v>1772.0</v>
      </c>
    </row>
    <row r="1853" ht="90.0" customHeight="1">
      <c r="A1853" s="9" t="s">
        <v>1876</v>
      </c>
      <c r="B1853" s="8" t="str">
        <f>IMAGE("http://plassets.ws.pho.to/e/1162/result_square.jpg")</f>
        <v/>
      </c>
      <c r="C1853" s="11">
        <v>1162.0</v>
      </c>
    </row>
    <row r="1854" ht="90.0" customHeight="1">
      <c r="A1854" s="8" t="s">
        <v>1878</v>
      </c>
      <c r="B1854" s="8" t="str">
        <f>IMAGE("http://plassets.ws.pho.to/e/2812/result_square.jpg")</f>
        <v/>
      </c>
      <c r="C1854" s="10">
        <v>2812.0</v>
      </c>
    </row>
    <row r="1855" ht="90.0" customHeight="1">
      <c r="A1855" s="9" t="s">
        <v>1879</v>
      </c>
      <c r="B1855" s="8" t="str">
        <f>IMAGE("http://plassets.ws.pho.to/e/2156/result_square.jpg")</f>
        <v/>
      </c>
      <c r="C1855" s="11">
        <v>2156.0</v>
      </c>
    </row>
    <row r="1856" ht="90.0" customHeight="1">
      <c r="A1856" s="9" t="s">
        <v>1880</v>
      </c>
      <c r="B1856" s="8" t="str">
        <f>IMAGE("http://plassets.ws.pho.to/e/468/result.jpg")</f>
        <v/>
      </c>
      <c r="C1856" s="11">
        <v>468.0</v>
      </c>
    </row>
    <row r="1857" ht="90.0" customHeight="1">
      <c r="A1857" s="9" t="s">
        <v>1881</v>
      </c>
      <c r="B1857" s="8" t="str">
        <f>IMAGE("http://plassets.ws.pho.to/e/847/result.jpg")</f>
        <v/>
      </c>
      <c r="C1857" s="11">
        <v>847.0</v>
      </c>
    </row>
    <row r="1858" ht="90.0" customHeight="1">
      <c r="A1858" s="9" t="s">
        <v>1882</v>
      </c>
      <c r="B1858" s="8" t="str">
        <f>IMAGE("http://plassets.ws.pho.to/e/2725/result_square1.jpg")</f>
        <v/>
      </c>
      <c r="C1858" s="11">
        <v>2725.0</v>
      </c>
    </row>
    <row r="1859" ht="90.0" customHeight="1">
      <c r="A1859" s="9" t="s">
        <v>1883</v>
      </c>
      <c r="B1859" s="8" t="str">
        <f>IMAGE("http://plassets.ws.pho.to/e/1021/result_square.jpg")</f>
        <v/>
      </c>
      <c r="C1859" s="11">
        <v>1021.0</v>
      </c>
    </row>
    <row r="1860" ht="90.0" customHeight="1">
      <c r="A1860" s="9" t="s">
        <v>1884</v>
      </c>
      <c r="B1860" s="8" t="str">
        <f>IMAGE("http://plassets.ws.pho.to/e/1108/result_square.jpg")</f>
        <v/>
      </c>
      <c r="C1860" s="11">
        <v>1108.0</v>
      </c>
    </row>
    <row r="1861" ht="90.0" customHeight="1">
      <c r="A1861" s="9" t="s">
        <v>1885</v>
      </c>
      <c r="B1861" s="8" t="str">
        <f>IMAGE("http://plassets.ws.pho.to/e/1621/result_320.gif")</f>
        <v/>
      </c>
      <c r="C1861" s="11">
        <v>1621.0</v>
      </c>
    </row>
    <row r="1862" ht="90.0" customHeight="1">
      <c r="A1862" s="9" t="s">
        <v>1886</v>
      </c>
      <c r="B1862" s="8" t="str">
        <f>IMAGE("http://plassets.ws.pho.to/a/e/default/880.jpg")</f>
        <v/>
      </c>
      <c r="C1862" s="11">
        <v>880.0</v>
      </c>
    </row>
    <row r="1863" ht="90.0" customHeight="1">
      <c r="A1863" s="9" t="s">
        <v>1887</v>
      </c>
      <c r="B1863" s="8" t="str">
        <f>IMAGE("http://plassets.ws.pho.to/a/e/default/900.jpg")</f>
        <v/>
      </c>
      <c r="C1863" s="11">
        <v>900.0</v>
      </c>
    </row>
    <row r="1864" ht="90.0" customHeight="1">
      <c r="A1864" s="8" t="s">
        <v>1891</v>
      </c>
      <c r="B1864" s="8" t="str">
        <f>IMAGE("http://plassets.ws.pho.to/e/3191/result.jpg")</f>
        <v/>
      </c>
      <c r="C1864" s="10">
        <v>3191.0</v>
      </c>
    </row>
    <row r="1865" ht="90.0" customHeight="1">
      <c r="A1865" s="9" t="s">
        <v>1888</v>
      </c>
      <c r="B1865" s="8" t="str">
        <f>IMAGE("http://plassets.ws.pho.to/e/983/result_square_v1563213810.jpg")</f>
        <v/>
      </c>
      <c r="C1865" s="11">
        <v>983.0</v>
      </c>
    </row>
    <row r="1866" ht="90.0" customHeight="1">
      <c r="A1866" s="9" t="s">
        <v>1889</v>
      </c>
      <c r="B1866" s="8" t="str">
        <f>IMAGE("http://plassets.ws.pho.to/e/2125/result_square.jpg")</f>
        <v/>
      </c>
      <c r="C1866" s="11">
        <v>2125.0</v>
      </c>
    </row>
    <row r="1867" ht="90.0" customHeight="1">
      <c r="A1867" s="9" t="s">
        <v>1890</v>
      </c>
      <c r="B1867" s="8" t="str">
        <f>IMAGE("http://plassets.ws.pho.to/e/2165/result_square1.jpg")</f>
        <v/>
      </c>
      <c r="C1867" s="11">
        <v>2165.0</v>
      </c>
    </row>
    <row r="1868" ht="90.0" customHeight="1">
      <c r="A1868" s="8" t="s">
        <v>1892</v>
      </c>
      <c r="B1868" s="8" t="str">
        <f>IMAGE("http://plassets.ws.pho.to/e/2932/result.gif")</f>
        <v/>
      </c>
      <c r="C1868" s="10">
        <v>2932.0</v>
      </c>
    </row>
    <row r="1869" ht="90.0" customHeight="1">
      <c r="A1869" s="9" t="s">
        <v>1893</v>
      </c>
      <c r="B1869" s="8" t="str">
        <f>IMAGE("http://plassets.ws.pho.to/e/1943/result_square.jpg")</f>
        <v/>
      </c>
      <c r="C1869" s="11">
        <v>1943.0</v>
      </c>
    </row>
    <row r="1870" ht="90.0" customHeight="1">
      <c r="A1870" s="9" t="s">
        <v>1894</v>
      </c>
      <c r="B1870" s="8" t="str">
        <f>IMAGE("http://plassets.ws.pho.to/e/1241/result_square.jpg")</f>
        <v/>
      </c>
      <c r="C1870" s="11">
        <v>1241.0</v>
      </c>
    </row>
    <row r="1871" ht="90.0" customHeight="1">
      <c r="A1871" s="9" t="s">
        <v>1895</v>
      </c>
      <c r="B1871" s="8" t="str">
        <f>IMAGE("http://plassets.ws.pho.to/e/1002/result_square.jpg")</f>
        <v/>
      </c>
      <c r="C1871" s="11">
        <v>1002.0</v>
      </c>
    </row>
    <row r="1872" ht="90.0" customHeight="1">
      <c r="A1872" s="9" t="s">
        <v>1896</v>
      </c>
      <c r="B1872" s="8" t="str">
        <f>IMAGE("http://plassets.ws.pho.to/e/848/result.jpg")</f>
        <v/>
      </c>
      <c r="C1872" s="11">
        <v>848.0</v>
      </c>
    </row>
    <row r="1873" ht="90.0" customHeight="1">
      <c r="A1873" s="9" t="s">
        <v>1897</v>
      </c>
      <c r="B1873" s="8" t="str">
        <f>IMAGE("http://plassets.ws.pho.to/e/2122/result_square.jpg")</f>
        <v/>
      </c>
      <c r="C1873" s="11">
        <v>2122.0</v>
      </c>
    </row>
    <row r="1874" ht="90.0" customHeight="1">
      <c r="A1874" s="9" t="s">
        <v>1898</v>
      </c>
      <c r="B1874" s="8" t="str">
        <f>IMAGE("http://plassets.ws.pho.to/a/e/default/693.jpg")</f>
        <v/>
      </c>
      <c r="C1874" s="11">
        <v>693.0</v>
      </c>
    </row>
    <row r="1875" ht="90.0" customHeight="1">
      <c r="A1875" s="9" t="s">
        <v>1899</v>
      </c>
      <c r="B1875" s="8" t="str">
        <f>IMAGE("http://plassets.ws.pho.to/e/1892/result_square.jpg")</f>
        <v/>
      </c>
      <c r="C1875" s="11">
        <v>1892.0</v>
      </c>
    </row>
    <row r="1876" ht="90.0" customHeight="1">
      <c r="A1876" s="9" t="s">
        <v>1900</v>
      </c>
      <c r="B1876" s="8" t="str">
        <f>IMAGE("http://plassets.ws.pho.to/e/2705/result_square1.jpg")</f>
        <v/>
      </c>
      <c r="C1876" s="11">
        <v>2705.0</v>
      </c>
    </row>
    <row r="1877" ht="90.0" customHeight="1">
      <c r="A1877" s="9" t="s">
        <v>1901</v>
      </c>
      <c r="B1877" s="8" t="str">
        <f>IMAGE("http://plassets.ws.pho.to/e/1252/result_square.jpg")</f>
        <v/>
      </c>
      <c r="C1877" s="11">
        <v>1252.0</v>
      </c>
    </row>
    <row r="1878" ht="90.0" customHeight="1">
      <c r="A1878" s="9" t="s">
        <v>1902</v>
      </c>
      <c r="B1878" s="8" t="str">
        <f>IMAGE("http://plassets.ws.pho.to/e/2566/result_320.gif")</f>
        <v/>
      </c>
      <c r="C1878" s="11">
        <v>2566.0</v>
      </c>
    </row>
    <row r="1879" ht="90.0" customHeight="1">
      <c r="A1879" s="9" t="s">
        <v>1903</v>
      </c>
      <c r="B1879" s="8" t="str">
        <f>IMAGE("http://plassets.ws.pho.to/e/1665/result_square.jpg")</f>
        <v/>
      </c>
      <c r="C1879" s="11">
        <v>1665.0</v>
      </c>
    </row>
    <row r="1880" ht="90.0" customHeight="1">
      <c r="A1880" s="9" t="s">
        <v>1904</v>
      </c>
      <c r="B1880" s="8" t="str">
        <f>IMAGE("http://plassets.ws.pho.to/e/2013/result.jpeg")</f>
        <v/>
      </c>
      <c r="C1880" s="11">
        <v>2013.0</v>
      </c>
    </row>
    <row r="1881" ht="90.0" customHeight="1">
      <c r="A1881" s="9" t="s">
        <v>1905</v>
      </c>
      <c r="B1881" s="8" t="str">
        <f>IMAGE("http://plassets.ws.pho.to/e/793/result_square.jpg")</f>
        <v/>
      </c>
      <c r="C1881" s="11">
        <v>793.0</v>
      </c>
    </row>
    <row r="1882" ht="90.0" customHeight="1">
      <c r="A1882" s="9" t="s">
        <v>1906</v>
      </c>
      <c r="B1882" s="8" t="str">
        <f>IMAGE("http://plassets.ws.pho.to/e/916/result_square.jpg")</f>
        <v/>
      </c>
      <c r="C1882" s="11">
        <v>916.0</v>
      </c>
    </row>
    <row r="1883" ht="90.0" customHeight="1">
      <c r="A1883" s="8" t="s">
        <v>1907</v>
      </c>
      <c r="B1883" s="8" t="str">
        <f>IMAGE("http://plassets.ws.pho.to/e/3011/result.jpg")</f>
        <v/>
      </c>
      <c r="C1883" s="10">
        <v>3011.0</v>
      </c>
    </row>
    <row r="1884" ht="90.0" customHeight="1">
      <c r="A1884" s="9" t="s">
        <v>1908</v>
      </c>
      <c r="B1884" s="8" t="str">
        <f>IMAGE("http://plassets.ws.pho.to/e/2297/result_square_v1563211754.jpg")</f>
        <v/>
      </c>
      <c r="C1884" s="11">
        <v>2297.0</v>
      </c>
    </row>
    <row r="1885" ht="90.0" customHeight="1">
      <c r="A1885" s="9" t="s">
        <v>1909</v>
      </c>
      <c r="B1885" s="8" t="str">
        <f>IMAGE("http://plassets.ws.pho.to/e/1784/result_square.jpg")</f>
        <v/>
      </c>
      <c r="C1885" s="11">
        <v>1784.0</v>
      </c>
    </row>
    <row r="1886" ht="90.0" customHeight="1">
      <c r="A1886" s="9" t="s">
        <v>1910</v>
      </c>
      <c r="B1886" s="8" t="str">
        <f>IMAGE("http://plassets.ws.pho.to/e/2609/result.jpg")</f>
        <v/>
      </c>
      <c r="C1886" s="11">
        <v>2609.0</v>
      </c>
    </row>
    <row r="1887" ht="90.0" customHeight="1">
      <c r="A1887" s="8" t="s">
        <v>1911</v>
      </c>
      <c r="B1887" s="8" t="str">
        <f>IMAGE("http://plassets.ws.pho.to/e/2875/result_square1.jpg")</f>
        <v/>
      </c>
      <c r="C1887" s="10">
        <v>2875.0</v>
      </c>
    </row>
    <row r="1888" ht="90.0" customHeight="1">
      <c r="A1888" s="9" t="s">
        <v>1912</v>
      </c>
      <c r="B1888" s="8" t="str">
        <f>IMAGE("http://plassets.ws.pho.to/e/837/result.jpg")</f>
        <v/>
      </c>
      <c r="C1888" s="11">
        <v>837.0</v>
      </c>
    </row>
    <row r="1889" ht="90.0" customHeight="1">
      <c r="A1889" s="9" t="s">
        <v>1913</v>
      </c>
      <c r="B1889" s="8" t="str">
        <f>IMAGE("http://plassets.ws.pho.to/e/904/result.jpg")</f>
        <v/>
      </c>
      <c r="C1889" s="11">
        <v>904.0</v>
      </c>
    </row>
    <row r="1890" ht="90.0" customHeight="1">
      <c r="A1890" s="9" t="s">
        <v>1914</v>
      </c>
      <c r="B1890" s="8" t="str">
        <f>IMAGE("http://plassets.ws.pho.to/e/580/result.jpg")</f>
        <v/>
      </c>
      <c r="C1890" s="11">
        <v>580.0</v>
      </c>
    </row>
    <row r="1891" ht="90.0" customHeight="1">
      <c r="A1891" s="9" t="s">
        <v>1915</v>
      </c>
      <c r="B1891" s="8" t="str">
        <f>IMAGE("http://plassets.ws.pho.to/e/2762/result_square.gif")</f>
        <v/>
      </c>
      <c r="C1891" s="11">
        <v>2762.0</v>
      </c>
    </row>
    <row r="1892" ht="90.0" customHeight="1">
      <c r="A1892" s="9" t="s">
        <v>1916</v>
      </c>
      <c r="B1892" s="8" t="str">
        <f>IMAGE("http://plassets.ws.pho.to/e/2352/result_square.jpg")</f>
        <v/>
      </c>
      <c r="C1892" s="11">
        <v>2352.0</v>
      </c>
    </row>
    <row r="1893" ht="90.0" customHeight="1">
      <c r="A1893" s="8" t="s">
        <v>1917</v>
      </c>
      <c r="B1893" s="8" t="str">
        <f>IMAGE("http://plassets.ws.pho.to/e/2817/result_square_v1563213407.jpg")</f>
        <v/>
      </c>
      <c r="C1893" s="10">
        <v>2817.0</v>
      </c>
    </row>
    <row r="1894" ht="90.0" customHeight="1">
      <c r="A1894" s="9" t="s">
        <v>1918</v>
      </c>
      <c r="B1894" s="8" t="str">
        <f>IMAGE("http://plassets.ws.pho.to/e/1314/result_square.jpg")</f>
        <v/>
      </c>
      <c r="C1894" s="11">
        <v>1314.0</v>
      </c>
    </row>
    <row r="1895" ht="90.0" customHeight="1">
      <c r="A1895" s="9" t="s">
        <v>1919</v>
      </c>
      <c r="B1895" s="8" t="str">
        <f>IMAGE("http://plassets.ws.pho.to/e/732/result_square.jpg")</f>
        <v/>
      </c>
      <c r="C1895" s="11">
        <v>732.0</v>
      </c>
    </row>
    <row r="1896" ht="90.0" customHeight="1">
      <c r="A1896" s="9" t="s">
        <v>1920</v>
      </c>
      <c r="B1896" s="8" t="str">
        <f>IMAGE("http://plassets.ws.pho.to/e/1849/result_square.jpg")</f>
        <v/>
      </c>
      <c r="C1896" s="11">
        <v>1849.0</v>
      </c>
    </row>
    <row r="1897" ht="90.0" customHeight="1">
      <c r="A1897" s="9" t="s">
        <v>1921</v>
      </c>
      <c r="B1897" s="8" t="str">
        <f>IMAGE("http://plassets.ws.pho.to/e/2073/result_square.jpg")</f>
        <v/>
      </c>
      <c r="C1897" s="11">
        <v>2073.0</v>
      </c>
    </row>
    <row r="1898" ht="90.0" customHeight="1">
      <c r="A1898" s="9" t="s">
        <v>1922</v>
      </c>
      <c r="B1898" s="8" t="str">
        <f>IMAGE("http://plassets.ws.pho.to/e/1921/result_square.jpg")</f>
        <v/>
      </c>
      <c r="C1898" s="11">
        <v>1921.0</v>
      </c>
    </row>
    <row r="1899" ht="90.0" customHeight="1">
      <c r="A1899" s="9" t="s">
        <v>1923</v>
      </c>
      <c r="B1899" s="8" t="str">
        <f>IMAGE("http://plassets.ws.pho.to/e/749/result_square.jpg")</f>
        <v/>
      </c>
      <c r="C1899" s="11">
        <v>749.0</v>
      </c>
    </row>
    <row r="1900" ht="90.0" customHeight="1">
      <c r="A1900" s="9" t="s">
        <v>1924</v>
      </c>
      <c r="B1900" s="8" t="str">
        <f>IMAGE("http://plassets.ws.pho.to/e/2199/result.jpeg")</f>
        <v/>
      </c>
      <c r="C1900" s="11">
        <v>2199.0</v>
      </c>
    </row>
    <row r="1901" ht="90.0" customHeight="1">
      <c r="A1901" s="8" t="s">
        <v>1925</v>
      </c>
      <c r="B1901" s="8" t="str">
        <f>IMAGE("http://plassets.ws.pho.to/e/2814/result_square.jpg")</f>
        <v/>
      </c>
      <c r="C1901" s="10">
        <v>2814.0</v>
      </c>
    </row>
    <row r="1902" ht="90.0" customHeight="1">
      <c r="A1902" s="9" t="s">
        <v>1926</v>
      </c>
      <c r="B1902" s="8" t="str">
        <f>IMAGE("http://plassets.ws.pho.to/e/2022/result_square_v1563212798.jpg")</f>
        <v/>
      </c>
      <c r="C1902" s="11">
        <v>2022.0</v>
      </c>
    </row>
    <row r="1903" ht="90.0" customHeight="1">
      <c r="A1903" s="9" t="s">
        <v>1927</v>
      </c>
      <c r="B1903" s="8" t="str">
        <f>IMAGE("http://plassets.ws.pho.to/e/849/result.jpg")</f>
        <v/>
      </c>
      <c r="C1903" s="11">
        <v>849.0</v>
      </c>
    </row>
    <row r="1904" ht="90.0" customHeight="1">
      <c r="A1904" s="8" t="s">
        <v>1928</v>
      </c>
      <c r="B1904" s="8" t="str">
        <f>IMAGE("http://plassets.ws.pho.to/e/2819/result_square.jpg")</f>
        <v/>
      </c>
      <c r="C1904" s="10">
        <v>2819.0</v>
      </c>
    </row>
    <row r="1905" ht="90.0" customHeight="1">
      <c r="A1905" s="8" t="s">
        <v>1938</v>
      </c>
      <c r="B1905" s="8" t="str">
        <f>IMAGE("http://plassets.ws.pho.to/e/3329/result_v1575371808.jpg")</f>
        <v/>
      </c>
      <c r="C1905" s="10">
        <v>3329.0</v>
      </c>
    </row>
    <row r="1906" ht="90.0" customHeight="1">
      <c r="A1906" s="8" t="s">
        <v>1939</v>
      </c>
      <c r="B1906" s="8" t="str">
        <f>IMAGE("http://plassets.ws.pho.to/e/3306/result_square.jpg")</f>
        <v/>
      </c>
      <c r="C1906" s="10">
        <v>3306.0</v>
      </c>
    </row>
    <row r="1907" ht="90.0" customHeight="1">
      <c r="A1907" s="9" t="s">
        <v>1929</v>
      </c>
      <c r="B1907" s="8" t="str">
        <f>IMAGE("http://plassets.ws.pho.to/e/2704/result_square.jpg")</f>
        <v/>
      </c>
      <c r="C1907" s="11">
        <v>2704.0</v>
      </c>
    </row>
    <row r="1908" ht="90.0" customHeight="1">
      <c r="A1908" s="8" t="s">
        <v>1941</v>
      </c>
      <c r="B1908" s="8" t="str">
        <f>IMAGE("http://plassets.ws.pho.to/e/3097/result_square.gif")</f>
        <v/>
      </c>
      <c r="C1908" s="10">
        <v>3097.0</v>
      </c>
    </row>
    <row r="1909" ht="90.0" customHeight="1">
      <c r="A1909" s="9" t="s">
        <v>1930</v>
      </c>
      <c r="B1909" s="8" t="str">
        <f>IMAGE("http://plassets.ws.pho.to/e/2561/result_square_v1563212579.jpg")</f>
        <v/>
      </c>
      <c r="C1909" s="11">
        <v>2561.0</v>
      </c>
    </row>
    <row r="1910" ht="90.0" customHeight="1">
      <c r="A1910" s="9" t="s">
        <v>1931</v>
      </c>
      <c r="B1910" s="8" t="str">
        <f>IMAGE("http://plassets.ws.pho.to/e/1263/result_square.jpg")</f>
        <v/>
      </c>
      <c r="C1910" s="11">
        <v>1263.0</v>
      </c>
    </row>
    <row r="1911" ht="90.0" customHeight="1">
      <c r="A1911" s="9" t="s">
        <v>1932</v>
      </c>
      <c r="B1911" s="8" t="str">
        <f>IMAGE("http://plassets.ws.pho.to/e/1111/result_square.jpg")</f>
        <v/>
      </c>
      <c r="C1911" s="11">
        <v>1111.0</v>
      </c>
    </row>
    <row r="1912" ht="90.0" customHeight="1">
      <c r="A1912" s="9" t="s">
        <v>1933</v>
      </c>
      <c r="B1912" s="8" t="str">
        <f>IMAGE("http://plassets.ws.pho.to/e/1032/result_square.jpg")</f>
        <v/>
      </c>
      <c r="C1912" s="11">
        <v>1032.0</v>
      </c>
    </row>
    <row r="1913" ht="90.0" customHeight="1">
      <c r="A1913" s="9" t="s">
        <v>1934</v>
      </c>
      <c r="B1913" s="8" t="str">
        <f>IMAGE("http://plassets.ws.pho.to/e/1105/result_square.jpg")</f>
        <v/>
      </c>
      <c r="C1913" s="11">
        <v>1105.0</v>
      </c>
    </row>
    <row r="1914" ht="90.0" customHeight="1">
      <c r="A1914" s="9" t="s">
        <v>1935</v>
      </c>
      <c r="B1914" s="8" t="str">
        <f>IMAGE("http://plassets.ws.pho.to/e/1014/result_square.jpg")</f>
        <v/>
      </c>
      <c r="C1914" s="11">
        <v>1014.0</v>
      </c>
    </row>
    <row r="1915" ht="90.0" customHeight="1">
      <c r="A1915" s="8" t="s">
        <v>1936</v>
      </c>
      <c r="B1915" s="8" t="str">
        <f>IMAGE("http://plassets.ws.pho.to/e/2884/result_square.jpg")</f>
        <v/>
      </c>
      <c r="C1915" s="10">
        <v>2884.0</v>
      </c>
    </row>
    <row r="1916" ht="90.0" customHeight="1">
      <c r="A1916" s="9" t="s">
        <v>1937</v>
      </c>
      <c r="B1916" s="8" t="str">
        <f>IMAGE("http://plassets.ws.pho.to/e/1273/result_square.jpg")</f>
        <v/>
      </c>
      <c r="C1916" s="11">
        <v>1273.0</v>
      </c>
    </row>
    <row r="1917" ht="90.0" customHeight="1">
      <c r="A1917" s="9" t="s">
        <v>1940</v>
      </c>
      <c r="B1917" s="8" t="str">
        <f>IMAGE("http://plassets.ws.pho.to/e/1175/result_square.jpg")</f>
        <v/>
      </c>
      <c r="C1917" s="11">
        <v>1175.0</v>
      </c>
    </row>
    <row r="1918" ht="90.0" customHeight="1">
      <c r="A1918" s="9" t="s">
        <v>1942</v>
      </c>
      <c r="B1918" s="8" t="str">
        <f>IMAGE("http://plassets.ws.pho.to/e/901/result_square.jpg")</f>
        <v/>
      </c>
      <c r="C1918" s="11">
        <v>901.0</v>
      </c>
    </row>
    <row r="1919" ht="90.0" customHeight="1">
      <c r="A1919" s="9" t="s">
        <v>1943</v>
      </c>
      <c r="B1919" s="8" t="str">
        <f>IMAGE("http://plassets.ws.pho.to/e/1276/result_square.jpg")</f>
        <v/>
      </c>
      <c r="C1919" s="11">
        <v>1276.0</v>
      </c>
    </row>
    <row r="1920" ht="90.0" customHeight="1">
      <c r="A1920" s="9" t="s">
        <v>1944</v>
      </c>
      <c r="B1920" s="8" t="str">
        <f>IMAGE("http://plassets.ws.pho.to/e/1675/result_square.jpeg")</f>
        <v/>
      </c>
      <c r="C1920" s="11">
        <v>1675.0</v>
      </c>
    </row>
    <row r="1921" ht="90.0" customHeight="1">
      <c r="A1921" s="9" t="s">
        <v>1945</v>
      </c>
      <c r="B1921" s="8" t="str">
        <f>IMAGE("http://plassets.ws.pho.to/e/1889/result_square.jpg")</f>
        <v/>
      </c>
      <c r="C1921" s="11">
        <v>1889.0</v>
      </c>
    </row>
    <row r="1922" ht="90.0" customHeight="1">
      <c r="A1922" s="9" t="s">
        <v>1946</v>
      </c>
      <c r="B1922" s="8" t="str">
        <f>IMAGE("http://plassets.ws.pho.to/e/1692/result_320.gif")</f>
        <v/>
      </c>
      <c r="C1922" s="11">
        <v>1692.0</v>
      </c>
    </row>
    <row r="1923" ht="90.0" customHeight="1">
      <c r="A1923" s="9" t="s">
        <v>1947</v>
      </c>
      <c r="B1923" s="8" t="str">
        <f>IMAGE("http://plassets.ws.pho.to/e/2230/result_square.jpg")</f>
        <v/>
      </c>
      <c r="C1923" s="11">
        <v>2230.0</v>
      </c>
    </row>
    <row r="1924" ht="90.0" customHeight="1">
      <c r="A1924" s="9" t="s">
        <v>1948</v>
      </c>
      <c r="B1924" s="8" t="str">
        <f>IMAGE("http://plassets.ws.pho.to/e/1214/result.jpg")</f>
        <v/>
      </c>
      <c r="C1924" s="11">
        <v>1214.0</v>
      </c>
    </row>
    <row r="1925" ht="90.0" customHeight="1">
      <c r="A1925" s="9" t="s">
        <v>1949</v>
      </c>
      <c r="B1925" s="8" t="str">
        <f>IMAGE("http://plassets.ws.pho.to/e/2543/result_square.jpg")</f>
        <v/>
      </c>
      <c r="C1925" s="11">
        <v>2543.0</v>
      </c>
    </row>
    <row r="1926" ht="90.0" customHeight="1">
      <c r="A1926" s="9" t="s">
        <v>1950</v>
      </c>
      <c r="B1926" s="8" t="str">
        <f>IMAGE("http://plassets.ws.pho.to/e/2195/result_square.jpeg")</f>
        <v/>
      </c>
      <c r="C1926" s="11">
        <v>2195.0</v>
      </c>
    </row>
    <row r="1927" ht="90.0" customHeight="1">
      <c r="A1927" s="9" t="s">
        <v>1951</v>
      </c>
      <c r="B1927" s="8" t="str">
        <f>IMAGE("http://plassets.ws.pho.to/e/1658/result.jpeg")</f>
        <v/>
      </c>
      <c r="C1927" s="11">
        <v>1658.0</v>
      </c>
    </row>
    <row r="1928" ht="90.0" customHeight="1">
      <c r="A1928" s="9" t="s">
        <v>1952</v>
      </c>
      <c r="B1928" s="8" t="str">
        <f>IMAGE("http://plassets.ws.pho.to/e/873/result.jpg")</f>
        <v/>
      </c>
      <c r="C1928" s="11">
        <v>873.0</v>
      </c>
    </row>
    <row r="1929" ht="90.0" customHeight="1">
      <c r="A1929" s="8" t="s">
        <v>1963</v>
      </c>
      <c r="B1929" s="8" t="str">
        <f>IMAGE("http://plassets.ws.pho.to/e/3273/result_square_v1571741707.jpg")</f>
        <v/>
      </c>
      <c r="C1929" s="10">
        <v>3273.0</v>
      </c>
    </row>
    <row r="1930" ht="90.0" customHeight="1">
      <c r="A1930" s="8" t="s">
        <v>1965</v>
      </c>
      <c r="B1930" s="8" t="str">
        <f>IMAGE("http://plassets.ws.pho.to/e/3396/result_square.jpg")</f>
        <v/>
      </c>
      <c r="C1930" s="10">
        <v>3396.0</v>
      </c>
    </row>
    <row r="1931" ht="90.0" customHeight="1">
      <c r="A1931" s="9" t="s">
        <v>1953</v>
      </c>
      <c r="B1931" s="8" t="str">
        <f>IMAGE("http://plassets.ws.pho.to/e/271/result_square.jpg")</f>
        <v/>
      </c>
      <c r="C1931" s="11">
        <v>271.0</v>
      </c>
    </row>
    <row r="1932" ht="90.0" customHeight="1">
      <c r="A1932" s="9" t="s">
        <v>1954</v>
      </c>
      <c r="B1932" s="8" t="str">
        <f>IMAGE("http://plassets.ws.pho.to/e/689/result_square.jpg")</f>
        <v/>
      </c>
      <c r="C1932" s="11">
        <v>689.0</v>
      </c>
    </row>
    <row r="1933" ht="90.0" customHeight="1">
      <c r="A1933" s="9" t="s">
        <v>1955</v>
      </c>
      <c r="B1933" s="8" t="str">
        <f>IMAGE("http://plassets.ws.pho.to/e/1281/result_square.jpg")</f>
        <v/>
      </c>
      <c r="C1933" s="11">
        <v>1281.0</v>
      </c>
    </row>
    <row r="1934" ht="90.0" customHeight="1">
      <c r="A1934" s="9" t="s">
        <v>1956</v>
      </c>
      <c r="B1934" s="8" t="str">
        <f>IMAGE("http://plassets.ws.pho.to/e/2236/result_square.jpg")</f>
        <v/>
      </c>
      <c r="C1934" s="11">
        <v>2236.0</v>
      </c>
    </row>
    <row r="1935" ht="90.0" customHeight="1">
      <c r="A1935" s="9" t="s">
        <v>1957</v>
      </c>
      <c r="B1935" s="8" t="str">
        <f>IMAGE("http://plassets.ws.pho.to/e/1055/result_square.jpg")</f>
        <v/>
      </c>
      <c r="C1935" s="11">
        <v>1055.0</v>
      </c>
    </row>
    <row r="1936" ht="90.0" customHeight="1">
      <c r="A1936" s="9" t="s">
        <v>1958</v>
      </c>
      <c r="B1936" s="8" t="str">
        <f>IMAGE("http://plassets.ws.pho.to/e/1120/result_square.jpg")</f>
        <v/>
      </c>
      <c r="C1936" s="11">
        <v>1120.0</v>
      </c>
    </row>
    <row r="1937" ht="90.0" customHeight="1">
      <c r="A1937" s="9" t="s">
        <v>1959</v>
      </c>
      <c r="B1937" s="8" t="str">
        <f>IMAGE("http://plassets.ws.pho.to/e/2593/result_square.jpg")</f>
        <v/>
      </c>
      <c r="C1937" s="11">
        <v>2593.0</v>
      </c>
    </row>
    <row r="1938" ht="90.0" customHeight="1">
      <c r="A1938" s="9" t="s">
        <v>1960</v>
      </c>
      <c r="B1938" s="8" t="str">
        <f>IMAGE("http://plassets.ws.pho.to/e/1283/result_square.jpg")</f>
        <v/>
      </c>
      <c r="C1938" s="11">
        <v>1283.0</v>
      </c>
    </row>
    <row r="1939" ht="90.0" customHeight="1">
      <c r="A1939" s="9" t="s">
        <v>1961</v>
      </c>
      <c r="B1939" s="8" t="str">
        <f>IMAGE("http://plassets.ws.pho.to/e/1980/result_square.jpg")</f>
        <v/>
      </c>
      <c r="C1939" s="11">
        <v>1980.0</v>
      </c>
    </row>
    <row r="1940" ht="90.0" customHeight="1">
      <c r="A1940" s="9" t="s">
        <v>1962</v>
      </c>
      <c r="B1940" s="8" t="str">
        <f>IMAGE("http://plassets.ws.pho.to/e/1785/result_square.jpg")</f>
        <v/>
      </c>
      <c r="C1940" s="11">
        <v>1785.0</v>
      </c>
    </row>
    <row r="1941" ht="90.0" customHeight="1">
      <c r="A1941" s="9" t="s">
        <v>1964</v>
      </c>
      <c r="B1941" s="8" t="str">
        <f>IMAGE("http://plassets.ws.pho.to/e/543/result_square.jpg")</f>
        <v/>
      </c>
      <c r="C1941" s="11">
        <v>543.0</v>
      </c>
    </row>
    <row r="1942" ht="90.0" customHeight="1">
      <c r="A1942" s="9" t="s">
        <v>1966</v>
      </c>
      <c r="B1942" s="8" t="str">
        <f>IMAGE("http://plassets.ws.pho.to/e/1157/result.jpg")</f>
        <v/>
      </c>
      <c r="C1942" s="11">
        <v>1157.0</v>
      </c>
    </row>
    <row r="1943" ht="90.0" customHeight="1">
      <c r="A1943" s="9" t="s">
        <v>1967</v>
      </c>
      <c r="B1943" s="8" t="str">
        <f>IMAGE("http://plassets.ws.pho.to/e/641/result_320.gif")</f>
        <v/>
      </c>
      <c r="C1943" s="11">
        <v>641.0</v>
      </c>
    </row>
    <row r="1944" ht="90.0" customHeight="1">
      <c r="A1944" s="9" t="s">
        <v>1968</v>
      </c>
      <c r="B1944" s="8" t="str">
        <f>IMAGE("http://plassets.ws.pho.to/e/883/result_square.jpg")</f>
        <v/>
      </c>
      <c r="C1944" s="11">
        <v>883.0</v>
      </c>
    </row>
    <row r="1945" ht="90.0" customHeight="1">
      <c r="A1945" s="9" t="s">
        <v>1969</v>
      </c>
      <c r="B1945" s="8" t="str">
        <f>IMAGE("http://plassets.ws.pho.to/e/2268/result_320_v2.gif")</f>
        <v/>
      </c>
      <c r="C1945" s="11">
        <v>2268.0</v>
      </c>
    </row>
    <row r="1946" ht="90.0" customHeight="1">
      <c r="A1946" s="9" t="s">
        <v>1970</v>
      </c>
      <c r="B1946" s="8" t="str">
        <f>IMAGE("http://plassets.ws.pho.to/e/902/result_square.jpg")</f>
        <v/>
      </c>
      <c r="C1946" s="11">
        <v>902.0</v>
      </c>
    </row>
    <row r="1947" ht="90.0" customHeight="1">
      <c r="A1947" s="9" t="s">
        <v>1971</v>
      </c>
      <c r="B1947" s="8" t="str">
        <f>IMAGE("http://plassets.ws.pho.to/e/1072/result_square.jpg")</f>
        <v/>
      </c>
      <c r="C1947" s="11">
        <v>1072.0</v>
      </c>
    </row>
    <row r="1948" ht="90.0" customHeight="1">
      <c r="A1948" s="9" t="s">
        <v>1972</v>
      </c>
      <c r="B1948" s="8" t="str">
        <f>IMAGE("http://plassets.ws.pho.to/e/1227/result.jpg")</f>
        <v/>
      </c>
      <c r="C1948" s="11">
        <v>1227.0</v>
      </c>
    </row>
    <row r="1949" ht="90.0" customHeight="1">
      <c r="A1949" s="9" t="s">
        <v>1973</v>
      </c>
      <c r="B1949" s="8" t="str">
        <f>IMAGE("http://plassets.ws.pho.to/e/1188/result_square.jpg")</f>
        <v/>
      </c>
      <c r="C1949" s="11">
        <v>1188.0</v>
      </c>
    </row>
    <row r="1950" ht="90.0" customHeight="1">
      <c r="A1950" s="9" t="s">
        <v>1974</v>
      </c>
      <c r="B1950" s="8" t="str">
        <f>IMAGE("http://plassets.ws.pho.to/e/2370/result_square.jpg")</f>
        <v/>
      </c>
      <c r="C1950" s="11">
        <v>2370.0</v>
      </c>
    </row>
    <row r="1951" ht="90.0" customHeight="1">
      <c r="A1951" s="9" t="s">
        <v>1975</v>
      </c>
      <c r="B1951" s="8" t="str">
        <f>IMAGE("http://plassets.ws.pho.to/e/2201/result_square.jpg")</f>
        <v/>
      </c>
      <c r="C1951" s="11">
        <v>2201.0</v>
      </c>
    </row>
    <row r="1952" ht="90.0" customHeight="1">
      <c r="A1952" s="8" t="s">
        <v>1984</v>
      </c>
      <c r="B1952" s="8" t="str">
        <f>IMAGE("http://plassets.ws.pho.to/e/3047/result_square.jpg")</f>
        <v/>
      </c>
      <c r="C1952" s="10">
        <v>3047.0</v>
      </c>
    </row>
    <row r="1953" ht="90.0" customHeight="1">
      <c r="A1953" s="8" t="s">
        <v>1985</v>
      </c>
      <c r="B1953" s="8" t="str">
        <f>IMAGE("http://plassets.ws.pho.to/e/3140/result_square.jpg")</f>
        <v/>
      </c>
      <c r="C1953" s="10">
        <v>3140.0</v>
      </c>
    </row>
    <row r="1954" ht="90.0" customHeight="1">
      <c r="A1954" s="9" t="s">
        <v>1977</v>
      </c>
      <c r="B1954" s="8" t="str">
        <f>IMAGE("http://plassets.ws.pho.to/e/2192/result_square.jpg")</f>
        <v/>
      </c>
      <c r="C1954" s="11">
        <v>2192.0</v>
      </c>
    </row>
    <row r="1955" ht="90.0" customHeight="1">
      <c r="A1955" s="9" t="s">
        <v>1978</v>
      </c>
      <c r="B1955" s="8" t="str">
        <f>IMAGE("http://plassets.ws.pho.to/e/1746/result_square.jpg")</f>
        <v/>
      </c>
      <c r="C1955" s="11">
        <v>1746.0</v>
      </c>
    </row>
    <row r="1956" ht="90.0" customHeight="1">
      <c r="A1956" s="9" t="s">
        <v>1979</v>
      </c>
      <c r="B1956" s="8" t="str">
        <f>IMAGE("http://plassets.ws.pho.to/e/813/result.jpg")</f>
        <v/>
      </c>
      <c r="C1956" s="11">
        <v>813.0</v>
      </c>
    </row>
    <row r="1957" ht="90.0" customHeight="1">
      <c r="A1957" s="9" t="s">
        <v>1980</v>
      </c>
      <c r="B1957" s="8" t="str">
        <f>IMAGE("http://plassets.ws.pho.to/e/774/result_square.jpg")</f>
        <v/>
      </c>
      <c r="C1957" s="11">
        <v>774.0</v>
      </c>
    </row>
    <row r="1958" ht="90.0" customHeight="1">
      <c r="A1958" s="9" t="s">
        <v>1981</v>
      </c>
      <c r="B1958" s="8" t="str">
        <f>IMAGE("http://plassets.ws.pho.to/e/2218/result_square.jpg")</f>
        <v/>
      </c>
      <c r="C1958" s="11">
        <v>2218.0</v>
      </c>
    </row>
    <row r="1959" ht="90.0" customHeight="1">
      <c r="A1959" s="8" t="s">
        <v>1990</v>
      </c>
      <c r="B1959" s="8" t="str">
        <f>IMAGE("http://plassets.ws.pho.to/e/3402/result.gif")</f>
        <v/>
      </c>
      <c r="C1959" s="10">
        <v>3402.0</v>
      </c>
    </row>
    <row r="1960" ht="90.0" customHeight="1">
      <c r="A1960" s="8" t="s">
        <v>1992</v>
      </c>
      <c r="B1960" s="8" t="str">
        <f>IMAGE("http://plassets.ws.pho.to/e/3278/result_square.jpg")</f>
        <v/>
      </c>
      <c r="C1960" s="10">
        <v>3278.0</v>
      </c>
    </row>
    <row r="1961" ht="90.0" customHeight="1">
      <c r="A1961" s="9" t="s">
        <v>1982</v>
      </c>
      <c r="B1961" s="8" t="str">
        <f>IMAGE("http://plassets.ws.pho.to/e/1429/result_square.jpg")</f>
        <v/>
      </c>
      <c r="C1961" s="11">
        <v>1429.0</v>
      </c>
    </row>
    <row r="1962" ht="90.0" customHeight="1">
      <c r="A1962" s="9" t="s">
        <v>1983</v>
      </c>
      <c r="B1962" s="8" t="str">
        <f>IMAGE("http://plassets.ws.pho.to/e/2369/result_square.jpg")</f>
        <v/>
      </c>
      <c r="C1962" s="11">
        <v>2369.0</v>
      </c>
    </row>
    <row r="1963" ht="90.0" customHeight="1">
      <c r="A1963" s="9" t="s">
        <v>1986</v>
      </c>
      <c r="B1963" s="8" t="str">
        <f>IMAGE("http://plassets.ws.pho.to/e/1844/result_square_v1562747074.jpg")</f>
        <v/>
      </c>
      <c r="C1963" s="11">
        <v>1844.0</v>
      </c>
    </row>
    <row r="1964" ht="90.0" customHeight="1">
      <c r="A1964" s="9" t="s">
        <v>1987</v>
      </c>
      <c r="B1964" s="8" t="str">
        <f>IMAGE("http://plassets.ws.pho.to/e/1192/result_square_v1563213283.jpg")</f>
        <v/>
      </c>
      <c r="C1964" s="11">
        <v>1192.0</v>
      </c>
    </row>
    <row r="1965" ht="90.0" customHeight="1">
      <c r="A1965" s="9" t="s">
        <v>1988</v>
      </c>
      <c r="B1965" s="8" t="str">
        <f>IMAGE("http://plassets.ws.pho.to/e/1126/result_square.jpg")</f>
        <v/>
      </c>
      <c r="C1965" s="11">
        <v>1126.0</v>
      </c>
    </row>
    <row r="1966" ht="90.0" customHeight="1">
      <c r="A1966" s="9" t="s">
        <v>1989</v>
      </c>
      <c r="B1966" s="8" t="str">
        <f>IMAGE("http://plassets.ws.pho.to/e/553/result_square.jpg")</f>
        <v/>
      </c>
      <c r="C1966" s="11">
        <v>553.0</v>
      </c>
    </row>
    <row r="1967" ht="90.0" customHeight="1">
      <c r="A1967" s="9" t="s">
        <v>1991</v>
      </c>
      <c r="B1967" s="8" t="str">
        <f>IMAGE("http://plassets.ws.pho.to/e/1718/result_square.gif")</f>
        <v/>
      </c>
      <c r="C1967" s="11">
        <v>1718.0</v>
      </c>
    </row>
    <row r="1968" ht="90.0" customHeight="1">
      <c r="A1968" s="8" t="s">
        <v>2000</v>
      </c>
      <c r="B1968" s="8" t="str">
        <f>IMAGE("http://plassets.ws.pho.to/e/3403/result.gif")</f>
        <v/>
      </c>
      <c r="C1968" s="10">
        <v>3403.0</v>
      </c>
    </row>
    <row r="1969" ht="90.0" customHeight="1">
      <c r="A1969" s="9" t="s">
        <v>1993</v>
      </c>
      <c r="B1969" s="8" t="str">
        <f>IMAGE("http://plassets.ws.pho.to/e/635/result_square.jpg")</f>
        <v/>
      </c>
      <c r="C1969" s="11">
        <v>635.0</v>
      </c>
    </row>
    <row r="1970" ht="90.0" customHeight="1">
      <c r="A1970" s="9" t="s">
        <v>1994</v>
      </c>
      <c r="B1970" s="8" t="str">
        <f>IMAGE("http://plassets.ws.pho.to/e/1633/result_320.gif")</f>
        <v/>
      </c>
      <c r="C1970" s="11">
        <v>1633.0</v>
      </c>
    </row>
    <row r="1971" ht="90.0" customHeight="1">
      <c r="A1971" s="9" t="s">
        <v>1995</v>
      </c>
      <c r="B1971" s="8" t="str">
        <f>IMAGE("http://plassets.ws.pho.to/e/772/result_square.jpg")</f>
        <v/>
      </c>
      <c r="C1971" s="11">
        <v>772.0</v>
      </c>
    </row>
    <row r="1972" ht="90.0" customHeight="1">
      <c r="A1972" s="9" t="s">
        <v>1996</v>
      </c>
      <c r="B1972" s="8" t="str">
        <f>IMAGE("http://plassets.ws.pho.to/e/1747/result_square.jpeg")</f>
        <v/>
      </c>
      <c r="C1972" s="11">
        <v>1747.0</v>
      </c>
    </row>
    <row r="1973" ht="90.0" customHeight="1">
      <c r="A1973" s="9" t="s">
        <v>1997</v>
      </c>
      <c r="B1973" s="8" t="str">
        <f>IMAGE("http://plassets.ws.pho.to/e/960/result_square.jpg")</f>
        <v/>
      </c>
      <c r="C1973" s="11">
        <v>960.0</v>
      </c>
    </row>
    <row r="1974" ht="90.0" customHeight="1">
      <c r="A1974" s="9" t="s">
        <v>1998</v>
      </c>
      <c r="B1974" s="8" t="str">
        <f>IMAGE("http://plassets.ws.pho.to/e/2295/result_square.jpg")</f>
        <v/>
      </c>
      <c r="C1974" s="11">
        <v>2295.0</v>
      </c>
    </row>
    <row r="1975" ht="90.0" customHeight="1">
      <c r="A1975" s="9" t="s">
        <v>1999</v>
      </c>
      <c r="B1975" s="8" t="str">
        <f>IMAGE("http://plassets.ws.pho.to/e/2231/result_square.jpg")</f>
        <v/>
      </c>
      <c r="C1975" s="11">
        <v>2231.0</v>
      </c>
    </row>
    <row r="1976" ht="90.0" customHeight="1">
      <c r="A1976" s="9" t="s">
        <v>2001</v>
      </c>
      <c r="B1976" s="8" t="str">
        <f>IMAGE("http://plassets.ws.pho.to/e/538/result_square.jpg")</f>
        <v/>
      </c>
      <c r="C1976" s="11">
        <v>538.0</v>
      </c>
    </row>
    <row r="1977" ht="90.0" customHeight="1">
      <c r="A1977" s="9" t="s">
        <v>2002</v>
      </c>
      <c r="B1977" s="8" t="str">
        <f>IMAGE("http://plassets.ws.pho.to/e/1789/result_square.jpg")</f>
        <v/>
      </c>
      <c r="C1977" s="11">
        <v>1789.0</v>
      </c>
    </row>
    <row r="1978" ht="90.0" customHeight="1">
      <c r="A1978" s="9" t="s">
        <v>2003</v>
      </c>
      <c r="B1978" s="8" t="str">
        <f>IMAGE("http://plassets.ws.pho.to/e/1811/result_square.jpg")</f>
        <v/>
      </c>
      <c r="C1978" s="11">
        <v>1811.0</v>
      </c>
    </row>
    <row r="1979" ht="90.0" customHeight="1">
      <c r="A1979" s="9" t="s">
        <v>2004</v>
      </c>
      <c r="B1979" s="8" t="str">
        <f>IMAGE("http://plassets.ws.pho.to/e/1748/result_square.jpeg")</f>
        <v/>
      </c>
      <c r="C1979" s="11">
        <v>1748.0</v>
      </c>
    </row>
    <row r="1980" ht="90.0" customHeight="1">
      <c r="A1980" s="9" t="s">
        <v>2005</v>
      </c>
      <c r="B1980" s="8" t="str">
        <f>IMAGE("http://plassets.ws.pho.to/e/2202/result_square.jpg")</f>
        <v/>
      </c>
      <c r="C1980" s="11">
        <v>2202.0</v>
      </c>
    </row>
    <row r="1981" ht="90.0" customHeight="1">
      <c r="A1981" s="9" t="s">
        <v>2006</v>
      </c>
      <c r="B1981" s="8" t="str">
        <f>IMAGE("http://plassets.ws.pho.to/e/1660/result_square.jpg")</f>
        <v/>
      </c>
      <c r="C1981" s="11">
        <v>1660.0</v>
      </c>
    </row>
    <row r="1982" ht="90.0" customHeight="1">
      <c r="A1982" s="9" t="s">
        <v>2007</v>
      </c>
      <c r="B1982" s="8" t="str">
        <f>IMAGE("http://plassets.ws.pho.to/e/1255/result_square.jpg")</f>
        <v/>
      </c>
      <c r="C1982" s="11">
        <v>1255.0</v>
      </c>
    </row>
    <row r="1983" ht="90.0" customHeight="1">
      <c r="A1983" s="9" t="s">
        <v>2008</v>
      </c>
      <c r="B1983" s="8" t="str">
        <f>IMAGE("http://plassets.ws.pho.to/e/1250/result_square.jpg")</f>
        <v/>
      </c>
      <c r="C1983" s="11">
        <v>1250.0</v>
      </c>
    </row>
    <row r="1984" ht="90.0" customHeight="1">
      <c r="A1984" s="8" t="s">
        <v>2009</v>
      </c>
      <c r="B1984" s="8" t="str">
        <f>IMAGE("http://plassets.ws.pho.to/e/2815/result_320.gif")</f>
        <v/>
      </c>
      <c r="C1984" s="10">
        <v>2815.0</v>
      </c>
    </row>
    <row r="1985" ht="90.0" customHeight="1">
      <c r="A1985" s="8" t="s">
        <v>2010</v>
      </c>
      <c r="B1985" s="8" t="str">
        <f>IMAGE("http://plassets.ws.pho.to/e/3014/result_square.jpg")</f>
        <v/>
      </c>
      <c r="C1985" s="10">
        <v>3014.0</v>
      </c>
    </row>
    <row r="1986" ht="90.0" customHeight="1">
      <c r="A1986" s="8" t="s">
        <v>2011</v>
      </c>
      <c r="B1986" s="8" t="str">
        <f>IMAGE("http://plassets.ws.pho.to/e/2856/result_square.jpg")</f>
        <v/>
      </c>
      <c r="C1986" s="10">
        <v>2856.0</v>
      </c>
    </row>
    <row r="1987" ht="90.0" customHeight="1">
      <c r="A1987" s="9" t="s">
        <v>2012</v>
      </c>
      <c r="B1987" s="8" t="str">
        <f>IMAGE("http://plassets.ws.pho.to/e/1719/result_square.gif")</f>
        <v/>
      </c>
      <c r="C1987" s="11">
        <v>1719.0</v>
      </c>
    </row>
    <row r="1988" ht="90.0" customHeight="1">
      <c r="A1988" s="8" t="s">
        <v>2013</v>
      </c>
      <c r="B1988" s="8" t="str">
        <f>IMAGE("http://plassets.ws.pho.to/e/2933/result.jpg")</f>
        <v/>
      </c>
      <c r="C1988" s="10">
        <v>2933.0</v>
      </c>
    </row>
    <row r="1989" ht="90.0" customHeight="1">
      <c r="A1989" s="8" t="s">
        <v>2020</v>
      </c>
      <c r="B1989" s="8" t="str">
        <f>IMAGE("http://plassets.ws.pho.to/e/3136/result_square.gif")</f>
        <v/>
      </c>
      <c r="C1989" s="10">
        <v>3136.0</v>
      </c>
    </row>
    <row r="1990" ht="90.0" customHeight="1">
      <c r="A1990" s="9" t="s">
        <v>2014</v>
      </c>
      <c r="B1990" s="8" t="str">
        <f>IMAGE("http://plassets.ws.pho.to/e/639/result_320.gif")</f>
        <v/>
      </c>
      <c r="C1990" s="11">
        <v>639.0</v>
      </c>
    </row>
    <row r="1991" ht="90.0" customHeight="1">
      <c r="A1991" s="9" t="s">
        <v>2015</v>
      </c>
      <c r="B1991" s="8" t="str">
        <f>IMAGE("http://plassets.ws.pho.to/e/1750/result_square.jpg")</f>
        <v/>
      </c>
      <c r="C1991" s="11">
        <v>1750.0</v>
      </c>
    </row>
    <row r="1992" ht="90.0" customHeight="1">
      <c r="A1992" s="9" t="s">
        <v>2016</v>
      </c>
      <c r="B1992" s="8" t="str">
        <f>IMAGE("http://plassets.ws.pho.to/e/1749/result_square.jpg")</f>
        <v/>
      </c>
      <c r="C1992" s="11">
        <v>1749.0</v>
      </c>
    </row>
    <row r="1993" ht="90.0" customHeight="1">
      <c r="A1993" s="9" t="s">
        <v>2017</v>
      </c>
      <c r="B1993" s="8" t="str">
        <f>IMAGE("http://plassets.ws.pho.to/e/586/result_square.jpg")</f>
        <v/>
      </c>
      <c r="C1993" s="11">
        <v>586.0</v>
      </c>
    </row>
    <row r="1994" ht="90.0" customHeight="1">
      <c r="A1994" s="8" t="s">
        <v>2027</v>
      </c>
      <c r="B1994" s="8" t="str">
        <f>IMAGE("http://plassets.ws.pho.to/e/3318/result_v1575372146.gif")</f>
        <v/>
      </c>
      <c r="C1994" s="10">
        <v>3318.0</v>
      </c>
    </row>
    <row r="1995" ht="90.0" customHeight="1">
      <c r="A1995" s="8" t="s">
        <v>2031</v>
      </c>
      <c r="B1995" s="8" t="str">
        <f>IMAGE("http://plassets.ws.pho.to/e/3363/result_square.jpg")</f>
        <v/>
      </c>
      <c r="C1995" s="10">
        <v>3363.0</v>
      </c>
    </row>
    <row r="1996" ht="90.0" customHeight="1">
      <c r="A1996" s="9" t="s">
        <v>2018</v>
      </c>
      <c r="B1996" s="8" t="str">
        <f>IMAGE("http://plassets.ws.pho.to/e/775/result_320.gif")</f>
        <v/>
      </c>
      <c r="C1996" s="11">
        <v>775.0</v>
      </c>
    </row>
    <row r="1997" ht="90.0" customHeight="1">
      <c r="A1997" s="9" t="s">
        <v>2019</v>
      </c>
      <c r="B1997" s="8" t="str">
        <f>IMAGE("http://plassets.ws.pho.to/e/1805/result_square.jpg")</f>
        <v/>
      </c>
      <c r="C1997" s="11">
        <v>1805.0</v>
      </c>
    </row>
    <row r="1998" ht="90.0" customHeight="1">
      <c r="A1998" s="8" t="s">
        <v>2036</v>
      </c>
      <c r="B1998" s="8" t="str">
        <f>IMAGE("http://plassets.ws.pho.to/e/3392/result_square.jpg")</f>
        <v/>
      </c>
      <c r="C1998" s="10">
        <v>3392.0</v>
      </c>
    </row>
    <row r="1999" ht="90.0" customHeight="1">
      <c r="A1999" s="9" t="s">
        <v>2021</v>
      </c>
      <c r="B1999" s="8" t="str">
        <f>IMAGE("http://plassets.ws.pho.to/e/2544/result_square.jpg")</f>
        <v/>
      </c>
      <c r="C1999" s="11">
        <v>2544.0</v>
      </c>
    </row>
    <row r="2000" ht="90.0" customHeight="1">
      <c r="A2000" s="9" t="s">
        <v>2022</v>
      </c>
      <c r="B2000" s="8" t="str">
        <f>IMAGE("http://plassets.ws.pho.to/e/1647/result_square.jpg")</f>
        <v/>
      </c>
      <c r="C2000" s="11">
        <v>1647.0</v>
      </c>
    </row>
    <row r="2001" ht="90.0" customHeight="1">
      <c r="A2001" s="9" t="s">
        <v>2023</v>
      </c>
      <c r="B2001" s="8" t="str">
        <f>IMAGE("http://plassets.ws.pho.to/e/1539/result_square.jpg")</f>
        <v/>
      </c>
      <c r="C2001" s="11">
        <v>1539.0</v>
      </c>
    </row>
    <row r="2002" ht="90.0" customHeight="1">
      <c r="A2002" s="8" t="s">
        <v>2024</v>
      </c>
      <c r="B2002" s="8" t="str">
        <f>IMAGE("http://plassets.ws.pho.to/e/3086/result_square1.jpg")</f>
        <v/>
      </c>
      <c r="C2002" s="10">
        <v>3086.0</v>
      </c>
    </row>
    <row r="2003" ht="90.0" customHeight="1">
      <c r="A2003" s="9" t="s">
        <v>2025</v>
      </c>
      <c r="B2003" s="8" t="str">
        <f>IMAGE("http://plassets.ws.pho.to/e/2291/result_square.jpg")</f>
        <v/>
      </c>
      <c r="C2003" s="11">
        <v>2291.0</v>
      </c>
    </row>
    <row r="2004" ht="90.0" customHeight="1">
      <c r="A2004" s="8" t="s">
        <v>2026</v>
      </c>
      <c r="B2004" s="8" t="str">
        <f>IMAGE("http://plassets.ws.pho.to/e/3015/result.jpg")</f>
        <v/>
      </c>
      <c r="C2004" s="10">
        <v>3015.0</v>
      </c>
    </row>
    <row r="2005" ht="90.0" customHeight="1">
      <c r="A2005" s="9" t="s">
        <v>2028</v>
      </c>
      <c r="B2005" s="8" t="str">
        <f>IMAGE("http://plassets.ws.pho.to/a/e/default/302.jpg")</f>
        <v/>
      </c>
      <c r="C2005" s="11">
        <v>302.0</v>
      </c>
    </row>
    <row r="2006" ht="90.0" customHeight="1">
      <c r="A2006" s="9" t="s">
        <v>2029</v>
      </c>
      <c r="B2006" s="8" t="str">
        <f>IMAGE("http://plassets.ws.pho.to/e/2559/result_square.jpg")</f>
        <v/>
      </c>
      <c r="C2006" s="11">
        <v>2559.0</v>
      </c>
    </row>
    <row r="2007" ht="90.0" customHeight="1">
      <c r="A2007" s="8" t="s">
        <v>2042</v>
      </c>
      <c r="B2007" s="8" t="str">
        <f>IMAGE("http://plassets.ws.pho.to/e/3170/result_square.jpg")</f>
        <v/>
      </c>
      <c r="C2007" s="10">
        <v>3170.0</v>
      </c>
    </row>
    <row r="2008" ht="90.0" customHeight="1">
      <c r="A2008" s="8" t="s">
        <v>2043</v>
      </c>
      <c r="B2008" s="8" t="str">
        <f>IMAGE("http://plassets.ws.pho.to/e/3171/result_square_v1566913137.jpg")</f>
        <v/>
      </c>
      <c r="C2008" s="10">
        <v>3171.0</v>
      </c>
    </row>
    <row r="2009" ht="90.0" customHeight="1">
      <c r="A2009" s="8" t="s">
        <v>2044</v>
      </c>
      <c r="B2009" s="8" t="str">
        <f>IMAGE("http://plassets.ws.pho.to/e/3122/result_square.gif")</f>
        <v/>
      </c>
      <c r="C2009" s="10">
        <v>3122.0</v>
      </c>
    </row>
    <row r="2010" ht="90.0" customHeight="1">
      <c r="A2010" s="8" t="s">
        <v>2045</v>
      </c>
      <c r="B2010" s="8" t="str">
        <f>IMAGE("http://plassets.ws.pho.to/e/3172/result_square.jpg")</f>
        <v/>
      </c>
      <c r="C2010" s="10">
        <v>3172.0</v>
      </c>
    </row>
    <row r="2011" ht="90.0" customHeight="1">
      <c r="A2011" s="9" t="s">
        <v>2030</v>
      </c>
      <c r="B2011" s="8" t="str">
        <f>IMAGE("http://plassets.ws.pho.to/e/2636/result_square.jpg")</f>
        <v/>
      </c>
      <c r="C2011" s="11">
        <v>2636.0</v>
      </c>
    </row>
    <row r="2012" ht="90.0" customHeight="1">
      <c r="A2012" s="8" t="s">
        <v>2046</v>
      </c>
      <c r="B2012" s="8" t="str">
        <f>IMAGE("http://plassets.ws.pho.to/e/3348/result_square.jpg")</f>
        <v/>
      </c>
      <c r="C2012" s="10">
        <v>3348.0</v>
      </c>
    </row>
    <row r="2013" ht="90.0" customHeight="1">
      <c r="A2013" s="9" t="s">
        <v>2032</v>
      </c>
      <c r="B2013" s="8" t="str">
        <f>IMAGE("http://plassets.ws.pho.to/e/2336/result_square.jpg")</f>
        <v/>
      </c>
      <c r="C2013" s="11">
        <v>2336.0</v>
      </c>
    </row>
    <row r="2014" ht="90.0" customHeight="1">
      <c r="A2014" s="8" t="s">
        <v>2033</v>
      </c>
      <c r="B2014" s="8" t="str">
        <f>IMAGE("http://plassets.ws.pho.to/e/3040/result_square.jpg")</f>
        <v/>
      </c>
      <c r="C2014" s="10">
        <v>3040.0</v>
      </c>
    </row>
    <row r="2015" ht="90.0" customHeight="1">
      <c r="A2015" s="9" t="s">
        <v>2034</v>
      </c>
      <c r="B2015" s="8" t="str">
        <f>IMAGE("http://plassets.ws.pho.to/e/2584/result_square.jpg")</f>
        <v/>
      </c>
      <c r="C2015" s="11">
        <v>2584.0</v>
      </c>
    </row>
    <row r="2016" ht="90.0" customHeight="1">
      <c r="A2016" s="9" t="s">
        <v>2035</v>
      </c>
      <c r="B2016" s="8" t="str">
        <f>IMAGE("http://plassets.ws.pho.to/e/1163/result.jpg")</f>
        <v/>
      </c>
      <c r="C2016" s="11">
        <v>1163.0</v>
      </c>
    </row>
    <row r="2017" ht="90.0" customHeight="1">
      <c r="A2017" s="9" t="s">
        <v>2037</v>
      </c>
      <c r="B2017" s="8" t="str">
        <f>IMAGE("http://plassets.ws.pho.to/e/448/result_square.jpg")</f>
        <v/>
      </c>
      <c r="C2017" s="11">
        <v>448.0</v>
      </c>
    </row>
    <row r="2018" ht="90.0" customHeight="1">
      <c r="A2018" s="8" t="s">
        <v>2038</v>
      </c>
      <c r="B2018" s="8" t="str">
        <f>IMAGE("http://plassets.ws.pho.to/e/2850/result_square.jpg")</f>
        <v/>
      </c>
      <c r="C2018" s="10">
        <v>2850.0</v>
      </c>
    </row>
    <row r="2019" ht="90.0" customHeight="1">
      <c r="A2019" s="9" t="s">
        <v>2039</v>
      </c>
      <c r="B2019" s="8" t="str">
        <f>IMAGE("http://plassets.ws.pho.to/e/1223/result_square.jpg")</f>
        <v/>
      </c>
      <c r="C2019" s="11">
        <v>1223.0</v>
      </c>
    </row>
    <row r="2020" ht="90.0" customHeight="1">
      <c r="A2020" s="9" t="s">
        <v>2040</v>
      </c>
      <c r="B2020" s="8" t="str">
        <f>IMAGE("http://plassets.ws.pho.to/e/733/result_square.jpg")</f>
        <v/>
      </c>
      <c r="C2020" s="11">
        <v>733.0</v>
      </c>
    </row>
    <row r="2021" ht="90.0" customHeight="1">
      <c r="A2021" s="9" t="s">
        <v>2041</v>
      </c>
      <c r="B2021" s="8" t="str">
        <f>IMAGE("http://plassets.ws.pho.to/e/2187/result.jpg")</f>
        <v/>
      </c>
      <c r="C2021" s="11">
        <v>2187.0</v>
      </c>
    </row>
  </sheetData>
  <hyperlinks>
    <hyperlink r:id="rId1" ref="A119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3" max="3" width="11.29"/>
    <col customWidth="1" min="4" max="4" width="0.43"/>
  </cols>
  <sheetData>
    <row r="1" ht="22.5" customHeight="1">
      <c r="A1" s="1" t="s">
        <v>0</v>
      </c>
      <c r="B1" s="2"/>
      <c r="C1" s="3"/>
      <c r="D1" s="4"/>
      <c r="E1" s="5"/>
    </row>
    <row r="2" ht="19.5" customHeight="1">
      <c r="A2" s="6" t="s">
        <v>1</v>
      </c>
      <c r="B2" s="7" t="s">
        <v>2</v>
      </c>
      <c r="C2" s="6" t="s">
        <v>3</v>
      </c>
      <c r="D2" s="4"/>
    </row>
    <row r="3" ht="90.0" customHeight="1">
      <c r="A3" s="9" t="s">
        <v>5</v>
      </c>
      <c r="B3" s="8" t="str">
        <f>IMAGE("http://plassets.ws.pho.to/a/e/default/3003.jpg")</f>
        <v/>
      </c>
      <c r="C3" s="11">
        <v>3003.0</v>
      </c>
      <c r="D3" s="4"/>
    </row>
    <row r="4" ht="90.0" customHeight="1">
      <c r="A4" s="9" t="s">
        <v>6</v>
      </c>
      <c r="B4" s="8" t="str">
        <f>IMAGE("http://plassets.ws.pho.to/a/e/default/585.jpg")</f>
        <v/>
      </c>
      <c r="C4" s="11">
        <v>585.0</v>
      </c>
      <c r="D4" s="4"/>
    </row>
    <row r="5" ht="90.0" customHeight="1">
      <c r="A5" s="9" t="s">
        <v>7</v>
      </c>
      <c r="B5" s="8" t="str">
        <f>IMAGE("http://plassets.ws.pho.to/a/e/default/2804.jpg")</f>
        <v/>
      </c>
      <c r="C5" s="11">
        <v>2804.0</v>
      </c>
      <c r="D5" s="4"/>
    </row>
    <row r="6" ht="90.0" customHeight="1">
      <c r="A6" s="9" t="s">
        <v>8</v>
      </c>
      <c r="B6" s="8" t="str">
        <f>IMAGE("http://plassets.ws.pho.to/a/e/default/2765.jpg")</f>
        <v/>
      </c>
      <c r="C6" s="11">
        <v>2765.0</v>
      </c>
      <c r="D6" s="4"/>
    </row>
    <row r="7" ht="90.0" customHeight="1">
      <c r="A7" s="9" t="s">
        <v>10</v>
      </c>
      <c r="B7" s="8" t="str">
        <f>IMAGE("http://plassets.ws.pho.to/a/e/default/2669.jpg")</f>
        <v/>
      </c>
      <c r="C7" s="11">
        <v>2669.0</v>
      </c>
      <c r="D7" s="4"/>
    </row>
    <row r="8" ht="90.0" customHeight="1">
      <c r="A8" s="9" t="s">
        <v>11</v>
      </c>
      <c r="B8" s="8" t="str">
        <f>IMAGE("http://plassets.ws.pho.to/a/e/default/1514.jpg")</f>
        <v/>
      </c>
      <c r="C8" s="11">
        <v>1514.0</v>
      </c>
      <c r="D8" s="4"/>
    </row>
    <row r="9" ht="90.0" customHeight="1">
      <c r="A9" s="9" t="s">
        <v>12</v>
      </c>
      <c r="B9" s="8" t="str">
        <f>IMAGE("http://plassets.ws.pho.to/a/e/v9/2565.gif")</f>
        <v/>
      </c>
      <c r="C9" s="11">
        <v>2565.0</v>
      </c>
      <c r="D9" s="4"/>
    </row>
    <row r="10" ht="90.0" customHeight="1">
      <c r="A10" s="9" t="s">
        <v>14</v>
      </c>
      <c r="B10" s="8" t="str">
        <f>IMAGE("http://plassets.ws.pho.to/a/e/default/2260.jpg")</f>
        <v/>
      </c>
      <c r="C10" s="11">
        <v>2260.0</v>
      </c>
      <c r="D10" s="4"/>
    </row>
    <row r="11" ht="90.0" customHeight="1">
      <c r="A11" s="9" t="s">
        <v>15</v>
      </c>
      <c r="B11" s="8" t="str">
        <f>IMAGE("http://plassets.ws.pho.to/a/e/default/335.jpg")</f>
        <v/>
      </c>
      <c r="C11" s="11">
        <v>335.0</v>
      </c>
      <c r="D11" s="4"/>
    </row>
    <row r="12" ht="90.0" customHeight="1">
      <c r="A12" s="9" t="s">
        <v>16</v>
      </c>
      <c r="B12" s="8" t="str">
        <f>IMAGE("http://plassets.ws.pho.to/a/e/default/2221.jpg")</f>
        <v/>
      </c>
      <c r="C12" s="11">
        <v>2221.0</v>
      </c>
      <c r="D12" s="4"/>
    </row>
    <row r="13" ht="90.0" customHeight="1">
      <c r="A13" s="9" t="s">
        <v>17</v>
      </c>
      <c r="B13" s="8" t="str">
        <f>IMAGE("http://plassets.ws.pho.to/a/e/default/2341.jpg")</f>
        <v/>
      </c>
      <c r="C13" s="11">
        <v>2341.0</v>
      </c>
      <c r="D13" s="4"/>
    </row>
    <row r="14" ht="90.0" customHeight="1">
      <c r="A14" s="9" t="s">
        <v>18</v>
      </c>
      <c r="B14" s="8" t="str">
        <f>IMAGE("http://plassets.ws.pho.to/a/e/default/920.jpg")</f>
        <v/>
      </c>
      <c r="C14" s="11">
        <v>920.0</v>
      </c>
      <c r="D14" s="4"/>
    </row>
    <row r="15" ht="90.0" customHeight="1">
      <c r="A15" s="9" t="s">
        <v>20</v>
      </c>
      <c r="B15" s="8" t="str">
        <f>IMAGE("http://plassets.ws.pho.to/a/e/default/1795.jpg")</f>
        <v/>
      </c>
      <c r="C15" s="11">
        <v>1795.0</v>
      </c>
      <c r="D15" s="4"/>
    </row>
    <row r="16" ht="90.0" customHeight="1">
      <c r="A16" s="9" t="s">
        <v>21</v>
      </c>
      <c r="B16" s="8" t="str">
        <f>IMAGE("http://plassets.ws.pho.to/a/e/default/819.jpg")</f>
        <v/>
      </c>
      <c r="C16" s="11">
        <v>819.0</v>
      </c>
      <c r="D16" s="4"/>
    </row>
    <row r="17" ht="90.0" customHeight="1">
      <c r="A17" s="9" t="s">
        <v>22</v>
      </c>
      <c r="B17" s="8" t="str">
        <f>IMAGE("http://plassets.ws.pho.to/a/e/default/1622.jpg")</f>
        <v/>
      </c>
      <c r="C17" s="11">
        <v>1622.0</v>
      </c>
      <c r="D17" s="4"/>
    </row>
    <row r="18" ht="90.0" customHeight="1">
      <c r="A18" s="9" t="s">
        <v>23</v>
      </c>
      <c r="B18" s="8" t="str">
        <f>IMAGE("http://plassets.ws.pho.to/a/e/default/1960.jpg")</f>
        <v/>
      </c>
      <c r="C18" s="11">
        <v>1960.0</v>
      </c>
      <c r="D18" s="4"/>
    </row>
    <row r="19" ht="90.0" customHeight="1">
      <c r="A19" s="9" t="s">
        <v>24</v>
      </c>
      <c r="B19" s="8" t="str">
        <f>IMAGE("http://plassets.ws.pho.to/a/e/default/2293.jpg")</f>
        <v/>
      </c>
      <c r="C19" s="11">
        <v>2293.0</v>
      </c>
      <c r="D19" s="4"/>
    </row>
    <row r="20" ht="90.0" customHeight="1">
      <c r="A20" s="9" t="s">
        <v>25</v>
      </c>
      <c r="B20" s="8" t="str">
        <f>IMAGE("http://plassets.ws.pho.to/a/e/default/2531.jpg")</f>
        <v/>
      </c>
      <c r="C20" s="11">
        <v>2531.0</v>
      </c>
      <c r="D20" s="4"/>
    </row>
    <row r="21" ht="90.0" customHeight="1">
      <c r="A21" s="9" t="s">
        <v>26</v>
      </c>
      <c r="B21" s="8" t="str">
        <f>IMAGE("http://plassets.ws.pho.to/a/e/default/2174.jpg")</f>
        <v/>
      </c>
      <c r="C21" s="11">
        <v>2174.0</v>
      </c>
      <c r="D21" s="4"/>
    </row>
    <row r="22" ht="90.0" customHeight="1">
      <c r="A22" s="9" t="s">
        <v>27</v>
      </c>
      <c r="B22" s="8" t="str">
        <f>IMAGE("http://plassets.ws.pho.to/a/e/default/739.jpg")</f>
        <v/>
      </c>
      <c r="C22" s="11">
        <v>739.0</v>
      </c>
      <c r="D22" s="4"/>
    </row>
    <row r="23" ht="90.0" customHeight="1">
      <c r="A23" s="9" t="s">
        <v>28</v>
      </c>
      <c r="B23" s="8" t="str">
        <f>IMAGE("http://plassets.ws.pho.to/a/e/default/2774.jpg")</f>
        <v/>
      </c>
      <c r="C23" s="11">
        <v>2774.0</v>
      </c>
      <c r="D23" s="4"/>
    </row>
    <row r="24" ht="90.0" customHeight="1">
      <c r="A24" s="9" t="s">
        <v>29</v>
      </c>
      <c r="B24" s="8" t="str">
        <f>IMAGE("http://plassets.ws.pho.to/a/e/default/1895.jpg")</f>
        <v/>
      </c>
      <c r="C24" s="11">
        <v>1895.0</v>
      </c>
      <c r="D24" s="4"/>
    </row>
    <row r="25" ht="90.0" customHeight="1">
      <c r="A25" s="9" t="s">
        <v>30</v>
      </c>
      <c r="B25" s="8" t="str">
        <f>IMAGE("http://plassets.ws.pho.to/a/e/default/2342.jpg")</f>
        <v/>
      </c>
      <c r="C25" s="11">
        <v>2342.0</v>
      </c>
      <c r="D25" s="4"/>
    </row>
    <row r="26" ht="90.0" customHeight="1">
      <c r="A26" s="9" t="s">
        <v>31</v>
      </c>
      <c r="B26" s="8" t="str">
        <f>IMAGE("http://plassets.ws.pho.to/a/e/default/2357.jpg")</f>
        <v/>
      </c>
      <c r="C26" s="11">
        <v>2357.0</v>
      </c>
      <c r="D26" s="4"/>
    </row>
    <row r="27" ht="90.0" customHeight="1">
      <c r="A27" s="9" t="s">
        <v>32</v>
      </c>
      <c r="B27" s="8" t="str">
        <f>IMAGE("http://plassets.ws.pho.to/a/e/default/2811.jpg")</f>
        <v/>
      </c>
      <c r="C27" s="11">
        <v>2811.0</v>
      </c>
      <c r="D27" s="4"/>
    </row>
    <row r="28" ht="90.0" customHeight="1">
      <c r="A28" s="9" t="s">
        <v>33</v>
      </c>
      <c r="B28" s="8" t="str">
        <f>IMAGE("http://plassets.ws.pho.to/a/e/v7/2054.jpg")</f>
        <v/>
      </c>
      <c r="C28" s="11">
        <v>2054.0</v>
      </c>
      <c r="D28" s="4"/>
    </row>
    <row r="29" ht="90.0" customHeight="1">
      <c r="A29" s="9" t="s">
        <v>34</v>
      </c>
      <c r="B29" s="8" t="str">
        <f>IMAGE("http://plassets.ws.pho.to/a/e/default/2517.jpg")</f>
        <v/>
      </c>
      <c r="C29" s="11">
        <v>2517.0</v>
      </c>
      <c r="D29" s="4"/>
    </row>
    <row r="30" ht="90.0" customHeight="1">
      <c r="A30" s="9" t="s">
        <v>35</v>
      </c>
      <c r="B30" s="8" t="str">
        <f>IMAGE("http://plassets.ws.pho.to/a/e/default/2173.jpg")</f>
        <v/>
      </c>
      <c r="C30" s="11">
        <v>2173.0</v>
      </c>
      <c r="D30" s="4"/>
    </row>
    <row r="31" ht="90.0" customHeight="1">
      <c r="A31" s="9" t="s">
        <v>37</v>
      </c>
      <c r="B31" s="8" t="str">
        <f>IMAGE("http://plassets.ws.pho.to/a/e/default/478.jpg")</f>
        <v/>
      </c>
      <c r="C31" s="11">
        <v>478.0</v>
      </c>
      <c r="D31" s="4"/>
    </row>
    <row r="32" ht="90.0" customHeight="1">
      <c r="A32" s="9" t="s">
        <v>38</v>
      </c>
      <c r="B32" s="8" t="str">
        <f>IMAGE("http://plassets.ws.pho.to/a/e/default/1891.jpg")</f>
        <v/>
      </c>
      <c r="C32" s="11">
        <v>1891.0</v>
      </c>
      <c r="D32" s="4"/>
    </row>
    <row r="33" ht="90.0" customHeight="1">
      <c r="A33" s="9" t="s">
        <v>40</v>
      </c>
      <c r="B33" s="8" t="str">
        <f>IMAGE("http://plassets.ws.pho.to/a/e/default/517.jpg")</f>
        <v/>
      </c>
      <c r="C33" s="11">
        <v>517.0</v>
      </c>
      <c r="D33" s="4"/>
    </row>
    <row r="34" ht="90.0" customHeight="1">
      <c r="A34" s="9" t="s">
        <v>41</v>
      </c>
      <c r="B34" s="8" t="str">
        <f>IMAGE("http://plassets.ws.pho.to/a/e/default/2894.jpg")</f>
        <v/>
      </c>
      <c r="C34" s="11">
        <v>2894.0</v>
      </c>
      <c r="D34" s="4"/>
    </row>
    <row r="35" ht="90.0" customHeight="1">
      <c r="A35" s="9" t="s">
        <v>42</v>
      </c>
      <c r="B35" s="8" t="str">
        <f>IMAGE("http://plassets.ws.pho.to/a/e/default/717.jpg")</f>
        <v/>
      </c>
      <c r="C35" s="11">
        <v>717.0</v>
      </c>
      <c r="D35" s="4"/>
    </row>
    <row r="36" ht="90.0" customHeight="1">
      <c r="A36" s="9" t="s">
        <v>43</v>
      </c>
      <c r="B36" s="8" t="str">
        <f>IMAGE("http://plassets.ws.pho.to/a/e/default/2803.jpg")</f>
        <v/>
      </c>
      <c r="C36" s="11">
        <v>2803.0</v>
      </c>
      <c r="D36" s="4"/>
    </row>
    <row r="37" ht="90.0" customHeight="1">
      <c r="A37" s="9" t="s">
        <v>44</v>
      </c>
      <c r="B37" s="8" t="str">
        <f>IMAGE("http://plassets.ws.pho.to/a/e/default/828.jpg")</f>
        <v/>
      </c>
      <c r="C37" s="11">
        <v>828.0</v>
      </c>
      <c r="D37" s="4"/>
    </row>
    <row r="38" ht="90.0" customHeight="1">
      <c r="A38" s="9" t="s">
        <v>45</v>
      </c>
      <c r="B38" s="8" t="str">
        <f>IMAGE("http://plassets.ws.pho.to/a/e/default/2085.jpg")</f>
        <v/>
      </c>
      <c r="C38" s="11">
        <v>2085.0</v>
      </c>
      <c r="D38" s="4"/>
    </row>
    <row r="39" ht="90.0" customHeight="1">
      <c r="A39" s="9" t="s">
        <v>46</v>
      </c>
      <c r="B39" s="8" t="str">
        <f>IMAGE("http://plassets.ws.pho.to/a/e/v9/2255.gif")</f>
        <v/>
      </c>
      <c r="C39" s="11">
        <v>2255.0</v>
      </c>
      <c r="D39" s="4"/>
    </row>
    <row r="40" ht="90.0" customHeight="1">
      <c r="A40" s="9" t="s">
        <v>47</v>
      </c>
      <c r="B40" s="8" t="str">
        <f>IMAGE("http://plassets.ws.pho.to/a/e/default/1335.jpg")</f>
        <v/>
      </c>
      <c r="C40" s="11">
        <v>1335.0</v>
      </c>
      <c r="D40" s="4"/>
    </row>
    <row r="41" ht="90.0" customHeight="1">
      <c r="A41" s="9" t="s">
        <v>48</v>
      </c>
      <c r="B41" s="8" t="str">
        <f>IMAGE("http://plassets.ws.pho.to/a/e/default/2637.gif")</f>
        <v/>
      </c>
      <c r="C41" s="11">
        <v>2637.0</v>
      </c>
      <c r="D41" s="4"/>
    </row>
    <row r="42" ht="90.0" customHeight="1">
      <c r="A42" s="9" t="s">
        <v>50</v>
      </c>
      <c r="B42" s="8" t="str">
        <f>IMAGE("http://plassets.ws.pho.to/a/e/default/1339.jpg")</f>
        <v/>
      </c>
      <c r="C42" s="11">
        <v>1339.0</v>
      </c>
      <c r="D42" s="4"/>
    </row>
    <row r="43" ht="90.0" customHeight="1">
      <c r="A43" s="9" t="s">
        <v>51</v>
      </c>
      <c r="B43" s="8" t="str">
        <f>IMAGE("http://plassets.ws.pho.to/a/e/default/1875.jpg")</f>
        <v/>
      </c>
      <c r="C43" s="11">
        <v>1875.0</v>
      </c>
      <c r="D43" s="4"/>
    </row>
    <row r="44" ht="90.0" customHeight="1">
      <c r="A44" s="9" t="s">
        <v>52</v>
      </c>
      <c r="B44" s="8" t="str">
        <f>IMAGE("http://plassets.ws.pho.to/a/e/default/1876.jpg")</f>
        <v/>
      </c>
      <c r="C44" s="11">
        <v>1876.0</v>
      </c>
      <c r="D44" s="4"/>
    </row>
    <row r="45" ht="90.0" customHeight="1">
      <c r="A45" s="9" t="s">
        <v>53</v>
      </c>
      <c r="B45" s="8" t="str">
        <f>IMAGE("http://plassets.ws.pho.to/a/e/default/613.jpg")</f>
        <v/>
      </c>
      <c r="C45" s="11">
        <v>613.0</v>
      </c>
      <c r="D45" s="4"/>
    </row>
    <row r="46" ht="90.0" customHeight="1">
      <c r="A46" s="9" t="s">
        <v>54</v>
      </c>
      <c r="B46" s="8" t="str">
        <f>IMAGE("http://plassets.ws.pho.to/a/e/default/676.jpg")</f>
        <v/>
      </c>
      <c r="C46" s="11">
        <v>676.0</v>
      </c>
      <c r="D46" s="4"/>
    </row>
    <row r="47" ht="90.0" customHeight="1">
      <c r="A47" s="9" t="s">
        <v>55</v>
      </c>
      <c r="B47" s="8" t="str">
        <f>IMAGE("http://plassets.ws.pho.to/a/e/default/606.jpg")</f>
        <v/>
      </c>
      <c r="C47" s="11">
        <v>606.0</v>
      </c>
      <c r="D47" s="4"/>
    </row>
    <row r="48" ht="90.0" customHeight="1">
      <c r="A48" s="9" t="s">
        <v>56</v>
      </c>
      <c r="B48" s="8" t="str">
        <f>IMAGE("http://plassets.ws.pho.to/a/e/v1/2679.jpg")</f>
        <v/>
      </c>
      <c r="C48" s="11">
        <v>2679.0</v>
      </c>
      <c r="D48" s="4"/>
    </row>
    <row r="49" ht="90.0" customHeight="1">
      <c r="A49" s="9" t="s">
        <v>58</v>
      </c>
      <c r="B49" s="8" t="str">
        <f>IMAGE("http://plassets.ws.pho.to/a/e/default/991.jpg")</f>
        <v/>
      </c>
      <c r="C49" s="11">
        <v>991.0</v>
      </c>
      <c r="D49" s="4"/>
    </row>
    <row r="50" ht="90.0" customHeight="1">
      <c r="A50" s="9" t="s">
        <v>59</v>
      </c>
      <c r="B50" s="8" t="str">
        <f>IMAGE("http://plassets.ws.pho.to/a/e/default/1164.jpg")</f>
        <v/>
      </c>
      <c r="C50" s="11">
        <v>1164.0</v>
      </c>
      <c r="D50" s="4"/>
    </row>
    <row r="51" ht="90.0" customHeight="1">
      <c r="A51" s="9" t="s">
        <v>61</v>
      </c>
      <c r="B51" s="8" t="str">
        <f>IMAGE("http://plassets.ws.pho.to/a/e/default/1213.jpg")</f>
        <v/>
      </c>
      <c r="C51" s="11">
        <v>1213.0</v>
      </c>
      <c r="D51" s="4"/>
    </row>
    <row r="52" ht="90.0" customHeight="1">
      <c r="A52" s="9" t="s">
        <v>62</v>
      </c>
      <c r="B52" s="8" t="str">
        <f>IMAGE("http://plassets.ws.pho.to/a/e/default/2379.jpg")</f>
        <v/>
      </c>
      <c r="C52" s="11">
        <v>2379.0</v>
      </c>
      <c r="D52" s="4"/>
    </row>
    <row r="53" ht="90.0" customHeight="1">
      <c r="A53" s="9" t="s">
        <v>63</v>
      </c>
      <c r="B53" s="8" t="str">
        <f>IMAGE("http://plassets.ws.pho.to/a/e/default/1221.jpg")</f>
        <v/>
      </c>
      <c r="C53" s="11">
        <v>1221.0</v>
      </c>
      <c r="D53" s="4"/>
    </row>
    <row r="54" ht="90.0" customHeight="1">
      <c r="A54" s="9" t="s">
        <v>64</v>
      </c>
      <c r="B54" s="8" t="str">
        <f>IMAGE("http://plassets.ws.pho.to/a/e/default/2948.jpg")</f>
        <v/>
      </c>
      <c r="C54" s="11">
        <v>2948.0</v>
      </c>
      <c r="D54" s="4"/>
    </row>
    <row r="55" ht="90.0" customHeight="1">
      <c r="A55" s="9" t="s">
        <v>65</v>
      </c>
      <c r="B55" s="8" t="str">
        <f>IMAGE("http://plassets.ws.pho.to/a/e/default/2666.jpg")</f>
        <v/>
      </c>
      <c r="C55" s="11">
        <v>2666.0</v>
      </c>
      <c r="D55" s="4"/>
    </row>
    <row r="56" ht="90.0" customHeight="1">
      <c r="A56" s="9" t="s">
        <v>66</v>
      </c>
      <c r="B56" s="8" t="str">
        <f>IMAGE("http://plassets.ws.pho.to/a/e/default/516.jpg")</f>
        <v/>
      </c>
      <c r="C56" s="11">
        <v>516.0</v>
      </c>
      <c r="D56" s="4"/>
    </row>
    <row r="57" ht="90.0" customHeight="1">
      <c r="A57" s="9" t="s">
        <v>67</v>
      </c>
      <c r="B57" s="8" t="str">
        <f>IMAGE("http://plassets.ws.pho.to/a/e/default/715.jpg")</f>
        <v/>
      </c>
      <c r="C57" s="11">
        <v>715.0</v>
      </c>
      <c r="D57" s="4"/>
    </row>
    <row r="58" ht="90.0" customHeight="1">
      <c r="A58" s="9" t="s">
        <v>69</v>
      </c>
      <c r="B58" s="8" t="str">
        <f>IMAGE("http://plassets.ws.pho.to/a/e/v1/2813.jpg")</f>
        <v/>
      </c>
      <c r="C58" s="11">
        <v>2813.0</v>
      </c>
      <c r="D58" s="4"/>
    </row>
    <row r="59" ht="90.0" customHeight="1">
      <c r="A59" s="9" t="s">
        <v>70</v>
      </c>
      <c r="B59" s="8" t="str">
        <f>IMAGE("http://plassets.ws.pho.to/a/e/default/583.gif")</f>
        <v/>
      </c>
      <c r="C59" s="11">
        <v>583.0</v>
      </c>
      <c r="D59" s="4"/>
    </row>
    <row r="60" ht="90.0" customHeight="1">
      <c r="A60" s="9" t="s">
        <v>71</v>
      </c>
      <c r="B60" s="8" t="str">
        <f>IMAGE("http://plassets.ws.pho.to/a/e/default/1547.jpg")</f>
        <v/>
      </c>
      <c r="C60" s="11">
        <v>1547.0</v>
      </c>
      <c r="D60" s="4"/>
    </row>
    <row r="61" ht="90.0" customHeight="1">
      <c r="A61" s="9" t="s">
        <v>73</v>
      </c>
      <c r="B61" s="8" t="str">
        <f>IMAGE("http://plassets.ws.pho.to/a/e/default/2960.jpg")</f>
        <v/>
      </c>
      <c r="C61" s="11">
        <v>2960.0</v>
      </c>
      <c r="D61" s="4"/>
    </row>
    <row r="62" ht="90.0" customHeight="1">
      <c r="A62" s="9" t="s">
        <v>74</v>
      </c>
      <c r="B62" s="8" t="str">
        <f>IMAGE("http://plassets.ws.pho.to/a/e/default/563.jpg")</f>
        <v/>
      </c>
      <c r="C62" s="11">
        <v>563.0</v>
      </c>
      <c r="D62" s="4"/>
    </row>
    <row r="63" ht="90.0" customHeight="1">
      <c r="A63" s="9" t="s">
        <v>76</v>
      </c>
      <c r="B63" s="8" t="str">
        <f>IMAGE("http://plassets.ws.pho.to/a/e/default/2159.jpg")</f>
        <v/>
      </c>
      <c r="C63" s="11">
        <v>2159.0</v>
      </c>
      <c r="D63" s="4"/>
    </row>
    <row r="64" ht="90.0" customHeight="1">
      <c r="A64" s="9" t="s">
        <v>77</v>
      </c>
      <c r="B64" s="8" t="str">
        <f>IMAGE("http://plassets.ws.pho.to/a/e/default/1986.jpg")</f>
        <v/>
      </c>
      <c r="C64" s="11">
        <v>1986.0</v>
      </c>
      <c r="D64" s="4"/>
    </row>
    <row r="65" ht="90.0" customHeight="1">
      <c r="A65" s="9" t="s">
        <v>78</v>
      </c>
      <c r="B65" s="8" t="str">
        <f>IMAGE("http://plassets.ws.pho.to/a/e/default/1071.jpg")</f>
        <v/>
      </c>
      <c r="C65" s="11">
        <v>1071.0</v>
      </c>
      <c r="D65" s="4"/>
    </row>
    <row r="66" ht="90.0" customHeight="1">
      <c r="A66" s="9" t="s">
        <v>80</v>
      </c>
      <c r="B66" s="8" t="str">
        <f>IMAGE("http://plassets.ws.pho.to/a/e/default/561.jpg")</f>
        <v/>
      </c>
      <c r="C66" s="11">
        <v>561.0</v>
      </c>
      <c r="D66" s="4"/>
    </row>
    <row r="67" ht="90.0" customHeight="1">
      <c r="A67" s="9" t="s">
        <v>81</v>
      </c>
      <c r="B67" s="8" t="str">
        <f>IMAGE("http://plassets.ws.pho.to/a/e/default/1677.jpg")</f>
        <v/>
      </c>
      <c r="C67" s="11">
        <v>1677.0</v>
      </c>
      <c r="D67" s="4"/>
    </row>
    <row r="68" ht="90.0" customHeight="1">
      <c r="A68" s="9" t="s">
        <v>84</v>
      </c>
      <c r="B68" s="8" t="str">
        <f>IMAGE("http://plassets.ws.pho.to/a/e/default/2955.jpg")</f>
        <v/>
      </c>
      <c r="C68" s="11">
        <v>2955.0</v>
      </c>
      <c r="D68" s="4"/>
    </row>
    <row r="69" ht="90.0" customHeight="1">
      <c r="A69" s="9" t="s">
        <v>86</v>
      </c>
      <c r="B69" s="8" t="str">
        <f>IMAGE("http://plassets.ws.pho.to/a/e/default/1754.jpg")</f>
        <v/>
      </c>
      <c r="C69" s="11">
        <v>1754.0</v>
      </c>
      <c r="D69" s="4"/>
    </row>
    <row r="70" ht="90.0" customHeight="1">
      <c r="A70" s="9" t="s">
        <v>89</v>
      </c>
      <c r="B70" s="8" t="str">
        <f>IMAGE("http://plassets.ws.pho.to/a/e/default/1112.jpg")</f>
        <v/>
      </c>
      <c r="C70" s="11">
        <v>1112.0</v>
      </c>
      <c r="D70" s="4"/>
    </row>
    <row r="71" ht="90.0" customHeight="1">
      <c r="A71" s="9" t="s">
        <v>90</v>
      </c>
      <c r="B71" s="8" t="str">
        <f>IMAGE("http://plassets.ws.pho.to/a/e/default/889.jpg")</f>
        <v/>
      </c>
      <c r="C71" s="11">
        <v>889.0</v>
      </c>
      <c r="D71" s="4"/>
    </row>
    <row r="72" ht="90.0" customHeight="1">
      <c r="A72" s="9" t="s">
        <v>91</v>
      </c>
      <c r="B72" s="8" t="str">
        <f>IMAGE("http://plassets.ws.pho.to/a/e/default/709.jpg")</f>
        <v/>
      </c>
      <c r="C72" s="11">
        <v>709.0</v>
      </c>
      <c r="D72" s="4"/>
    </row>
    <row r="73" ht="90.0" customHeight="1">
      <c r="A73" s="9" t="s">
        <v>93</v>
      </c>
      <c r="B73" s="8" t="str">
        <f>IMAGE("http://plassets.ws.pho.to/a/e/default/358.jpg")</f>
        <v/>
      </c>
      <c r="C73" s="11">
        <v>358.0</v>
      </c>
      <c r="D73" s="4"/>
    </row>
    <row r="74" ht="90.0" customHeight="1">
      <c r="A74" s="9" t="s">
        <v>94</v>
      </c>
      <c r="B74" s="8" t="str">
        <f>IMAGE("http://plassets.ws.pho.to/a/e/default/375.jpg")</f>
        <v/>
      </c>
      <c r="C74" s="11">
        <v>375.0</v>
      </c>
      <c r="D74" s="4"/>
    </row>
    <row r="75" ht="90.0" customHeight="1">
      <c r="A75" s="9" t="s">
        <v>96</v>
      </c>
      <c r="B75" s="8" t="str">
        <f>IMAGE("http://plassets.ws.pho.to/a/e/default/1289.jpg")</f>
        <v/>
      </c>
      <c r="C75" s="11">
        <v>1289.0</v>
      </c>
      <c r="D75" s="4"/>
    </row>
    <row r="76" ht="90.0" customHeight="1">
      <c r="A76" s="9" t="s">
        <v>97</v>
      </c>
      <c r="B76" s="8" t="str">
        <f>IMAGE("http://plassets.ws.pho.to/a/e/default/2400.jpg")</f>
        <v/>
      </c>
      <c r="C76" s="11">
        <v>2400.0</v>
      </c>
      <c r="D76" s="4"/>
    </row>
    <row r="77" ht="90.0" customHeight="1">
      <c r="A77" s="9" t="s">
        <v>98</v>
      </c>
      <c r="B77" s="8" t="str">
        <f>IMAGE("http://plassets.ws.pho.to/a/e/default/1773.jpg")</f>
        <v/>
      </c>
      <c r="C77" s="11">
        <v>1773.0</v>
      </c>
      <c r="D77" s="4"/>
    </row>
    <row r="78" ht="90.0" customHeight="1">
      <c r="A78" s="9" t="s">
        <v>102</v>
      </c>
      <c r="B78" s="8" t="str">
        <f>IMAGE("http://plassets.ws.pho.to/a/e/default/624.jpg")</f>
        <v/>
      </c>
      <c r="C78" s="11">
        <v>624.0</v>
      </c>
      <c r="D78" s="4"/>
    </row>
    <row r="79" ht="90.0" customHeight="1">
      <c r="A79" s="9" t="s">
        <v>100</v>
      </c>
      <c r="B79" s="8" t="str">
        <f>IMAGE("http://plassets.ws.pho.to/a/e/default/2287.jpg")</f>
        <v/>
      </c>
      <c r="C79" s="11">
        <v>2287.0</v>
      </c>
      <c r="D79" s="4"/>
    </row>
    <row r="80" ht="90.0" customHeight="1">
      <c r="A80" s="9" t="s">
        <v>101</v>
      </c>
      <c r="B80" s="8" t="str">
        <f>IMAGE("http://plassets.ws.pho.to/a/e/default/2317.jpg")</f>
        <v/>
      </c>
      <c r="C80" s="11">
        <v>2317.0</v>
      </c>
      <c r="D80" s="4"/>
    </row>
    <row r="81" ht="90.0" customHeight="1">
      <c r="A81" s="9" t="s">
        <v>103</v>
      </c>
      <c r="B81" s="8" t="str">
        <f>IMAGE("http://plassets.ws.pho.to/a/e/default/1064.jpg")</f>
        <v/>
      </c>
      <c r="C81" s="11">
        <v>1064.0</v>
      </c>
      <c r="D81" s="4"/>
    </row>
    <row r="82" ht="90.0" customHeight="1">
      <c r="A82" s="9" t="s">
        <v>104</v>
      </c>
      <c r="B82" s="8" t="str">
        <f>IMAGE("http://plassets.ws.pho.to/a/e/default/483.jpg")</f>
        <v/>
      </c>
      <c r="C82" s="11">
        <v>483.0</v>
      </c>
      <c r="D82" s="4"/>
    </row>
    <row r="83" ht="90.0" customHeight="1">
      <c r="A83" s="9" t="s">
        <v>107</v>
      </c>
      <c r="B83" s="8" t="str">
        <f>IMAGE("http://plassets.ws.pho.to/a/e/default/936.jpg")</f>
        <v/>
      </c>
      <c r="C83" s="11">
        <v>936.0</v>
      </c>
      <c r="D83" s="4"/>
    </row>
    <row r="84" ht="90.0" customHeight="1">
      <c r="A84" s="9" t="s">
        <v>108</v>
      </c>
      <c r="B84" s="8" t="str">
        <f>IMAGE("http://plassets.ws.pho.to/a/e/default/1996.jpg")</f>
        <v/>
      </c>
      <c r="C84" s="11">
        <v>1996.0</v>
      </c>
      <c r="D84" s="4"/>
    </row>
    <row r="85" ht="90.0" customHeight="1">
      <c r="A85" s="9" t="s">
        <v>109</v>
      </c>
      <c r="B85" s="8" t="str">
        <f>IMAGE("http://plassets.ws.pho.to/a/e/default/892.jpg")</f>
        <v/>
      </c>
      <c r="C85" s="11">
        <v>892.0</v>
      </c>
      <c r="D85" s="4"/>
    </row>
    <row r="86" ht="90.0" customHeight="1">
      <c r="A86" s="9" t="s">
        <v>113</v>
      </c>
      <c r="B86" s="8" t="str">
        <f>IMAGE("http://plassets.ws.pho.to/a/e/default/2279.jpg")</f>
        <v/>
      </c>
      <c r="C86" s="11">
        <v>2279.0</v>
      </c>
      <c r="D86" s="4"/>
    </row>
    <row r="87" ht="90.0" customHeight="1">
      <c r="A87" s="9" t="s">
        <v>115</v>
      </c>
      <c r="B87" s="8" t="str">
        <f>IMAGE("http://plassets.ws.pho.to/a/e/default/1828.jpg")</f>
        <v/>
      </c>
      <c r="C87" s="11">
        <v>1828.0</v>
      </c>
      <c r="D87" s="4"/>
    </row>
    <row r="88" ht="90.0" customHeight="1">
      <c r="A88" s="9" t="s">
        <v>116</v>
      </c>
      <c r="B88" s="8" t="str">
        <f>IMAGE("http://plassets.ws.pho.to/a/e/default/2247.jpg")</f>
        <v/>
      </c>
      <c r="C88" s="11">
        <v>2247.0</v>
      </c>
      <c r="D88" s="4"/>
    </row>
    <row r="89" ht="90.0" customHeight="1">
      <c r="A89" s="9" t="s">
        <v>118</v>
      </c>
      <c r="B89" s="8" t="str">
        <f>IMAGE("http://plassets.ws.pho.to/a/e/default/2172.jpg")</f>
        <v/>
      </c>
      <c r="C89" s="11">
        <v>2172.0</v>
      </c>
      <c r="D89" s="4"/>
    </row>
    <row r="90" ht="90.0" customHeight="1">
      <c r="A90" s="9" t="s">
        <v>119</v>
      </c>
      <c r="B90" s="8" t="str">
        <f>IMAGE("http://plassets.ws.pho.to/a/e/default/3009.jpg")</f>
        <v/>
      </c>
      <c r="C90" s="11">
        <v>3009.0</v>
      </c>
      <c r="D90" s="4"/>
    </row>
    <row r="91" ht="90.0" customHeight="1">
      <c r="A91" s="9" t="s">
        <v>120</v>
      </c>
      <c r="B91" s="8" t="str">
        <f>IMAGE("http://plassets.ws.pho.to/a/e/default/1693.gif")</f>
        <v/>
      </c>
      <c r="C91" s="11">
        <v>1693.0</v>
      </c>
      <c r="D91" s="4"/>
    </row>
    <row r="92" ht="90.0" customHeight="1">
      <c r="A92" s="9" t="s">
        <v>121</v>
      </c>
      <c r="B92" s="8" t="str">
        <f>IMAGE("http://plassets.ws.pho.to/a/e/default/2568.jpg")</f>
        <v/>
      </c>
      <c r="C92" s="11">
        <v>2568.0</v>
      </c>
      <c r="D92" s="4"/>
    </row>
    <row r="93" ht="90.0" customHeight="1">
      <c r="A93" s="9" t="s">
        <v>122</v>
      </c>
      <c r="B93" s="8" t="str">
        <f>IMAGE("http://plassets.ws.pho.to/a/e/default/2244.jpg")</f>
        <v/>
      </c>
      <c r="C93" s="11">
        <v>2244.0</v>
      </c>
      <c r="D93" s="4"/>
    </row>
    <row r="94" ht="90.0" customHeight="1">
      <c r="A94" s="9" t="s">
        <v>123</v>
      </c>
      <c r="B94" s="8" t="str">
        <f>IMAGE("http://plassets.ws.pho.to/a/e/default/1829.jpg")</f>
        <v/>
      </c>
      <c r="C94" s="11">
        <v>1829.0</v>
      </c>
      <c r="D94" s="4"/>
    </row>
    <row r="95" ht="90.0" customHeight="1">
      <c r="A95" s="9" t="s">
        <v>125</v>
      </c>
      <c r="B95" s="8" t="str">
        <f>IMAGE("http://plassets.ws.pho.to/a/e/default/887.jpg")</f>
        <v/>
      </c>
      <c r="C95" s="11">
        <v>887.0</v>
      </c>
      <c r="D95" s="4"/>
    </row>
    <row r="96" ht="90.0" customHeight="1">
      <c r="A96" s="9" t="s">
        <v>126</v>
      </c>
      <c r="B96" s="8" t="str">
        <f>IMAGE("http://plassets.ws.pho.to/a/e/default/937.jpg")</f>
        <v/>
      </c>
      <c r="C96" s="11">
        <v>937.0</v>
      </c>
      <c r="D96" s="4"/>
    </row>
    <row r="97" ht="90.0" customHeight="1">
      <c r="A97" s="9" t="s">
        <v>128</v>
      </c>
      <c r="B97" s="8" t="str">
        <f>IMAGE("http://plassets.ws.pho.to/a/e/default/820.jpg")</f>
        <v/>
      </c>
      <c r="C97" s="11">
        <v>820.0</v>
      </c>
      <c r="D97" s="4"/>
    </row>
    <row r="98" ht="90.0" customHeight="1">
      <c r="A98" s="9" t="s">
        <v>129</v>
      </c>
      <c r="B98" s="8" t="str">
        <f>IMAGE("http://plassets.ws.pho.to/a/e/default/337.jpg")</f>
        <v/>
      </c>
      <c r="C98" s="11">
        <v>337.0</v>
      </c>
      <c r="D98" s="4"/>
    </row>
    <row r="99" ht="90.0" customHeight="1">
      <c r="A99" s="9" t="s">
        <v>130</v>
      </c>
      <c r="B99" s="8" t="str">
        <f>IMAGE("http://plassets.ws.pho.to/a/e/default/944.jpg")</f>
        <v/>
      </c>
      <c r="C99" s="11">
        <v>944.0</v>
      </c>
      <c r="D99" s="4"/>
    </row>
    <row r="100" ht="90.0" customHeight="1">
      <c r="A100" s="9" t="s">
        <v>131</v>
      </c>
      <c r="B100" s="8" t="str">
        <f>IMAGE("http://plassets.ws.pho.to/a/e/default/895.jpg")</f>
        <v/>
      </c>
      <c r="C100" s="11">
        <v>895.0</v>
      </c>
      <c r="D100" s="4"/>
    </row>
    <row r="101" ht="90.0" customHeight="1">
      <c r="A101" s="9" t="s">
        <v>132</v>
      </c>
      <c r="B101" s="8" t="str">
        <f>IMAGE("http://plassets.ws.pho.to/a/e/default/1342.jpg")</f>
        <v/>
      </c>
      <c r="C101" s="11">
        <v>1342.0</v>
      </c>
      <c r="D101" s="4"/>
    </row>
    <row r="102" ht="90.0" customHeight="1">
      <c r="A102" s="9" t="s">
        <v>133</v>
      </c>
      <c r="B102" s="8" t="str">
        <f>IMAGE("http://plassets.ws.pho.to/a/e/default/946.jpg")</f>
        <v/>
      </c>
      <c r="C102" s="11">
        <v>946.0</v>
      </c>
      <c r="D102" s="4"/>
    </row>
    <row r="103" ht="90.0" customHeight="1">
      <c r="A103" s="9" t="s">
        <v>134</v>
      </c>
      <c r="B103" s="8" t="str">
        <f>IMAGE("http://plassets.ws.pho.to/a/e/default/1209.jpg")</f>
        <v/>
      </c>
      <c r="C103" s="11">
        <v>1209.0</v>
      </c>
      <c r="D103" s="4"/>
    </row>
    <row r="104" ht="90.0" customHeight="1">
      <c r="A104" s="9" t="s">
        <v>135</v>
      </c>
      <c r="B104" s="8" t="str">
        <f>IMAGE("http://plassets.ws.pho.to/a/e/default/926.jpg")</f>
        <v/>
      </c>
      <c r="C104" s="11">
        <v>926.0</v>
      </c>
      <c r="D104" s="4"/>
    </row>
    <row r="105" ht="90.0" customHeight="1">
      <c r="A105" s="9" t="s">
        <v>136</v>
      </c>
      <c r="B105" s="8" t="str">
        <f>IMAGE("http://plassets.ws.pho.to/a/e/default/1178.jpg")</f>
        <v/>
      </c>
      <c r="C105" s="11">
        <v>1178.0</v>
      </c>
      <c r="D105" s="4"/>
    </row>
    <row r="106" ht="90.0" customHeight="1">
      <c r="A106" s="9" t="s">
        <v>137</v>
      </c>
      <c r="B106" s="8" t="str">
        <f>IMAGE("http://plassets.ws.pho.to/a/e/default/1154.jpg")</f>
        <v/>
      </c>
      <c r="C106" s="11">
        <v>1154.0</v>
      </c>
      <c r="D106" s="4"/>
    </row>
    <row r="107" ht="90.0" customHeight="1">
      <c r="A107" s="9" t="s">
        <v>138</v>
      </c>
      <c r="B107" s="8" t="str">
        <f>IMAGE("http://plassets.ws.pho.to/a/e/default/1169.jpg")</f>
        <v/>
      </c>
      <c r="C107" s="11">
        <v>1169.0</v>
      </c>
      <c r="D107" s="4"/>
    </row>
    <row r="108" ht="90.0" customHeight="1">
      <c r="A108" s="9" t="s">
        <v>140</v>
      </c>
      <c r="B108" s="8" t="str">
        <f>IMAGE("http://plassets.ws.pho.to/a/e/default/475.jpg")</f>
        <v/>
      </c>
      <c r="C108" s="11">
        <v>475.0</v>
      </c>
      <c r="D108" s="4"/>
    </row>
    <row r="109" ht="90.0" customHeight="1">
      <c r="A109" s="9" t="s">
        <v>141</v>
      </c>
      <c r="B109" s="8" t="str">
        <f>IMAGE("http://plassets.ws.pho.to/a/e/default/1028.jpg")</f>
        <v/>
      </c>
      <c r="C109" s="11">
        <v>1028.0</v>
      </c>
      <c r="D109" s="4"/>
    </row>
    <row r="110" ht="90.0" customHeight="1">
      <c r="A110" s="9" t="s">
        <v>142</v>
      </c>
      <c r="B110" s="8" t="str">
        <f>IMAGE("http://plassets.ws.pho.to/a/e/default/1942.jpg")</f>
        <v/>
      </c>
      <c r="C110" s="11">
        <v>1942.0</v>
      </c>
      <c r="D110" s="4"/>
    </row>
    <row r="111" ht="90.0" customHeight="1">
      <c r="A111" s="9" t="s">
        <v>143</v>
      </c>
      <c r="B111" s="8" t="str">
        <f>IMAGE("http://plassets.ws.pho.to/a/e/default/1694.gif")</f>
        <v/>
      </c>
      <c r="C111" s="11">
        <v>1694.0</v>
      </c>
      <c r="D111" s="4"/>
    </row>
    <row r="112" ht="90.0" customHeight="1">
      <c r="A112" s="9" t="s">
        <v>144</v>
      </c>
      <c r="B112" s="8" t="str">
        <f>IMAGE("http://plassets.ws.pho.to/a/e/default/2107.jpg")</f>
        <v/>
      </c>
      <c r="C112" s="11">
        <v>2107.0</v>
      </c>
      <c r="D112" s="4"/>
    </row>
    <row r="113" ht="90.0" customHeight="1">
      <c r="A113" s="9" t="s">
        <v>145</v>
      </c>
      <c r="B113" s="8" t="str">
        <f>IMAGE("http://plassets.ws.pho.to/a/e/default/2097.jpg")</f>
        <v/>
      </c>
      <c r="C113" s="11">
        <v>2097.0</v>
      </c>
      <c r="D113" s="4"/>
    </row>
    <row r="114" ht="90.0" customHeight="1">
      <c r="A114" s="9" t="s">
        <v>146</v>
      </c>
      <c r="B114" s="8" t="str">
        <f>IMAGE("http://plassets.ws.pho.to/a/e/default/2234.jpg")</f>
        <v/>
      </c>
      <c r="C114" s="11">
        <v>2234.0</v>
      </c>
      <c r="D114" s="4"/>
    </row>
    <row r="115" ht="90.0" customHeight="1">
      <c r="A115" s="9" t="s">
        <v>154</v>
      </c>
      <c r="B115" s="8" t="str">
        <f>IMAGE("http://plassets.ws.pho.to/a/e/default/2682.gif")</f>
        <v/>
      </c>
      <c r="C115" s="11">
        <v>2682.0</v>
      </c>
      <c r="D115" s="4"/>
    </row>
    <row r="116" ht="90.0" customHeight="1">
      <c r="A116" s="9" t="s">
        <v>149</v>
      </c>
      <c r="B116" s="8" t="str">
        <f>IMAGE("http://plassets.ws.pho.to/a/e/default/1707.gif")</f>
        <v/>
      </c>
      <c r="C116" s="11">
        <v>1707.0</v>
      </c>
      <c r="D116" s="4"/>
    </row>
    <row r="117" ht="90.0" customHeight="1">
      <c r="A117" s="9" t="s">
        <v>151</v>
      </c>
      <c r="B117" s="8" t="str">
        <f>IMAGE("http://plassets.ws.pho.to/a/e/default/2152.jpg")</f>
        <v/>
      </c>
      <c r="C117" s="11">
        <v>2152.0</v>
      </c>
      <c r="D117" s="4"/>
    </row>
    <row r="118" ht="90.0" customHeight="1">
      <c r="A118" s="9" t="s">
        <v>152</v>
      </c>
      <c r="B118" s="8" t="str">
        <f>IMAGE("http://plassets.ws.pho.to/a/e/default/282.jpg")</f>
        <v/>
      </c>
      <c r="C118" s="11">
        <v>282.0</v>
      </c>
      <c r="D118" s="4"/>
    </row>
    <row r="119" ht="90.0" customHeight="1">
      <c r="A119" s="9" t="s">
        <v>153</v>
      </c>
      <c r="B119" s="8" t="str">
        <f>IMAGE("http://plassets.ws.pho.to/a/e/default/570.jpg")</f>
        <v/>
      </c>
      <c r="C119" s="11">
        <v>570.0</v>
      </c>
      <c r="D119" s="4"/>
    </row>
    <row r="120" ht="90.0" customHeight="1">
      <c r="A120" s="9" t="s">
        <v>155</v>
      </c>
      <c r="B120" s="8" t="str">
        <f>IMAGE("http://plassets.ws.pho.to/a/e/default/1959.jpg")</f>
        <v/>
      </c>
      <c r="C120" s="11">
        <v>1959.0</v>
      </c>
      <c r="D120" s="4"/>
    </row>
    <row r="121" ht="90.0" customHeight="1">
      <c r="A121" s="9" t="s">
        <v>156</v>
      </c>
      <c r="B121" s="8" t="str">
        <f>IMAGE("http://plassets.ws.pho.to/a/e/default/1294.jpg")</f>
        <v/>
      </c>
      <c r="C121" s="11">
        <v>1294.0</v>
      </c>
      <c r="D121" s="4"/>
    </row>
    <row r="122" ht="90.0" customHeight="1">
      <c r="A122" s="9" t="s">
        <v>158</v>
      </c>
      <c r="B122" s="8" t="str">
        <f>IMAGE("http://plassets.ws.pho.to/a/e/default/1807.jpg")</f>
        <v/>
      </c>
      <c r="C122" s="11">
        <v>1807.0</v>
      </c>
      <c r="D122" s="4"/>
    </row>
    <row r="123" ht="90.0" customHeight="1">
      <c r="A123" s="9" t="s">
        <v>159</v>
      </c>
      <c r="B123" s="8" t="str">
        <f>IMAGE("http://plassets.ws.pho.to/a/e/default/1646.jpg")</f>
        <v/>
      </c>
      <c r="C123" s="11">
        <v>1646.0</v>
      </c>
      <c r="D123" s="4"/>
    </row>
    <row r="124" ht="90.0" customHeight="1">
      <c r="A124" s="9" t="s">
        <v>160</v>
      </c>
      <c r="B124" s="8" t="str">
        <f>IMAGE("http://plassets.ws.pho.to/a/e/default/1201.jpg")</f>
        <v/>
      </c>
      <c r="C124" s="11">
        <v>1201.0</v>
      </c>
      <c r="D124" s="4"/>
    </row>
    <row r="125" ht="90.0" customHeight="1">
      <c r="A125" s="9" t="s">
        <v>161</v>
      </c>
      <c r="B125" s="8" t="str">
        <f>IMAGE("http://plassets.ws.pho.to/a/e/default/2859.jpg")</f>
        <v/>
      </c>
      <c r="C125" s="11">
        <v>2859.0</v>
      </c>
      <c r="D125" s="4"/>
    </row>
    <row r="126" ht="90.0" customHeight="1">
      <c r="A126" s="9" t="s">
        <v>162</v>
      </c>
      <c r="B126" s="8" t="str">
        <f>IMAGE("http://plassets.ws.pho.to/a/e/default/1096.jpg")</f>
        <v/>
      </c>
      <c r="C126" s="11">
        <v>1096.0</v>
      </c>
      <c r="D126" s="4"/>
    </row>
    <row r="127" ht="90.0" customHeight="1">
      <c r="A127" s="9" t="s">
        <v>163</v>
      </c>
      <c r="B127" s="8" t="str">
        <f>IMAGE("http://plassets.ws.pho.to/a/e/default/1995.jpg")</f>
        <v/>
      </c>
      <c r="C127" s="11">
        <v>1995.0</v>
      </c>
      <c r="D127" s="4"/>
    </row>
    <row r="128" ht="90.0" customHeight="1">
      <c r="A128" s="9" t="s">
        <v>164</v>
      </c>
      <c r="B128" s="8" t="str">
        <f>IMAGE("http://plassets.ws.pho.to/a/e/default/769.jpg")</f>
        <v/>
      </c>
      <c r="C128" s="11">
        <v>769.0</v>
      </c>
      <c r="D128" s="4"/>
    </row>
    <row r="129" ht="90.0" customHeight="1">
      <c r="A129" s="9" t="s">
        <v>165</v>
      </c>
      <c r="B129" s="8" t="str">
        <f>IMAGE("http://plassets.ws.pho.to/a/e/default/1233.jpg")</f>
        <v/>
      </c>
      <c r="C129" s="11">
        <v>1233.0</v>
      </c>
      <c r="D129" s="4"/>
    </row>
    <row r="130" ht="90.0" customHeight="1">
      <c r="A130" s="9" t="s">
        <v>166</v>
      </c>
      <c r="B130" s="8" t="str">
        <f>IMAGE("http://plassets.ws.pho.to/a/e/default/2354.jpg")</f>
        <v/>
      </c>
      <c r="C130" s="11">
        <v>2354.0</v>
      </c>
      <c r="D130" s="4"/>
    </row>
    <row r="131" ht="90.0" customHeight="1">
      <c r="A131" s="9" t="s">
        <v>167</v>
      </c>
      <c r="B131" s="8" t="str">
        <f>IMAGE("http://plassets.ws.pho.to/a/e/default/2108.jpg")</f>
        <v/>
      </c>
      <c r="C131" s="11">
        <v>2108.0</v>
      </c>
      <c r="D131" s="4"/>
    </row>
    <row r="132" ht="90.0" customHeight="1">
      <c r="A132" s="9" t="s">
        <v>168</v>
      </c>
      <c r="B132" s="8" t="str">
        <f>IMAGE("http://plassets.ws.pho.to/a/e/default/1446.jpg")</f>
        <v/>
      </c>
      <c r="C132" s="11">
        <v>1446.0</v>
      </c>
      <c r="D132" s="4"/>
    </row>
    <row r="133" ht="90.0" customHeight="1">
      <c r="A133" s="9" t="s">
        <v>169</v>
      </c>
      <c r="B133" s="8" t="str">
        <f>IMAGE("http://plassets.ws.pho.to/a/e/default/2169.jpg")</f>
        <v/>
      </c>
      <c r="C133" s="11">
        <v>2169.0</v>
      </c>
      <c r="D133" s="4"/>
    </row>
    <row r="134" ht="90.0" customHeight="1">
      <c r="A134" s="9" t="s">
        <v>173</v>
      </c>
      <c r="B134" s="8" t="str">
        <f>IMAGE("http://plassets.ws.pho.to/a/e/default/628.gif")</f>
        <v/>
      </c>
      <c r="C134" s="11">
        <v>628.0</v>
      </c>
      <c r="D134" s="4"/>
    </row>
    <row r="135" ht="90.0" customHeight="1">
      <c r="A135" s="9" t="s">
        <v>174</v>
      </c>
      <c r="B135" s="8" t="str">
        <f>IMAGE("http://plassets.ws.pho.to/a/e/default/1753.jpg")</f>
        <v/>
      </c>
      <c r="C135" s="11">
        <v>1753.0</v>
      </c>
      <c r="D135" s="4"/>
    </row>
    <row r="136" ht="90.0" customHeight="1">
      <c r="A136" s="9" t="s">
        <v>175</v>
      </c>
      <c r="B136" s="8" t="str">
        <f>IMAGE("http://plassets.ws.pho.to/a/e/default/1957.gif")</f>
        <v/>
      </c>
      <c r="C136" s="11">
        <v>1957.0</v>
      </c>
      <c r="D136" s="4"/>
    </row>
    <row r="137" ht="90.0" customHeight="1">
      <c r="A137" s="9" t="s">
        <v>176</v>
      </c>
      <c r="B137" s="8" t="str">
        <f>IMAGE("http://plassets.ws.pho.to/a/e/default/2120.jpg")</f>
        <v/>
      </c>
      <c r="C137" s="11">
        <v>2120.0</v>
      </c>
      <c r="D137" s="4"/>
    </row>
    <row r="138" ht="90.0" customHeight="1">
      <c r="A138" s="9" t="s">
        <v>177</v>
      </c>
      <c r="B138" s="8" t="str">
        <f>IMAGE("http://plassets.ws.pho.to/a/e/default/824.jpg")</f>
        <v/>
      </c>
      <c r="C138" s="11">
        <v>824.0</v>
      </c>
      <c r="D138" s="4"/>
    </row>
    <row r="139" ht="90.0" customHeight="1">
      <c r="A139" s="9" t="s">
        <v>179</v>
      </c>
      <c r="B139" s="8" t="str">
        <f>IMAGE("http://plassets.ws.pho.to/a/e/default/1644.jpg")</f>
        <v/>
      </c>
      <c r="C139" s="11">
        <v>1644.0</v>
      </c>
      <c r="D139" s="4"/>
    </row>
    <row r="140" ht="90.0" customHeight="1">
      <c r="A140" s="9" t="s">
        <v>180</v>
      </c>
      <c r="B140" s="8" t="str">
        <f>IMAGE("http://plassets.ws.pho.to/a/e/default/1862.jpg")</f>
        <v/>
      </c>
      <c r="C140" s="11">
        <v>1862.0</v>
      </c>
      <c r="D140" s="4"/>
    </row>
    <row r="141" ht="90.0" customHeight="1">
      <c r="A141" s="9" t="s">
        <v>181</v>
      </c>
      <c r="B141" s="8" t="str">
        <f>IMAGE("http://plassets.ws.pho.to/a/e/default/2605.jpg")</f>
        <v/>
      </c>
      <c r="C141" s="11">
        <v>2605.0</v>
      </c>
      <c r="D141" s="4"/>
    </row>
    <row r="142" ht="90.0" customHeight="1">
      <c r="A142" s="9" t="s">
        <v>182</v>
      </c>
      <c r="B142" s="8" t="str">
        <f>IMAGE("http://plassets.ws.pho.to/a/e/default/2129.jpg")</f>
        <v/>
      </c>
      <c r="C142" s="11">
        <v>2129.0</v>
      </c>
      <c r="D142" s="4"/>
    </row>
    <row r="143" ht="90.0" customHeight="1">
      <c r="A143" s="9" t="s">
        <v>183</v>
      </c>
      <c r="B143" s="8" t="str">
        <f>IMAGE("http://plassets.ws.pho.to/a/e/default/2132.jpg")</f>
        <v/>
      </c>
      <c r="C143" s="11">
        <v>2132.0</v>
      </c>
      <c r="D143" s="4"/>
    </row>
    <row r="144" ht="90.0" customHeight="1">
      <c r="A144" s="9" t="s">
        <v>184</v>
      </c>
      <c r="B144" s="8" t="str">
        <f>IMAGE("http://plassets.ws.pho.to/a/e/default/1774.jpg")</f>
        <v/>
      </c>
      <c r="C144" s="11">
        <v>1774.0</v>
      </c>
      <c r="D144" s="4"/>
    </row>
    <row r="145" ht="90.0" customHeight="1">
      <c r="A145" s="9" t="s">
        <v>185</v>
      </c>
      <c r="B145" s="8" t="str">
        <f>IMAGE("http://plassets.ws.pho.to/a/e/default/300.jpg")</f>
        <v/>
      </c>
      <c r="C145" s="11">
        <v>300.0</v>
      </c>
      <c r="D145" s="4"/>
    </row>
    <row r="146" ht="90.0" customHeight="1">
      <c r="A146" s="9" t="s">
        <v>186</v>
      </c>
      <c r="B146" s="8" t="str">
        <f>IMAGE("http://plassets.ws.pho.to/a/e/default/903.jpg")</f>
        <v/>
      </c>
      <c r="C146" s="11">
        <v>903.0</v>
      </c>
      <c r="D146" s="4"/>
    </row>
    <row r="147" ht="90.0" customHeight="1">
      <c r="A147" s="9" t="s">
        <v>187</v>
      </c>
      <c r="B147" s="8" t="str">
        <f>IMAGE("http://plassets.ws.pho.to/a/e/default/718.jpg")</f>
        <v/>
      </c>
      <c r="C147" s="11">
        <v>718.0</v>
      </c>
      <c r="D147" s="4"/>
    </row>
    <row r="148" ht="90.0" customHeight="1">
      <c r="A148" s="9" t="s">
        <v>188</v>
      </c>
      <c r="B148" s="8" t="str">
        <f>IMAGE("http://plassets.ws.pho.to/a/e/default/2323.jpg")</f>
        <v/>
      </c>
      <c r="C148" s="11">
        <v>2323.0</v>
      </c>
      <c r="D148" s="4"/>
    </row>
    <row r="149" ht="90.0" customHeight="1">
      <c r="A149" s="9" t="s">
        <v>189</v>
      </c>
      <c r="B149" s="8" t="str">
        <f>IMAGE("http://plassets.ws.pho.to/a/e/default/2380.jpg")</f>
        <v/>
      </c>
      <c r="C149" s="11">
        <v>2380.0</v>
      </c>
      <c r="D149" s="4"/>
    </row>
    <row r="150" ht="90.0" customHeight="1">
      <c r="A150" s="9" t="s">
        <v>190</v>
      </c>
      <c r="B150" s="8" t="str">
        <f>IMAGE("http://plassets.ws.pho.to/a/e/default/2412.jpg")</f>
        <v/>
      </c>
      <c r="C150" s="11">
        <v>2412.0</v>
      </c>
      <c r="D150" s="4"/>
    </row>
    <row r="151" ht="90.0" customHeight="1">
      <c r="A151" s="9" t="s">
        <v>191</v>
      </c>
      <c r="B151" s="8" t="str">
        <f>IMAGE("http://plassets.ws.pho.to/a/e/default/2699.gif")</f>
        <v/>
      </c>
      <c r="C151" s="11">
        <v>2699.0</v>
      </c>
      <c r="D151" s="4"/>
    </row>
    <row r="152" ht="90.0" customHeight="1">
      <c r="A152" s="9" t="s">
        <v>192</v>
      </c>
      <c r="B152" s="8" t="str">
        <f>IMAGE("http://plassets.ws.pho.to/a/e/default/1635.jpg")</f>
        <v/>
      </c>
      <c r="C152" s="11">
        <v>1635.0</v>
      </c>
      <c r="D152" s="4"/>
    </row>
    <row r="153" ht="90.0" customHeight="1">
      <c r="A153" s="9" t="s">
        <v>193</v>
      </c>
      <c r="B153" s="8" t="str">
        <f>IMAGE("http://plassets.ws.pho.to/a/e/default/1293.jpg")</f>
        <v/>
      </c>
      <c r="C153" s="11">
        <v>1293.0</v>
      </c>
      <c r="D153" s="4"/>
    </row>
    <row r="154" ht="90.0" customHeight="1">
      <c r="A154" s="9" t="s">
        <v>194</v>
      </c>
      <c r="B154" s="8" t="str">
        <f>IMAGE("http://plassets.ws.pho.to/a/e/default/954.jpg")</f>
        <v/>
      </c>
      <c r="C154" s="11">
        <v>954.0</v>
      </c>
      <c r="D154" s="4"/>
    </row>
    <row r="155" ht="90.0" customHeight="1">
      <c r="A155" s="9" t="s">
        <v>195</v>
      </c>
      <c r="B155" s="8" t="str">
        <f>IMAGE("http://plassets.ws.pho.to/a/e/default/289.jpg")</f>
        <v/>
      </c>
      <c r="C155" s="11">
        <v>289.0</v>
      </c>
      <c r="D155" s="4"/>
    </row>
    <row r="156" ht="90.0" customHeight="1">
      <c r="A156" s="9" t="s">
        <v>196</v>
      </c>
      <c r="B156" s="8" t="str">
        <f>IMAGE("http://plassets.ws.pho.to/a/e/default/885.jpg")</f>
        <v/>
      </c>
      <c r="C156" s="11">
        <v>885.0</v>
      </c>
      <c r="D156" s="4"/>
    </row>
    <row r="157" ht="90.0" customHeight="1">
      <c r="A157" s="9" t="s">
        <v>197</v>
      </c>
      <c r="B157" s="8" t="str">
        <f>IMAGE("http://plassets.ws.pho.to/a/e/default/460.jpg")</f>
        <v/>
      </c>
      <c r="C157" s="11">
        <v>460.0</v>
      </c>
      <c r="D157" s="4"/>
    </row>
    <row r="158" ht="90.0" customHeight="1">
      <c r="A158" s="9" t="s">
        <v>198</v>
      </c>
      <c r="B158" s="8" t="str">
        <f>IMAGE("http://plassets.ws.pho.to/a/e/default/1326.jpg")</f>
        <v/>
      </c>
      <c r="C158" s="11">
        <v>1326.0</v>
      </c>
      <c r="D158" s="4"/>
    </row>
    <row r="159" ht="90.0" customHeight="1">
      <c r="A159" s="9" t="s">
        <v>199</v>
      </c>
      <c r="B159" s="8" t="str">
        <f>IMAGE("http://plassets.ws.pho.to/a/e/default/1695.gif")</f>
        <v/>
      </c>
      <c r="C159" s="11">
        <v>1695.0</v>
      </c>
      <c r="D159" s="4"/>
    </row>
    <row r="160" ht="90.0" customHeight="1">
      <c r="A160" s="9" t="s">
        <v>200</v>
      </c>
      <c r="B160" s="8" t="str">
        <f>IMAGE("http://plassets.ws.pho.to/a/e/default/872.jpg")</f>
        <v/>
      </c>
      <c r="C160" s="11">
        <v>872.0</v>
      </c>
      <c r="D160" s="4"/>
    </row>
    <row r="161" ht="90.0" customHeight="1">
      <c r="A161" s="9" t="s">
        <v>201</v>
      </c>
      <c r="B161" s="8" t="str">
        <f>IMAGE("http://plassets.ws.pho.to/a/e/default/922.jpg")</f>
        <v/>
      </c>
      <c r="C161" s="11">
        <v>922.0</v>
      </c>
      <c r="D161" s="4"/>
    </row>
    <row r="162" ht="90.0" customHeight="1">
      <c r="A162" s="9" t="s">
        <v>202</v>
      </c>
      <c r="B162" s="8" t="str">
        <f>IMAGE("http://plassets.ws.pho.to/a/e/default/1623.jpg")</f>
        <v/>
      </c>
      <c r="C162" s="11">
        <v>1623.0</v>
      </c>
      <c r="D162" s="4"/>
    </row>
    <row r="163" ht="90.0" customHeight="1">
      <c r="A163" s="9" t="s">
        <v>203</v>
      </c>
      <c r="B163" s="8" t="str">
        <f>IMAGE("http://plassets.ws.pho.to/a/e/default/1696.gif")</f>
        <v/>
      </c>
      <c r="C163" s="11">
        <v>1696.0</v>
      </c>
      <c r="D163" s="4"/>
    </row>
    <row r="164" ht="90.0" customHeight="1">
      <c r="A164" s="9" t="s">
        <v>204</v>
      </c>
      <c r="B164" s="8" t="str">
        <f>IMAGE("http://plassets.ws.pho.to/a/e/default/1191.jpg")</f>
        <v/>
      </c>
      <c r="C164" s="11">
        <v>1191.0</v>
      </c>
      <c r="D164" s="4"/>
    </row>
    <row r="165" ht="90.0" customHeight="1">
      <c r="A165" s="9" t="s">
        <v>205</v>
      </c>
      <c r="B165" s="8" t="str">
        <f>IMAGE("http://plassets.ws.pho.to/a/e/default/488.jpg")</f>
        <v/>
      </c>
      <c r="C165" s="11">
        <v>488.0</v>
      </c>
      <c r="D165" s="4"/>
    </row>
    <row r="166" ht="90.0" customHeight="1">
      <c r="A166" s="9" t="s">
        <v>206</v>
      </c>
      <c r="B166" s="8" t="str">
        <f>IMAGE("http://plassets.ws.pho.to/a/e/default/612.gif")</f>
        <v/>
      </c>
      <c r="C166" s="11">
        <v>612.0</v>
      </c>
      <c r="D166" s="4"/>
    </row>
    <row r="167" ht="90.0" customHeight="1">
      <c r="A167" s="9" t="s">
        <v>207</v>
      </c>
      <c r="B167" s="8" t="str">
        <f>IMAGE("http://plassets.ws.pho.to/a/e/default/1268.jpg")</f>
        <v/>
      </c>
      <c r="C167" s="11">
        <v>1268.0</v>
      </c>
      <c r="D167" s="4"/>
    </row>
    <row r="168" ht="90.0" customHeight="1">
      <c r="A168" s="9" t="s">
        <v>208</v>
      </c>
      <c r="B168" s="8" t="str">
        <f>IMAGE("http://plassets.ws.pho.to/a/e/default/2113.jpg")</f>
        <v/>
      </c>
      <c r="C168" s="11">
        <v>2113.0</v>
      </c>
      <c r="D168" s="4"/>
    </row>
    <row r="169" ht="90.0" customHeight="1">
      <c r="A169" s="9" t="s">
        <v>209</v>
      </c>
      <c r="B169" s="8" t="str">
        <f>IMAGE("http://plassets.ws.pho.to/a/e/default/2225.jpg")</f>
        <v/>
      </c>
      <c r="C169" s="11">
        <v>2225.0</v>
      </c>
      <c r="D169" s="4"/>
    </row>
    <row r="170" ht="90.0" customHeight="1">
      <c r="A170" s="9" t="s">
        <v>210</v>
      </c>
      <c r="B170" s="8" t="str">
        <f>IMAGE("http://plassets.ws.pho.to/a/e/default/2949.jpg")</f>
        <v/>
      </c>
      <c r="C170" s="11">
        <v>2949.0</v>
      </c>
      <c r="D170" s="4"/>
    </row>
    <row r="171" ht="90.0" customHeight="1">
      <c r="A171" s="9" t="s">
        <v>211</v>
      </c>
      <c r="B171" s="8" t="str">
        <f>IMAGE("http://plassets.ws.pho.to/a/e/default/2219.jpg")</f>
        <v/>
      </c>
      <c r="C171" s="11">
        <v>2219.0</v>
      </c>
      <c r="D171" s="4"/>
    </row>
    <row r="172" ht="90.0" customHeight="1">
      <c r="A172" s="9" t="s">
        <v>212</v>
      </c>
      <c r="B172" s="8" t="str">
        <f>IMAGE("http://plassets.ws.pho.to/a/e/default/1296.jpg")</f>
        <v/>
      </c>
      <c r="C172" s="11">
        <v>1296.0</v>
      </c>
      <c r="D172" s="4"/>
    </row>
    <row r="173" ht="90.0" customHeight="1">
      <c r="A173" s="9" t="s">
        <v>213</v>
      </c>
      <c r="B173" s="8" t="str">
        <f>IMAGE("http://plassets.ws.pho.to/a/e/default/656.jpg")</f>
        <v/>
      </c>
      <c r="C173" s="11">
        <v>656.0</v>
      </c>
      <c r="D173" s="4"/>
    </row>
    <row r="174" ht="90.0" customHeight="1">
      <c r="A174" s="9" t="s">
        <v>215</v>
      </c>
      <c r="B174" s="8" t="str">
        <f>IMAGE("http://plassets.ws.pho.to/a/e/default/2646.jpg")</f>
        <v/>
      </c>
      <c r="C174" s="11">
        <v>2646.0</v>
      </c>
      <c r="D174" s="4"/>
    </row>
    <row r="175" ht="90.0" customHeight="1">
      <c r="A175" s="9" t="s">
        <v>216</v>
      </c>
      <c r="B175" s="8" t="str">
        <f>IMAGE("http://plassets.ws.pho.to/a/e/default/544.gif")</f>
        <v/>
      </c>
      <c r="C175" s="11">
        <v>544.0</v>
      </c>
      <c r="D175" s="4"/>
    </row>
    <row r="176" ht="90.0" customHeight="1">
      <c r="A176" s="9" t="s">
        <v>217</v>
      </c>
      <c r="B176" s="8" t="str">
        <f>IMAGE("http://plassets.ws.pho.to/a/e/default/2708.jpg")</f>
        <v/>
      </c>
      <c r="C176" s="11">
        <v>2708.0</v>
      </c>
      <c r="D176" s="4"/>
    </row>
    <row r="177" ht="90.0" customHeight="1">
      <c r="A177" s="9" t="s">
        <v>218</v>
      </c>
      <c r="B177" s="8" t="str">
        <f>IMAGE("http://plassets.ws.pho.to/a/e/default/2748.jpg")</f>
        <v/>
      </c>
      <c r="C177" s="11">
        <v>2748.0</v>
      </c>
      <c r="D177" s="4"/>
    </row>
    <row r="178" ht="90.0" customHeight="1">
      <c r="A178" s="9" t="s">
        <v>223</v>
      </c>
      <c r="B178" s="8" t="str">
        <f>IMAGE("http://plassets.ws.pho.to/a/e/default/2667.jpg")</f>
        <v/>
      </c>
      <c r="C178" s="11">
        <v>2667.0</v>
      </c>
      <c r="D178" s="4"/>
    </row>
    <row r="179" ht="90.0" customHeight="1">
      <c r="A179" s="9" t="s">
        <v>220</v>
      </c>
      <c r="B179" s="8" t="str">
        <f>IMAGE("http://plassets.ws.pho.to/a/e/default/2570.jpg")</f>
        <v/>
      </c>
      <c r="C179" s="11">
        <v>2570.0</v>
      </c>
      <c r="D179" s="4"/>
    </row>
    <row r="180" ht="90.0" customHeight="1">
      <c r="A180" s="9" t="s">
        <v>221</v>
      </c>
      <c r="B180" s="8" t="str">
        <f>IMAGE("http://plassets.ws.pho.to/a/e/default/2569.jpg")</f>
        <v/>
      </c>
      <c r="C180" s="11">
        <v>2569.0</v>
      </c>
      <c r="D180" s="4"/>
    </row>
    <row r="181" ht="90.0" customHeight="1">
      <c r="A181" s="9" t="s">
        <v>222</v>
      </c>
      <c r="B181" s="8" t="str">
        <f>IMAGE("http://plassets.ws.pho.to/a/e/default/1277.jpg")</f>
        <v/>
      </c>
      <c r="C181" s="11">
        <v>1277.0</v>
      </c>
      <c r="D181" s="4"/>
    </row>
    <row r="182" ht="90.0" customHeight="1">
      <c r="A182" s="9" t="s">
        <v>224</v>
      </c>
      <c r="B182" s="8" t="str">
        <f>IMAGE("http://plassets.ws.pho.to/a/e/default/436.jpg")</f>
        <v/>
      </c>
      <c r="C182" s="11">
        <v>436.0</v>
      </c>
      <c r="D182" s="4"/>
    </row>
    <row r="183" ht="90.0" customHeight="1">
      <c r="A183" s="9" t="s">
        <v>225</v>
      </c>
      <c r="B183" s="8" t="str">
        <f>IMAGE("http://plassets.ws.pho.to/a/e/default/1220.jpg")</f>
        <v/>
      </c>
      <c r="C183" s="11">
        <v>1220.0</v>
      </c>
      <c r="D183" s="4"/>
    </row>
    <row r="184" ht="90.0" customHeight="1">
      <c r="A184" s="9" t="s">
        <v>228</v>
      </c>
      <c r="B184" s="8" t="str">
        <f>IMAGE("http://plassets.ws.pho.to/a/e/default/870.jpg")</f>
        <v/>
      </c>
      <c r="C184" s="11">
        <v>870.0</v>
      </c>
      <c r="D184" s="4"/>
    </row>
    <row r="185" ht="90.0" customHeight="1">
      <c r="A185" s="9" t="s">
        <v>229</v>
      </c>
      <c r="B185" s="8" t="str">
        <f>IMAGE("http://plassets.ws.pho.to/a/e/default/2358.jpg")</f>
        <v/>
      </c>
      <c r="C185" s="11">
        <v>2358.0</v>
      </c>
      <c r="D185" s="4"/>
    </row>
    <row r="186" ht="90.0" customHeight="1">
      <c r="A186" s="9" t="s">
        <v>230</v>
      </c>
      <c r="B186" s="8" t="str">
        <f>IMAGE("http://plassets.ws.pho.to/a/e/default/1219.jpg")</f>
        <v/>
      </c>
      <c r="C186" s="11">
        <v>1219.0</v>
      </c>
      <c r="D186" s="4"/>
    </row>
    <row r="187" ht="90.0" customHeight="1">
      <c r="A187" s="9" t="s">
        <v>231</v>
      </c>
      <c r="B187" s="8" t="str">
        <f>IMAGE("http://plassets.ws.pho.to/a/e/default/1318.jpg")</f>
        <v/>
      </c>
      <c r="C187" s="11">
        <v>1318.0</v>
      </c>
      <c r="D187" s="4"/>
    </row>
    <row r="188" ht="90.0" customHeight="1">
      <c r="A188" s="9" t="s">
        <v>232</v>
      </c>
      <c r="B188" s="8" t="str">
        <f>IMAGE("http://plassets.ws.pho.to/a/e/default/1054.jpg")</f>
        <v/>
      </c>
      <c r="C188" s="11">
        <v>1054.0</v>
      </c>
      <c r="D188" s="4"/>
    </row>
    <row r="189" ht="90.0" customHeight="1">
      <c r="A189" s="9" t="s">
        <v>233</v>
      </c>
      <c r="B189" s="8" t="str">
        <f>IMAGE("http://plassets.ws.pho.to/a/e/default/1668.jpg")</f>
        <v/>
      </c>
      <c r="C189" s="11">
        <v>1668.0</v>
      </c>
      <c r="D189" s="4"/>
    </row>
    <row r="190" ht="90.0" customHeight="1">
      <c r="A190" s="9" t="s">
        <v>234</v>
      </c>
      <c r="B190" s="8" t="str">
        <f>IMAGE("http://plassets.ws.pho.to/a/e/v4/682.jpg")</f>
        <v/>
      </c>
      <c r="C190" s="11">
        <v>682.0</v>
      </c>
      <c r="D190" s="4"/>
    </row>
    <row r="191" ht="90.0" customHeight="1">
      <c r="A191" s="9" t="s">
        <v>235</v>
      </c>
      <c r="B191" s="8" t="str">
        <f>IMAGE("http://plassets.ws.pho.to/a/e/default/683.jpg")</f>
        <v/>
      </c>
      <c r="C191" s="11">
        <v>683.0</v>
      </c>
      <c r="D191" s="4"/>
    </row>
    <row r="192" ht="90.0" customHeight="1">
      <c r="A192" s="9" t="s">
        <v>236</v>
      </c>
      <c r="B192" s="8" t="str">
        <f>IMAGE("http://plassets.ws.pho.to/a/e/default/2958.jpg")</f>
        <v/>
      </c>
      <c r="C192" s="11">
        <v>2958.0</v>
      </c>
      <c r="D192" s="4"/>
    </row>
    <row r="193" ht="90.0" customHeight="1">
      <c r="A193" s="9" t="s">
        <v>237</v>
      </c>
      <c r="B193" s="8" t="str">
        <f>IMAGE("http://plassets.ws.pho.to/a/e/default/2912.gif")</f>
        <v/>
      </c>
      <c r="C193" s="11">
        <v>2912.0</v>
      </c>
      <c r="D193" s="4"/>
    </row>
    <row r="194" ht="90.0" customHeight="1">
      <c r="A194" s="9" t="s">
        <v>238</v>
      </c>
      <c r="B194" s="8" t="str">
        <f>IMAGE("http://plassets.ws.pho.to/a/e/default/2956.gif")</f>
        <v/>
      </c>
      <c r="C194" s="11">
        <v>2956.0</v>
      </c>
      <c r="D194" s="4"/>
    </row>
    <row r="195" ht="90.0" customHeight="1">
      <c r="A195" s="9" t="s">
        <v>239</v>
      </c>
      <c r="B195" s="8" t="str">
        <f>IMAGE("http://plassets.ws.pho.to/a/e/default/908.jpg")</f>
        <v/>
      </c>
      <c r="C195" s="11">
        <v>908.0</v>
      </c>
      <c r="D195" s="4"/>
    </row>
    <row r="196" ht="90.0" customHeight="1">
      <c r="A196" s="9" t="s">
        <v>240</v>
      </c>
      <c r="B196" s="8" t="str">
        <f>IMAGE("http://plassets.ws.pho.to/a/e/default/1325.jpg")</f>
        <v/>
      </c>
      <c r="C196" s="11">
        <v>1325.0</v>
      </c>
      <c r="D196" s="4"/>
    </row>
    <row r="197" ht="90.0" customHeight="1">
      <c r="A197" s="9" t="s">
        <v>241</v>
      </c>
      <c r="B197" s="8" t="str">
        <f>IMAGE("http://plassets.ws.pho.to/a/e/default/1338.jpg")</f>
        <v/>
      </c>
      <c r="C197" s="11">
        <v>1338.0</v>
      </c>
      <c r="D197" s="4"/>
    </row>
    <row r="198" ht="90.0" customHeight="1">
      <c r="A198" s="9" t="s">
        <v>242</v>
      </c>
      <c r="B198" s="8" t="str">
        <f>IMAGE("http://plassets.ws.pho.to/a/e/default/1207.jpg")</f>
        <v/>
      </c>
      <c r="C198" s="11">
        <v>1207.0</v>
      </c>
      <c r="D198" s="4"/>
    </row>
    <row r="199" ht="90.0" customHeight="1">
      <c r="A199" s="9" t="s">
        <v>243</v>
      </c>
      <c r="B199" s="8" t="str">
        <f>IMAGE("http://plassets.ws.pho.to/a/e/default/927.jpg")</f>
        <v/>
      </c>
      <c r="C199" s="11">
        <v>927.0</v>
      </c>
      <c r="D199" s="4"/>
    </row>
    <row r="200" ht="90.0" customHeight="1">
      <c r="A200" s="9" t="s">
        <v>244</v>
      </c>
      <c r="B200" s="8" t="str">
        <f>IMAGE("http://plassets.ws.pho.to/a/e/default/1153.jpg")</f>
        <v/>
      </c>
      <c r="C200" s="11">
        <v>1153.0</v>
      </c>
      <c r="D200" s="4"/>
    </row>
    <row r="201" ht="90.0" customHeight="1">
      <c r="A201" s="9" t="s">
        <v>245</v>
      </c>
      <c r="B201" s="8" t="str">
        <f>IMAGE("http://plassets.ws.pho.to/a/e/default/657.jpg")</f>
        <v/>
      </c>
      <c r="C201" s="11">
        <v>657.0</v>
      </c>
      <c r="D201" s="4"/>
    </row>
    <row r="202" ht="90.0" customHeight="1">
      <c r="A202" s="9" t="s">
        <v>246</v>
      </c>
      <c r="B202" s="8" t="str">
        <f>IMAGE("http://plassets.ws.pho.to/a/e/default/2899.jpg")</f>
        <v/>
      </c>
      <c r="C202" s="11">
        <v>2899.0</v>
      </c>
      <c r="D202" s="4"/>
    </row>
    <row r="203" ht="90.0" customHeight="1">
      <c r="A203" s="9" t="s">
        <v>247</v>
      </c>
      <c r="B203" s="8" t="str">
        <f>IMAGE("http://plassets.ws.pho.to/a/e/default/1810.jpg")</f>
        <v/>
      </c>
      <c r="C203" s="11">
        <v>1810.0</v>
      </c>
      <c r="D203" s="4"/>
    </row>
    <row r="204" ht="90.0" customHeight="1">
      <c r="A204" s="9" t="s">
        <v>249</v>
      </c>
      <c r="B204" s="8" t="str">
        <f>IMAGE("http://plassets.ws.pho.to/a/e/default/569.jpg")</f>
        <v/>
      </c>
      <c r="C204" s="11">
        <v>569.0</v>
      </c>
      <c r="D204" s="4"/>
    </row>
    <row r="205" ht="90.0" customHeight="1">
      <c r="A205" s="9" t="s">
        <v>250</v>
      </c>
      <c r="B205" s="8" t="str">
        <f>IMAGE("http://plassets.ws.pho.to/a/e/default/522.jpg")</f>
        <v/>
      </c>
      <c r="C205" s="11">
        <v>522.0</v>
      </c>
      <c r="D205" s="4"/>
    </row>
    <row r="206" ht="90.0" customHeight="1">
      <c r="A206" s="9" t="s">
        <v>251</v>
      </c>
      <c r="B206" s="8" t="str">
        <f>IMAGE("http://plassets.ws.pho.to/a/e/default/2957.jpg")</f>
        <v/>
      </c>
      <c r="C206" s="11">
        <v>2957.0</v>
      </c>
      <c r="D206" s="4"/>
    </row>
    <row r="207" ht="90.0" customHeight="1">
      <c r="A207" s="9" t="s">
        <v>253</v>
      </c>
      <c r="B207" s="8" t="str">
        <f>IMAGE("http://plassets.ws.pho.to/a/e/default/2343.jpg")</f>
        <v/>
      </c>
      <c r="C207" s="11">
        <v>2343.0</v>
      </c>
      <c r="D207" s="4"/>
    </row>
    <row r="208" ht="90.0" customHeight="1">
      <c r="A208" s="9" t="s">
        <v>254</v>
      </c>
      <c r="B208" s="8" t="str">
        <f>IMAGE("http://plassets.ws.pho.to/a/e/default/1830.jpg")</f>
        <v/>
      </c>
      <c r="C208" s="11">
        <v>1830.0</v>
      </c>
      <c r="D208" s="4"/>
    </row>
    <row r="209" ht="90.0" customHeight="1">
      <c r="A209" s="9" t="s">
        <v>255</v>
      </c>
      <c r="B209" s="8" t="str">
        <f>IMAGE("http://plassets.ws.pho.to/a/e/default/1669.jpg")</f>
        <v/>
      </c>
      <c r="C209" s="11">
        <v>1669.0</v>
      </c>
      <c r="D209" s="4"/>
    </row>
    <row r="210" ht="90.0" customHeight="1">
      <c r="A210" s="9" t="s">
        <v>256</v>
      </c>
      <c r="B210" s="8" t="str">
        <f>IMAGE("http://plassets.ws.pho.to/a/e/default/850.jpg")</f>
        <v/>
      </c>
      <c r="C210" s="11">
        <v>850.0</v>
      </c>
      <c r="D210" s="4"/>
    </row>
    <row r="211" ht="90.0" customHeight="1">
      <c r="A211" s="9" t="s">
        <v>257</v>
      </c>
      <c r="B211" s="8" t="str">
        <f>IMAGE("http://plassets.ws.pho.to/a/e/default/1333.jpg")</f>
        <v/>
      </c>
      <c r="C211" s="11">
        <v>1333.0</v>
      </c>
      <c r="D211" s="4"/>
    </row>
    <row r="212" ht="90.0" customHeight="1">
      <c r="A212" s="9" t="s">
        <v>258</v>
      </c>
      <c r="B212" s="8" t="str">
        <f>IMAGE("http://plassets.ws.pho.to/a/e/default/750.jpg")</f>
        <v/>
      </c>
      <c r="C212" s="11">
        <v>750.0</v>
      </c>
      <c r="D212" s="4"/>
    </row>
    <row r="213" ht="90.0" customHeight="1">
      <c r="A213" s="9" t="s">
        <v>259</v>
      </c>
      <c r="B213" s="8" t="str">
        <f>IMAGE("http://plassets.ws.pho.to/a/e/default/1100.jpg")</f>
        <v/>
      </c>
      <c r="C213" s="11">
        <v>1100.0</v>
      </c>
      <c r="D213" s="4"/>
    </row>
    <row r="214" ht="90.0" customHeight="1">
      <c r="A214" s="9" t="s">
        <v>260</v>
      </c>
      <c r="B214" s="8" t="str">
        <f>IMAGE("http://plassets.ws.pho.to/a/e/default/1161.jpg")</f>
        <v/>
      </c>
      <c r="C214" s="11">
        <v>1161.0</v>
      </c>
      <c r="D214" s="4"/>
    </row>
    <row r="215" ht="90.0" customHeight="1">
      <c r="A215" s="9" t="s">
        <v>261</v>
      </c>
      <c r="B215" s="8" t="str">
        <f>IMAGE("http://plassets.ws.pho.to/a/e/default/479.jpg")</f>
        <v/>
      </c>
      <c r="C215" s="11">
        <v>479.0</v>
      </c>
      <c r="D215" s="4"/>
    </row>
    <row r="216" ht="90.0" customHeight="1">
      <c r="A216" s="9" t="s">
        <v>263</v>
      </c>
      <c r="B216" s="8" t="str">
        <f>IMAGE("http://plassets.ws.pho.to/a/e/default/2154.jpg")</f>
        <v/>
      </c>
      <c r="C216" s="11">
        <v>2154.0</v>
      </c>
      <c r="D216" s="4"/>
    </row>
    <row r="217" ht="90.0" customHeight="1">
      <c r="A217" s="9" t="s">
        <v>265</v>
      </c>
      <c r="B217" s="8" t="str">
        <f>IMAGE("http://plassets.ws.pho.to/a/e/default/2545.jpg")</f>
        <v/>
      </c>
      <c r="C217" s="11">
        <v>2545.0</v>
      </c>
      <c r="D217" s="4"/>
    </row>
    <row r="218" ht="90.0" customHeight="1">
      <c r="A218" s="9" t="s">
        <v>266</v>
      </c>
      <c r="B218" s="8" t="str">
        <f>IMAGE("http://plassets.ws.pho.to/a/e/default/2253.jpg")</f>
        <v/>
      </c>
      <c r="C218" s="11">
        <v>2253.0</v>
      </c>
      <c r="D218" s="4"/>
    </row>
    <row r="219" ht="90.0" customHeight="1">
      <c r="A219" s="9" t="s">
        <v>269</v>
      </c>
      <c r="B219" s="8" t="str">
        <f>IMAGE("http://plassets.ws.pho.to/a/e/default/1761.jpg")</f>
        <v/>
      </c>
      <c r="C219" s="11">
        <v>1761.0</v>
      </c>
      <c r="D219" s="4"/>
    </row>
    <row r="220" ht="90.0" customHeight="1">
      <c r="A220" s="9" t="s">
        <v>270</v>
      </c>
      <c r="B220" s="8" t="str">
        <f>IMAGE("http://plassets.ws.pho.to/a/e/default/1682.gif")</f>
        <v/>
      </c>
      <c r="C220" s="11">
        <v>1682.0</v>
      </c>
      <c r="D220" s="4"/>
    </row>
    <row r="221" ht="90.0" customHeight="1">
      <c r="A221" s="9" t="s">
        <v>271</v>
      </c>
      <c r="B221" s="8" t="str">
        <f>IMAGE("http://plassets.ws.pho.to/a/e/default/972.jpg")</f>
        <v/>
      </c>
      <c r="C221" s="11">
        <v>972.0</v>
      </c>
      <c r="D221" s="4"/>
    </row>
    <row r="222" ht="90.0" customHeight="1">
      <c r="A222" s="9" t="s">
        <v>272</v>
      </c>
      <c r="B222" s="8" t="str">
        <f>IMAGE("http://plassets.ws.pho.to/a/e/default/779.jpg")</f>
        <v/>
      </c>
      <c r="C222" s="11">
        <v>779.0</v>
      </c>
      <c r="D222" s="4"/>
    </row>
    <row r="223" ht="90.0" customHeight="1">
      <c r="A223" s="9" t="s">
        <v>273</v>
      </c>
      <c r="B223" s="8" t="str">
        <f>IMAGE("http://plassets.ws.pho.to/a/e/default/962.jpg")</f>
        <v/>
      </c>
      <c r="C223" s="11">
        <v>962.0</v>
      </c>
      <c r="D223" s="4"/>
    </row>
    <row r="224" ht="90.0" customHeight="1">
      <c r="A224" s="9" t="s">
        <v>274</v>
      </c>
      <c r="B224" s="8" t="str">
        <f>IMAGE("http://plassets.ws.pho.to/a/e/default/740.jpg")</f>
        <v/>
      </c>
      <c r="C224" s="11">
        <v>740.0</v>
      </c>
      <c r="D224" s="4"/>
    </row>
    <row r="225" ht="90.0" customHeight="1">
      <c r="A225" s="9" t="s">
        <v>275</v>
      </c>
      <c r="B225" s="8" t="str">
        <f>IMAGE("http://plassets.ws.pho.to/a/e/default/328.jpg")</f>
        <v/>
      </c>
      <c r="C225" s="11">
        <v>328.0</v>
      </c>
      <c r="D225" s="4"/>
    </row>
    <row r="226" ht="90.0" customHeight="1">
      <c r="A226" s="9" t="s">
        <v>276</v>
      </c>
      <c r="B226" s="8" t="str">
        <f>IMAGE("http://plassets.ws.pho.to/a/e/default/318.jpg")</f>
        <v/>
      </c>
      <c r="C226" s="11">
        <v>318.0</v>
      </c>
      <c r="D226" s="4"/>
    </row>
    <row r="227" ht="90.0" customHeight="1">
      <c r="A227" s="9" t="s">
        <v>277</v>
      </c>
      <c r="B227" s="8" t="str">
        <f>IMAGE("http://plassets.ws.pho.to/a/e/default/1759.jpg")</f>
        <v/>
      </c>
      <c r="C227" s="11">
        <v>1759.0</v>
      </c>
      <c r="D227" s="4"/>
    </row>
    <row r="228" ht="90.0" customHeight="1">
      <c r="A228" s="9" t="s">
        <v>278</v>
      </c>
      <c r="B228" s="8" t="str">
        <f>IMAGE("http://plassets.ws.pho.to/a/e/default/1136.jpg")</f>
        <v/>
      </c>
      <c r="C228" s="11">
        <v>1136.0</v>
      </c>
      <c r="D228" s="4"/>
    </row>
    <row r="229" ht="90.0" customHeight="1">
      <c r="A229" s="9" t="s">
        <v>279</v>
      </c>
      <c r="B229" s="8" t="str">
        <f>IMAGE("http://plassets.ws.pho.to/a/e/default/776.gif")</f>
        <v/>
      </c>
      <c r="C229" s="11">
        <v>776.0</v>
      </c>
      <c r="D229" s="4"/>
    </row>
    <row r="230" ht="90.0" customHeight="1">
      <c r="A230" s="9" t="s">
        <v>281</v>
      </c>
      <c r="B230" s="8" t="str">
        <f>IMAGE("http://plassets.ws.pho.to/a/e/default/1758.jpg")</f>
        <v/>
      </c>
      <c r="C230" s="11">
        <v>1758.0</v>
      </c>
      <c r="D230" s="4"/>
    </row>
    <row r="231" ht="90.0" customHeight="1">
      <c r="A231" s="9" t="s">
        <v>282</v>
      </c>
      <c r="B231" s="8" t="str">
        <f>IMAGE("http://plassets.ws.pho.to/a/e/default/777.jpg")</f>
        <v/>
      </c>
      <c r="C231" s="11">
        <v>777.0</v>
      </c>
      <c r="D231" s="4"/>
    </row>
    <row r="232" ht="90.0" customHeight="1">
      <c r="A232" s="9" t="s">
        <v>284</v>
      </c>
      <c r="B232" s="8" t="str">
        <f>IMAGE("http://plassets.ws.pho.to/a/e/default/2303.jpg")</f>
        <v/>
      </c>
      <c r="C232" s="11">
        <v>2303.0</v>
      </c>
      <c r="D232" s="4"/>
    </row>
    <row r="233" ht="90.0" customHeight="1">
      <c r="A233" s="9" t="s">
        <v>285</v>
      </c>
      <c r="B233" s="8" t="str">
        <f>IMAGE("http://plassets.ws.pho.to/a/e/default/716.jpg")</f>
        <v/>
      </c>
      <c r="C233" s="11">
        <v>716.0</v>
      </c>
      <c r="D233" s="4"/>
    </row>
    <row r="234" ht="90.0" customHeight="1">
      <c r="A234" s="9" t="s">
        <v>286</v>
      </c>
      <c r="B234" s="8" t="str">
        <f>IMAGE("http://plassets.ws.pho.to/a/e/default/2344.jpg")</f>
        <v/>
      </c>
      <c r="C234" s="11">
        <v>2344.0</v>
      </c>
      <c r="D234" s="4"/>
    </row>
    <row r="235" ht="90.0" customHeight="1">
      <c r="A235" s="9" t="s">
        <v>287</v>
      </c>
      <c r="B235" s="8" t="str">
        <f>IMAGE("http://plassets.ws.pho.to/a/e/default/2951.jpg")</f>
        <v/>
      </c>
      <c r="C235" s="11">
        <v>2951.0</v>
      </c>
      <c r="D235" s="4"/>
    </row>
    <row r="236" ht="90.0" customHeight="1">
      <c r="A236" s="9" t="s">
        <v>288</v>
      </c>
      <c r="B236" s="8" t="str">
        <f>IMAGE("http://plassets.ws.pho.to/a/e/default/1860.jpg")</f>
        <v/>
      </c>
      <c r="C236" s="11">
        <v>1860.0</v>
      </c>
      <c r="D236" s="4"/>
    </row>
    <row r="237" ht="90.0" customHeight="1">
      <c r="A237" s="9" t="s">
        <v>291</v>
      </c>
      <c r="B237" s="8" t="str">
        <f>IMAGE("http://plassets.ws.pho.to/a/e/default/1260.jpg")</f>
        <v/>
      </c>
      <c r="C237" s="11">
        <v>1260.0</v>
      </c>
      <c r="D237" s="4"/>
    </row>
    <row r="238" ht="90.0" customHeight="1">
      <c r="A238" s="9" t="s">
        <v>292</v>
      </c>
      <c r="B238" s="8" t="str">
        <f>IMAGE("http://plassets.ws.pho.to/a/e/default/1992.jpg")</f>
        <v/>
      </c>
      <c r="C238" s="11">
        <v>1992.0</v>
      </c>
      <c r="D238" s="4"/>
    </row>
    <row r="239" ht="90.0" customHeight="1">
      <c r="A239" s="9" t="s">
        <v>293</v>
      </c>
      <c r="B239" s="8" t="str">
        <f>IMAGE("http://plassets.ws.pho.to/a/e/default/929.jpg")</f>
        <v/>
      </c>
      <c r="C239" s="11">
        <v>929.0</v>
      </c>
      <c r="D239" s="4"/>
    </row>
    <row r="240" ht="90.0" customHeight="1">
      <c r="A240" s="9" t="s">
        <v>294</v>
      </c>
      <c r="B240" s="8" t="str">
        <f>IMAGE("http://plassets.ws.pho.to/a/e/default/994.jpg")</f>
        <v/>
      </c>
      <c r="C240" s="11">
        <v>994.0</v>
      </c>
      <c r="D240" s="4"/>
    </row>
    <row r="241" ht="90.0" customHeight="1">
      <c r="A241" s="9" t="s">
        <v>295</v>
      </c>
      <c r="B241" s="8" t="str">
        <f>IMAGE("http://plassets.ws.pho.to/a/e/default/1670.jpg")</f>
        <v/>
      </c>
      <c r="C241" s="11">
        <v>1670.0</v>
      </c>
      <c r="D241" s="4"/>
    </row>
    <row r="242" ht="90.0" customHeight="1">
      <c r="A242" s="9" t="s">
        <v>296</v>
      </c>
      <c r="B242" s="8" t="str">
        <f>IMAGE("http://plassets.ws.pho.to/a/e/default/838.jpg")</f>
        <v/>
      </c>
      <c r="C242" s="11">
        <v>838.0</v>
      </c>
      <c r="D242" s="4"/>
    </row>
    <row r="243" ht="90.0" customHeight="1">
      <c r="A243" s="9" t="s">
        <v>297</v>
      </c>
      <c r="B243" s="8" t="str">
        <f>IMAGE("http://plassets.ws.pho.to/a/e/default/2730.gif")</f>
        <v/>
      </c>
      <c r="C243" s="11">
        <v>2730.0</v>
      </c>
      <c r="D243" s="4"/>
    </row>
    <row r="244" ht="90.0" customHeight="1">
      <c r="A244" s="9" t="s">
        <v>298</v>
      </c>
      <c r="B244" s="8" t="str">
        <f>IMAGE("http://plassets.ws.pho.to/a/e/default/489.jpg")</f>
        <v/>
      </c>
      <c r="C244" s="11">
        <v>489.0</v>
      </c>
      <c r="D244" s="4"/>
    </row>
    <row r="245" ht="90.0" customHeight="1">
      <c r="A245" s="9" t="s">
        <v>299</v>
      </c>
      <c r="B245" s="8" t="str">
        <f>IMAGE("http://plassets.ws.pho.to/a/e/default/1826.jpg")</f>
        <v/>
      </c>
      <c r="C245" s="11">
        <v>1826.0</v>
      </c>
      <c r="D245" s="4"/>
    </row>
    <row r="246" ht="90.0" customHeight="1">
      <c r="A246" s="9" t="s">
        <v>300</v>
      </c>
      <c r="B246" s="8" t="str">
        <f>IMAGE("http://plassets.ws.pho.to/a/e/default/1117.jpg")</f>
        <v/>
      </c>
      <c r="C246" s="11">
        <v>1117.0</v>
      </c>
      <c r="D246" s="4"/>
    </row>
    <row r="247" ht="90.0" customHeight="1">
      <c r="A247" s="9" t="s">
        <v>301</v>
      </c>
      <c r="B247" s="8" t="str">
        <f>IMAGE("http://plassets.ws.pho.to/a/e/default/1118.jpg")</f>
        <v/>
      </c>
      <c r="C247" s="11">
        <v>1118.0</v>
      </c>
      <c r="D247" s="4"/>
    </row>
    <row r="248" ht="90.0" customHeight="1">
      <c r="A248" s="9" t="s">
        <v>304</v>
      </c>
      <c r="B248" s="8" t="str">
        <f>IMAGE("http://plassets.ws.pho.to/a/e/default/2020.jpg")</f>
        <v/>
      </c>
      <c r="C248" s="11">
        <v>2020.0</v>
      </c>
      <c r="D248" s="4"/>
    </row>
    <row r="249" ht="90.0" customHeight="1">
      <c r="A249" s="9" t="s">
        <v>305</v>
      </c>
      <c r="B249" s="8" t="str">
        <f>IMAGE("http://plassets.ws.pho.to/a/e/default/2018.jpg")</f>
        <v/>
      </c>
      <c r="C249" s="11">
        <v>2018.0</v>
      </c>
      <c r="D249" s="4"/>
    </row>
    <row r="250" ht="90.0" customHeight="1">
      <c r="A250" s="9" t="s">
        <v>306</v>
      </c>
      <c r="B250" s="8" t="str">
        <f>IMAGE("http://plassets.ws.pho.to/a/e/default/2123.jpg")</f>
        <v/>
      </c>
      <c r="C250" s="11">
        <v>2123.0</v>
      </c>
      <c r="D250" s="4"/>
    </row>
    <row r="251" ht="90.0" customHeight="1">
      <c r="A251" s="9" t="s">
        <v>307</v>
      </c>
      <c r="B251" s="8" t="str">
        <f>IMAGE("http://plassets.ws.pho.to/a/e/default/1994.jpg")</f>
        <v/>
      </c>
      <c r="C251" s="11">
        <v>1994.0</v>
      </c>
      <c r="D251" s="4"/>
    </row>
    <row r="252" ht="90.0" customHeight="1">
      <c r="A252" s="9" t="s">
        <v>308</v>
      </c>
      <c r="B252" s="8" t="str">
        <f>IMAGE("http://plassets.ws.pho.to/a/e/default/2805.jpg")</f>
        <v/>
      </c>
      <c r="C252" s="11">
        <v>2805.0</v>
      </c>
      <c r="D252" s="4"/>
    </row>
    <row r="253" ht="90.0" customHeight="1">
      <c r="A253" s="9" t="s">
        <v>309</v>
      </c>
      <c r="B253" s="8" t="str">
        <f>IMAGE("http://plassets.ws.pho.to/a/e/default/2288.jpg")</f>
        <v/>
      </c>
      <c r="C253" s="11">
        <v>2288.0</v>
      </c>
      <c r="D253" s="4"/>
    </row>
    <row r="254" ht="90.0" customHeight="1">
      <c r="A254" s="9" t="s">
        <v>310</v>
      </c>
      <c r="B254" s="8" t="str">
        <f>IMAGE("http://plassets.ws.pho.to/a/e/default/2312.jpg")</f>
        <v/>
      </c>
      <c r="C254" s="11">
        <v>2312.0</v>
      </c>
      <c r="D254" s="4"/>
    </row>
    <row r="255" ht="90.0" customHeight="1">
      <c r="A255" s="9" t="s">
        <v>311</v>
      </c>
      <c r="B255" s="8" t="str">
        <f>IMAGE("http://plassets.ws.pho.to/a/e/default/3046.gif")</f>
        <v/>
      </c>
      <c r="C255" s="11">
        <v>3046.0</v>
      </c>
      <c r="D255" s="4"/>
    </row>
    <row r="256" ht="90.0" customHeight="1">
      <c r="A256" s="9" t="s">
        <v>312</v>
      </c>
      <c r="B256" s="8" t="str">
        <f>IMAGE("http://plassets.ws.pho.to/a/e/default/2086.jpg")</f>
        <v/>
      </c>
      <c r="C256" s="11">
        <v>2086.0</v>
      </c>
      <c r="D256" s="4"/>
    </row>
    <row r="257" ht="90.0" customHeight="1">
      <c r="A257" s="9" t="s">
        <v>314</v>
      </c>
      <c r="B257" s="8" t="str">
        <f>IMAGE("http://plassets.ws.pho.to/a/e/default/1967.jpg")</f>
        <v/>
      </c>
      <c r="C257" s="11">
        <v>1967.0</v>
      </c>
      <c r="D257" s="4"/>
    </row>
    <row r="258" ht="90.0" customHeight="1">
      <c r="A258" s="9" t="s">
        <v>315</v>
      </c>
      <c r="B258" s="8" t="str">
        <f>IMAGE("http://plassets.ws.pho.to/a/e/default/2273.jpg")</f>
        <v/>
      </c>
      <c r="C258" s="11">
        <v>2273.0</v>
      </c>
      <c r="D258" s="4"/>
    </row>
    <row r="259" ht="90.0" customHeight="1">
      <c r="A259" s="9" t="s">
        <v>316</v>
      </c>
      <c r="B259" s="8" t="str">
        <f>IMAGE("http://plassets.ws.pho.to/a/e/default/2952.gif")</f>
        <v/>
      </c>
      <c r="C259" s="11">
        <v>2952.0</v>
      </c>
      <c r="D259" s="4"/>
    </row>
    <row r="260" ht="90.0" customHeight="1">
      <c r="A260" s="9" t="s">
        <v>317</v>
      </c>
      <c r="B260" s="8" t="str">
        <f>IMAGE("http://plassets.ws.pho.to/a/e/default/884.jpg")</f>
        <v/>
      </c>
      <c r="C260" s="11">
        <v>884.0</v>
      </c>
      <c r="D260" s="4"/>
    </row>
    <row r="261" ht="90.0" customHeight="1">
      <c r="A261" s="9" t="s">
        <v>319</v>
      </c>
      <c r="B261" s="8" t="str">
        <f>IMAGE("http://plassets.ws.pho.to/a/e/default/1123.jpg")</f>
        <v/>
      </c>
      <c r="C261" s="11">
        <v>1123.0</v>
      </c>
      <c r="D261" s="4"/>
    </row>
    <row r="262" ht="90.0" customHeight="1">
      <c r="A262" s="9" t="s">
        <v>320</v>
      </c>
      <c r="B262" s="8" t="str">
        <f>IMAGE("http://plassets.ws.pho.to/a/e/default/1101.jpg")</f>
        <v/>
      </c>
      <c r="C262" s="11">
        <v>1101.0</v>
      </c>
      <c r="D262" s="4"/>
    </row>
    <row r="263" ht="90.0" customHeight="1">
      <c r="A263" s="9" t="s">
        <v>321</v>
      </c>
      <c r="B263" s="8" t="str">
        <f>IMAGE("http://plassets.ws.pho.to/a/e/default/1515.jpg")</f>
        <v/>
      </c>
      <c r="C263" s="11">
        <v>1515.0</v>
      </c>
      <c r="D263" s="4"/>
    </row>
    <row r="264" ht="90.0" customHeight="1">
      <c r="A264" s="9" t="s">
        <v>322</v>
      </c>
      <c r="B264" s="8" t="str">
        <f>IMAGE("http://plassets.ws.pho.to/a/e/default/2975.jpg")</f>
        <v/>
      </c>
      <c r="C264" s="11">
        <v>2975.0</v>
      </c>
      <c r="D264" s="4"/>
    </row>
    <row r="265" ht="90.0" customHeight="1">
      <c r="A265" s="9" t="s">
        <v>323</v>
      </c>
      <c r="B265" s="8" t="str">
        <f>IMAGE("http://plassets.ws.pho.to/a/e/default/529.jpg")</f>
        <v/>
      </c>
      <c r="C265" s="11">
        <v>529.0</v>
      </c>
      <c r="D265" s="4"/>
    </row>
    <row r="266" ht="90.0" customHeight="1">
      <c r="A266" s="9" t="s">
        <v>324</v>
      </c>
      <c r="B266" s="8" t="str">
        <f>IMAGE("http://plassets.ws.pho.to/a/e/default/2997.jpg")</f>
        <v/>
      </c>
      <c r="C266" s="11">
        <v>2997.0</v>
      </c>
      <c r="D266" s="4"/>
    </row>
    <row r="267" ht="90.0" customHeight="1">
      <c r="A267" s="9" t="s">
        <v>325</v>
      </c>
      <c r="B267" s="8" t="str">
        <f>IMAGE("http://plassets.ws.pho.to/a/e/default/277.jpg")</f>
        <v/>
      </c>
      <c r="C267" s="11">
        <v>277.0</v>
      </c>
      <c r="D267" s="4"/>
    </row>
    <row r="268" ht="90.0" customHeight="1">
      <c r="A268" s="9" t="s">
        <v>326</v>
      </c>
      <c r="B268" s="8" t="str">
        <f>IMAGE("http://plassets.ws.pho.to/a/e/default/1906.jpg")</f>
        <v/>
      </c>
      <c r="C268" s="11">
        <v>1906.0</v>
      </c>
      <c r="D268" s="4"/>
    </row>
    <row r="269" ht="90.0" customHeight="1">
      <c r="A269" s="9" t="s">
        <v>327</v>
      </c>
      <c r="B269" s="8" t="str">
        <f>IMAGE("http://plassets.ws.pho.to/a/e/default/2209.jpg")</f>
        <v/>
      </c>
      <c r="C269" s="11">
        <v>2209.0</v>
      </c>
      <c r="D269" s="4"/>
    </row>
    <row r="270" ht="90.0" customHeight="1">
      <c r="A270" s="9" t="s">
        <v>328</v>
      </c>
      <c r="B270" s="8" t="str">
        <f>IMAGE("http://plassets.ws.pho.to/a/e/default/935.jpg")</f>
        <v/>
      </c>
      <c r="C270" s="11">
        <v>935.0</v>
      </c>
      <c r="D270" s="4"/>
    </row>
    <row r="271" ht="90.0" customHeight="1">
      <c r="A271" s="9" t="s">
        <v>329</v>
      </c>
      <c r="B271" s="8" t="str">
        <f>IMAGE("http://plassets.ws.pho.to/a/e/default/2183.jpg")</f>
        <v/>
      </c>
      <c r="C271" s="11">
        <v>2183.0</v>
      </c>
      <c r="D271" s="4"/>
    </row>
    <row r="272" ht="90.0" customHeight="1">
      <c r="A272" s="9" t="s">
        <v>348</v>
      </c>
      <c r="B272" s="8" t="str">
        <f>IMAGE("http://plassets.ws.pho.to/a/e/default/2660.jpg")</f>
        <v/>
      </c>
      <c r="C272" s="11">
        <v>2660.0</v>
      </c>
      <c r="D272" s="4"/>
    </row>
    <row r="273" ht="90.0" customHeight="1">
      <c r="A273" s="9" t="s">
        <v>331</v>
      </c>
      <c r="B273" s="8" t="str">
        <f>IMAGE("http://plassets.ws.pho.to/a/e/default/1671.jpg")</f>
        <v/>
      </c>
      <c r="C273" s="11">
        <v>1671.0</v>
      </c>
      <c r="D273" s="4"/>
    </row>
    <row r="274" ht="90.0" customHeight="1">
      <c r="A274" s="9" t="s">
        <v>332</v>
      </c>
      <c r="B274" s="8" t="str">
        <f>IMAGE("http://plassets.ws.pho.to/a/e/default/2284.jpg")</f>
        <v/>
      </c>
      <c r="C274" s="11">
        <v>2284.0</v>
      </c>
      <c r="D274" s="4"/>
    </row>
    <row r="275" ht="90.0" customHeight="1">
      <c r="A275" s="9" t="s">
        <v>334</v>
      </c>
      <c r="B275" s="8" t="str">
        <f>IMAGE("http://plassets.ws.pho.to/a/e/default/712.jpg")</f>
        <v/>
      </c>
      <c r="C275" s="11">
        <v>712.0</v>
      </c>
      <c r="D275" s="4"/>
    </row>
    <row r="276" ht="90.0" customHeight="1">
      <c r="A276" s="9" t="s">
        <v>335</v>
      </c>
      <c r="B276" s="8" t="str">
        <f>IMAGE("http://plassets.ws.pho.to/a/e/default/1015.jpg")</f>
        <v/>
      </c>
      <c r="C276" s="11">
        <v>1015.0</v>
      </c>
      <c r="D276" s="4"/>
    </row>
    <row r="277" ht="90.0" customHeight="1">
      <c r="A277" s="9" t="s">
        <v>336</v>
      </c>
      <c r="B277" s="8" t="str">
        <f>IMAGE("http://plassets.ws.pho.to/a/e/default/1303.jpg")</f>
        <v/>
      </c>
      <c r="C277" s="11">
        <v>1303.0</v>
      </c>
      <c r="D277" s="4"/>
    </row>
    <row r="278" ht="90.0" customHeight="1">
      <c r="A278" s="9" t="s">
        <v>337</v>
      </c>
      <c r="B278" s="8" t="str">
        <f>IMAGE("http://plassets.ws.pho.to/a/e/default/2878.jpg")</f>
        <v/>
      </c>
      <c r="C278" s="11">
        <v>2878.0</v>
      </c>
      <c r="D278" s="4"/>
    </row>
    <row r="279" ht="90.0" customHeight="1">
      <c r="A279" s="9" t="s">
        <v>338</v>
      </c>
      <c r="B279" s="8" t="str">
        <f>IMAGE("http://plassets.ws.pho.to/a/e/default/3037.jpg")</f>
        <v/>
      </c>
      <c r="C279" s="11">
        <v>3037.0</v>
      </c>
      <c r="D279" s="4"/>
    </row>
    <row r="280" ht="90.0" customHeight="1">
      <c r="A280" s="9" t="s">
        <v>339</v>
      </c>
      <c r="B280" s="8" t="str">
        <f>IMAGE("http://plassets.ws.pho.to/a/e/default/1676.jpg")</f>
        <v/>
      </c>
      <c r="C280" s="11">
        <v>1676.0</v>
      </c>
      <c r="D280" s="4"/>
    </row>
    <row r="281" ht="90.0" customHeight="1">
      <c r="A281" s="9" t="s">
        <v>340</v>
      </c>
      <c r="B281" s="8" t="str">
        <f>IMAGE("http://plassets.ws.pho.to/a/e/default/2181.jpg")</f>
        <v/>
      </c>
      <c r="C281" s="11">
        <v>2181.0</v>
      </c>
      <c r="D281" s="4"/>
    </row>
    <row r="282" ht="90.0" customHeight="1">
      <c r="A282" s="9" t="s">
        <v>341</v>
      </c>
      <c r="B282" s="8" t="str">
        <f>IMAGE("http://plassets.ws.pho.to/a/e/default/1965.jpg")</f>
        <v/>
      </c>
      <c r="C282" s="11">
        <v>1965.0</v>
      </c>
      <c r="D282" s="4"/>
    </row>
    <row r="283" ht="90.0" customHeight="1">
      <c r="A283" s="9" t="s">
        <v>343</v>
      </c>
      <c r="B283" s="8" t="str">
        <f>IMAGE("http://plassets.ws.pho.to/a/e/default/2259.jpg")</f>
        <v/>
      </c>
      <c r="C283" s="11">
        <v>2259.0</v>
      </c>
      <c r="D283" s="4"/>
    </row>
    <row r="284" ht="90.0" customHeight="1">
      <c r="A284" s="9" t="s">
        <v>344</v>
      </c>
      <c r="B284" s="8" t="str">
        <f>IMAGE("http://plassets.ws.pho.to/a/e/default/1732.gif")</f>
        <v/>
      </c>
      <c r="C284" s="11">
        <v>1732.0</v>
      </c>
      <c r="D284" s="4"/>
    </row>
    <row r="285" ht="90.0" customHeight="1">
      <c r="A285" s="9" t="s">
        <v>345</v>
      </c>
      <c r="B285" s="8" t="str">
        <f>IMAGE("http://plassets.ws.pho.to/a/e/default/1506.jpg")</f>
        <v/>
      </c>
      <c r="C285" s="11">
        <v>1506.0</v>
      </c>
      <c r="D285" s="4"/>
    </row>
    <row r="286" ht="90.0" customHeight="1">
      <c r="A286" s="9" t="s">
        <v>346</v>
      </c>
      <c r="B286" s="8" t="str">
        <f>IMAGE("http://plassets.ws.pho.to/a/e/default/2345.jpg")</f>
        <v/>
      </c>
      <c r="C286" s="11">
        <v>2345.0</v>
      </c>
      <c r="D286" s="4"/>
    </row>
    <row r="287" ht="90.0" customHeight="1">
      <c r="A287" s="9" t="s">
        <v>347</v>
      </c>
      <c r="B287" s="8" t="str">
        <f>IMAGE("http://plassets.ws.pho.to/a/e/default/611.jpg")</f>
        <v/>
      </c>
      <c r="C287" s="11">
        <v>611.0</v>
      </c>
      <c r="D287" s="4"/>
    </row>
    <row r="288" ht="90.0" customHeight="1">
      <c r="A288" s="9" t="s">
        <v>349</v>
      </c>
      <c r="B288" s="8" t="str">
        <f>IMAGE("http://plassets.ws.pho.to/a/e/default/2059.jpg")</f>
        <v/>
      </c>
      <c r="C288" s="11">
        <v>2059.0</v>
      </c>
      <c r="D288" s="4"/>
    </row>
    <row r="289" ht="90.0" customHeight="1">
      <c r="A289" s="9" t="s">
        <v>350</v>
      </c>
      <c r="B289" s="8" t="str">
        <f>IMAGE("http://plassets.ws.pho.to/a/e/default/1156.jpg")</f>
        <v/>
      </c>
      <c r="C289" s="11">
        <v>1156.0</v>
      </c>
      <c r="D289" s="4"/>
    </row>
    <row r="290" ht="90.0" customHeight="1">
      <c r="A290" s="9" t="s">
        <v>351</v>
      </c>
      <c r="B290" s="8" t="str">
        <f>IMAGE("http://plassets.ws.pho.to/a/e/default/1073.jpg")</f>
        <v/>
      </c>
      <c r="C290" s="11">
        <v>1073.0</v>
      </c>
      <c r="D290" s="4"/>
    </row>
    <row r="291" ht="90.0" customHeight="1">
      <c r="A291" s="9" t="s">
        <v>353</v>
      </c>
      <c r="B291" s="8" t="str">
        <f>IMAGE("http://plassets.ws.pho.to/a/e/default/2094.jpg")</f>
        <v/>
      </c>
      <c r="C291" s="11">
        <v>2094.0</v>
      </c>
      <c r="D291" s="4"/>
    </row>
    <row r="292" ht="90.0" customHeight="1">
      <c r="A292" s="9" t="s">
        <v>354</v>
      </c>
      <c r="B292" s="8" t="str">
        <f>IMAGE("http://plassets.ws.pho.to/a/e/default/2722.gif")</f>
        <v/>
      </c>
      <c r="C292" s="11">
        <v>2722.0</v>
      </c>
      <c r="D292" s="4"/>
    </row>
    <row r="293" ht="90.0" customHeight="1">
      <c r="A293" s="9" t="s">
        <v>355</v>
      </c>
      <c r="B293" s="8" t="str">
        <f>IMAGE("http://plassets.ws.pho.to/a/e/default/2723.gif")</f>
        <v/>
      </c>
      <c r="C293" s="11">
        <v>2723.0</v>
      </c>
      <c r="D293" s="4"/>
    </row>
    <row r="294" ht="90.0" customHeight="1">
      <c r="A294" s="9" t="s">
        <v>356</v>
      </c>
      <c r="B294" s="8" t="str">
        <f>IMAGE("http://plassets.ws.pho.to/a/e/default/2724.gif")</f>
        <v/>
      </c>
      <c r="C294" s="11">
        <v>2724.0</v>
      </c>
      <c r="D294" s="4"/>
    </row>
    <row r="295" ht="90.0" customHeight="1">
      <c r="A295" s="9" t="s">
        <v>385</v>
      </c>
      <c r="B295" s="8" t="str">
        <f>IMAGE("http://plassets.ws.pho.to/a/e/default/2718.gif")</f>
        <v/>
      </c>
      <c r="C295" s="11">
        <v>2718.0</v>
      </c>
      <c r="D295" s="4"/>
    </row>
    <row r="296" ht="90.0" customHeight="1">
      <c r="A296" s="9" t="s">
        <v>358</v>
      </c>
      <c r="B296" s="8" t="str">
        <f>IMAGE("http://plassets.ws.pho.to/a/e/default/1863.jpg")</f>
        <v/>
      </c>
      <c r="C296" s="11">
        <v>1863.0</v>
      </c>
      <c r="D296" s="4"/>
    </row>
    <row r="297" ht="90.0" customHeight="1">
      <c r="A297" s="9" t="s">
        <v>359</v>
      </c>
      <c r="B297" s="8" t="str">
        <f>IMAGE("http://plassets.ws.pho.to/a/e/default/2346.jpg")</f>
        <v/>
      </c>
      <c r="C297" s="11">
        <v>2346.0</v>
      </c>
      <c r="D297" s="4"/>
    </row>
    <row r="298" ht="90.0" customHeight="1">
      <c r="A298" s="9" t="s">
        <v>360</v>
      </c>
      <c r="B298" s="8" t="str">
        <f>IMAGE("http://plassets.ws.pho.to/a/e/default/2205.jpg")</f>
        <v/>
      </c>
      <c r="C298" s="11">
        <v>2205.0</v>
      </c>
      <c r="D298" s="4"/>
    </row>
    <row r="299" ht="90.0" customHeight="1">
      <c r="A299" s="9" t="s">
        <v>361</v>
      </c>
      <c r="B299" s="8" t="str">
        <f>IMAGE("http://plassets.ws.pho.to/a/e/default/1484.jpg")</f>
        <v/>
      </c>
      <c r="C299" s="11">
        <v>1484.0</v>
      </c>
      <c r="D299" s="4"/>
    </row>
    <row r="300" ht="90.0" customHeight="1">
      <c r="A300" s="9" t="s">
        <v>362</v>
      </c>
      <c r="B300" s="8" t="str">
        <f>IMAGE("http://plassets.ws.pho.to/a/e/default/1864.jpg")</f>
        <v/>
      </c>
      <c r="C300" s="11">
        <v>1864.0</v>
      </c>
      <c r="D300" s="4"/>
    </row>
    <row r="301" ht="90.0" customHeight="1">
      <c r="A301" s="9" t="s">
        <v>363</v>
      </c>
      <c r="B301" s="8" t="str">
        <f>IMAGE("http://plassets.ws.pho.to/a/e/default/2558.jpg")</f>
        <v/>
      </c>
      <c r="C301" s="11">
        <v>2558.0</v>
      </c>
      <c r="D301" s="4"/>
    </row>
    <row r="302" ht="90.0" customHeight="1">
      <c r="A302" s="9" t="s">
        <v>364</v>
      </c>
      <c r="B302" s="8" t="str">
        <f>IMAGE("http://plassets.ws.pho.to/a/e/default/1356.jpg")</f>
        <v/>
      </c>
      <c r="C302" s="11">
        <v>1356.0</v>
      </c>
      <c r="D302" s="4"/>
    </row>
    <row r="303" ht="90.0" customHeight="1">
      <c r="A303" s="9" t="s">
        <v>365</v>
      </c>
      <c r="B303" s="8" t="str">
        <f>IMAGE("http://plassets.ws.pho.to/a/e/default/638.jpg")</f>
        <v/>
      </c>
      <c r="C303" s="11">
        <v>638.0</v>
      </c>
      <c r="D303" s="4"/>
    </row>
    <row r="304" ht="90.0" customHeight="1">
      <c r="A304" s="9" t="s">
        <v>366</v>
      </c>
      <c r="B304" s="8" t="str">
        <f>IMAGE("http://plassets.ws.pho.to/a/e/default/695.jpg")</f>
        <v/>
      </c>
      <c r="C304" s="11">
        <v>695.0</v>
      </c>
      <c r="D304" s="4"/>
    </row>
    <row r="305" ht="90.0" customHeight="1">
      <c r="A305" s="9" t="s">
        <v>367</v>
      </c>
      <c r="B305" s="8" t="str">
        <f>IMAGE("http://plassets.ws.pho.to/a/e/default/782.jpg")</f>
        <v/>
      </c>
      <c r="C305" s="11">
        <v>782.0</v>
      </c>
      <c r="D305" s="4"/>
    </row>
    <row r="306" ht="90.0" customHeight="1">
      <c r="A306" s="9" t="s">
        <v>368</v>
      </c>
      <c r="B306" s="8" t="str">
        <f>IMAGE("http://plassets.ws.pho.to/a/e/default/719.jpg")</f>
        <v/>
      </c>
      <c r="C306" s="11">
        <v>719.0</v>
      </c>
      <c r="D306" s="4"/>
    </row>
    <row r="307" ht="90.0" customHeight="1">
      <c r="A307" s="9" t="s">
        <v>369</v>
      </c>
      <c r="B307" s="8" t="str">
        <f>IMAGE("http://plassets.ws.pho.to/a/e/v4/1059.jpg")</f>
        <v/>
      </c>
      <c r="C307" s="11">
        <v>1059.0</v>
      </c>
      <c r="D307" s="4"/>
    </row>
    <row r="308" ht="90.0" customHeight="1">
      <c r="A308" s="9" t="s">
        <v>370</v>
      </c>
      <c r="B308" s="8" t="str">
        <f>IMAGE("http://plassets.ws.pho.to/a/e/default/2289.jpg")</f>
        <v/>
      </c>
      <c r="C308" s="11">
        <v>2289.0</v>
      </c>
      <c r="D308" s="4"/>
    </row>
    <row r="309" ht="90.0" customHeight="1">
      <c r="A309" s="9" t="s">
        <v>371</v>
      </c>
      <c r="B309" s="8" t="str">
        <f>IMAGE("http://plassets.ws.pho.to/a/e/default/2008.jpg")</f>
        <v/>
      </c>
      <c r="C309" s="11">
        <v>2008.0</v>
      </c>
      <c r="D309" s="4"/>
    </row>
    <row r="310" ht="90.0" customHeight="1">
      <c r="A310" s="9" t="s">
        <v>372</v>
      </c>
      <c r="B310" s="8" t="str">
        <f>IMAGE("http://plassets.ws.pho.to/a/e/default/2863.jpg")</f>
        <v/>
      </c>
      <c r="C310" s="11">
        <v>2863.0</v>
      </c>
      <c r="D310" s="4"/>
    </row>
    <row r="311" ht="90.0" customHeight="1">
      <c r="A311" s="9" t="s">
        <v>374</v>
      </c>
      <c r="B311" s="8" t="str">
        <f>IMAGE("http://plassets.ws.pho.to/a/e/default/2211.jpg")</f>
        <v/>
      </c>
      <c r="C311" s="11">
        <v>2211.0</v>
      </c>
      <c r="D311" s="4"/>
    </row>
    <row r="312" ht="90.0" customHeight="1">
      <c r="A312" s="9" t="s">
        <v>375</v>
      </c>
      <c r="B312" s="8" t="str">
        <f>IMAGE("http://plassets.ws.pho.to/a/e/default/1806.jpg")</f>
        <v/>
      </c>
      <c r="C312" s="11">
        <v>1806.0</v>
      </c>
      <c r="D312" s="4"/>
    </row>
    <row r="313" ht="90.0" customHeight="1">
      <c r="A313" s="9" t="s">
        <v>376</v>
      </c>
      <c r="B313" s="8" t="str">
        <f>IMAGE("http://plassets.ws.pho.to/a/e/default/2252.jpg")</f>
        <v/>
      </c>
      <c r="C313" s="11">
        <v>2252.0</v>
      </c>
      <c r="D313" s="4"/>
    </row>
    <row r="314" ht="90.0" customHeight="1">
      <c r="A314" s="9" t="s">
        <v>377</v>
      </c>
      <c r="B314" s="8" t="str">
        <f>IMAGE("http://plassets.ws.pho.to/a/e/default/1751.jpg")</f>
        <v/>
      </c>
      <c r="C314" s="11">
        <v>1751.0</v>
      </c>
      <c r="D314" s="4"/>
    </row>
    <row r="315" ht="90.0" customHeight="1">
      <c r="A315" s="9" t="s">
        <v>378</v>
      </c>
      <c r="B315" s="8" t="str">
        <f>IMAGE("http://plassets.ws.pho.to/a/e/default/2074.jpg")</f>
        <v/>
      </c>
      <c r="C315" s="11">
        <v>2074.0</v>
      </c>
      <c r="D315" s="4"/>
    </row>
    <row r="316" ht="90.0" customHeight="1">
      <c r="A316" s="9" t="s">
        <v>379</v>
      </c>
      <c r="B316" s="8" t="str">
        <f>IMAGE("http://plassets.ws.pho.to/a/e/default/1486.jpg")</f>
        <v/>
      </c>
      <c r="C316" s="11">
        <v>1486.0</v>
      </c>
      <c r="D316" s="4"/>
    </row>
    <row r="317" ht="90.0" customHeight="1">
      <c r="A317" s="9" t="s">
        <v>380</v>
      </c>
      <c r="B317" s="8" t="str">
        <f>IMAGE("http://plassets.ws.pho.to/a/e/default/1299.jpg")</f>
        <v/>
      </c>
      <c r="C317" s="11">
        <v>1299.0</v>
      </c>
      <c r="D317" s="4"/>
    </row>
    <row r="318" ht="90.0" customHeight="1">
      <c r="A318" s="9" t="s">
        <v>381</v>
      </c>
      <c r="B318" s="8" t="str">
        <f>IMAGE("http://plassets.ws.pho.to/a/e/default/1797.jpg")</f>
        <v/>
      </c>
      <c r="C318" s="11">
        <v>1797.0</v>
      </c>
      <c r="D318" s="4"/>
    </row>
    <row r="319" ht="90.0" customHeight="1">
      <c r="A319" s="9" t="s">
        <v>382</v>
      </c>
      <c r="B319" s="8" t="str">
        <f>IMAGE("http://plassets.ws.pho.to/a/e/default/1850.jpg")</f>
        <v/>
      </c>
      <c r="C319" s="11">
        <v>1850.0</v>
      </c>
      <c r="D319" s="4"/>
    </row>
    <row r="320" ht="90.0" customHeight="1">
      <c r="A320" s="9" t="s">
        <v>383</v>
      </c>
      <c r="B320" s="8" t="str">
        <f>IMAGE("http://plassets.ws.pho.to/a/e/default/1708.gif")</f>
        <v/>
      </c>
      <c r="C320" s="11">
        <v>1708.0</v>
      </c>
      <c r="D320" s="4"/>
    </row>
    <row r="321" ht="90.0" customHeight="1">
      <c r="A321" s="9" t="s">
        <v>384</v>
      </c>
      <c r="B321" s="8" t="str">
        <f>IMAGE("http://plassets.ws.pho.to/a/e/default/363.jpg")</f>
        <v/>
      </c>
      <c r="C321" s="11">
        <v>363.0</v>
      </c>
      <c r="D321" s="4"/>
    </row>
    <row r="322" ht="90.0" customHeight="1">
      <c r="A322" s="9" t="s">
        <v>386</v>
      </c>
      <c r="B322" s="8" t="str">
        <f>IMAGE("http://plassets.ws.pho.to/a/e/default/305.jpg")</f>
        <v/>
      </c>
      <c r="C322" s="11">
        <v>305.0</v>
      </c>
      <c r="D322" s="4"/>
    </row>
    <row r="323" ht="90.0" customHeight="1">
      <c r="A323" s="9" t="s">
        <v>387</v>
      </c>
      <c r="B323" s="8" t="str">
        <f>IMAGE("http://plassets.ws.pho.to/a/e/default/1763.jpg")</f>
        <v/>
      </c>
      <c r="C323" s="11">
        <v>1763.0</v>
      </c>
      <c r="D323" s="4"/>
    </row>
    <row r="324" ht="90.0" customHeight="1">
      <c r="A324" s="9" t="s">
        <v>389</v>
      </c>
      <c r="B324" s="8" t="str">
        <f>IMAGE("http://plassets.ws.pho.to/a/e/default/503.jpg")</f>
        <v/>
      </c>
      <c r="C324" s="11">
        <v>503.0</v>
      </c>
      <c r="D324" s="4"/>
    </row>
    <row r="325" ht="90.0" customHeight="1">
      <c r="A325" s="9" t="s">
        <v>391</v>
      </c>
      <c r="B325" s="8" t="str">
        <f>IMAGE("http://plassets.ws.pho.to/a/e/default/1685.gif")</f>
        <v/>
      </c>
      <c r="C325" s="11">
        <v>1685.0</v>
      </c>
      <c r="D325" s="4"/>
    </row>
    <row r="326" ht="90.0" customHeight="1">
      <c r="A326" s="9" t="s">
        <v>431</v>
      </c>
      <c r="B326" s="8" t="str">
        <f>IMAGE("http://plassets.ws.pho.to/a/e/default/1733.gif")</f>
        <v/>
      </c>
      <c r="C326" s="11">
        <v>1733.0</v>
      </c>
      <c r="D326" s="4"/>
    </row>
    <row r="327" ht="90.0" customHeight="1">
      <c r="A327" s="9" t="s">
        <v>392</v>
      </c>
      <c r="B327" s="8" t="str">
        <f>IMAGE("http://plassets.ws.pho.to/a/e/default/2314.jpg")</f>
        <v/>
      </c>
      <c r="C327" s="11">
        <v>2314.0</v>
      </c>
      <c r="D327" s="4"/>
    </row>
    <row r="328" ht="90.0" customHeight="1">
      <c r="A328" s="9" t="s">
        <v>393</v>
      </c>
      <c r="B328" s="8" t="str">
        <f>IMAGE("http://plassets.ws.pho.to/a/e/default/2935.jpg")</f>
        <v/>
      </c>
      <c r="C328" s="11">
        <v>2935.0</v>
      </c>
      <c r="D328" s="4"/>
    </row>
    <row r="329" ht="90.0" customHeight="1">
      <c r="A329" s="9" t="s">
        <v>394</v>
      </c>
      <c r="B329" s="8" t="str">
        <f>IMAGE("http://plassets.ws.pho.to/a/e/default/2338.jpg")</f>
        <v/>
      </c>
      <c r="C329" s="11">
        <v>2338.0</v>
      </c>
      <c r="D329" s="4"/>
    </row>
    <row r="330" ht="90.0" customHeight="1">
      <c r="A330" s="9" t="s">
        <v>395</v>
      </c>
      <c r="B330" s="8" t="str">
        <f>IMAGE("http://plassets.ws.pho.to/a/e/default/2532.jpg")</f>
        <v/>
      </c>
      <c r="C330" s="11">
        <v>2532.0</v>
      </c>
      <c r="D330" s="4"/>
    </row>
    <row r="331" ht="90.0" customHeight="1">
      <c r="A331" s="9" t="s">
        <v>396</v>
      </c>
      <c r="B331" s="8" t="str">
        <f>IMAGE("http://plassets.ws.pho.to/a/e/default/1697.gif")</f>
        <v/>
      </c>
      <c r="C331" s="11">
        <v>1697.0</v>
      </c>
      <c r="D331" s="4"/>
    </row>
    <row r="332" ht="90.0" customHeight="1">
      <c r="A332" s="9" t="s">
        <v>397</v>
      </c>
      <c r="B332" s="8" t="str">
        <f>IMAGE("http://plassets.ws.pho.to/a/e/default/2087.jpg")</f>
        <v/>
      </c>
      <c r="C332" s="11">
        <v>2087.0</v>
      </c>
      <c r="D332" s="4"/>
    </row>
    <row r="333" ht="90.0" customHeight="1">
      <c r="A333" s="9" t="s">
        <v>398</v>
      </c>
      <c r="B333" s="8" t="str">
        <f>IMAGE("http://plassets.ws.pho.to/a/e/default/3010.jpg")</f>
        <v/>
      </c>
      <c r="C333" s="11">
        <v>3010.0</v>
      </c>
      <c r="D333" s="4"/>
    </row>
    <row r="334" ht="90.0" customHeight="1">
      <c r="A334" s="9" t="s">
        <v>399</v>
      </c>
      <c r="B334" s="8" t="str">
        <f>IMAGE("http://plassets.ws.pho.to/a/e/default/1871.jpg")</f>
        <v/>
      </c>
      <c r="C334" s="11">
        <v>1871.0</v>
      </c>
      <c r="D334" s="4"/>
    </row>
    <row r="335" ht="90.0" customHeight="1">
      <c r="A335" s="9" t="s">
        <v>400</v>
      </c>
      <c r="B335" s="8" t="str">
        <f>IMAGE("http://plassets.ws.pho.to/a/e/default/500.jpg")</f>
        <v/>
      </c>
      <c r="C335" s="11">
        <v>500.0</v>
      </c>
      <c r="D335" s="4"/>
    </row>
    <row r="336" ht="90.0" customHeight="1">
      <c r="A336" s="9" t="s">
        <v>401</v>
      </c>
      <c r="B336" s="8" t="str">
        <f>IMAGE("http://plassets.ws.pho.to/a/e/default/1319.jpg")</f>
        <v/>
      </c>
      <c r="C336" s="11">
        <v>1319.0</v>
      </c>
      <c r="D336" s="4"/>
    </row>
    <row r="337" ht="90.0" customHeight="1">
      <c r="A337" s="9" t="s">
        <v>402</v>
      </c>
      <c r="B337" s="8" t="str">
        <f>IMAGE("http://plassets.ws.pho.to/a/e/default/1195.jpg")</f>
        <v/>
      </c>
      <c r="C337" s="11">
        <v>1195.0</v>
      </c>
      <c r="D337" s="4"/>
    </row>
    <row r="338" ht="90.0" customHeight="1">
      <c r="A338" s="9" t="s">
        <v>403</v>
      </c>
      <c r="B338" s="8" t="str">
        <f>IMAGE("http://plassets.ws.pho.to/a/e/default/2186.jpg")</f>
        <v/>
      </c>
      <c r="C338" s="11">
        <v>2186.0</v>
      </c>
      <c r="D338" s="4"/>
    </row>
    <row r="339" ht="90.0" customHeight="1">
      <c r="A339" s="9" t="s">
        <v>404</v>
      </c>
      <c r="B339" s="8" t="str">
        <f>IMAGE("http://plassets.ws.pho.to/a/e/default/2557.jpg")</f>
        <v/>
      </c>
      <c r="C339" s="11">
        <v>2557.0</v>
      </c>
      <c r="D339" s="4"/>
    </row>
    <row r="340" ht="90.0" customHeight="1">
      <c r="A340" s="9" t="s">
        <v>405</v>
      </c>
      <c r="B340" s="8" t="str">
        <f>IMAGE("http://plassets.ws.pho.to/a/e/default/1698.gif")</f>
        <v/>
      </c>
      <c r="C340" s="11">
        <v>1698.0</v>
      </c>
      <c r="D340" s="4"/>
    </row>
    <row r="341" ht="90.0" customHeight="1">
      <c r="A341" s="9" t="s">
        <v>406</v>
      </c>
      <c r="B341" s="8" t="str">
        <f>IMAGE("http://plassets.ws.pho.to/a/e/default/651.jpg")</f>
        <v/>
      </c>
      <c r="C341" s="11">
        <v>651.0</v>
      </c>
      <c r="D341" s="4"/>
    </row>
    <row r="342" ht="90.0" customHeight="1">
      <c r="A342" s="9" t="s">
        <v>407</v>
      </c>
      <c r="B342" s="8" t="str">
        <f>IMAGE("http://plassets.ws.pho.to/a/e/default/480.jpg")</f>
        <v/>
      </c>
      <c r="C342" s="11">
        <v>480.0</v>
      </c>
      <c r="D342" s="4"/>
    </row>
    <row r="343" ht="90.0" customHeight="1">
      <c r="A343" s="9" t="s">
        <v>448</v>
      </c>
      <c r="B343" s="8" t="str">
        <f>IMAGE("http://plassets.ws.pho.to/a/e/default/3017.jpg")</f>
        <v/>
      </c>
      <c r="C343" s="11">
        <v>3017.0</v>
      </c>
      <c r="D343" s="4"/>
    </row>
    <row r="344" ht="90.0" customHeight="1">
      <c r="A344" s="9" t="s">
        <v>409</v>
      </c>
      <c r="B344" s="8" t="str">
        <f>IMAGE("http://plassets.ws.pho.to/a/e/default/1652.jpg")</f>
        <v/>
      </c>
      <c r="C344" s="11">
        <v>1652.0</v>
      </c>
      <c r="D344" s="4"/>
    </row>
    <row r="345" ht="90.0" customHeight="1">
      <c r="A345" s="9" t="s">
        <v>410</v>
      </c>
      <c r="B345" s="8" t="str">
        <f>IMAGE("http://plassets.ws.pho.to/a/e/default/2977.jpg")</f>
        <v/>
      </c>
      <c r="C345" s="11">
        <v>2977.0</v>
      </c>
      <c r="D345" s="4"/>
    </row>
    <row r="346" ht="90.0" customHeight="1">
      <c r="A346" s="9" t="s">
        <v>412</v>
      </c>
      <c r="B346" s="8" t="str">
        <f>IMAGE("http://plassets.ws.pho.to/a/e/default/1868.jpg")</f>
        <v/>
      </c>
      <c r="C346" s="11">
        <v>1868.0</v>
      </c>
      <c r="D346" s="4"/>
    </row>
    <row r="347" ht="90.0" customHeight="1">
      <c r="A347" s="9" t="s">
        <v>413</v>
      </c>
      <c r="B347" s="8" t="str">
        <f>IMAGE("http://plassets.ws.pho.to/a/e/default/2265.jpg")</f>
        <v/>
      </c>
      <c r="C347" s="11">
        <v>2265.0</v>
      </c>
      <c r="D347" s="4"/>
    </row>
    <row r="348" ht="90.0" customHeight="1">
      <c r="A348" s="9" t="s">
        <v>415</v>
      </c>
      <c r="B348" s="8" t="str">
        <f>IMAGE("http://plassets.ws.pho.to/a/e/default/2310.jpg")</f>
        <v/>
      </c>
      <c r="C348" s="11">
        <v>2310.0</v>
      </c>
      <c r="D348" s="4"/>
    </row>
    <row r="349" ht="90.0" customHeight="1">
      <c r="A349" s="9" t="s">
        <v>416</v>
      </c>
      <c r="B349" s="8" t="str">
        <f>IMAGE("http://plassets.ws.pho.to/a/e/default/1245.jpg")</f>
        <v/>
      </c>
      <c r="C349" s="11">
        <v>1245.0</v>
      </c>
      <c r="D349" s="4"/>
    </row>
    <row r="350" ht="90.0" customHeight="1">
      <c r="A350" s="9" t="s">
        <v>417</v>
      </c>
      <c r="B350" s="8" t="str">
        <f>IMAGE("http://plassets.ws.pho.to/a/e/default/1343.jpg")</f>
        <v/>
      </c>
      <c r="C350" s="11">
        <v>1343.0</v>
      </c>
      <c r="D350" s="4"/>
    </row>
    <row r="351" ht="90.0" customHeight="1">
      <c r="A351" s="9" t="s">
        <v>418</v>
      </c>
      <c r="B351" s="8" t="str">
        <f>IMAGE("http://plassets.ws.pho.to/a/e/default/1477.jpg")</f>
        <v/>
      </c>
      <c r="C351" s="11">
        <v>1477.0</v>
      </c>
      <c r="D351" s="4"/>
    </row>
    <row r="352" ht="90.0" customHeight="1">
      <c r="A352" s="9" t="s">
        <v>419</v>
      </c>
      <c r="B352" s="8" t="str">
        <f>IMAGE("http://plassets.ws.pho.to/a/e/default/467.jpg")</f>
        <v/>
      </c>
      <c r="C352" s="11">
        <v>467.0</v>
      </c>
      <c r="D352" s="4"/>
    </row>
    <row r="353" ht="90.0" customHeight="1">
      <c r="A353" s="9" t="s">
        <v>420</v>
      </c>
      <c r="B353" s="8" t="str">
        <f>IMAGE("http://plassets.ws.pho.to/a/e/default/476.jpg")</f>
        <v/>
      </c>
      <c r="C353" s="11">
        <v>476.0</v>
      </c>
      <c r="D353" s="4"/>
    </row>
    <row r="354" ht="90.0" customHeight="1">
      <c r="A354" s="9" t="s">
        <v>421</v>
      </c>
      <c r="B354" s="8" t="str">
        <f>IMAGE("http://plassets.ws.pho.to/a/e/default/1775.jpg")</f>
        <v/>
      </c>
      <c r="C354" s="11">
        <v>1775.0</v>
      </c>
      <c r="D354" s="4"/>
    </row>
    <row r="355" ht="90.0" customHeight="1">
      <c r="A355" s="9" t="s">
        <v>422</v>
      </c>
      <c r="B355" s="8" t="str">
        <f>IMAGE("http://plassets.ws.pho.to/a/e/default/1138.jpg")</f>
        <v/>
      </c>
      <c r="C355" s="11">
        <v>1138.0</v>
      </c>
      <c r="D355" s="4"/>
    </row>
    <row r="356" ht="90.0" customHeight="1">
      <c r="A356" s="9" t="s">
        <v>424</v>
      </c>
      <c r="B356" s="8" t="str">
        <f>IMAGE("http://plassets.ws.pho.to/a/e/default/2927.jpg")</f>
        <v/>
      </c>
      <c r="C356" s="11">
        <v>2927.0</v>
      </c>
      <c r="D356" s="4"/>
    </row>
    <row r="357" ht="90.0" customHeight="1">
      <c r="A357" s="9" t="s">
        <v>425</v>
      </c>
      <c r="B357" s="8" t="str">
        <f>IMAGE("http://plassets.ws.pho.to/a/e/default/1034.jpg")</f>
        <v/>
      </c>
      <c r="C357" s="11">
        <v>1034.0</v>
      </c>
      <c r="D357" s="4"/>
    </row>
    <row r="358" ht="90.0" customHeight="1">
      <c r="A358" s="9" t="s">
        <v>426</v>
      </c>
      <c r="B358" s="8" t="str">
        <f>IMAGE("http://plassets.ws.pho.to/a/e/default/949.jpg")</f>
        <v/>
      </c>
      <c r="C358" s="11">
        <v>949.0</v>
      </c>
      <c r="D358" s="4"/>
    </row>
    <row r="359" ht="90.0" customHeight="1">
      <c r="A359" s="9" t="s">
        <v>427</v>
      </c>
      <c r="B359" s="8" t="str">
        <f>IMAGE("http://plassets.ws.pho.to/a/e/default/955.jpg")</f>
        <v/>
      </c>
      <c r="C359" s="11">
        <v>955.0</v>
      </c>
      <c r="D359" s="4"/>
    </row>
    <row r="360" ht="90.0" customHeight="1">
      <c r="A360" s="9" t="s">
        <v>428</v>
      </c>
      <c r="B360" s="8" t="str">
        <f>IMAGE("http://plassets.ws.pho.to/a/e/default/3025.jpg")</f>
        <v/>
      </c>
      <c r="C360" s="11">
        <v>3025.0</v>
      </c>
      <c r="D360" s="4"/>
    </row>
    <row r="361" ht="90.0" customHeight="1">
      <c r="A361" s="9" t="s">
        <v>429</v>
      </c>
      <c r="B361" s="8" t="str">
        <f>IMAGE("http://plassets.ws.pho.to/a/e/default/1722.gif")</f>
        <v/>
      </c>
      <c r="C361" s="11">
        <v>1722.0</v>
      </c>
      <c r="D361" s="4"/>
    </row>
    <row r="362" ht="90.0" customHeight="1">
      <c r="A362" s="9" t="s">
        <v>430</v>
      </c>
      <c r="B362" s="8" t="str">
        <f>IMAGE("http://plassets.ws.pho.to/a/e/default/472.jpg")</f>
        <v/>
      </c>
      <c r="C362" s="11">
        <v>472.0</v>
      </c>
      <c r="D362" s="4"/>
    </row>
    <row r="363" ht="90.0" customHeight="1">
      <c r="A363" s="9" t="s">
        <v>432</v>
      </c>
      <c r="B363" s="8" t="str">
        <f>IMAGE("http://plassets.ws.pho.to/a/e/default/1150.jpg")</f>
        <v/>
      </c>
      <c r="C363" s="11">
        <v>1150.0</v>
      </c>
      <c r="D363" s="4"/>
    </row>
    <row r="364" ht="90.0" customHeight="1">
      <c r="A364" s="9" t="s">
        <v>433</v>
      </c>
      <c r="B364" s="8" t="str">
        <f>IMAGE("http://plassets.ws.pho.to/a/e/default/2967.jpg")</f>
        <v/>
      </c>
      <c r="C364" s="11">
        <v>2967.0</v>
      </c>
      <c r="D364" s="4"/>
    </row>
    <row r="365" ht="90.0" customHeight="1">
      <c r="A365" s="9" t="s">
        <v>434</v>
      </c>
      <c r="B365" s="8" t="str">
        <f>IMAGE("http://plassets.ws.pho.to/a/e/default/956.jpg")</f>
        <v/>
      </c>
      <c r="C365" s="11">
        <v>956.0</v>
      </c>
      <c r="D365" s="4"/>
    </row>
    <row r="366" ht="90.0" customHeight="1">
      <c r="A366" s="9" t="s">
        <v>435</v>
      </c>
      <c r="B366" s="8" t="str">
        <f>IMAGE("http://plassets.ws.pho.to/a/e/default/1548.jpg")</f>
        <v/>
      </c>
      <c r="C366" s="11">
        <v>1548.0</v>
      </c>
      <c r="D366" s="4"/>
    </row>
    <row r="367" ht="90.0" customHeight="1">
      <c r="A367" s="9" t="s">
        <v>436</v>
      </c>
      <c r="B367" s="8" t="str">
        <f>IMAGE("http://plassets.ws.pho.to/a/e/default/3088.jpg")</f>
        <v/>
      </c>
      <c r="C367" s="11">
        <v>3088.0</v>
      </c>
      <c r="D367" s="4"/>
    </row>
    <row r="368" ht="90.0" customHeight="1">
      <c r="A368" s="9" t="s">
        <v>437</v>
      </c>
      <c r="B368" s="8" t="str">
        <f>IMAGE("http://plassets.ws.pho.to/a/e/default/2306.jpg")</f>
        <v/>
      </c>
      <c r="C368" s="11">
        <v>2306.0</v>
      </c>
      <c r="D368" s="4"/>
    </row>
    <row r="369" ht="90.0" customHeight="1">
      <c r="A369" s="9" t="s">
        <v>438</v>
      </c>
      <c r="B369" s="8" t="str">
        <f>IMAGE("http://plassets.ws.pho.to/a/e/default/2210.jpg")</f>
        <v/>
      </c>
      <c r="C369" s="11">
        <v>2210.0</v>
      </c>
      <c r="D369" s="4"/>
    </row>
    <row r="370" ht="90.0" customHeight="1">
      <c r="A370" s="9" t="s">
        <v>439</v>
      </c>
      <c r="B370" s="8" t="str">
        <f>IMAGE("http://plassets.ws.pho.to/a/e/default/269.jpg")</f>
        <v/>
      </c>
      <c r="C370" s="11">
        <v>269.0</v>
      </c>
      <c r="D370" s="4"/>
    </row>
    <row r="371" ht="90.0" customHeight="1">
      <c r="A371" s="9" t="s">
        <v>440</v>
      </c>
      <c r="B371" s="8" t="str">
        <f>IMAGE("http://plassets.ws.pho.to/a/e/default/2493.jpg")</f>
        <v/>
      </c>
      <c r="C371" s="11">
        <v>2493.0</v>
      </c>
      <c r="D371" s="4"/>
    </row>
    <row r="372" ht="90.0" customHeight="1">
      <c r="A372" s="9" t="s">
        <v>441</v>
      </c>
      <c r="B372" s="8" t="str">
        <f>IMAGE("http://plassets.ws.pho.to/a/e/default/2671.jpg")</f>
        <v/>
      </c>
      <c r="C372" s="11">
        <v>2671.0</v>
      </c>
      <c r="D372" s="4"/>
    </row>
    <row r="373" ht="90.0" customHeight="1">
      <c r="A373" s="9" t="s">
        <v>442</v>
      </c>
      <c r="B373" s="8" t="str">
        <f>IMAGE("http://plassets.ws.pho.to/a/e/default/2590.jpg")</f>
        <v/>
      </c>
      <c r="C373" s="11">
        <v>2590.0</v>
      </c>
      <c r="D373" s="4"/>
    </row>
    <row r="374" ht="90.0" customHeight="1">
      <c r="A374" s="9" t="s">
        <v>443</v>
      </c>
      <c r="B374" s="8" t="str">
        <f>IMAGE("http://plassets.ws.pho.to/a/e/default/2507.jpg")</f>
        <v/>
      </c>
      <c r="C374" s="11">
        <v>2507.0</v>
      </c>
      <c r="D374" s="4"/>
    </row>
    <row r="375" ht="90.0" customHeight="1">
      <c r="A375" s="9" t="s">
        <v>444</v>
      </c>
      <c r="B375" s="8" t="str">
        <f>IMAGE("http://plassets.ws.pho.to/a/e/default/2516.jpg")</f>
        <v/>
      </c>
      <c r="C375" s="11">
        <v>2516.0</v>
      </c>
      <c r="D375" s="4"/>
    </row>
    <row r="376" ht="90.0" customHeight="1">
      <c r="A376" s="9" t="s">
        <v>445</v>
      </c>
      <c r="B376" s="8" t="str">
        <f>IMAGE("http://plassets.ws.pho.to/a/e/default/2494.jpg")</f>
        <v/>
      </c>
      <c r="C376" s="11">
        <v>2494.0</v>
      </c>
      <c r="D376" s="4"/>
    </row>
    <row r="377" ht="90.0" customHeight="1">
      <c r="A377" s="9" t="s">
        <v>446</v>
      </c>
      <c r="B377" s="8" t="str">
        <f>IMAGE("http://plassets.ws.pho.to/a/e/default/2978.jpg")</f>
        <v/>
      </c>
      <c r="C377" s="11">
        <v>2978.0</v>
      </c>
      <c r="D377" s="4"/>
    </row>
    <row r="378" ht="90.0" customHeight="1">
      <c r="A378" s="9" t="s">
        <v>447</v>
      </c>
      <c r="B378" s="8" t="str">
        <f>IMAGE("http://plassets.ws.pho.to/a/e/default/2104.jpg")</f>
        <v/>
      </c>
      <c r="C378" s="11">
        <v>2104.0</v>
      </c>
      <c r="D378" s="4"/>
    </row>
    <row r="379" ht="90.0" customHeight="1">
      <c r="A379" s="9" t="s">
        <v>449</v>
      </c>
      <c r="B379" s="8" t="str">
        <f>IMAGE("http://plassets.ws.pho.to/a/e/default/637.jpg")</f>
        <v/>
      </c>
      <c r="C379" s="11">
        <v>637.0</v>
      </c>
      <c r="D379" s="4"/>
    </row>
    <row r="380" ht="90.0" customHeight="1">
      <c r="A380" s="9" t="s">
        <v>450</v>
      </c>
      <c r="B380" s="8" t="str">
        <f>IMAGE("http://plassets.ws.pho.to/a/e/default/1259.jpg")</f>
        <v/>
      </c>
      <c r="C380" s="11">
        <v>1259.0</v>
      </c>
      <c r="D380" s="4"/>
    </row>
    <row r="381" ht="90.0" customHeight="1">
      <c r="A381" s="9" t="s">
        <v>451</v>
      </c>
      <c r="B381" s="8" t="str">
        <f>IMAGE("http://plassets.ws.pho.to/a/e/default/1917.jpg")</f>
        <v/>
      </c>
      <c r="C381" s="11">
        <v>1917.0</v>
      </c>
      <c r="D381" s="4"/>
    </row>
    <row r="382" ht="90.0" customHeight="1">
      <c r="A382" s="9" t="s">
        <v>452</v>
      </c>
      <c r="B382" s="8" t="str">
        <f>IMAGE("http://plassets.ws.pho.to/a/e/default/1882.jpg")</f>
        <v/>
      </c>
      <c r="C382" s="11">
        <v>1882.0</v>
      </c>
      <c r="D382" s="4"/>
    </row>
    <row r="383" ht="90.0" customHeight="1">
      <c r="A383" s="9" t="s">
        <v>453</v>
      </c>
      <c r="B383" s="8" t="str">
        <f>IMAGE("http://plassets.ws.pho.to/a/e/default/2911.jpg")</f>
        <v/>
      </c>
      <c r="C383" s="11">
        <v>2911.0</v>
      </c>
      <c r="D383" s="4"/>
    </row>
    <row r="384" ht="90.0" customHeight="1">
      <c r="A384" s="9" t="s">
        <v>454</v>
      </c>
      <c r="B384" s="8" t="str">
        <f>IMAGE("http://plassets.ws.pho.to/a/e/default/437.jpg")</f>
        <v/>
      </c>
      <c r="C384" s="11">
        <v>437.0</v>
      </c>
      <c r="D384" s="4"/>
    </row>
    <row r="385" ht="90.0" customHeight="1">
      <c r="A385" s="9" t="s">
        <v>455</v>
      </c>
      <c r="B385" s="8" t="str">
        <f>IMAGE("http://plassets.ws.pho.to/a/e/v4/783.jpg")</f>
        <v/>
      </c>
      <c r="C385" s="11">
        <v>783.0</v>
      </c>
      <c r="D385" s="4"/>
    </row>
    <row r="386" ht="90.0" customHeight="1">
      <c r="A386" s="9" t="s">
        <v>456</v>
      </c>
      <c r="B386" s="8" t="str">
        <f>IMAGE("http://plassets.ws.pho.to/a/e/default/2116.jpg")</f>
        <v/>
      </c>
      <c r="C386" s="11">
        <v>2116.0</v>
      </c>
      <c r="D386" s="4"/>
    </row>
    <row r="387" ht="90.0" customHeight="1">
      <c r="A387" s="9" t="s">
        <v>457</v>
      </c>
      <c r="B387" s="8" t="str">
        <f>IMAGE("http://plassets.ws.pho.to/a/e/default/2842.jpg")</f>
        <v/>
      </c>
      <c r="C387" s="11">
        <v>2842.0</v>
      </c>
      <c r="D387" s="4"/>
    </row>
    <row r="388" ht="90.0" customHeight="1">
      <c r="A388" s="9" t="s">
        <v>458</v>
      </c>
      <c r="B388" s="8" t="str">
        <f>IMAGE("http://plassets.ws.pho.to/a/e/default/2681.jpg")</f>
        <v/>
      </c>
      <c r="C388" s="11">
        <v>2681.0</v>
      </c>
      <c r="D388" s="4"/>
    </row>
    <row r="389" ht="90.0" customHeight="1">
      <c r="A389" s="9" t="s">
        <v>459</v>
      </c>
      <c r="B389" s="8" t="str">
        <f>IMAGE("http://plassets.ws.pho.to/a/e/default/1075.jpg")</f>
        <v/>
      </c>
      <c r="C389" s="11">
        <v>1075.0</v>
      </c>
      <c r="D389" s="4"/>
    </row>
    <row r="390" ht="90.0" customHeight="1">
      <c r="A390" s="9" t="s">
        <v>460</v>
      </c>
      <c r="B390" s="8" t="str">
        <f>IMAGE("http://plassets.ws.pho.to/a/e/default/979.jpg")</f>
        <v/>
      </c>
      <c r="C390" s="11">
        <v>979.0</v>
      </c>
      <c r="D390" s="4"/>
    </row>
    <row r="391" ht="90.0" customHeight="1">
      <c r="A391" s="9" t="s">
        <v>461</v>
      </c>
      <c r="B391" s="8" t="str">
        <f>IMAGE("http://plassets.ws.pho.to/a/e/default/581.gif")</f>
        <v/>
      </c>
      <c r="C391" s="11">
        <v>581.0</v>
      </c>
      <c r="D391" s="4"/>
    </row>
    <row r="392" ht="90.0" customHeight="1">
      <c r="A392" s="9" t="s">
        <v>462</v>
      </c>
      <c r="B392" s="8" t="str">
        <f>IMAGE("http://plassets.ws.pho.to/a/e/default/1549.jpg")</f>
        <v/>
      </c>
      <c r="C392" s="11">
        <v>1549.0</v>
      </c>
      <c r="D392" s="4"/>
    </row>
    <row r="393" ht="90.0" customHeight="1">
      <c r="A393" s="9" t="s">
        <v>464</v>
      </c>
      <c r="B393" s="8" t="str">
        <f>IMAGE("http://plassets.ws.pho.to/a/e/default/1908.jpg")</f>
        <v/>
      </c>
      <c r="C393" s="11">
        <v>1908.0</v>
      </c>
      <c r="D393" s="4"/>
    </row>
    <row r="394" ht="90.0" customHeight="1">
      <c r="A394" s="9" t="s">
        <v>465</v>
      </c>
      <c r="B394" s="8" t="str">
        <f>IMAGE("http://plassets.ws.pho.to/a/e/v9/2355.gif")</f>
        <v/>
      </c>
      <c r="C394" s="11">
        <v>2355.0</v>
      </c>
      <c r="D394" s="4"/>
    </row>
    <row r="395" ht="90.0" customHeight="1">
      <c r="A395" s="9" t="s">
        <v>466</v>
      </c>
      <c r="B395" s="8" t="str">
        <f>IMAGE("http://plassets.ws.pho.to/a/e/default/2869.jpg")</f>
        <v/>
      </c>
      <c r="C395" s="11">
        <v>2869.0</v>
      </c>
      <c r="D395" s="4"/>
    </row>
    <row r="396" ht="90.0" customHeight="1">
      <c r="A396" s="9" t="s">
        <v>467</v>
      </c>
      <c r="B396" s="8" t="str">
        <f>IMAGE("http://plassets.ws.pho.to/a/e/default/2563.gif")</f>
        <v/>
      </c>
      <c r="C396" s="11">
        <v>2563.0</v>
      </c>
      <c r="D396" s="4"/>
    </row>
    <row r="397" ht="90.0" customHeight="1">
      <c r="A397" s="9" t="s">
        <v>468</v>
      </c>
      <c r="B397" s="8" t="str">
        <f>IMAGE("http://plassets.ws.pho.to/a/e/default/1793.jpg")</f>
        <v/>
      </c>
      <c r="C397" s="11">
        <v>1793.0</v>
      </c>
      <c r="D397" s="4"/>
    </row>
    <row r="398" ht="90.0" customHeight="1">
      <c r="A398" s="9" t="s">
        <v>469</v>
      </c>
      <c r="B398" s="8" t="str">
        <f>IMAGE("http://plassets.ws.pho.to/a/e/v8/2381.jpg")</f>
        <v/>
      </c>
      <c r="C398" s="11">
        <v>2381.0</v>
      </c>
      <c r="D398" s="4"/>
    </row>
    <row r="399" ht="90.0" customHeight="1">
      <c r="A399" s="9" t="s">
        <v>470</v>
      </c>
      <c r="B399" s="8" t="str">
        <f>IMAGE("http://plassets.ws.pho.to/a/e/default/784.jpg")</f>
        <v/>
      </c>
      <c r="C399" s="11">
        <v>784.0</v>
      </c>
      <c r="D399" s="4"/>
    </row>
    <row r="400" ht="90.0" customHeight="1">
      <c r="A400" s="9" t="s">
        <v>471</v>
      </c>
      <c r="B400" s="8" t="str">
        <f>IMAGE("http://plassets.ws.pho.to/a/e/default/1794.jpg")</f>
        <v/>
      </c>
      <c r="C400" s="11">
        <v>1794.0</v>
      </c>
      <c r="D400" s="4"/>
    </row>
    <row r="401" ht="90.0" customHeight="1">
      <c r="A401" s="9" t="s">
        <v>472</v>
      </c>
      <c r="B401" s="8" t="str">
        <f>IMAGE("http://plassets.ws.pho.to/a/e/default/455.jpg")</f>
        <v/>
      </c>
      <c r="C401" s="11">
        <v>455.0</v>
      </c>
      <c r="D401" s="4"/>
    </row>
    <row r="402" ht="90.0" customHeight="1">
      <c r="A402" s="9" t="s">
        <v>473</v>
      </c>
      <c r="B402" s="8" t="str">
        <f>IMAGE("http://plassets.ws.pho.to/a/e/default/493.jpg")</f>
        <v/>
      </c>
      <c r="C402" s="11">
        <v>493.0</v>
      </c>
      <c r="D402" s="4"/>
    </row>
    <row r="403" ht="90.0" customHeight="1">
      <c r="A403" s="9" t="s">
        <v>474</v>
      </c>
      <c r="B403" s="8" t="str">
        <f>IMAGE("http://plassets.ws.pho.to/a/e/default/839.jpg")</f>
        <v/>
      </c>
      <c r="C403" s="11">
        <v>839.0</v>
      </c>
      <c r="D403" s="4"/>
    </row>
    <row r="404" ht="90.0" customHeight="1">
      <c r="A404" s="9" t="s">
        <v>475</v>
      </c>
      <c r="B404" s="8" t="str">
        <f>IMAGE("http://plassets.ws.pho.to/a/e/v1/3019.jpg")</f>
        <v/>
      </c>
      <c r="C404" s="11">
        <v>3019.0</v>
      </c>
      <c r="D404" s="4"/>
    </row>
    <row r="405" ht="90.0" customHeight="1">
      <c r="A405" s="9" t="s">
        <v>476</v>
      </c>
      <c r="B405" s="8" t="str">
        <f>IMAGE("http://plassets.ws.pho.to/a/e/v4/1060.jpg")</f>
        <v/>
      </c>
      <c r="C405" s="11">
        <v>1060.0</v>
      </c>
      <c r="D405" s="4"/>
    </row>
    <row r="406" ht="90.0" customHeight="1">
      <c r="A406" s="9" t="s">
        <v>477</v>
      </c>
      <c r="B406" s="8" t="str">
        <f>IMAGE("http://plassets.ws.pho.to/a/e/default/1743.jpg")</f>
        <v/>
      </c>
      <c r="C406" s="11">
        <v>1743.0</v>
      </c>
      <c r="D406" s="4"/>
    </row>
    <row r="407" ht="90.0" customHeight="1">
      <c r="A407" s="9" t="s">
        <v>479</v>
      </c>
      <c r="B407" s="8" t="str">
        <f>IMAGE("http://plassets.ws.pho.to/a/e/default/2185.jpg")</f>
        <v/>
      </c>
      <c r="C407" s="11">
        <v>2185.0</v>
      </c>
      <c r="D407" s="4"/>
    </row>
    <row r="408" ht="90.0" customHeight="1">
      <c r="A408" s="9" t="s">
        <v>480</v>
      </c>
      <c r="B408" s="8" t="str">
        <f>IMAGE("http://plassets.ws.pho.to/a/e/default/2212.jpg")</f>
        <v/>
      </c>
      <c r="C408" s="11">
        <v>2212.0</v>
      </c>
      <c r="D408" s="4"/>
    </row>
    <row r="409" ht="90.0" customHeight="1">
      <c r="A409" s="9" t="s">
        <v>481</v>
      </c>
      <c r="B409" s="8" t="str">
        <f>IMAGE("http://plassets.ws.pho.to/a/e/default/2582.jpg")</f>
        <v/>
      </c>
      <c r="C409" s="11">
        <v>2582.0</v>
      </c>
      <c r="D409" s="4"/>
    </row>
    <row r="410" ht="90.0" customHeight="1">
      <c r="A410" s="9" t="s">
        <v>482</v>
      </c>
      <c r="B410" s="8" t="str">
        <f>IMAGE("http://plassets.ws.pho.to/a/e/default/2980.jpg")</f>
        <v/>
      </c>
      <c r="C410" s="11">
        <v>2980.0</v>
      </c>
      <c r="D410" s="4"/>
    </row>
    <row r="411" ht="90.0" customHeight="1">
      <c r="A411" s="9" t="s">
        <v>483</v>
      </c>
      <c r="B411" s="8" t="str">
        <f>IMAGE("http://plassets.ws.pho.to/a/e/default/2898.jpg")</f>
        <v/>
      </c>
      <c r="C411" s="11">
        <v>2898.0</v>
      </c>
      <c r="D411" s="4"/>
    </row>
    <row r="412" ht="90.0" customHeight="1">
      <c r="A412" s="9" t="s">
        <v>484</v>
      </c>
      <c r="B412" s="8" t="str">
        <f>IMAGE("http://plassets.ws.pho.to/a/e/default/1948.jpg")</f>
        <v/>
      </c>
      <c r="C412" s="11">
        <v>1948.0</v>
      </c>
      <c r="D412" s="4"/>
    </row>
    <row r="413" ht="90.0" customHeight="1">
      <c r="A413" s="9" t="s">
        <v>486</v>
      </c>
      <c r="B413" s="8" t="str">
        <f>IMAGE("http://plassets.ws.pho.to/a/e/default/301.jpg")</f>
        <v/>
      </c>
      <c r="C413" s="11">
        <v>301.0</v>
      </c>
      <c r="D413" s="4"/>
    </row>
    <row r="414" ht="90.0" customHeight="1">
      <c r="A414" s="9" t="s">
        <v>487</v>
      </c>
      <c r="B414" s="8" t="str">
        <f>IMAGE("http://plassets.ws.pho.to/a/e/default/2311.jpg")</f>
        <v/>
      </c>
      <c r="C414" s="11">
        <v>2311.0</v>
      </c>
      <c r="D414" s="4"/>
    </row>
    <row r="415" ht="90.0" customHeight="1">
      <c r="A415" s="9" t="s">
        <v>488</v>
      </c>
      <c r="B415" s="8" t="str">
        <f>IMAGE("http://plassets.ws.pho.to/a/e/default/667.jpg")</f>
        <v/>
      </c>
      <c r="C415" s="11">
        <v>667.0</v>
      </c>
      <c r="D415" s="4"/>
    </row>
    <row r="416" ht="90.0" customHeight="1">
      <c r="A416" s="9" t="s">
        <v>489</v>
      </c>
      <c r="B416" s="8" t="str">
        <f>IMAGE("http://plassets.ws.pho.to/a/e/default/1831.jpg")</f>
        <v/>
      </c>
      <c r="C416" s="11">
        <v>1831.0</v>
      </c>
      <c r="D416" s="4"/>
    </row>
    <row r="417" ht="90.0" customHeight="1">
      <c r="A417" s="9" t="s">
        <v>490</v>
      </c>
      <c r="B417" s="8" t="str">
        <f>IMAGE("http://plassets.ws.pho.to/a/e/default/1645.jpg")</f>
        <v/>
      </c>
      <c r="C417" s="11">
        <v>1645.0</v>
      </c>
      <c r="D417" s="4"/>
    </row>
    <row r="418" ht="90.0" customHeight="1">
      <c r="A418" s="9" t="s">
        <v>491</v>
      </c>
      <c r="B418" s="8" t="str">
        <f>IMAGE("http://plassets.ws.pho.to/a/e/default/3023.jpg")</f>
        <v/>
      </c>
      <c r="C418" s="11">
        <v>3023.0</v>
      </c>
      <c r="D418" s="4"/>
    </row>
    <row r="419" ht="90.0" customHeight="1">
      <c r="A419" s="9" t="s">
        <v>492</v>
      </c>
      <c r="B419" s="8" t="str">
        <f>IMAGE("http://plassets.ws.pho.to/a/e/default/692.jpg")</f>
        <v/>
      </c>
      <c r="C419" s="11">
        <v>692.0</v>
      </c>
      <c r="D419" s="4"/>
    </row>
    <row r="420" ht="90.0" customHeight="1">
      <c r="A420" s="9" t="s">
        <v>493</v>
      </c>
      <c r="B420" s="8" t="str">
        <f>IMAGE("http://plassets.ws.pho.to/a/e/default/2897.jpg")</f>
        <v/>
      </c>
      <c r="C420" s="11">
        <v>2897.0</v>
      </c>
      <c r="D420" s="4"/>
    </row>
    <row r="421" ht="90.0" customHeight="1">
      <c r="A421" s="9" t="s">
        <v>496</v>
      </c>
      <c r="B421" s="8" t="str">
        <f>IMAGE("http://plassets.ws.pho.to/a/e/default/2182.jpg")</f>
        <v/>
      </c>
      <c r="C421" s="11">
        <v>2182.0</v>
      </c>
      <c r="D421" s="4"/>
    </row>
    <row r="422" ht="90.0" customHeight="1">
      <c r="A422" s="9" t="s">
        <v>497</v>
      </c>
      <c r="B422" s="8" t="str">
        <f>IMAGE("http://plassets.ws.pho.to/a/e/default/1316.jpg")</f>
        <v/>
      </c>
      <c r="C422" s="11">
        <v>1316.0</v>
      </c>
      <c r="D422" s="4"/>
    </row>
    <row r="423" ht="90.0" customHeight="1">
      <c r="A423" s="9" t="s">
        <v>498</v>
      </c>
      <c r="B423" s="8" t="str">
        <f>IMAGE("http://plassets.ws.pho.to/a/e/default/1315.jpg")</f>
        <v/>
      </c>
      <c r="C423" s="11">
        <v>1315.0</v>
      </c>
      <c r="D423" s="4"/>
    </row>
    <row r="424" ht="90.0" customHeight="1">
      <c r="A424" s="9" t="s">
        <v>499</v>
      </c>
      <c r="B424" s="8" t="str">
        <f>IMAGE("http://plassets.ws.pho.to/a/e/default/976.gif")</f>
        <v/>
      </c>
      <c r="C424" s="11">
        <v>976.0</v>
      </c>
      <c r="D424" s="4"/>
    </row>
    <row r="425" ht="90.0" customHeight="1">
      <c r="A425" s="9" t="s">
        <v>500</v>
      </c>
      <c r="B425" s="8" t="str">
        <f>IMAGE("http://plassets.ws.pho.to/a/e/default/1883.jpg")</f>
        <v/>
      </c>
      <c r="C425" s="11">
        <v>1883.0</v>
      </c>
      <c r="D425" s="4"/>
    </row>
    <row r="426" ht="90.0" customHeight="1">
      <c r="A426" s="9" t="s">
        <v>501</v>
      </c>
      <c r="B426" s="8" t="str">
        <f>IMAGE("http://plassets.ws.pho.to/a/e/default/950.jpg")</f>
        <v/>
      </c>
      <c r="C426" s="11">
        <v>950.0</v>
      </c>
      <c r="D426" s="4"/>
    </row>
    <row r="427" ht="90.0" customHeight="1">
      <c r="A427" s="9" t="s">
        <v>503</v>
      </c>
      <c r="B427" s="8" t="str">
        <f>IMAGE("http://plassets.ws.pho.to/a/e/default/1625.jpg")</f>
        <v/>
      </c>
      <c r="C427" s="11">
        <v>1625.0</v>
      </c>
      <c r="D427" s="4"/>
    </row>
    <row r="428" ht="90.0" customHeight="1">
      <c r="A428" s="9" t="s">
        <v>504</v>
      </c>
      <c r="B428" s="8" t="str">
        <f>IMAGE("http://plassets.ws.pho.to/a/e/default/2088.jpg")</f>
        <v/>
      </c>
      <c r="C428" s="11">
        <v>2088.0</v>
      </c>
      <c r="D428" s="4"/>
    </row>
    <row r="429" ht="90.0" customHeight="1">
      <c r="A429" s="9" t="s">
        <v>505</v>
      </c>
      <c r="B429" s="8" t="str">
        <f>IMAGE("http://plassets.ws.pho.to/a/e/default/1686.gif")</f>
        <v/>
      </c>
      <c r="C429" s="11">
        <v>1686.0</v>
      </c>
      <c r="D429" s="4"/>
    </row>
    <row r="430" ht="90.0" customHeight="1">
      <c r="A430" s="9" t="s">
        <v>506</v>
      </c>
      <c r="B430" s="8" t="str">
        <f>IMAGE("http://plassets.ws.pho.to/a/e/default/1798.jpg")</f>
        <v/>
      </c>
      <c r="C430" s="11">
        <v>1798.0</v>
      </c>
      <c r="D430" s="4"/>
    </row>
    <row r="431" ht="90.0" customHeight="1">
      <c r="A431" s="9" t="s">
        <v>508</v>
      </c>
      <c r="B431" s="8" t="str">
        <f>IMAGE("http://plassets.ws.pho.to/a/e/v1/2676.jpg")</f>
        <v/>
      </c>
      <c r="C431" s="11">
        <v>2676.0</v>
      </c>
      <c r="D431" s="4"/>
    </row>
    <row r="432" ht="90.0" customHeight="1">
      <c r="A432" s="9" t="s">
        <v>509</v>
      </c>
      <c r="B432" s="8" t="str">
        <f>IMAGE("http://plassets.ws.pho.to/a/e/default/2011.jpg")</f>
        <v/>
      </c>
      <c r="C432" s="11">
        <v>2011.0</v>
      </c>
      <c r="D432" s="4"/>
    </row>
    <row r="433" ht="90.0" customHeight="1">
      <c r="A433" s="9" t="s">
        <v>510</v>
      </c>
      <c r="B433" s="8" t="str">
        <f>IMAGE("http://plassets.ws.pho.to/a/e/default/992.jpg")</f>
        <v/>
      </c>
      <c r="C433" s="11">
        <v>992.0</v>
      </c>
      <c r="D433" s="4"/>
    </row>
    <row r="434" ht="90.0" customHeight="1">
      <c r="A434" s="9" t="s">
        <v>511</v>
      </c>
      <c r="B434" s="8" t="str">
        <f>IMAGE("http://plassets.ws.pho.to/a/e/default/1102.jpg")</f>
        <v/>
      </c>
      <c r="C434" s="11">
        <v>1102.0</v>
      </c>
      <c r="D434" s="4"/>
    </row>
    <row r="435" ht="90.0" customHeight="1">
      <c r="A435" s="9" t="s">
        <v>512</v>
      </c>
      <c r="B435" s="8" t="str">
        <f>IMAGE("http://plassets.ws.pho.to/a/e/default/668.jpg")</f>
        <v/>
      </c>
      <c r="C435" s="11">
        <v>668.0</v>
      </c>
      <c r="D435" s="4"/>
    </row>
    <row r="436" ht="90.0" customHeight="1">
      <c r="A436" s="9" t="s">
        <v>513</v>
      </c>
      <c r="B436" s="8" t="str">
        <f>IMAGE("http://plassets.ws.pho.to/a/e/default/1297.jpg")</f>
        <v/>
      </c>
      <c r="C436" s="11">
        <v>1297.0</v>
      </c>
      <c r="D436" s="4"/>
    </row>
    <row r="437" ht="90.0" customHeight="1">
      <c r="A437" s="9" t="s">
        <v>514</v>
      </c>
      <c r="B437" s="8" t="str">
        <f>IMAGE("http://plassets.ws.pho.to/a/e/default/1165.jpg")</f>
        <v/>
      </c>
      <c r="C437" s="11">
        <v>1165.0</v>
      </c>
      <c r="D437" s="4"/>
    </row>
    <row r="438" ht="90.0" customHeight="1">
      <c r="A438" s="9" t="s">
        <v>515</v>
      </c>
      <c r="B438" s="8" t="str">
        <f>IMAGE("http://plassets.ws.pho.to/a/e/default/809.gif")</f>
        <v/>
      </c>
      <c r="C438" s="11">
        <v>809.0</v>
      </c>
      <c r="D438" s="4"/>
    </row>
    <row r="439" ht="90.0" customHeight="1">
      <c r="A439" s="9" t="s">
        <v>516</v>
      </c>
      <c r="B439" s="8" t="str">
        <f>IMAGE("http://plassets.ws.pho.to/a/e/default/2701.jpg")</f>
        <v/>
      </c>
      <c r="C439" s="11">
        <v>2701.0</v>
      </c>
      <c r="D439" s="4"/>
    </row>
    <row r="440" ht="90.0" customHeight="1">
      <c r="A440" s="9" t="s">
        <v>517</v>
      </c>
      <c r="B440" s="8" t="str">
        <f>IMAGE("http://plassets.ws.pho.to/a/e/default/1832.jpg")</f>
        <v/>
      </c>
      <c r="C440" s="11">
        <v>1832.0</v>
      </c>
      <c r="D440" s="4"/>
    </row>
    <row r="441" ht="90.0" customHeight="1">
      <c r="A441" s="9" t="s">
        <v>518</v>
      </c>
      <c r="B441" s="8" t="str">
        <f>IMAGE("http://plassets.ws.pho.to/a/e/default/829.jpg")</f>
        <v/>
      </c>
      <c r="C441" s="11">
        <v>829.0</v>
      </c>
      <c r="D441" s="4"/>
    </row>
    <row r="442" ht="90.0" customHeight="1">
      <c r="A442" s="9" t="s">
        <v>519</v>
      </c>
      <c r="B442" s="8" t="str">
        <f>IMAGE("http://plassets.ws.pho.to/a/e/default/2879.jpg")</f>
        <v/>
      </c>
      <c r="C442" s="11">
        <v>2879.0</v>
      </c>
      <c r="D442" s="4"/>
    </row>
    <row r="443" ht="90.0" customHeight="1">
      <c r="A443" s="9" t="s">
        <v>520</v>
      </c>
      <c r="B443" s="8" t="str">
        <f>IMAGE("http://plassets.ws.pho.to/a/e/default/589.jpg")</f>
        <v/>
      </c>
      <c r="C443" s="11">
        <v>589.0</v>
      </c>
      <c r="D443" s="4"/>
    </row>
    <row r="444" ht="90.0" customHeight="1">
      <c r="A444" s="9" t="s">
        <v>522</v>
      </c>
      <c r="B444" s="8" t="str">
        <f>IMAGE("http://plassets.ws.pho.to/a/e/default/431.jpg")</f>
        <v/>
      </c>
      <c r="C444" s="11">
        <v>431.0</v>
      </c>
      <c r="D444" s="4"/>
    </row>
    <row r="445" ht="90.0" customHeight="1">
      <c r="A445" s="9" t="s">
        <v>523</v>
      </c>
      <c r="B445" s="8" t="str">
        <f>IMAGE("http://plassets.ws.pho.to/a/e/default/785.jpg")</f>
        <v/>
      </c>
      <c r="C445" s="11">
        <v>785.0</v>
      </c>
      <c r="D445" s="4"/>
    </row>
    <row r="446" ht="90.0" customHeight="1">
      <c r="A446" s="9" t="s">
        <v>524</v>
      </c>
      <c r="B446" s="8" t="str">
        <f>IMAGE("http://plassets.ws.pho.to/a/e/default/1709.gif")</f>
        <v/>
      </c>
      <c r="C446" s="11">
        <v>1709.0</v>
      </c>
      <c r="D446" s="4"/>
    </row>
    <row r="447" ht="90.0" customHeight="1">
      <c r="A447" s="9" t="s">
        <v>525</v>
      </c>
      <c r="B447" s="8" t="str">
        <f>IMAGE("http://plassets.ws.pho.to/a/e/default/713.jpg")</f>
        <v/>
      </c>
      <c r="C447" s="11">
        <v>713.0</v>
      </c>
      <c r="D447" s="4"/>
    </row>
    <row r="448" ht="90.0" customHeight="1">
      <c r="A448" s="9" t="s">
        <v>526</v>
      </c>
      <c r="B448" s="8" t="str">
        <f>IMAGE("http://plassets.ws.pho.to/a/e/default/1125.jpg")</f>
        <v/>
      </c>
      <c r="C448" s="11">
        <v>1125.0</v>
      </c>
      <c r="D448" s="4"/>
    </row>
    <row r="449" ht="90.0" customHeight="1">
      <c r="A449" s="9" t="s">
        <v>527</v>
      </c>
      <c r="B449" s="8" t="str">
        <f>IMAGE("http://plassets.ws.pho.to/a/e/default/1987.jpg")</f>
        <v/>
      </c>
      <c r="C449" s="11">
        <v>1987.0</v>
      </c>
      <c r="D449" s="4"/>
    </row>
    <row r="450" ht="90.0" customHeight="1">
      <c r="A450" s="9" t="s">
        <v>528</v>
      </c>
      <c r="B450" s="8" t="str">
        <f>IMAGE("http://plassets.ws.pho.to/a/e/default/1232.jpg")</f>
        <v/>
      </c>
      <c r="C450" s="11">
        <v>1232.0</v>
      </c>
      <c r="D450" s="4"/>
    </row>
    <row r="451" ht="90.0" customHeight="1">
      <c r="A451" s="9" t="s">
        <v>530</v>
      </c>
      <c r="B451" s="8" t="str">
        <f>IMAGE("http://plassets.ws.pho.to/a/e/default/888.jpg")</f>
        <v/>
      </c>
      <c r="C451" s="11">
        <v>888.0</v>
      </c>
      <c r="D451" s="4"/>
    </row>
    <row r="452" ht="90.0" customHeight="1">
      <c r="A452" s="9" t="s">
        <v>562</v>
      </c>
      <c r="B452" s="8" t="str">
        <f>IMAGE("http://plassets.ws.pho.to/a/e/v7/2170.jpg")</f>
        <v/>
      </c>
      <c r="C452" s="11">
        <v>2170.0</v>
      </c>
      <c r="D452" s="4"/>
    </row>
    <row r="453" ht="90.0" customHeight="1">
      <c r="A453" s="9" t="s">
        <v>532</v>
      </c>
      <c r="B453" s="8" t="str">
        <f>IMAGE("http://plassets.ws.pho.to/a/e/v7/1205.jpg")</f>
        <v/>
      </c>
      <c r="C453" s="11">
        <v>1205.0</v>
      </c>
      <c r="D453" s="4"/>
    </row>
    <row r="454" ht="90.0" customHeight="1">
      <c r="A454" s="9" t="s">
        <v>533</v>
      </c>
      <c r="B454" s="8" t="str">
        <f>IMAGE("http://plassets.ws.pho.to/a/e/default/2405.jpg")</f>
        <v/>
      </c>
      <c r="C454" s="11">
        <v>2405.0</v>
      </c>
      <c r="D454" s="4"/>
    </row>
    <row r="455" ht="90.0" customHeight="1">
      <c r="A455" s="9" t="s">
        <v>534</v>
      </c>
      <c r="B455" s="8" t="str">
        <f>IMAGE("http://plassets.ws.pho.to/a/e/v7/1332.jpg")</f>
        <v/>
      </c>
      <c r="C455" s="11">
        <v>1332.0</v>
      </c>
      <c r="D455" s="4"/>
    </row>
    <row r="456" ht="90.0" customHeight="1">
      <c r="A456" s="9" t="s">
        <v>535</v>
      </c>
      <c r="B456" s="8" t="str">
        <f>IMAGE("http://plassets.ws.pho.to/a/e/v7/2075.jpg")</f>
        <v/>
      </c>
      <c r="C456" s="11">
        <v>2075.0</v>
      </c>
      <c r="D456" s="4"/>
    </row>
    <row r="457" ht="90.0" customHeight="1">
      <c r="A457" s="9" t="s">
        <v>536</v>
      </c>
      <c r="B457" s="8" t="str">
        <f>IMAGE("http://plassets.ws.pho.to/a/e/v7/2093.jpg")</f>
        <v/>
      </c>
      <c r="C457" s="11">
        <v>2093.0</v>
      </c>
      <c r="D457" s="4"/>
    </row>
    <row r="458" ht="90.0" customHeight="1">
      <c r="A458" s="9" t="s">
        <v>538</v>
      </c>
      <c r="B458" s="8" t="str">
        <f>IMAGE("http://plassets.ws.pho.to/a/e/v7/1170.jpg")</f>
        <v/>
      </c>
      <c r="C458" s="11">
        <v>1170.0</v>
      </c>
      <c r="D458" s="4"/>
    </row>
    <row r="459" ht="90.0" customHeight="1">
      <c r="A459" s="9" t="s">
        <v>539</v>
      </c>
      <c r="B459" s="8" t="str">
        <f>IMAGE("http://plassets.ws.pho.to/a/e/v7/1181.jpg")</f>
        <v/>
      </c>
      <c r="C459" s="11">
        <v>1181.0</v>
      </c>
      <c r="D459" s="4"/>
    </row>
    <row r="460" ht="90.0" customHeight="1">
      <c r="A460" s="9" t="s">
        <v>540</v>
      </c>
      <c r="B460" s="8" t="str">
        <f>IMAGE("http://plassets.ws.pho.to/a/e/v7/1140.jpg")</f>
        <v/>
      </c>
      <c r="C460" s="11">
        <v>1140.0</v>
      </c>
      <c r="D460" s="4"/>
    </row>
    <row r="461" ht="90.0" customHeight="1">
      <c r="A461" s="9" t="s">
        <v>541</v>
      </c>
      <c r="B461" s="8" t="str">
        <f>IMAGE("http://plassets.ws.pho.to/a/e/v7/1177.jpg")</f>
        <v/>
      </c>
      <c r="C461" s="11">
        <v>1177.0</v>
      </c>
      <c r="D461" s="4"/>
    </row>
    <row r="462" ht="90.0" customHeight="1">
      <c r="A462" s="9" t="s">
        <v>542</v>
      </c>
      <c r="B462" s="8" t="str">
        <f>IMAGE("http://plassets.ws.pho.to/a/e/v7/1330.jpg")</f>
        <v/>
      </c>
      <c r="C462" s="11">
        <v>1330.0</v>
      </c>
      <c r="D462" s="4"/>
    </row>
    <row r="463" ht="90.0" customHeight="1">
      <c r="A463" s="9" t="s">
        <v>543</v>
      </c>
      <c r="B463" s="8" t="str">
        <f>IMAGE("http://plassets.ws.pho.to/a/e/v7/1183.jpg")</f>
        <v/>
      </c>
      <c r="C463" s="11">
        <v>1183.0</v>
      </c>
      <c r="D463" s="4"/>
    </row>
    <row r="464" ht="90.0" customHeight="1">
      <c r="A464" s="9" t="s">
        <v>544</v>
      </c>
      <c r="B464" s="8" t="str">
        <f>IMAGE("http://plassets.ws.pho.to/a/e/v7/1037.jpg")</f>
        <v/>
      </c>
      <c r="C464" s="11">
        <v>1037.0</v>
      </c>
      <c r="D464" s="4"/>
    </row>
    <row r="465" ht="90.0" customHeight="1">
      <c r="A465" s="9" t="s">
        <v>545</v>
      </c>
      <c r="B465" s="8" t="str">
        <f>IMAGE("http://plassets.ws.pho.to/a/e/v7/1038.jpg")</f>
        <v/>
      </c>
      <c r="C465" s="11">
        <v>1038.0</v>
      </c>
      <c r="D465" s="4"/>
    </row>
    <row r="466" ht="90.0" customHeight="1">
      <c r="A466" s="9" t="s">
        <v>546</v>
      </c>
      <c r="B466" s="8" t="str">
        <f>IMAGE("http://plassets.ws.pho.to/a/e/v7/1039.jpg")</f>
        <v/>
      </c>
      <c r="C466" s="11">
        <v>1039.0</v>
      </c>
      <c r="D466" s="4"/>
    </row>
    <row r="467" ht="90.0" customHeight="1">
      <c r="A467" s="9" t="s">
        <v>547</v>
      </c>
      <c r="B467" s="8" t="str">
        <f>IMAGE("http://plassets.ws.pho.to/a/e/v7/1040.jpg")</f>
        <v/>
      </c>
      <c r="C467" s="11">
        <v>1040.0</v>
      </c>
      <c r="D467" s="4"/>
    </row>
    <row r="468" ht="90.0" customHeight="1">
      <c r="A468" s="9" t="s">
        <v>580</v>
      </c>
      <c r="B468" s="8" t="str">
        <f>IMAGE("http://plassets.ws.pho.to/a/e/default/2414.jpg")</f>
        <v/>
      </c>
      <c r="C468" s="11">
        <v>2414.0</v>
      </c>
      <c r="D468" s="4"/>
    </row>
    <row r="469" ht="90.0" customHeight="1">
      <c r="A469" s="9" t="s">
        <v>549</v>
      </c>
      <c r="B469" s="8" t="str">
        <f>IMAGE("http://plassets.ws.pho.to/a/e/v7/1041.jpg")</f>
        <v/>
      </c>
      <c r="C469" s="11">
        <v>1041.0</v>
      </c>
      <c r="D469" s="4"/>
    </row>
    <row r="470" ht="90.0" customHeight="1">
      <c r="A470" s="9" t="s">
        <v>550</v>
      </c>
      <c r="B470" s="8" t="str">
        <f>IMAGE("http://plassets.ws.pho.to/a/e/v7/1052.jpg")</f>
        <v/>
      </c>
      <c r="C470" s="11">
        <v>1052.0</v>
      </c>
      <c r="D470" s="4"/>
    </row>
    <row r="471" ht="90.0" customHeight="1">
      <c r="A471" s="9" t="s">
        <v>551</v>
      </c>
      <c r="B471" s="8" t="str">
        <f>IMAGE("http://plassets.ws.pho.to/a/e/v7/1042.jpg")</f>
        <v/>
      </c>
      <c r="C471" s="11">
        <v>1042.0</v>
      </c>
      <c r="D471" s="4"/>
    </row>
    <row r="472" ht="90.0" customHeight="1">
      <c r="A472" s="9" t="s">
        <v>552</v>
      </c>
      <c r="B472" s="8" t="str">
        <f>IMAGE("http://plassets.ws.pho.to/a/e/v7/1141.jpg")</f>
        <v/>
      </c>
      <c r="C472" s="11">
        <v>1141.0</v>
      </c>
      <c r="D472" s="4"/>
    </row>
    <row r="473" ht="90.0" customHeight="1">
      <c r="A473" s="9" t="s">
        <v>553</v>
      </c>
      <c r="B473" s="8" t="str">
        <f>IMAGE("http://plassets.ws.pho.to/a/e/v7/1174.jpg")</f>
        <v/>
      </c>
      <c r="C473" s="11">
        <v>1174.0</v>
      </c>
      <c r="D473" s="4"/>
    </row>
    <row r="474" ht="90.0" customHeight="1">
      <c r="A474" s="9" t="s">
        <v>554</v>
      </c>
      <c r="B474" s="8" t="str">
        <f>IMAGE("http://plassets.ws.pho.to/a/e/v7/1043.jpg")</f>
        <v/>
      </c>
      <c r="C474" s="11">
        <v>1043.0</v>
      </c>
      <c r="D474" s="4"/>
    </row>
    <row r="475" ht="90.0" customHeight="1">
      <c r="A475" s="9" t="s">
        <v>555</v>
      </c>
      <c r="B475" s="8" t="str">
        <f>IMAGE("http://plassets.ws.pho.to/a/e/v7/1044.jpg")</f>
        <v/>
      </c>
      <c r="C475" s="11">
        <v>1044.0</v>
      </c>
      <c r="D475" s="4"/>
    </row>
    <row r="476" ht="90.0" customHeight="1">
      <c r="A476" s="9" t="s">
        <v>556</v>
      </c>
      <c r="B476" s="8" t="str">
        <f>IMAGE("http://plassets.ws.pho.to/a/e/v8/2184.jpg")</f>
        <v/>
      </c>
      <c r="C476" s="11">
        <v>2184.0</v>
      </c>
      <c r="D476" s="4"/>
    </row>
    <row r="477" ht="90.0" customHeight="1">
      <c r="A477" s="9" t="s">
        <v>557</v>
      </c>
      <c r="B477" s="8" t="str">
        <f>IMAGE("http://plassets.ws.pho.to/a/e/v7/1172.jpg")</f>
        <v/>
      </c>
      <c r="C477" s="11">
        <v>1172.0</v>
      </c>
      <c r="D477" s="4"/>
    </row>
    <row r="478" ht="90.0" customHeight="1">
      <c r="A478" s="9" t="s">
        <v>558</v>
      </c>
      <c r="B478" s="8" t="str">
        <f>IMAGE("http://plassets.ws.pho.to/a/e/v7/1173.jpg")</f>
        <v/>
      </c>
      <c r="C478" s="11">
        <v>1173.0</v>
      </c>
      <c r="D478" s="4"/>
    </row>
    <row r="479" ht="90.0" customHeight="1">
      <c r="A479" s="9" t="s">
        <v>559</v>
      </c>
      <c r="B479" s="8" t="str">
        <f>IMAGE("http://plassets.ws.pho.to/a/e/v7/1045.jpg")</f>
        <v/>
      </c>
      <c r="C479" s="11">
        <v>1045.0</v>
      </c>
      <c r="D479" s="4"/>
    </row>
    <row r="480" ht="90.0" customHeight="1">
      <c r="A480" s="9" t="s">
        <v>591</v>
      </c>
      <c r="B480" s="8" t="str">
        <f>IMAGE("http://plassets.ws.pho.to/a/e/v7/2141.jpg")</f>
        <v/>
      </c>
      <c r="C480" s="11">
        <v>2141.0</v>
      </c>
      <c r="D480" s="4"/>
    </row>
    <row r="481" ht="90.0" customHeight="1">
      <c r="A481" s="9" t="s">
        <v>561</v>
      </c>
      <c r="B481" s="8" t="str">
        <f>IMAGE("http://plassets.ws.pho.to/a/e/v7/1204.jpg")</f>
        <v/>
      </c>
      <c r="C481" s="11">
        <v>1204.0</v>
      </c>
      <c r="D481" s="4"/>
    </row>
    <row r="482" ht="90.0" customHeight="1">
      <c r="A482" s="9" t="s">
        <v>564</v>
      </c>
      <c r="B482" s="8" t="str">
        <f>IMAGE("http://plassets.ws.pho.to/a/e/v7/1046.jpg")</f>
        <v/>
      </c>
      <c r="C482" s="11">
        <v>1046.0</v>
      </c>
      <c r="D482" s="4"/>
    </row>
    <row r="483" ht="90.0" customHeight="1">
      <c r="A483" s="9" t="s">
        <v>565</v>
      </c>
      <c r="B483" s="8" t="str">
        <f>IMAGE("http://plassets.ws.pho.to/a/e/v7/1047.jpg")</f>
        <v/>
      </c>
      <c r="C483" s="11">
        <v>1047.0</v>
      </c>
      <c r="D483" s="4"/>
    </row>
    <row r="484" ht="90.0" customHeight="1">
      <c r="A484" s="9" t="s">
        <v>566</v>
      </c>
      <c r="B484" s="8" t="str">
        <f>IMAGE("http://plassets.ws.pho.to/a/e/v7/1048.jpg")</f>
        <v/>
      </c>
      <c r="C484" s="11">
        <v>1048.0</v>
      </c>
      <c r="D484" s="4"/>
    </row>
    <row r="485" ht="90.0" customHeight="1">
      <c r="A485" s="9" t="s">
        <v>596</v>
      </c>
      <c r="B485" s="8" t="str">
        <f>IMAGE("http://plassets.ws.pho.to/a/e/v7/2124.jpg")</f>
        <v/>
      </c>
      <c r="C485" s="11">
        <v>2124.0</v>
      </c>
      <c r="D485" s="4"/>
    </row>
    <row r="486" ht="90.0" customHeight="1">
      <c r="A486" s="9" t="s">
        <v>568</v>
      </c>
      <c r="B486" s="8" t="str">
        <f>IMAGE("http://plassets.ws.pho.to/a/e/v7/1049.jpg")</f>
        <v/>
      </c>
      <c r="C486" s="11">
        <v>1049.0</v>
      </c>
      <c r="D486" s="4"/>
    </row>
    <row r="487" ht="90.0" customHeight="1">
      <c r="A487" s="9" t="s">
        <v>569</v>
      </c>
      <c r="B487" s="8" t="str">
        <f>IMAGE("http://plassets.ws.pho.to/a/e/v7/1050.jpg")</f>
        <v/>
      </c>
      <c r="C487" s="11">
        <v>1050.0</v>
      </c>
      <c r="D487" s="4"/>
    </row>
    <row r="488" ht="90.0" customHeight="1">
      <c r="A488" s="9" t="s">
        <v>570</v>
      </c>
      <c r="B488" s="8" t="str">
        <f>IMAGE("http://plassets.ws.pho.to/a/e/v7/2076.jpg")</f>
        <v/>
      </c>
      <c r="C488" s="11">
        <v>2076.0</v>
      </c>
      <c r="D488" s="4"/>
    </row>
    <row r="489" ht="90.0" customHeight="1">
      <c r="A489" s="9" t="s">
        <v>571</v>
      </c>
      <c r="B489" s="8" t="str">
        <f>IMAGE("http://plassets.ws.pho.to/a/e/v7/1327.jpg")</f>
        <v/>
      </c>
      <c r="C489" s="11">
        <v>1327.0</v>
      </c>
      <c r="D489" s="4"/>
    </row>
    <row r="490" ht="90.0" customHeight="1">
      <c r="A490" s="9" t="s">
        <v>572</v>
      </c>
      <c r="B490" s="8" t="str">
        <f>IMAGE("http://plassets.ws.pho.to/a/e/v7/1127.jpg")</f>
        <v/>
      </c>
      <c r="C490" s="11">
        <v>1127.0</v>
      </c>
      <c r="D490" s="4"/>
    </row>
    <row r="491" ht="90.0" customHeight="1">
      <c r="A491" s="9" t="s">
        <v>573</v>
      </c>
      <c r="B491" s="8" t="str">
        <f>IMAGE("http://plassets.ws.pho.to/a/e/v7/1051.jpg")</f>
        <v/>
      </c>
      <c r="C491" s="11">
        <v>1051.0</v>
      </c>
      <c r="D491" s="4"/>
    </row>
    <row r="492" ht="90.0" customHeight="1">
      <c r="A492" s="9" t="s">
        <v>574</v>
      </c>
      <c r="B492" s="8" t="str">
        <f>IMAGE("http://plassets.ws.pho.to/a/e/v7/1182.jpg")</f>
        <v/>
      </c>
      <c r="C492" s="11">
        <v>1182.0</v>
      </c>
      <c r="D492" s="4"/>
    </row>
    <row r="493" ht="90.0" customHeight="1">
      <c r="A493" s="9" t="s">
        <v>575</v>
      </c>
      <c r="B493" s="8" t="str">
        <f>IMAGE("http://plassets.ws.pho.to/a/e/v7/1128.jpg")</f>
        <v/>
      </c>
      <c r="C493" s="11">
        <v>1128.0</v>
      </c>
      <c r="D493" s="4"/>
    </row>
    <row r="494" ht="90.0" customHeight="1">
      <c r="A494" s="9" t="s">
        <v>576</v>
      </c>
      <c r="B494" s="8" t="str">
        <f>IMAGE("http://plassets.ws.pho.to/a/e/default/1145.jpg")</f>
        <v/>
      </c>
      <c r="C494" s="11">
        <v>1145.0</v>
      </c>
      <c r="D494" s="4"/>
    </row>
    <row r="495" ht="90.0" customHeight="1">
      <c r="A495" s="9" t="s">
        <v>577</v>
      </c>
      <c r="B495" s="8" t="str">
        <f>IMAGE("http://plassets.ws.pho.to/a/e/default/1655.jpg")</f>
        <v/>
      </c>
      <c r="C495" s="11">
        <v>1655.0</v>
      </c>
      <c r="D495" s="4"/>
    </row>
    <row r="496" ht="90.0" customHeight="1">
      <c r="A496" s="9" t="s">
        <v>578</v>
      </c>
      <c r="B496" s="8" t="str">
        <f>IMAGE("http://plassets.ws.pho.to/a/e/default/1770.jpg")</f>
        <v/>
      </c>
      <c r="C496" s="11">
        <v>1770.0</v>
      </c>
      <c r="D496" s="4"/>
    </row>
    <row r="497" ht="90.0" customHeight="1">
      <c r="A497" s="9" t="s">
        <v>579</v>
      </c>
      <c r="B497" s="8" t="str">
        <f>IMAGE("http://plassets.ws.pho.to/a/e/default/1723.gif")</f>
        <v/>
      </c>
      <c r="C497" s="11">
        <v>1723.0</v>
      </c>
      <c r="D497" s="4"/>
    </row>
    <row r="498" ht="90.0" customHeight="1">
      <c r="A498" s="9" t="s">
        <v>581</v>
      </c>
      <c r="B498" s="8" t="str">
        <f>IMAGE("http://plassets.ws.pho.to/a/e/default/1620.jpg")</f>
        <v/>
      </c>
      <c r="C498" s="11">
        <v>1620.0</v>
      </c>
      <c r="D498" s="4"/>
    </row>
    <row r="499" ht="90.0" customHeight="1">
      <c r="A499" s="9" t="s">
        <v>582</v>
      </c>
      <c r="B499" s="8" t="str">
        <f>IMAGE("http://plassets.ws.pho.to/a/e/v9/2257.gif")</f>
        <v/>
      </c>
      <c r="C499" s="11">
        <v>2257.0</v>
      </c>
      <c r="D499" s="4"/>
    </row>
    <row r="500" ht="90.0" customHeight="1">
      <c r="A500" s="9" t="s">
        <v>583</v>
      </c>
      <c r="B500" s="8" t="str">
        <f>IMAGE("http://plassets.ws.pho.to/a/e/v4/1061.jpg")</f>
        <v/>
      </c>
      <c r="C500" s="11">
        <v>1061.0</v>
      </c>
      <c r="D500" s="4"/>
    </row>
    <row r="501" ht="90.0" customHeight="1">
      <c r="A501" s="9" t="s">
        <v>584</v>
      </c>
      <c r="B501" s="8" t="str">
        <f>IMAGE("http://plassets.ws.pho.to/a/e/default/1115.jpg")</f>
        <v/>
      </c>
      <c r="C501" s="11">
        <v>1115.0</v>
      </c>
      <c r="D501" s="4"/>
    </row>
    <row r="502" ht="90.0" customHeight="1">
      <c r="A502" s="9" t="s">
        <v>586</v>
      </c>
      <c r="B502" s="8" t="str">
        <f>IMAGE("http://plassets.ws.pho.to/a/e/default/1306.jpg")</f>
        <v/>
      </c>
      <c r="C502" s="11">
        <v>1306.0</v>
      </c>
      <c r="D502" s="4"/>
    </row>
    <row r="503" ht="90.0" customHeight="1">
      <c r="A503" s="9" t="s">
        <v>588</v>
      </c>
      <c r="B503" s="8" t="str">
        <f>IMAGE("http://plassets.ws.pho.to/a/e/default/1340.jpg")</f>
        <v/>
      </c>
      <c r="C503" s="11">
        <v>1340.0</v>
      </c>
      <c r="D503" s="4"/>
    </row>
    <row r="504" ht="90.0" customHeight="1">
      <c r="A504" s="9" t="s">
        <v>589</v>
      </c>
      <c r="B504" s="8" t="str">
        <f>IMAGE("http://plassets.ws.pho.to/a/e/default/963.jpg")</f>
        <v/>
      </c>
      <c r="C504" s="11">
        <v>963.0</v>
      </c>
      <c r="D504" s="4"/>
    </row>
    <row r="505" ht="90.0" customHeight="1">
      <c r="A505" s="9" t="s">
        <v>590</v>
      </c>
      <c r="B505" s="8" t="str">
        <f>IMAGE("http://plassets.ws.pho.to/a/e/default/2334.jpg")</f>
        <v/>
      </c>
      <c r="C505" s="11">
        <v>2334.0</v>
      </c>
      <c r="D505" s="4"/>
    </row>
    <row r="506" ht="90.0" customHeight="1">
      <c r="A506" s="9" t="s">
        <v>592</v>
      </c>
      <c r="B506" s="8" t="str">
        <f>IMAGE("http://plassets.ws.pho.to/a/e/default/658.jpg")</f>
        <v/>
      </c>
      <c r="C506" s="11">
        <v>658.0</v>
      </c>
      <c r="D506" s="4"/>
    </row>
    <row r="507" ht="90.0" customHeight="1">
      <c r="A507" s="9" t="s">
        <v>593</v>
      </c>
      <c r="B507" s="8" t="str">
        <f>IMAGE("http://plassets.ws.pho.to/a/e/default/1809.jpg")</f>
        <v/>
      </c>
      <c r="C507" s="11">
        <v>1809.0</v>
      </c>
      <c r="D507" s="4"/>
    </row>
    <row r="508" ht="90.0" customHeight="1">
      <c r="A508" s="9" t="s">
        <v>594</v>
      </c>
      <c r="B508" s="8" t="str">
        <f>IMAGE("http://plassets.ws.pho.to/a/e/default/2771.jpg")</f>
        <v/>
      </c>
      <c r="C508" s="11">
        <v>2771.0</v>
      </c>
      <c r="D508" s="4"/>
    </row>
    <row r="509" ht="90.0" customHeight="1">
      <c r="A509" s="9" t="s">
        <v>597</v>
      </c>
      <c r="B509" s="8" t="str">
        <f>IMAGE("http://plassets.ws.pho.to/a/e/default/362.jpg")</f>
        <v/>
      </c>
      <c r="C509" s="11">
        <v>362.0</v>
      </c>
      <c r="D509" s="4"/>
    </row>
    <row r="510" ht="90.0" customHeight="1">
      <c r="A510" s="9" t="s">
        <v>598</v>
      </c>
      <c r="B510" s="8" t="str">
        <f>IMAGE("http://plassets.ws.pho.to/a/e/default/3038.jpg")</f>
        <v/>
      </c>
      <c r="C510" s="11">
        <v>3038.0</v>
      </c>
      <c r="D510" s="4"/>
    </row>
    <row r="511" ht="90.0" customHeight="1">
      <c r="A511" s="9" t="s">
        <v>599</v>
      </c>
      <c r="B511" s="8" t="str">
        <f>IMAGE("http://plassets.ws.pho.to/a/e/default/2281.jpg")</f>
        <v/>
      </c>
      <c r="C511" s="11">
        <v>2281.0</v>
      </c>
      <c r="D511" s="4"/>
    </row>
    <row r="512" ht="90.0" customHeight="1">
      <c r="A512" s="9" t="s">
        <v>600</v>
      </c>
      <c r="B512" s="8" t="str">
        <f>IMAGE("http://plassets.ws.pho.to/a/e/default/1848.jpg")</f>
        <v/>
      </c>
      <c r="C512" s="11">
        <v>1848.0</v>
      </c>
      <c r="D512" s="4"/>
    </row>
    <row r="513" ht="90.0" customHeight="1">
      <c r="A513" s="9" t="s">
        <v>601</v>
      </c>
      <c r="B513" s="8" t="str">
        <f>IMAGE("http://plassets.ws.pho.to/a/e/default/1757.jpg")</f>
        <v/>
      </c>
      <c r="C513" s="11">
        <v>1757.0</v>
      </c>
      <c r="D513" s="4"/>
    </row>
    <row r="514" ht="90.0" customHeight="1">
      <c r="A514" s="9" t="s">
        <v>602</v>
      </c>
      <c r="B514" s="8" t="str">
        <f>IMAGE("http://plassets.ws.pho.to/a/e/default/1129.jpg")</f>
        <v/>
      </c>
      <c r="C514" s="11">
        <v>1129.0</v>
      </c>
      <c r="D514" s="4"/>
    </row>
    <row r="515" ht="90.0" customHeight="1">
      <c r="A515" s="9" t="s">
        <v>603</v>
      </c>
      <c r="B515" s="8" t="str">
        <f>IMAGE("http://plassets.ws.pho.to/a/e/default/584.jpg")</f>
        <v/>
      </c>
      <c r="C515" s="11">
        <v>584.0</v>
      </c>
      <c r="D515" s="4"/>
    </row>
    <row r="516" ht="90.0" customHeight="1">
      <c r="A516" s="9" t="s">
        <v>604</v>
      </c>
      <c r="B516" s="8" t="str">
        <f>IMAGE("http://plassets.ws.pho.to/a/e/default/685.jpg")</f>
        <v/>
      </c>
      <c r="C516" s="11">
        <v>685.0</v>
      </c>
      <c r="D516" s="4"/>
    </row>
    <row r="517" ht="90.0" customHeight="1">
      <c r="A517" s="9" t="s">
        <v>605</v>
      </c>
      <c r="B517" s="8" t="str">
        <f>IMAGE("http://plassets.ws.pho.to/a/e/default/679.jpg")</f>
        <v/>
      </c>
      <c r="C517" s="11">
        <v>679.0</v>
      </c>
      <c r="D517" s="4"/>
    </row>
    <row r="518" ht="90.0" customHeight="1">
      <c r="A518" s="9" t="s">
        <v>606</v>
      </c>
      <c r="B518" s="8" t="str">
        <f>IMAGE("http://plassets.ws.pho.to/a/e/default/1179.jpg")</f>
        <v/>
      </c>
      <c r="C518" s="11">
        <v>1179.0</v>
      </c>
      <c r="D518" s="4"/>
    </row>
    <row r="519" ht="90.0" customHeight="1">
      <c r="A519" s="9" t="s">
        <v>607</v>
      </c>
      <c r="B519" s="8" t="str">
        <f>IMAGE("http://plassets.ws.pho.to/a/e/default/1845.jpg")</f>
        <v/>
      </c>
      <c r="C519" s="11">
        <v>1845.0</v>
      </c>
      <c r="D519" s="4"/>
    </row>
    <row r="520" ht="90.0" customHeight="1">
      <c r="A520" s="9" t="s">
        <v>609</v>
      </c>
      <c r="B520" s="8" t="str">
        <f>IMAGE("http://plassets.ws.pho.to/a/e/default/512.jpg")</f>
        <v/>
      </c>
      <c r="C520" s="11">
        <v>512.0</v>
      </c>
      <c r="D520" s="4"/>
    </row>
    <row r="521" ht="90.0" customHeight="1">
      <c r="A521" s="9" t="s">
        <v>610</v>
      </c>
      <c r="B521" s="8" t="str">
        <f>IMAGE("http://plassets.ws.pho.to/a/e/default/832.jpg")</f>
        <v/>
      </c>
      <c r="C521" s="11">
        <v>832.0</v>
      </c>
      <c r="D521" s="4"/>
    </row>
    <row r="522" ht="90.0" customHeight="1">
      <c r="A522" s="9" t="s">
        <v>611</v>
      </c>
      <c r="B522" s="8" t="str">
        <f>IMAGE("http://plassets.ws.pho.to/a/e/default/2127.jpg")</f>
        <v/>
      </c>
      <c r="C522" s="11">
        <v>2127.0</v>
      </c>
      <c r="D522" s="4"/>
    </row>
    <row r="523" ht="90.0" customHeight="1">
      <c r="A523" s="9" t="s">
        <v>633</v>
      </c>
      <c r="B523" s="8" t="str">
        <f>IMAGE("http://plassets.ws.pho.to/a/e/default/494.jpg")</f>
        <v/>
      </c>
      <c r="C523" s="11">
        <v>494.0</v>
      </c>
      <c r="D523" s="4"/>
    </row>
    <row r="524" ht="90.0" customHeight="1">
      <c r="A524" s="9" t="s">
        <v>612</v>
      </c>
      <c r="B524" s="8" t="str">
        <f>IMAGE("http://plassets.ws.pho.to/a/e/default/2371.jpg")</f>
        <v/>
      </c>
      <c r="C524" s="11">
        <v>2371.0</v>
      </c>
      <c r="D524" s="4"/>
    </row>
    <row r="525" ht="90.0" customHeight="1">
      <c r="A525" s="9" t="s">
        <v>613</v>
      </c>
      <c r="B525" s="8" t="str">
        <f>IMAGE("http://plassets.ws.pho.to/a/e/default/2250.jpg")</f>
        <v/>
      </c>
      <c r="C525" s="11">
        <v>2250.0</v>
      </c>
      <c r="D525" s="4"/>
    </row>
    <row r="526" ht="90.0" customHeight="1">
      <c r="A526" s="9" t="s">
        <v>614</v>
      </c>
      <c r="B526" s="8" t="str">
        <f>IMAGE("http://plassets.ws.pho.to/a/e/default/1151.jpg")</f>
        <v/>
      </c>
      <c r="C526" s="11">
        <v>1151.0</v>
      </c>
      <c r="D526" s="4"/>
    </row>
    <row r="527" ht="90.0" customHeight="1">
      <c r="A527" s="9" t="s">
        <v>616</v>
      </c>
      <c r="B527" s="8" t="str">
        <f>IMAGE("http://plassets.ws.pho.to/a/e/default/2410.jpg")</f>
        <v/>
      </c>
      <c r="C527" s="11">
        <v>2410.0</v>
      </c>
      <c r="D527" s="4"/>
    </row>
    <row r="528" ht="90.0" customHeight="1">
      <c r="A528" s="9" t="s">
        <v>617</v>
      </c>
      <c r="B528" s="8" t="str">
        <f>IMAGE("http://plassets.ws.pho.to/a/e/default/840.jpg")</f>
        <v/>
      </c>
      <c r="C528" s="11">
        <v>840.0</v>
      </c>
      <c r="D528" s="4"/>
    </row>
    <row r="529" ht="90.0" customHeight="1">
      <c r="A529" s="9" t="s">
        <v>618</v>
      </c>
      <c r="B529" s="8" t="str">
        <f>IMAGE("http://plassets.ws.pho.to/a/e/default/1988.jpg")</f>
        <v/>
      </c>
      <c r="C529" s="11">
        <v>1988.0</v>
      </c>
      <c r="D529" s="4"/>
    </row>
    <row r="530" ht="90.0" customHeight="1">
      <c r="A530" s="9" t="s">
        <v>619</v>
      </c>
      <c r="B530" s="8" t="str">
        <f>IMAGE("http://plassets.ws.pho.to/a/e/default/625.jpg")</f>
        <v/>
      </c>
      <c r="C530" s="11">
        <v>625.0</v>
      </c>
      <c r="D530" s="4"/>
    </row>
    <row r="531" ht="90.0" customHeight="1">
      <c r="A531" s="9" t="s">
        <v>621</v>
      </c>
      <c r="B531" s="8" t="str">
        <f>IMAGE("http://plassets.ws.pho.to/a/e/default/1687.gif")</f>
        <v/>
      </c>
      <c r="C531" s="11">
        <v>1687.0</v>
      </c>
      <c r="D531" s="4"/>
    </row>
    <row r="532" ht="90.0" customHeight="1">
      <c r="A532" s="9" t="s">
        <v>622</v>
      </c>
      <c r="B532" s="8" t="str">
        <f>IMAGE("http://plassets.ws.pho.to/a/e/default/743.jpg")</f>
        <v/>
      </c>
      <c r="C532" s="11">
        <v>743.0</v>
      </c>
      <c r="D532" s="4"/>
    </row>
    <row r="533" ht="90.0" customHeight="1">
      <c r="A533" s="9" t="s">
        <v>623</v>
      </c>
      <c r="B533" s="8" t="str">
        <f>IMAGE("http://plassets.ws.pho.to/a/e/default/925.jpg")</f>
        <v/>
      </c>
      <c r="C533" s="11">
        <v>925.0</v>
      </c>
      <c r="D533" s="4"/>
    </row>
    <row r="534" ht="90.0" customHeight="1">
      <c r="A534" s="9" t="s">
        <v>624</v>
      </c>
      <c r="B534" s="8" t="str">
        <f>IMAGE("http://plassets.ws.pho.to/a/e/default/964.jpg")</f>
        <v/>
      </c>
      <c r="C534" s="11">
        <v>964.0</v>
      </c>
      <c r="D534" s="4"/>
    </row>
    <row r="535" ht="90.0" customHeight="1">
      <c r="A535" s="9" t="s">
        <v>625</v>
      </c>
      <c r="B535" s="8" t="str">
        <f>IMAGE("http://plassets.ws.pho.to/a/e/default/2961.jpg")</f>
        <v/>
      </c>
      <c r="C535" s="11">
        <v>2961.0</v>
      </c>
      <c r="D535" s="4"/>
    </row>
    <row r="536" ht="90.0" customHeight="1">
      <c r="A536" s="9" t="s">
        <v>626</v>
      </c>
      <c r="B536" s="8" t="str">
        <f>IMAGE("http://plassets.ws.pho.to/a/e/default/2179.jpg")</f>
        <v/>
      </c>
      <c r="C536" s="11">
        <v>2179.0</v>
      </c>
      <c r="D536" s="4"/>
    </row>
    <row r="537" ht="90.0" customHeight="1">
      <c r="A537" s="9" t="s">
        <v>627</v>
      </c>
      <c r="B537" s="8" t="str">
        <f>IMAGE("http://plassets.ws.pho.to/a/e/default/2880.jpg")</f>
        <v/>
      </c>
      <c r="C537" s="11">
        <v>2880.0</v>
      </c>
      <c r="D537" s="4"/>
    </row>
    <row r="538" ht="90.0" customHeight="1">
      <c r="A538" s="9" t="s">
        <v>628</v>
      </c>
      <c r="B538" s="8" t="str">
        <f>IMAGE("http://plassets.ws.pho.to/a/e/default/2915.gif")</f>
        <v/>
      </c>
      <c r="C538" s="11">
        <v>2915.0</v>
      </c>
      <c r="D538" s="4"/>
    </row>
    <row r="539" ht="90.0" customHeight="1">
      <c r="A539" s="9" t="s">
        <v>629</v>
      </c>
      <c r="B539" s="8" t="str">
        <f>IMAGE("http://plassets.ws.pho.to/a/e/default/967.jpg")</f>
        <v/>
      </c>
      <c r="C539" s="11">
        <v>967.0</v>
      </c>
      <c r="D539" s="4"/>
    </row>
    <row r="540" ht="90.0" customHeight="1">
      <c r="A540" s="9" t="s">
        <v>630</v>
      </c>
      <c r="B540" s="8" t="str">
        <f>IMAGE("http://plassets.ws.pho.to/a/e/default/966.jpg")</f>
        <v/>
      </c>
      <c r="C540" s="11">
        <v>966.0</v>
      </c>
      <c r="D540" s="4"/>
    </row>
    <row r="541" ht="90.0" customHeight="1">
      <c r="A541" s="9" t="s">
        <v>631</v>
      </c>
      <c r="B541" s="8" t="str">
        <f>IMAGE("http://plassets.ws.pho.to/a/e/default/965.jpg")</f>
        <v/>
      </c>
      <c r="C541" s="11">
        <v>965.0</v>
      </c>
      <c r="D541" s="4"/>
    </row>
    <row r="542" ht="90.0" customHeight="1">
      <c r="A542" s="9" t="s">
        <v>632</v>
      </c>
      <c r="B542" s="8" t="str">
        <f>IMAGE("http://plassets.ws.pho.to/a/e/default/2886.jpg")</f>
        <v/>
      </c>
      <c r="C542" s="11">
        <v>2886.0</v>
      </c>
      <c r="D542" s="4"/>
    </row>
    <row r="543" ht="90.0" customHeight="1">
      <c r="A543" s="9" t="s">
        <v>634</v>
      </c>
      <c r="B543" s="8" t="str">
        <f>IMAGE("http://plassets.ws.pho.to/a/e/default/751.jpg")</f>
        <v/>
      </c>
      <c r="C543" s="11">
        <v>751.0</v>
      </c>
      <c r="D543" s="4"/>
    </row>
    <row r="544" ht="90.0" customHeight="1">
      <c r="A544" s="9" t="s">
        <v>635</v>
      </c>
      <c r="B544" s="8" t="str">
        <f>IMAGE("http://plassets.ws.pho.to/a/e/default/2663.jpg")</f>
        <v/>
      </c>
      <c r="C544" s="11">
        <v>2663.0</v>
      </c>
      <c r="D544" s="4"/>
    </row>
    <row r="545" ht="90.0" customHeight="1">
      <c r="A545" s="9" t="s">
        <v>636</v>
      </c>
      <c r="B545" s="8" t="str">
        <f>IMAGE("http://plassets.ws.pho.to/a/e/default/2962.jpg")</f>
        <v/>
      </c>
      <c r="C545" s="11">
        <v>2962.0</v>
      </c>
      <c r="D545" s="4"/>
    </row>
    <row r="546" ht="90.0" customHeight="1">
      <c r="A546" s="9" t="s">
        <v>637</v>
      </c>
      <c r="B546" s="8" t="str">
        <f>IMAGE("http://plassets.ws.pho.to/a/e/default/1854.jpg")</f>
        <v/>
      </c>
      <c r="C546" s="11">
        <v>1854.0</v>
      </c>
      <c r="D546" s="4"/>
    </row>
    <row r="547" ht="90.0" customHeight="1">
      <c r="A547" s="9" t="s">
        <v>638</v>
      </c>
      <c r="B547" s="8" t="str">
        <f>IMAGE("http://plassets.ws.pho.to/a/e/default/2167.jpg")</f>
        <v/>
      </c>
      <c r="C547" s="11">
        <v>2167.0</v>
      </c>
      <c r="D547" s="4"/>
    </row>
    <row r="548" ht="90.0" customHeight="1">
      <c r="A548" s="9" t="s">
        <v>639</v>
      </c>
      <c r="B548" s="8" t="str">
        <f>IMAGE("http://plassets.ws.pho.to/a/e/default/2277.jpg")</f>
        <v/>
      </c>
      <c r="C548" s="11">
        <v>2277.0</v>
      </c>
      <c r="D548" s="4"/>
    </row>
    <row r="549" ht="90.0" customHeight="1">
      <c r="A549" s="9" t="s">
        <v>640</v>
      </c>
      <c r="B549" s="8" t="str">
        <f>IMAGE("http://plassets.ws.pho.to/a/e/default/1176.jpg")</f>
        <v/>
      </c>
      <c r="C549" s="11">
        <v>1176.0</v>
      </c>
      <c r="D549" s="4"/>
    </row>
    <row r="550" ht="90.0" customHeight="1">
      <c r="A550" s="9" t="s">
        <v>641</v>
      </c>
      <c r="B550" s="8" t="str">
        <f>IMAGE("http://plassets.ws.pho.to/a/e/default/986.jpg")</f>
        <v/>
      </c>
      <c r="C550" s="11">
        <v>986.0</v>
      </c>
      <c r="D550" s="4"/>
    </row>
    <row r="551" ht="90.0" customHeight="1">
      <c r="A551" s="9" t="s">
        <v>642</v>
      </c>
      <c r="B551" s="8" t="str">
        <f>IMAGE("http://plassets.ws.pho.to/a/e/default/2553.jpg")</f>
        <v/>
      </c>
      <c r="C551" s="11">
        <v>2553.0</v>
      </c>
      <c r="D551" s="4"/>
    </row>
    <row r="552" ht="90.0" customHeight="1">
      <c r="A552" s="9" t="s">
        <v>643</v>
      </c>
      <c r="B552" s="8" t="str">
        <f>IMAGE("http://plassets.ws.pho.to/a/e/default/1212.jpg")</f>
        <v/>
      </c>
      <c r="C552" s="11">
        <v>1212.0</v>
      </c>
      <c r="D552" s="4"/>
    </row>
    <row r="553" ht="90.0" customHeight="1">
      <c r="A553" s="9" t="s">
        <v>644</v>
      </c>
      <c r="B553" s="8" t="str">
        <f>IMAGE("http://plassets.ws.pho.to/a/e/default/519.jpg")</f>
        <v/>
      </c>
      <c r="C553" s="11">
        <v>519.0</v>
      </c>
      <c r="D553" s="4"/>
    </row>
    <row r="554" ht="90.0" customHeight="1">
      <c r="A554" s="9" t="s">
        <v>645</v>
      </c>
      <c r="B554" s="8" t="str">
        <f>IMAGE("http://plassets.ws.pho.to/a/e/default/2408.jpg")</f>
        <v/>
      </c>
      <c r="C554" s="11">
        <v>2408.0</v>
      </c>
      <c r="D554" s="4"/>
    </row>
    <row r="555" ht="90.0" customHeight="1">
      <c r="A555" s="9" t="s">
        <v>646</v>
      </c>
      <c r="B555" s="8" t="str">
        <f>IMAGE("http://plassets.ws.pho.to/a/e/default/841.jpg")</f>
        <v/>
      </c>
      <c r="C555" s="11">
        <v>841.0</v>
      </c>
      <c r="D555" s="4"/>
    </row>
    <row r="556" ht="90.0" customHeight="1">
      <c r="A556" s="9" t="s">
        <v>647</v>
      </c>
      <c r="B556" s="8" t="str">
        <f>IMAGE("http://plassets.ws.pho.to/a/e/default/2397.jpg")</f>
        <v/>
      </c>
      <c r="C556" s="11">
        <v>2397.0</v>
      </c>
      <c r="D556" s="4"/>
    </row>
    <row r="557" ht="90.0" customHeight="1">
      <c r="A557" s="9" t="s">
        <v>648</v>
      </c>
      <c r="B557" s="8" t="str">
        <f>IMAGE("http://plassets.ws.pho.to/a/e/default/2024.jpg")</f>
        <v/>
      </c>
      <c r="C557" s="11">
        <v>2024.0</v>
      </c>
      <c r="D557" s="4"/>
    </row>
    <row r="558" ht="90.0" customHeight="1">
      <c r="A558" s="9" t="s">
        <v>649</v>
      </c>
      <c r="B558" s="8" t="str">
        <f>IMAGE("http://plassets.ws.pho.to/a/e/default/942.jpg")</f>
        <v/>
      </c>
      <c r="C558" s="11">
        <v>942.0</v>
      </c>
      <c r="D558" s="4"/>
    </row>
    <row r="559" ht="90.0" customHeight="1">
      <c r="A559" s="9" t="s">
        <v>650</v>
      </c>
      <c r="B559" s="8" t="str">
        <f>IMAGE("http://plassets.ws.pho.to/a/e/default/1924.jpg")</f>
        <v/>
      </c>
      <c r="C559" s="11">
        <v>1924.0</v>
      </c>
      <c r="D559" s="4"/>
    </row>
    <row r="560" ht="90.0" customHeight="1">
      <c r="A560" s="9" t="s">
        <v>651</v>
      </c>
      <c r="B560" s="8" t="str">
        <f>IMAGE("http://plassets.ws.pho.to/a/e/default/2207.jpg")</f>
        <v/>
      </c>
      <c r="C560" s="11">
        <v>2207.0</v>
      </c>
      <c r="D560" s="4"/>
    </row>
    <row r="561" ht="90.0" customHeight="1">
      <c r="A561" s="9" t="s">
        <v>653</v>
      </c>
      <c r="B561" s="8" t="str">
        <f>IMAGE("http://plassets.ws.pho.to/a/e/default/2347.jpg")</f>
        <v/>
      </c>
      <c r="C561" s="11">
        <v>2347.0</v>
      </c>
      <c r="D561" s="4"/>
    </row>
    <row r="562" ht="90.0" customHeight="1">
      <c r="A562" s="9" t="s">
        <v>654</v>
      </c>
      <c r="B562" s="8" t="str">
        <f>IMAGE("http://plassets.ws.pho.to/a/e/default/1744.jpg")</f>
        <v/>
      </c>
      <c r="C562" s="11">
        <v>1744.0</v>
      </c>
      <c r="D562" s="4"/>
    </row>
    <row r="563" ht="90.0" customHeight="1">
      <c r="A563" s="9" t="s">
        <v>655</v>
      </c>
      <c r="B563" s="8" t="str">
        <f>IMAGE("http://plassets.ws.pho.to/a/e/default/2348.jpg")</f>
        <v/>
      </c>
      <c r="C563" s="11">
        <v>2348.0</v>
      </c>
      <c r="D563" s="4"/>
    </row>
    <row r="564" ht="90.0" customHeight="1">
      <c r="A564" s="9" t="s">
        <v>656</v>
      </c>
      <c r="B564" s="8" t="str">
        <f>IMAGE("http://plassets.ws.pho.to/a/e/default/1302.jpg")</f>
        <v/>
      </c>
      <c r="C564" s="11">
        <v>1302.0</v>
      </c>
      <c r="D564" s="4"/>
    </row>
    <row r="565" ht="90.0" customHeight="1">
      <c r="A565" s="9" t="s">
        <v>657</v>
      </c>
      <c r="B565" s="8" t="str">
        <f>IMAGE("http://plassets.ws.pho.to/a/e/default/426.jpg")</f>
        <v/>
      </c>
      <c r="C565" s="11">
        <v>426.0</v>
      </c>
      <c r="D565" s="4"/>
    </row>
    <row r="566" ht="90.0" customHeight="1">
      <c r="A566" s="9" t="s">
        <v>658</v>
      </c>
      <c r="B566" s="8" t="str">
        <f>IMAGE("http://plassets.ws.pho.to/a/e/default/1962.jpg")</f>
        <v/>
      </c>
      <c r="C566" s="11">
        <v>1962.0</v>
      </c>
      <c r="D566" s="4"/>
    </row>
    <row r="567" ht="90.0" customHeight="1">
      <c r="A567" s="9" t="s">
        <v>659</v>
      </c>
      <c r="B567" s="8" t="str">
        <f>IMAGE("http://plassets.ws.pho.to/a/e/default/896.jpg")</f>
        <v/>
      </c>
      <c r="C567" s="11">
        <v>896.0</v>
      </c>
      <c r="D567" s="4"/>
    </row>
    <row r="568" ht="90.0" customHeight="1">
      <c r="A568" s="9" t="s">
        <v>660</v>
      </c>
      <c r="B568" s="8" t="str">
        <f>IMAGE("http://plassets.ws.pho.to/a/e/default/361.jpg")</f>
        <v/>
      </c>
      <c r="C568" s="11">
        <v>361.0</v>
      </c>
      <c r="D568" s="4"/>
    </row>
    <row r="569" ht="90.0" customHeight="1">
      <c r="A569" s="9" t="s">
        <v>661</v>
      </c>
      <c r="B569" s="8" t="str">
        <f>IMAGE("http://plassets.ws.pho.to/a/e/default/1745.jpg")</f>
        <v/>
      </c>
      <c r="C569" s="11">
        <v>1745.0</v>
      </c>
      <c r="D569" s="4"/>
    </row>
    <row r="570" ht="90.0" customHeight="1">
      <c r="A570" s="9" t="s">
        <v>662</v>
      </c>
      <c r="B570" s="8" t="str">
        <f>IMAGE("http://plassets.ws.pho.to/a/e/v1/2673.gif")</f>
        <v/>
      </c>
      <c r="C570" s="11">
        <v>2673.0</v>
      </c>
      <c r="D570" s="4"/>
    </row>
    <row r="571" ht="90.0" customHeight="1">
      <c r="A571" s="9" t="s">
        <v>663</v>
      </c>
      <c r="B571" s="8" t="str">
        <f>IMAGE("http://plassets.ws.pho.to/a/e/default/1653.jpg")</f>
        <v/>
      </c>
      <c r="C571" s="11">
        <v>1653.0</v>
      </c>
      <c r="D571" s="4"/>
    </row>
    <row r="572" ht="90.0" customHeight="1">
      <c r="A572" s="9" t="s">
        <v>666</v>
      </c>
      <c r="B572" s="8" t="str">
        <f>IMAGE("http://plassets.ws.pho.to/a/e/default/2095.jpg")</f>
        <v/>
      </c>
      <c r="C572" s="11">
        <v>2095.0</v>
      </c>
      <c r="D572" s="4"/>
    </row>
    <row r="573" ht="90.0" customHeight="1">
      <c r="A573" s="9" t="s">
        <v>667</v>
      </c>
      <c r="B573" s="8" t="str">
        <f>IMAGE("http://plassets.ws.pho.to/a/e/default/623.jpg")</f>
        <v/>
      </c>
      <c r="C573" s="11">
        <v>623.0</v>
      </c>
      <c r="D573" s="4"/>
    </row>
    <row r="574" ht="90.0" customHeight="1">
      <c r="A574" s="9" t="s">
        <v>668</v>
      </c>
      <c r="B574" s="8" t="str">
        <f>IMAGE("http://plassets.ws.pho.to/a/e/default/369.jpg")</f>
        <v/>
      </c>
      <c r="C574" s="11">
        <v>369.0</v>
      </c>
      <c r="D574" s="4"/>
    </row>
    <row r="575" ht="90.0" customHeight="1">
      <c r="A575" s="9" t="s">
        <v>669</v>
      </c>
      <c r="B575" s="8" t="str">
        <f>IMAGE("http://plassets.ws.pho.to/a/e/default/2160.jpg")</f>
        <v/>
      </c>
      <c r="C575" s="11">
        <v>2160.0</v>
      </c>
      <c r="D575" s="4"/>
    </row>
    <row r="576" ht="90.0" customHeight="1">
      <c r="A576" s="9" t="s">
        <v>670</v>
      </c>
      <c r="B576" s="8" t="str">
        <f>IMAGE("http://plassets.ws.pho.to/a/e/default/2099.jpg")</f>
        <v/>
      </c>
      <c r="C576" s="11">
        <v>2099.0</v>
      </c>
      <c r="D576" s="4"/>
    </row>
    <row r="577" ht="90.0" customHeight="1">
      <c r="A577" s="9" t="s">
        <v>671</v>
      </c>
      <c r="B577" s="8" t="str">
        <f>IMAGE("http://plassets.ws.pho.to/a/e/default/2865.jpg")</f>
        <v/>
      </c>
      <c r="C577" s="11">
        <v>2865.0</v>
      </c>
      <c r="D577" s="4"/>
    </row>
    <row r="578" ht="90.0" customHeight="1">
      <c r="A578" s="9" t="s">
        <v>672</v>
      </c>
      <c r="B578" s="8" t="str">
        <f>IMAGE("http://plassets.ws.pho.to/a/e/default/1672.jpg")</f>
        <v/>
      </c>
      <c r="C578" s="11">
        <v>1672.0</v>
      </c>
      <c r="D578" s="4"/>
    </row>
    <row r="579" ht="90.0" customHeight="1">
      <c r="A579" s="9" t="s">
        <v>674</v>
      </c>
      <c r="B579" s="8" t="str">
        <f>IMAGE("http://plassets.ws.pho.to/a/e/default/619.jpg")</f>
        <v/>
      </c>
      <c r="C579" s="11">
        <v>619.0</v>
      </c>
      <c r="D579" s="4"/>
    </row>
    <row r="580" ht="90.0" customHeight="1">
      <c r="A580" s="9" t="s">
        <v>676</v>
      </c>
      <c r="B580" s="8" t="str">
        <f>IMAGE("http://plassets.ws.pho.to/a/e/default/2115.jpg")</f>
        <v/>
      </c>
      <c r="C580" s="11">
        <v>2115.0</v>
      </c>
      <c r="D580" s="4"/>
    </row>
    <row r="581" ht="90.0" customHeight="1">
      <c r="A581" s="9" t="s">
        <v>677</v>
      </c>
      <c r="B581" s="8" t="str">
        <f>IMAGE("http://plassets.ws.pho.to/a/e/default/2791.jpg")</f>
        <v/>
      </c>
      <c r="C581" s="11">
        <v>2791.0</v>
      </c>
      <c r="D581" s="4"/>
    </row>
    <row r="582" ht="90.0" customHeight="1">
      <c r="A582" s="9" t="s">
        <v>678</v>
      </c>
      <c r="B582" s="8" t="str">
        <f>IMAGE("http://plassets.ws.pho.to/a/e/default/2588.jpg")</f>
        <v/>
      </c>
      <c r="C582" s="11">
        <v>2588.0</v>
      </c>
      <c r="D582" s="4"/>
    </row>
    <row r="583" ht="90.0" customHeight="1">
      <c r="A583" s="9" t="s">
        <v>679</v>
      </c>
      <c r="B583" s="8" t="str">
        <f>IMAGE("http://plassets.ws.pho.to/a/e/default/1799.jpg")</f>
        <v/>
      </c>
      <c r="C583" s="11">
        <v>1799.0</v>
      </c>
      <c r="D583" s="4"/>
    </row>
    <row r="584" ht="90.0" customHeight="1">
      <c r="A584" s="9" t="s">
        <v>680</v>
      </c>
      <c r="B584" s="8" t="str">
        <f>IMAGE("http://plassets.ws.pho.to/a/e/default/1137.jpg")</f>
        <v/>
      </c>
      <c r="C584" s="11">
        <v>1137.0</v>
      </c>
      <c r="D584" s="4"/>
    </row>
    <row r="585" ht="90.0" customHeight="1">
      <c r="A585" s="9" t="s">
        <v>681</v>
      </c>
      <c r="B585" s="8" t="str">
        <f>IMAGE("http://plassets.ws.pho.to/a/e/default/826.gif")</f>
        <v/>
      </c>
      <c r="C585" s="11">
        <v>826.0</v>
      </c>
      <c r="D585" s="4"/>
    </row>
    <row r="586" ht="90.0" customHeight="1">
      <c r="A586" s="9" t="s">
        <v>682</v>
      </c>
      <c r="B586" s="8" t="str">
        <f>IMAGE("http://plassets.ws.pho.to/a/e/default/1865.jpg")</f>
        <v/>
      </c>
      <c r="C586" s="11">
        <v>1865.0</v>
      </c>
      <c r="D586" s="4"/>
    </row>
    <row r="587" ht="90.0" customHeight="1">
      <c r="A587" s="9" t="s">
        <v>683</v>
      </c>
      <c r="B587" s="8" t="str">
        <f>IMAGE("http://plassets.ws.pho.to/a/e/default/2963.jpg")</f>
        <v/>
      </c>
      <c r="C587" s="11">
        <v>2963.0</v>
      </c>
      <c r="D587" s="4"/>
    </row>
    <row r="588" ht="90.0" customHeight="1">
      <c r="A588" s="9" t="s">
        <v>684</v>
      </c>
      <c r="B588" s="8" t="str">
        <f>IMAGE("http://plassets.ws.pho.to/a/e/default/2278.jpg")</f>
        <v/>
      </c>
      <c r="C588" s="11">
        <v>2278.0</v>
      </c>
      <c r="D588" s="4"/>
    </row>
    <row r="589" ht="90.0" customHeight="1">
      <c r="A589" s="9" t="s">
        <v>685</v>
      </c>
      <c r="B589" s="8" t="str">
        <f>IMAGE("http://plassets.ws.pho.to/a/e/default/1776.jpg")</f>
        <v/>
      </c>
      <c r="C589" s="11">
        <v>1776.0</v>
      </c>
      <c r="D589" s="4"/>
    </row>
    <row r="590" ht="90.0" customHeight="1">
      <c r="A590" s="9" t="s">
        <v>686</v>
      </c>
      <c r="B590" s="8" t="str">
        <f>IMAGE("http://plassets.ws.pho.to/a/e/default/1556.jpg")</f>
        <v/>
      </c>
      <c r="C590" s="11">
        <v>1556.0</v>
      </c>
      <c r="D590" s="4"/>
    </row>
    <row r="591" ht="90.0" customHeight="1">
      <c r="A591" s="9" t="s">
        <v>688</v>
      </c>
      <c r="B591" s="8" t="str">
        <f>IMAGE("http://plassets.ws.pho.to/a/e/default/1936.jpg")</f>
        <v/>
      </c>
      <c r="C591" s="11">
        <v>1936.0</v>
      </c>
      <c r="D591" s="4"/>
    </row>
    <row r="592" ht="90.0" customHeight="1">
      <c r="A592" s="9" t="s">
        <v>689</v>
      </c>
      <c r="B592" s="8" t="str">
        <f>IMAGE("http://plassets.ws.pho.to/a/e/default/2155.jpg")</f>
        <v/>
      </c>
      <c r="C592" s="11">
        <v>2155.0</v>
      </c>
      <c r="D592" s="4"/>
    </row>
    <row r="593" ht="90.0" customHeight="1">
      <c r="A593" s="9" t="s">
        <v>690</v>
      </c>
      <c r="B593" s="8" t="str">
        <f>IMAGE("http://plassets.ws.pho.to/a/e/default/316.jpg")</f>
        <v/>
      </c>
      <c r="C593" s="11">
        <v>316.0</v>
      </c>
      <c r="D593" s="4"/>
    </row>
    <row r="594" ht="90.0" customHeight="1">
      <c r="A594" s="9" t="s">
        <v>691</v>
      </c>
      <c r="B594" s="8" t="str">
        <f>IMAGE("http://plassets.ws.pho.to/a/e/default/1796.jpg")</f>
        <v/>
      </c>
      <c r="C594" s="11">
        <v>1796.0</v>
      </c>
      <c r="D594" s="4"/>
    </row>
    <row r="595" ht="90.0" customHeight="1">
      <c r="A595" s="9" t="s">
        <v>692</v>
      </c>
      <c r="B595" s="8" t="str">
        <f>IMAGE("http://plassets.ws.pho.to/a/e/default/930.jpg")</f>
        <v/>
      </c>
      <c r="C595" s="11">
        <v>930.0</v>
      </c>
      <c r="D595" s="4"/>
    </row>
    <row r="596" ht="90.0" customHeight="1">
      <c r="A596" s="9" t="s">
        <v>693</v>
      </c>
      <c r="B596" s="8" t="str">
        <f>IMAGE("http://plassets.ws.pho.to/a/e/default/2286.jpg")</f>
        <v/>
      </c>
      <c r="C596" s="11">
        <v>2286.0</v>
      </c>
      <c r="D596" s="4"/>
    </row>
    <row r="597" ht="90.0" customHeight="1">
      <c r="A597" s="9" t="s">
        <v>695</v>
      </c>
      <c r="B597" s="8" t="str">
        <f>IMAGE("http://plassets.ws.pho.to/a/e/default/2836.jpg")</f>
        <v/>
      </c>
      <c r="C597" s="11">
        <v>2836.0</v>
      </c>
      <c r="D597" s="4"/>
    </row>
    <row r="598" ht="90.0" customHeight="1">
      <c r="A598" s="9" t="s">
        <v>696</v>
      </c>
      <c r="B598" s="8" t="str">
        <f>IMAGE("http://plassets.ws.pho.to/a/e/default/1505.jpg")</f>
        <v/>
      </c>
      <c r="C598" s="11">
        <v>1505.0</v>
      </c>
      <c r="D598" s="4"/>
    </row>
    <row r="599" ht="90.0" customHeight="1">
      <c r="A599" s="9" t="s">
        <v>697</v>
      </c>
      <c r="B599" s="8" t="str">
        <f>IMAGE("http://plassets.ws.pho.to/a/e/default/934.jpg")</f>
        <v/>
      </c>
      <c r="C599" s="11">
        <v>934.0</v>
      </c>
      <c r="D599" s="4"/>
    </row>
    <row r="600" ht="90.0" customHeight="1">
      <c r="A600" s="9" t="s">
        <v>698</v>
      </c>
      <c r="B600" s="8" t="str">
        <f>IMAGE("http://plassets.ws.pho.to/a/e/default/1659.jpg")</f>
        <v/>
      </c>
      <c r="C600" s="11">
        <v>1659.0</v>
      </c>
      <c r="D600" s="4"/>
    </row>
    <row r="601" ht="90.0" customHeight="1">
      <c r="A601" s="9" t="s">
        <v>699</v>
      </c>
      <c r="B601" s="8" t="str">
        <f>IMAGE("http://plassets.ws.pho.to/a/e/default/1476.jpg")</f>
        <v/>
      </c>
      <c r="C601" s="11">
        <v>1476.0</v>
      </c>
      <c r="D601" s="4"/>
    </row>
    <row r="602" ht="90.0" customHeight="1">
      <c r="A602" s="9" t="s">
        <v>700</v>
      </c>
      <c r="B602" s="8" t="str">
        <f>IMAGE("http://plassets.ws.pho.to/a/e/default/1103.jpg")</f>
        <v/>
      </c>
      <c r="C602" s="11">
        <v>1103.0</v>
      </c>
      <c r="D602" s="4"/>
    </row>
    <row r="603" ht="90.0" customHeight="1">
      <c r="A603" s="9" t="s">
        <v>701</v>
      </c>
      <c r="B603" s="8" t="str">
        <f>IMAGE("http://plassets.ws.pho.to/a/e/default/549.jpg")</f>
        <v/>
      </c>
      <c r="C603" s="11">
        <v>549.0</v>
      </c>
      <c r="D603" s="4"/>
    </row>
    <row r="604" ht="90.0" customHeight="1">
      <c r="A604" s="9" t="s">
        <v>702</v>
      </c>
      <c r="B604" s="8" t="str">
        <f>IMAGE("http://plassets.ws.pho.to/a/e/default/1097.jpg")</f>
        <v/>
      </c>
      <c r="C604" s="11">
        <v>1097.0</v>
      </c>
      <c r="D604" s="4"/>
    </row>
    <row r="605" ht="90.0" customHeight="1">
      <c r="A605" s="9" t="s">
        <v>703</v>
      </c>
      <c r="B605" s="8" t="str">
        <f>IMAGE("http://plassets.ws.pho.to/a/e/default/2793.jpg")</f>
        <v/>
      </c>
      <c r="C605" s="11">
        <v>2793.0</v>
      </c>
      <c r="D605" s="4"/>
    </row>
    <row r="606" ht="90.0" customHeight="1">
      <c r="A606" s="9" t="s">
        <v>704</v>
      </c>
      <c r="B606" s="8" t="str">
        <f>IMAGE("http://plassets.ws.pho.to/a/e/default/2307.jpg")</f>
        <v/>
      </c>
      <c r="C606" s="11">
        <v>2307.0</v>
      </c>
      <c r="D606" s="4"/>
    </row>
    <row r="607" ht="90.0" customHeight="1">
      <c r="A607" s="9" t="s">
        <v>705</v>
      </c>
      <c r="B607" s="8" t="str">
        <f>IMAGE("http://plassets.ws.pho.to/a/e/default/2572.jpg")</f>
        <v/>
      </c>
      <c r="C607" s="11">
        <v>2572.0</v>
      </c>
      <c r="D607" s="4"/>
    </row>
    <row r="608" ht="90.0" customHeight="1">
      <c r="A608" s="9" t="s">
        <v>706</v>
      </c>
      <c r="B608" s="8" t="str">
        <f>IMAGE("http://plassets.ws.pho.to/a/e/default/1321.jpg")</f>
        <v/>
      </c>
      <c r="C608" s="11">
        <v>1321.0</v>
      </c>
      <c r="D608" s="4"/>
    </row>
    <row r="609" ht="90.0" customHeight="1">
      <c r="A609" s="9" t="s">
        <v>707</v>
      </c>
      <c r="B609" s="8" t="str">
        <f>IMAGE("http://plassets.ws.pho.to/a/e/default/1853.jpg")</f>
        <v/>
      </c>
      <c r="C609" s="11">
        <v>1853.0</v>
      </c>
      <c r="D609" s="4"/>
    </row>
    <row r="610" ht="90.0" customHeight="1">
      <c r="A610" s="9" t="s">
        <v>708</v>
      </c>
      <c r="B610" s="8" t="str">
        <f>IMAGE("http://plassets.ws.pho.to/a/e/default/1624.jpg")</f>
        <v/>
      </c>
      <c r="C610" s="11">
        <v>1624.0</v>
      </c>
      <c r="D610" s="4"/>
    </row>
    <row r="611" ht="90.0" customHeight="1">
      <c r="A611" s="9" t="s">
        <v>709</v>
      </c>
      <c r="B611" s="8" t="str">
        <f>IMAGE("http://plassets.ws.pho.to/a/e/default/1167.jpg")</f>
        <v/>
      </c>
      <c r="C611" s="11">
        <v>1167.0</v>
      </c>
      <c r="D611" s="4"/>
    </row>
    <row r="612" ht="90.0" customHeight="1">
      <c r="A612" s="9" t="s">
        <v>710</v>
      </c>
      <c r="B612" s="8" t="str">
        <f>IMAGE("http://plassets.ws.pho.to/a/e/default/551.jpg")</f>
        <v/>
      </c>
      <c r="C612" s="11">
        <v>551.0</v>
      </c>
      <c r="D612" s="4"/>
    </row>
    <row r="613" ht="90.0" customHeight="1">
      <c r="A613" s="9" t="s">
        <v>711</v>
      </c>
      <c r="B613" s="8" t="str">
        <f>IMAGE("http://plassets.ws.pho.to/a/e/default/1193.jpg")</f>
        <v/>
      </c>
      <c r="C613" s="11">
        <v>1193.0</v>
      </c>
      <c r="D613" s="4"/>
    </row>
    <row r="614" ht="90.0" customHeight="1">
      <c r="A614" s="9" t="s">
        <v>712</v>
      </c>
      <c r="B614" s="8" t="str">
        <f>IMAGE("http://plassets.ws.pho.to/a/e/default/1663.jpg")</f>
        <v/>
      </c>
      <c r="C614" s="11">
        <v>1663.0</v>
      </c>
      <c r="D614" s="4"/>
    </row>
    <row r="615" ht="90.0" customHeight="1">
      <c r="A615" s="9" t="s">
        <v>713</v>
      </c>
      <c r="B615" s="8" t="str">
        <f>IMAGE("http://plassets.ws.pho.to/a/e/default/2100.jpg")</f>
        <v/>
      </c>
      <c r="C615" s="11">
        <v>2100.0</v>
      </c>
      <c r="D615" s="4"/>
    </row>
    <row r="616" ht="90.0" customHeight="1">
      <c r="A616" s="9" t="s">
        <v>714</v>
      </c>
      <c r="B616" s="8" t="str">
        <f>IMAGE("http://plassets.ws.pho.to/a/e/default/710.jpg")</f>
        <v/>
      </c>
      <c r="C616" s="11">
        <v>710.0</v>
      </c>
      <c r="D616" s="4"/>
    </row>
    <row r="617" ht="90.0" customHeight="1">
      <c r="A617" s="9" t="s">
        <v>715</v>
      </c>
      <c r="B617" s="8" t="str">
        <f>IMAGE("http://plassets.ws.pho.to/a/e/default/1063.jpg")</f>
        <v/>
      </c>
      <c r="C617" s="11">
        <v>1063.0</v>
      </c>
      <c r="D617" s="4"/>
    </row>
    <row r="618" ht="90.0" customHeight="1">
      <c r="A618" s="9" t="s">
        <v>716</v>
      </c>
      <c r="B618" s="8" t="str">
        <f>IMAGE("http://plassets.ws.pho.to/a/e/default/372.jpg")</f>
        <v/>
      </c>
      <c r="C618" s="11">
        <v>372.0</v>
      </c>
      <c r="D618" s="4"/>
    </row>
    <row r="619" ht="90.0" customHeight="1">
      <c r="A619" s="9" t="s">
        <v>717</v>
      </c>
      <c r="B619" s="8" t="str">
        <f>IMAGE("http://plassets.ws.pho.to/a/e/default/1346.jpg")</f>
        <v/>
      </c>
      <c r="C619" s="11">
        <v>1346.0</v>
      </c>
      <c r="D619" s="4"/>
    </row>
    <row r="620" ht="90.0" customHeight="1">
      <c r="A620" s="9" t="s">
        <v>718</v>
      </c>
      <c r="B620" s="8" t="str">
        <f>IMAGE("http://plassets.ws.pho.to/a/e/default/1594.jpg")</f>
        <v/>
      </c>
      <c r="C620" s="11">
        <v>1594.0</v>
      </c>
      <c r="D620" s="4"/>
    </row>
    <row r="621" ht="90.0" customHeight="1">
      <c r="A621" s="9" t="s">
        <v>719</v>
      </c>
      <c r="B621" s="8" t="str">
        <f>IMAGE("http://plassets.ws.pho.to/a/e/default/1925.jpg")</f>
        <v/>
      </c>
      <c r="C621" s="11">
        <v>1925.0</v>
      </c>
      <c r="D621" s="4"/>
    </row>
    <row r="622" ht="90.0" customHeight="1">
      <c r="A622" s="9" t="s">
        <v>720</v>
      </c>
      <c r="B622" s="8" t="str">
        <f>IMAGE("http://plassets.ws.pho.to/a/e/default/1643.jpg")</f>
        <v/>
      </c>
      <c r="C622" s="11">
        <v>1643.0</v>
      </c>
      <c r="D622" s="4"/>
    </row>
    <row r="623" ht="90.0" customHeight="1">
      <c r="A623" s="9" t="s">
        <v>721</v>
      </c>
      <c r="B623" s="8" t="str">
        <f>IMAGE("http://plassets.ws.pho.to/a/e/default/1480.jpg")</f>
        <v/>
      </c>
      <c r="C623" s="11">
        <v>1480.0</v>
      </c>
      <c r="D623" s="4"/>
    </row>
    <row r="624" ht="90.0" customHeight="1">
      <c r="A624" s="9" t="s">
        <v>722</v>
      </c>
      <c r="B624" s="8" t="str">
        <f>IMAGE("http://plassets.ws.pho.to/a/e/default/1855.jpg")</f>
        <v/>
      </c>
      <c r="C624" s="11">
        <v>1855.0</v>
      </c>
      <c r="D624" s="4"/>
    </row>
    <row r="625" ht="90.0" customHeight="1">
      <c r="A625" s="9" t="s">
        <v>723</v>
      </c>
      <c r="B625" s="8" t="str">
        <f>IMAGE("http://plassets.ws.pho.to/a/e/default/1641.jpg")</f>
        <v/>
      </c>
      <c r="C625" s="11">
        <v>1641.0</v>
      </c>
      <c r="D625" s="4"/>
    </row>
    <row r="626" ht="90.0" customHeight="1">
      <c r="A626" s="9" t="s">
        <v>724</v>
      </c>
      <c r="B626" s="8" t="str">
        <f>IMAGE("http://plassets.ws.pho.to/a/e/default/1581.jpg")</f>
        <v/>
      </c>
      <c r="C626" s="11">
        <v>1581.0</v>
      </c>
      <c r="D626" s="4"/>
    </row>
    <row r="627" ht="90.0" customHeight="1">
      <c r="A627" s="9" t="s">
        <v>725</v>
      </c>
      <c r="B627" s="8" t="str">
        <f>IMAGE("http://plassets.ws.pho.to/a/e/default/1341.jpg")</f>
        <v/>
      </c>
      <c r="C627" s="11">
        <v>1341.0</v>
      </c>
      <c r="D627" s="4"/>
    </row>
    <row r="628" ht="90.0" customHeight="1">
      <c r="A628" s="9" t="s">
        <v>726</v>
      </c>
      <c r="B628" s="8" t="str">
        <f>IMAGE("http://plassets.ws.pho.to/a/e/default/1533.jpg")</f>
        <v/>
      </c>
      <c r="C628" s="11">
        <v>1533.0</v>
      </c>
      <c r="D628" s="4"/>
    </row>
    <row r="629" ht="90.0" customHeight="1">
      <c r="A629" s="9" t="s">
        <v>727</v>
      </c>
      <c r="B629" s="8" t="str">
        <f>IMAGE("http://plassets.ws.pho.to/a/e/default/1300.jpg")</f>
        <v/>
      </c>
      <c r="C629" s="11">
        <v>1300.0</v>
      </c>
      <c r="D629" s="4"/>
    </row>
    <row r="630" ht="90.0" customHeight="1">
      <c r="A630" s="9" t="s">
        <v>728</v>
      </c>
      <c r="B630" s="8" t="str">
        <f>IMAGE("http://plassets.ws.pho.to/a/e/default/1879.jpg")</f>
        <v/>
      </c>
      <c r="C630" s="11">
        <v>1879.0</v>
      </c>
      <c r="D630" s="4"/>
    </row>
    <row r="631" ht="90.0" customHeight="1">
      <c r="A631" s="9" t="s">
        <v>729</v>
      </c>
      <c r="B631" s="8" t="str">
        <f>IMAGE("http://plassets.ws.pho.to/a/e/default/1271.jpg")</f>
        <v/>
      </c>
      <c r="C631" s="11">
        <v>1271.0</v>
      </c>
      <c r="D631" s="4"/>
    </row>
    <row r="632" ht="90.0" customHeight="1">
      <c r="A632" s="9" t="s">
        <v>730</v>
      </c>
      <c r="B632" s="8" t="str">
        <f>IMAGE("http://plassets.ws.pho.to/a/e/default/2931.jpg")</f>
        <v/>
      </c>
      <c r="C632" s="11">
        <v>2931.0</v>
      </c>
      <c r="D632" s="4"/>
    </row>
    <row r="633" ht="90.0" customHeight="1">
      <c r="A633" s="9" t="s">
        <v>731</v>
      </c>
      <c r="B633" s="8" t="str">
        <f>IMAGE("http://plassets.ws.pho.to/a/e/default/2664.jpg")</f>
        <v/>
      </c>
      <c r="C633" s="11">
        <v>2664.0</v>
      </c>
      <c r="D633" s="4"/>
    </row>
    <row r="634" ht="90.0" customHeight="1">
      <c r="A634" s="9" t="s">
        <v>732</v>
      </c>
      <c r="B634" s="8" t="str">
        <f>IMAGE("http://plassets.ws.pho.to/a/e/default/564.gif")</f>
        <v/>
      </c>
      <c r="C634" s="11">
        <v>564.0</v>
      </c>
      <c r="D634" s="4"/>
    </row>
    <row r="635" ht="90.0" customHeight="1">
      <c r="A635" s="9" t="s">
        <v>733</v>
      </c>
      <c r="B635" s="8" t="str">
        <f>IMAGE("http://plassets.ws.pho.to/a/e/default/566.jpg")</f>
        <v/>
      </c>
      <c r="C635" s="11">
        <v>566.0</v>
      </c>
      <c r="D635" s="4"/>
    </row>
    <row r="636" ht="90.0" customHeight="1">
      <c r="A636" s="9" t="s">
        <v>734</v>
      </c>
      <c r="B636" s="8" t="str">
        <f>IMAGE("http://plassets.ws.pho.to/a/e/default/941.jpg")</f>
        <v/>
      </c>
      <c r="C636" s="11">
        <v>941.0</v>
      </c>
      <c r="D636" s="4"/>
    </row>
    <row r="637" ht="90.0" customHeight="1">
      <c r="A637" s="9" t="s">
        <v>736</v>
      </c>
      <c r="B637" s="8" t="str">
        <f>IMAGE("http://plassets.ws.pho.to/a/e/default/931.jpg")</f>
        <v/>
      </c>
      <c r="C637" s="11">
        <v>931.0</v>
      </c>
      <c r="D637" s="4"/>
    </row>
    <row r="638" ht="90.0" customHeight="1">
      <c r="A638" s="9" t="s">
        <v>737</v>
      </c>
      <c r="B638" s="8" t="str">
        <f>IMAGE("http://plassets.ws.pho.to/a/e/default/2900.jpg")</f>
        <v/>
      </c>
      <c r="C638" s="11">
        <v>2900.0</v>
      </c>
      <c r="D638" s="4"/>
    </row>
    <row r="639" ht="90.0" customHeight="1">
      <c r="A639" s="9" t="s">
        <v>738</v>
      </c>
      <c r="B639" s="8" t="str">
        <f>IMAGE("http://plassets.ws.pho.to/a/e/default/2928.jpg")</f>
        <v/>
      </c>
      <c r="C639" s="11">
        <v>2928.0</v>
      </c>
      <c r="D639" s="4"/>
    </row>
    <row r="640" ht="90.0" customHeight="1">
      <c r="A640" s="9" t="s">
        <v>739</v>
      </c>
      <c r="B640" s="8" t="str">
        <f>IMAGE("http://plassets.ws.pho.to/a/e/default/501.jpg")</f>
        <v/>
      </c>
      <c r="C640" s="11">
        <v>501.0</v>
      </c>
      <c r="D640" s="4"/>
    </row>
    <row r="641" ht="90.0" customHeight="1">
      <c r="A641" s="9" t="s">
        <v>740</v>
      </c>
      <c r="B641" s="8" t="str">
        <f>IMAGE("http://plassets.ws.pho.to/a/e/default/524.jpg")</f>
        <v/>
      </c>
      <c r="C641" s="11">
        <v>524.0</v>
      </c>
      <c r="D641" s="4"/>
    </row>
    <row r="642" ht="90.0" customHeight="1">
      <c r="A642" s="9" t="s">
        <v>741</v>
      </c>
      <c r="B642" s="8" t="str">
        <f>IMAGE("http://plassets.ws.pho.to/a/e/default/1275.jpg")</f>
        <v/>
      </c>
      <c r="C642" s="11">
        <v>1275.0</v>
      </c>
      <c r="D642" s="4"/>
    </row>
    <row r="643" ht="90.0" customHeight="1">
      <c r="A643" s="9" t="s">
        <v>742</v>
      </c>
      <c r="B643" s="8" t="str">
        <f>IMAGE("http://plassets.ws.pho.to/a/e/default/1323.jpg")</f>
        <v/>
      </c>
      <c r="C643" s="11">
        <v>1323.0</v>
      </c>
      <c r="D643" s="4"/>
    </row>
    <row r="644" ht="90.0" customHeight="1">
      <c r="A644" s="9" t="s">
        <v>743</v>
      </c>
      <c r="B644" s="8" t="str">
        <f>IMAGE("http://plassets.ws.pho.to/a/e/default/2690.jpg")</f>
        <v/>
      </c>
      <c r="C644" s="11">
        <v>2690.0</v>
      </c>
      <c r="D644" s="4"/>
    </row>
    <row r="645" ht="90.0" customHeight="1">
      <c r="A645" s="9" t="s">
        <v>744</v>
      </c>
      <c r="B645" s="8" t="str">
        <f>IMAGE("http://plassets.ws.pho.to/a/e/default/2089.jpg")</f>
        <v/>
      </c>
      <c r="C645" s="11">
        <v>2089.0</v>
      </c>
      <c r="D645" s="4"/>
    </row>
    <row r="646" ht="90.0" customHeight="1">
      <c r="A646" s="9" t="s">
        <v>745</v>
      </c>
      <c r="B646" s="8" t="str">
        <f>IMAGE("http://plassets.ws.pho.to/a/e/default/2056.jpg")</f>
        <v/>
      </c>
      <c r="C646" s="11">
        <v>2056.0</v>
      </c>
      <c r="D646" s="4"/>
    </row>
    <row r="647" ht="90.0" customHeight="1">
      <c r="A647" s="9" t="s">
        <v>747</v>
      </c>
      <c r="B647" s="8" t="str">
        <f>IMAGE("http://plassets.ws.pho.to/a/e/default/2189.jpg")</f>
        <v/>
      </c>
      <c r="C647" s="11">
        <v>2189.0</v>
      </c>
      <c r="D647" s="4"/>
    </row>
    <row r="648" ht="90.0" customHeight="1">
      <c r="A648" s="9" t="s">
        <v>748</v>
      </c>
      <c r="B648" s="8" t="str">
        <f>IMAGE("http://plassets.ws.pho.to/a/e/default/1803.jpg")</f>
        <v/>
      </c>
      <c r="C648" s="11">
        <v>1803.0</v>
      </c>
      <c r="D648" s="4"/>
    </row>
    <row r="649" ht="90.0" customHeight="1">
      <c r="A649" s="9" t="s">
        <v>749</v>
      </c>
      <c r="B649" s="8" t="str">
        <f>IMAGE("http://plassets.ws.pho.to/a/e/default/1135.jpg")</f>
        <v/>
      </c>
      <c r="C649" s="11">
        <v>1135.0</v>
      </c>
      <c r="D649" s="4"/>
    </row>
    <row r="650" ht="90.0" customHeight="1">
      <c r="A650" s="9" t="s">
        <v>751</v>
      </c>
      <c r="B650" s="8" t="str">
        <f>IMAGE("http://plassets.ws.pho.to/a/e/default/897.jpg")</f>
        <v/>
      </c>
      <c r="C650" s="11">
        <v>897.0</v>
      </c>
      <c r="D650" s="4"/>
    </row>
    <row r="651" ht="90.0" customHeight="1">
      <c r="A651" s="9" t="s">
        <v>752</v>
      </c>
      <c r="B651" s="8" t="str">
        <f>IMAGE("http://plassets.ws.pho.to/a/e/default/736.jpg")</f>
        <v/>
      </c>
      <c r="C651" s="11">
        <v>736.0</v>
      </c>
      <c r="D651" s="4"/>
    </row>
    <row r="652" ht="90.0" customHeight="1">
      <c r="A652" s="9" t="s">
        <v>753</v>
      </c>
      <c r="B652" s="8" t="str">
        <f>IMAGE("http://plassets.ws.pho.to/a/e/default/1420.jpg")</f>
        <v/>
      </c>
      <c r="C652" s="11">
        <v>1420.0</v>
      </c>
      <c r="D652" s="4"/>
    </row>
    <row r="653" ht="90.0" customHeight="1">
      <c r="A653" s="9" t="s">
        <v>754</v>
      </c>
      <c r="B653" s="8" t="str">
        <f>IMAGE("http://plassets.ws.pho.to/a/e/default/720.jpg")</f>
        <v/>
      </c>
      <c r="C653" s="11">
        <v>720.0</v>
      </c>
      <c r="D653" s="4"/>
    </row>
    <row r="654" ht="90.0" customHeight="1">
      <c r="A654" s="9" t="s">
        <v>755</v>
      </c>
      <c r="B654" s="8" t="str">
        <f>IMAGE("http://plassets.ws.pho.to/a/e/default/456.jpg")</f>
        <v/>
      </c>
      <c r="C654" s="11">
        <v>456.0</v>
      </c>
      <c r="D654" s="4"/>
    </row>
    <row r="655" ht="90.0" customHeight="1">
      <c r="A655" s="9" t="s">
        <v>756</v>
      </c>
      <c r="B655" s="8" t="str">
        <f>IMAGE("http://plassets.ws.pho.to/a/e/default/1013.jpg")</f>
        <v/>
      </c>
      <c r="C655" s="11">
        <v>1013.0</v>
      </c>
      <c r="D655" s="4"/>
    </row>
    <row r="656" ht="90.0" customHeight="1">
      <c r="A656" s="9" t="s">
        <v>757</v>
      </c>
      <c r="B656" s="8" t="str">
        <f>IMAGE("http://plassets.ws.pho.to/a/e/default/786.jpg")</f>
        <v/>
      </c>
      <c r="C656" s="11">
        <v>786.0</v>
      </c>
      <c r="D656" s="4"/>
    </row>
    <row r="657" ht="90.0" customHeight="1">
      <c r="A657" s="9" t="s">
        <v>758</v>
      </c>
      <c r="B657" s="8" t="str">
        <f>IMAGE("http://plassets.ws.pho.to/a/e/default/1295.jpg")</f>
        <v/>
      </c>
      <c r="C657" s="11">
        <v>1295.0</v>
      </c>
      <c r="D657" s="4"/>
    </row>
    <row r="658" ht="90.0" customHeight="1">
      <c r="A658" s="9" t="s">
        <v>759</v>
      </c>
      <c r="B658" s="8" t="str">
        <f>IMAGE("http://plassets.ws.pho.to/a/e/default/1656.jpg")</f>
        <v/>
      </c>
      <c r="C658" s="11">
        <v>1656.0</v>
      </c>
      <c r="D658" s="4"/>
    </row>
    <row r="659" ht="90.0" customHeight="1">
      <c r="A659" s="9" t="s">
        <v>760</v>
      </c>
      <c r="B659" s="8" t="str">
        <f>IMAGE("http://plassets.ws.pho.to/a/e/default/2702.jpg")</f>
        <v/>
      </c>
      <c r="C659" s="11">
        <v>2702.0</v>
      </c>
      <c r="D659" s="4"/>
    </row>
    <row r="660" ht="90.0" customHeight="1">
      <c r="A660" s="9" t="s">
        <v>761</v>
      </c>
      <c r="B660" s="8" t="str">
        <f>IMAGE("http://plassets.ws.pho.to/a/e/default/1949.jpg")</f>
        <v/>
      </c>
      <c r="C660" s="11">
        <v>1949.0</v>
      </c>
      <c r="D660" s="4"/>
    </row>
    <row r="661" ht="90.0" customHeight="1">
      <c r="A661" s="9" t="s">
        <v>762</v>
      </c>
      <c r="B661" s="8" t="str">
        <f>IMAGE("http://plassets.ws.pho.to/a/e/default/995.jpg")</f>
        <v/>
      </c>
      <c r="C661" s="11">
        <v>995.0</v>
      </c>
      <c r="D661" s="4"/>
    </row>
    <row r="662" ht="90.0" customHeight="1">
      <c r="A662" s="9" t="s">
        <v>763</v>
      </c>
      <c r="B662" s="8" t="str">
        <f>IMAGE("http://plassets.ws.pho.to/a/e/default/1699.gif")</f>
        <v/>
      </c>
      <c r="C662" s="11">
        <v>1699.0</v>
      </c>
      <c r="D662" s="4"/>
    </row>
    <row r="663" ht="90.0" customHeight="1">
      <c r="A663" s="9" t="s">
        <v>764</v>
      </c>
      <c r="B663" s="8" t="str">
        <f>IMAGE("http://plassets.ws.pho.to/a/e/default/350.jpg")</f>
        <v/>
      </c>
      <c r="C663" s="11">
        <v>350.0</v>
      </c>
      <c r="D663" s="4"/>
    </row>
    <row r="664" ht="90.0" customHeight="1">
      <c r="A664" s="9" t="s">
        <v>765</v>
      </c>
      <c r="B664" s="8" t="str">
        <f>IMAGE("http://plassets.ws.pho.to/a/e/default/550.jpg")</f>
        <v/>
      </c>
      <c r="C664" s="11">
        <v>550.0</v>
      </c>
      <c r="D664" s="4"/>
    </row>
    <row r="665" ht="90.0" customHeight="1">
      <c r="A665" s="9" t="s">
        <v>766</v>
      </c>
      <c r="B665" s="8" t="str">
        <f>IMAGE("http://plassets.ws.pho.to/a/e/default/1253.jpg")</f>
        <v/>
      </c>
      <c r="C665" s="11">
        <v>1253.0</v>
      </c>
      <c r="D665" s="4"/>
    </row>
    <row r="666" ht="90.0" customHeight="1">
      <c r="A666" s="9" t="s">
        <v>767</v>
      </c>
      <c r="B666" s="8" t="str">
        <f>IMAGE("http://plassets.ws.pho.to/a/e/default/577.jpg")</f>
        <v/>
      </c>
      <c r="C666" s="11">
        <v>577.0</v>
      </c>
      <c r="D666" s="4"/>
    </row>
    <row r="667" ht="90.0" customHeight="1">
      <c r="A667" s="9" t="s">
        <v>768</v>
      </c>
      <c r="B667" s="8" t="str">
        <f>IMAGE("http://plassets.ws.pho.to/a/e/default/518.jpg")</f>
        <v/>
      </c>
      <c r="C667" s="11">
        <v>518.0</v>
      </c>
      <c r="D667" s="4"/>
    </row>
    <row r="668" ht="90.0" customHeight="1">
      <c r="A668" s="9" t="s">
        <v>769</v>
      </c>
      <c r="B668" s="8" t="str">
        <f>IMAGE("http://plassets.ws.pho.to/a/e/default/2361.jpg")</f>
        <v/>
      </c>
      <c r="C668" s="11">
        <v>2361.0</v>
      </c>
      <c r="D668" s="4"/>
    </row>
    <row r="669" ht="90.0" customHeight="1">
      <c r="A669" s="9" t="s">
        <v>770</v>
      </c>
      <c r="B669" s="8" t="str">
        <f>IMAGE("http://plassets.ws.pho.to/a/e/default/2019.jpg")</f>
        <v/>
      </c>
      <c r="C669" s="11">
        <v>2019.0</v>
      </c>
      <c r="D669" s="4"/>
    </row>
    <row r="670" ht="90.0" customHeight="1">
      <c r="A670" s="9" t="s">
        <v>771</v>
      </c>
      <c r="B670" s="8" t="str">
        <f>IMAGE("http://plassets.ws.pho.to/a/e/default/663.jpg")</f>
        <v/>
      </c>
      <c r="C670" s="11">
        <v>663.0</v>
      </c>
      <c r="D670" s="4"/>
    </row>
    <row r="671" ht="90.0" customHeight="1">
      <c r="A671" s="9" t="s">
        <v>772</v>
      </c>
      <c r="B671" s="8" t="str">
        <f>IMAGE("http://plassets.ws.pho.to/a/e/default/609.gif")</f>
        <v/>
      </c>
      <c r="C671" s="11">
        <v>609.0</v>
      </c>
      <c r="D671" s="4"/>
    </row>
    <row r="672" ht="90.0" customHeight="1">
      <c r="A672" s="9" t="s">
        <v>773</v>
      </c>
      <c r="B672" s="8" t="str">
        <f>IMAGE("http://plassets.ws.pho.to/a/e/default/1688.gif")</f>
        <v/>
      </c>
      <c r="C672" s="11">
        <v>1688.0</v>
      </c>
      <c r="D672" s="4"/>
    </row>
    <row r="673" ht="90.0" customHeight="1">
      <c r="A673" s="9" t="s">
        <v>775</v>
      </c>
      <c r="B673" s="8" t="str">
        <f>IMAGE("http://plassets.ws.pho.to/a/e/default/2583.jpg")</f>
        <v/>
      </c>
      <c r="C673" s="11">
        <v>2583.0</v>
      </c>
      <c r="D673" s="4"/>
    </row>
    <row r="674" ht="90.0" customHeight="1">
      <c r="A674" s="9" t="s">
        <v>776</v>
      </c>
      <c r="B674" s="8" t="str">
        <f>IMAGE("http://plassets.ws.pho.to/a/e/default/834.jpg")</f>
        <v/>
      </c>
      <c r="C674" s="11">
        <v>834.0</v>
      </c>
      <c r="D674" s="4"/>
    </row>
    <row r="675" ht="90.0" customHeight="1">
      <c r="A675" s="9" t="s">
        <v>777</v>
      </c>
      <c r="B675" s="8" t="str">
        <f>IMAGE("http://plassets.ws.pho.to/a/e/default/521.jpg")</f>
        <v/>
      </c>
      <c r="C675" s="11">
        <v>521.0</v>
      </c>
      <c r="D675" s="4"/>
    </row>
    <row r="676" ht="90.0" customHeight="1">
      <c r="A676" s="9" t="s">
        <v>778</v>
      </c>
      <c r="B676" s="8" t="str">
        <f>IMAGE("http://plassets.ws.pho.to/a/e/default/1132.jpg")</f>
        <v/>
      </c>
      <c r="C676" s="11">
        <v>1132.0</v>
      </c>
      <c r="D676" s="4"/>
    </row>
    <row r="677" ht="90.0" customHeight="1">
      <c r="A677" s="9" t="s">
        <v>780</v>
      </c>
      <c r="B677" s="8" t="str">
        <f>IMAGE("http://plassets.ws.pho.to/a/e/default/2301.jpg")</f>
        <v/>
      </c>
      <c r="C677" s="11">
        <v>2301.0</v>
      </c>
      <c r="D677" s="4"/>
    </row>
    <row r="678" ht="90.0" customHeight="1">
      <c r="A678" s="9" t="s">
        <v>781</v>
      </c>
      <c r="B678" s="8" t="str">
        <f>IMAGE("http://plassets.ws.pho.to/a/e/default/2988.jpg")</f>
        <v/>
      </c>
      <c r="C678" s="11">
        <v>2988.0</v>
      </c>
      <c r="D678" s="4"/>
    </row>
    <row r="679" ht="90.0" customHeight="1">
      <c r="A679" s="9" t="s">
        <v>782</v>
      </c>
      <c r="B679" s="8" t="str">
        <f>IMAGE("http://plassets.ws.pho.to/a/e/default/2989.jpg")</f>
        <v/>
      </c>
      <c r="C679" s="11">
        <v>2989.0</v>
      </c>
      <c r="D679" s="4"/>
    </row>
    <row r="680" ht="90.0" customHeight="1">
      <c r="A680" s="9" t="s">
        <v>783</v>
      </c>
      <c r="B680" s="8" t="str">
        <f>IMAGE("http://plassets.ws.pho.to/a/e/default/2990.jpg")</f>
        <v/>
      </c>
      <c r="C680" s="11">
        <v>2990.0</v>
      </c>
      <c r="D680" s="4"/>
    </row>
    <row r="681" ht="90.0" customHeight="1">
      <c r="A681" s="9" t="s">
        <v>784</v>
      </c>
      <c r="B681" s="8" t="str">
        <f>IMAGE("http://plassets.ws.pho.to/a/e/default/2112.jpg")</f>
        <v/>
      </c>
      <c r="C681" s="11">
        <v>2112.0</v>
      </c>
      <c r="D681" s="4"/>
    </row>
    <row r="682" ht="90.0" customHeight="1">
      <c r="A682" s="9" t="s">
        <v>785</v>
      </c>
      <c r="B682" s="8" t="str">
        <f>IMAGE("http://plassets.ws.pho.to/a/e/default/1884.jpg")</f>
        <v/>
      </c>
      <c r="C682" s="11">
        <v>1884.0</v>
      </c>
      <c r="D682" s="4"/>
    </row>
    <row r="683" ht="90.0" customHeight="1">
      <c r="A683" s="9" t="s">
        <v>786</v>
      </c>
      <c r="B683" s="8" t="str">
        <f>IMAGE("http://plassets.ws.pho.to/a/e/default/1481.jpg")</f>
        <v/>
      </c>
      <c r="C683" s="11">
        <v>1481.0</v>
      </c>
      <c r="D683" s="4"/>
    </row>
    <row r="684" ht="90.0" customHeight="1">
      <c r="A684" s="9" t="s">
        <v>787</v>
      </c>
      <c r="B684" s="8" t="str">
        <f>IMAGE("http://plassets.ws.pho.to/a/e/default/343.jpg")</f>
        <v/>
      </c>
      <c r="C684" s="11">
        <v>343.0</v>
      </c>
      <c r="D684" s="4"/>
    </row>
    <row r="685" ht="90.0" customHeight="1">
      <c r="A685" s="9" t="s">
        <v>788</v>
      </c>
      <c r="B685" s="8" t="str">
        <f>IMAGE("http://plassets.ws.pho.to/a/e/default/2324.jpg")</f>
        <v/>
      </c>
      <c r="C685" s="11">
        <v>2324.0</v>
      </c>
      <c r="D685" s="4"/>
    </row>
    <row r="686" ht="90.0" customHeight="1">
      <c r="A686" s="9" t="s">
        <v>789</v>
      </c>
      <c r="B686" s="8" t="str">
        <f>IMAGE("http://plassets.ws.pho.to/a/e/default/2398.jpg")</f>
        <v/>
      </c>
      <c r="C686" s="11">
        <v>2398.0</v>
      </c>
      <c r="D686" s="4"/>
    </row>
    <row r="687" ht="90.0" customHeight="1">
      <c r="A687" s="9" t="s">
        <v>790</v>
      </c>
      <c r="B687" s="8" t="str">
        <f>IMAGE("http://plassets.ws.pho.to/a/e/default/1189.jpg")</f>
        <v/>
      </c>
      <c r="C687" s="11">
        <v>1189.0</v>
      </c>
      <c r="D687" s="4"/>
    </row>
    <row r="688" ht="90.0" customHeight="1">
      <c r="A688" s="9" t="s">
        <v>791</v>
      </c>
      <c r="B688" s="8" t="str">
        <f>IMAGE("http://plassets.ws.pho.to/a/e/default/2399.jpg")</f>
        <v/>
      </c>
      <c r="C688" s="11">
        <v>2399.0</v>
      </c>
      <c r="D688" s="4"/>
    </row>
    <row r="689" ht="90.0" customHeight="1">
      <c r="A689" s="9" t="s">
        <v>792</v>
      </c>
      <c r="B689" s="8" t="str">
        <f>IMAGE("http://plassets.ws.pho.to/a/e/default/2237.jpg")</f>
        <v/>
      </c>
      <c r="C689" s="11">
        <v>2237.0</v>
      </c>
      <c r="D689" s="4"/>
    </row>
    <row r="690" ht="90.0" customHeight="1">
      <c r="A690" s="9" t="s">
        <v>793</v>
      </c>
      <c r="B690" s="8" t="str">
        <f>IMAGE("http://plassets.ws.pho.to/a/e/default/2684.jpg")</f>
        <v/>
      </c>
      <c r="C690" s="11">
        <v>2684.0</v>
      </c>
      <c r="D690" s="4"/>
    </row>
    <row r="691" ht="90.0" customHeight="1">
      <c r="A691" s="9" t="s">
        <v>795</v>
      </c>
      <c r="B691" s="8" t="str">
        <f>IMAGE("http://plassets.ws.pho.to/a/e/default/1777.jpg")</f>
        <v/>
      </c>
      <c r="C691" s="11">
        <v>1777.0</v>
      </c>
      <c r="D691" s="4"/>
    </row>
    <row r="692" ht="90.0" customHeight="1">
      <c r="A692" s="9" t="s">
        <v>796</v>
      </c>
      <c r="B692" s="8" t="str">
        <f>IMAGE("http://plassets.ws.pho.to/a/e/default/2999.jpg")</f>
        <v/>
      </c>
      <c r="C692" s="11">
        <v>2999.0</v>
      </c>
      <c r="D692" s="4"/>
    </row>
    <row r="693" ht="90.0" customHeight="1">
      <c r="A693" s="9" t="s">
        <v>797</v>
      </c>
      <c r="B693" s="8" t="str">
        <f>IMAGE("http://plassets.ws.pho.to/a/e/default/1926.jpg")</f>
        <v/>
      </c>
      <c r="C693" s="11">
        <v>1926.0</v>
      </c>
      <c r="D693" s="4"/>
    </row>
    <row r="694" ht="90.0" customHeight="1">
      <c r="A694" s="9" t="s">
        <v>799</v>
      </c>
      <c r="B694" s="8" t="str">
        <f>IMAGE("http://plassets.ws.pho.to/a/e/default/636.gif")</f>
        <v/>
      </c>
      <c r="C694" s="11">
        <v>636.0</v>
      </c>
      <c r="D694" s="4"/>
    </row>
    <row r="695" ht="90.0" customHeight="1">
      <c r="A695" s="9" t="s">
        <v>800</v>
      </c>
      <c r="B695" s="8" t="str">
        <f>IMAGE("http://plassets.ws.pho.to/a/e/default/2533.jpg")</f>
        <v/>
      </c>
      <c r="C695" s="11">
        <v>2533.0</v>
      </c>
      <c r="D695" s="4"/>
    </row>
    <row r="696" ht="90.0" customHeight="1">
      <c r="A696" s="9" t="s">
        <v>801</v>
      </c>
      <c r="B696" s="8" t="str">
        <f>IMAGE("http://plassets.ws.pho.to/a/e/default/547.gif")</f>
        <v/>
      </c>
      <c r="C696" s="11">
        <v>547.0</v>
      </c>
      <c r="D696" s="4"/>
    </row>
    <row r="697" ht="90.0" customHeight="1">
      <c r="A697" s="9" t="s">
        <v>802</v>
      </c>
      <c r="B697" s="8" t="str">
        <f>IMAGE("http://plassets.ws.pho.to/a/e/default/988.jpg")</f>
        <v/>
      </c>
      <c r="C697" s="11">
        <v>988.0</v>
      </c>
      <c r="D697" s="4"/>
    </row>
    <row r="698" ht="90.0" customHeight="1">
      <c r="A698" s="9" t="s">
        <v>803</v>
      </c>
      <c r="B698" s="8" t="str">
        <f>IMAGE("http://plassets.ws.pho.to/a/e/default/2010.jpg")</f>
        <v/>
      </c>
      <c r="C698" s="11">
        <v>2010.0</v>
      </c>
      <c r="D698" s="4"/>
    </row>
    <row r="699" ht="90.0" customHeight="1">
      <c r="A699" s="9" t="s">
        <v>804</v>
      </c>
      <c r="B699" s="8" t="str">
        <f>IMAGE("http://plassets.ws.pho.to/a/e/default/2794.jpg")</f>
        <v/>
      </c>
      <c r="C699" s="11">
        <v>2794.0</v>
      </c>
      <c r="D699" s="4"/>
    </row>
    <row r="700" ht="90.0" customHeight="1">
      <c r="A700" s="9" t="s">
        <v>805</v>
      </c>
      <c r="B700" s="8" t="str">
        <f>IMAGE("http://plassets.ws.pho.to/a/e/default/734.jpg")</f>
        <v/>
      </c>
      <c r="C700" s="11">
        <v>734.0</v>
      </c>
      <c r="D700" s="4"/>
    </row>
    <row r="701" ht="90.0" customHeight="1">
      <c r="A701" s="9" t="s">
        <v>806</v>
      </c>
      <c r="B701" s="8" t="str">
        <f>IMAGE("http://plassets.ws.pho.to/a/e/default/938.jpg")</f>
        <v/>
      </c>
      <c r="C701" s="11">
        <v>938.0</v>
      </c>
      <c r="D701" s="4"/>
    </row>
    <row r="702" ht="90.0" customHeight="1">
      <c r="A702" s="9" t="s">
        <v>807</v>
      </c>
      <c r="B702" s="8" t="str">
        <f>IMAGE("http://plassets.ws.pho.to/a/e/default/2686.jpg")</f>
        <v/>
      </c>
      <c r="C702" s="11">
        <v>2686.0</v>
      </c>
      <c r="D702" s="4"/>
    </row>
    <row r="703" ht="90.0" customHeight="1">
      <c r="A703" s="9" t="s">
        <v>808</v>
      </c>
      <c r="B703" s="8" t="str">
        <f>IMAGE("http://plassets.ws.pho.to/a/e/default/2102.jpg")</f>
        <v/>
      </c>
      <c r="C703" s="11">
        <v>2102.0</v>
      </c>
      <c r="D703" s="4"/>
    </row>
    <row r="704" ht="90.0" customHeight="1">
      <c r="A704" s="9" t="s">
        <v>809</v>
      </c>
      <c r="B704" s="8" t="str">
        <f>IMAGE("http://plassets.ws.pho.to/a/e/default/2508.jpg")</f>
        <v/>
      </c>
      <c r="C704" s="11">
        <v>2508.0</v>
      </c>
      <c r="D704" s="4"/>
    </row>
    <row r="705" ht="90.0" customHeight="1">
      <c r="A705" s="9" t="s">
        <v>810</v>
      </c>
      <c r="B705" s="8" t="str">
        <f>IMAGE("http://plassets.ws.pho.to/a/e/default/951.jpg")</f>
        <v/>
      </c>
      <c r="C705" s="11">
        <v>951.0</v>
      </c>
      <c r="D705" s="4"/>
    </row>
    <row r="706" ht="90.0" customHeight="1">
      <c r="A706" s="9" t="s">
        <v>811</v>
      </c>
      <c r="B706" s="8" t="str">
        <f>IMAGE("http://plassets.ws.pho.to/a/e/default/721.jpg")</f>
        <v/>
      </c>
      <c r="C706" s="11">
        <v>721.0</v>
      </c>
      <c r="D706" s="4"/>
    </row>
    <row r="707" ht="90.0" customHeight="1">
      <c r="A707" s="9" t="s">
        <v>812</v>
      </c>
      <c r="B707" s="8" t="str">
        <f>IMAGE("http://plassets.ws.pho.to/a/e/default/2349.jpg")</f>
        <v/>
      </c>
      <c r="C707" s="11">
        <v>2349.0</v>
      </c>
      <c r="D707" s="4"/>
    </row>
    <row r="708" ht="90.0" customHeight="1">
      <c r="A708" s="9" t="s">
        <v>813</v>
      </c>
      <c r="B708" s="8" t="str">
        <f>IMAGE("http://plassets.ws.pho.to/a/e/default/428.jpg")</f>
        <v/>
      </c>
      <c r="C708" s="11">
        <v>428.0</v>
      </c>
      <c r="D708" s="4"/>
    </row>
    <row r="709" ht="90.0" customHeight="1">
      <c r="A709" s="9" t="s">
        <v>814</v>
      </c>
      <c r="B709" s="8" t="str">
        <f>IMAGE("http://plassets.ws.pho.to/a/e/default/2946.jpg")</f>
        <v/>
      </c>
      <c r="C709" s="11">
        <v>2946.0</v>
      </c>
      <c r="D709" s="4"/>
    </row>
    <row r="710" ht="90.0" customHeight="1">
      <c r="A710" s="9" t="s">
        <v>815</v>
      </c>
      <c r="B710" s="8" t="str">
        <f>IMAGE("http://plassets.ws.pho.to/a/e/default/571.jpg")</f>
        <v/>
      </c>
      <c r="C710" s="11">
        <v>571.0</v>
      </c>
      <c r="D710" s="4"/>
    </row>
    <row r="711" ht="90.0" customHeight="1">
      <c r="A711" s="9" t="s">
        <v>816</v>
      </c>
      <c r="B711" s="8" t="str">
        <f>IMAGE("http://plassets.ws.pho.to/a/e/default/1131.gif")</f>
        <v/>
      </c>
      <c r="C711" s="11">
        <v>1131.0</v>
      </c>
      <c r="D711" s="4"/>
    </row>
    <row r="712" ht="90.0" customHeight="1">
      <c r="A712" s="9" t="s">
        <v>817</v>
      </c>
      <c r="B712" s="8" t="str">
        <f>IMAGE("http://plassets.ws.pho.to/a/e/default/546.jpg")</f>
        <v/>
      </c>
      <c r="C712" s="11">
        <v>546.0</v>
      </c>
      <c r="D712" s="4"/>
    </row>
    <row r="713" ht="90.0" customHeight="1">
      <c r="A713" s="9" t="s">
        <v>819</v>
      </c>
      <c r="B713" s="8" t="str">
        <f>IMAGE("http://plassets.ws.pho.to/a/e/default/686.jpg")</f>
        <v/>
      </c>
      <c r="C713" s="11">
        <v>686.0</v>
      </c>
      <c r="D713" s="4"/>
    </row>
    <row r="714" ht="90.0" customHeight="1">
      <c r="A714" s="9" t="s">
        <v>820</v>
      </c>
      <c r="B714" s="8" t="str">
        <f>IMAGE("http://plassets.ws.pho.to/a/e/default/429.jpg")</f>
        <v/>
      </c>
      <c r="C714" s="11">
        <v>429.0</v>
      </c>
      <c r="D714" s="4"/>
    </row>
    <row r="715" ht="90.0" customHeight="1">
      <c r="A715" s="9" t="s">
        <v>821</v>
      </c>
      <c r="B715" s="8" t="str">
        <f>IMAGE("http://plassets.ws.pho.to/a/e/default/2292.jpg")</f>
        <v/>
      </c>
      <c r="C715" s="11">
        <v>2292.0</v>
      </c>
      <c r="D715" s="4"/>
    </row>
    <row r="716" ht="90.0" customHeight="1">
      <c r="A716" s="9" t="s">
        <v>822</v>
      </c>
      <c r="B716" s="8" t="str">
        <f>IMAGE("http://plassets.ws.pho.to/a/e/default/3000.jpg")</f>
        <v/>
      </c>
      <c r="C716" s="11">
        <v>3000.0</v>
      </c>
      <c r="D716" s="4"/>
    </row>
    <row r="717" ht="90.0" customHeight="1">
      <c r="A717" s="9" t="s">
        <v>823</v>
      </c>
      <c r="B717" s="8" t="str">
        <f>IMAGE("http://plassets.ws.pho.to/a/e/default/2441.jpg")</f>
        <v/>
      </c>
      <c r="C717" s="11">
        <v>2441.0</v>
      </c>
      <c r="D717" s="4"/>
    </row>
    <row r="718" ht="90.0" customHeight="1">
      <c r="A718" s="9" t="s">
        <v>824</v>
      </c>
      <c r="B718" s="8" t="str">
        <f>IMAGE("http://plassets.ws.pho.to/a/e/default/2495.jpg")</f>
        <v/>
      </c>
      <c r="C718" s="11">
        <v>2495.0</v>
      </c>
      <c r="D718" s="4"/>
    </row>
    <row r="719" ht="90.0" customHeight="1">
      <c r="A719" s="9" t="s">
        <v>825</v>
      </c>
      <c r="B719" s="8" t="str">
        <f>IMAGE("http://plassets.ws.pho.to/a/e/default/2392.jpg")</f>
        <v/>
      </c>
      <c r="C719" s="11">
        <v>2392.0</v>
      </c>
      <c r="D719" s="4"/>
    </row>
    <row r="720" ht="90.0" customHeight="1">
      <c r="A720" s="9" t="s">
        <v>826</v>
      </c>
      <c r="B720" s="8" t="str">
        <f>IMAGE("http://plassets.ws.pho.to/a/e/default/2474.jpg")</f>
        <v/>
      </c>
      <c r="C720" s="11">
        <v>2474.0</v>
      </c>
      <c r="D720" s="4"/>
    </row>
    <row r="721" ht="90.0" customHeight="1">
      <c r="A721" s="9" t="s">
        <v>827</v>
      </c>
      <c r="B721" s="8" t="str">
        <f>IMAGE("http://plassets.ws.pho.to/a/e/default/2440.jpg")</f>
        <v/>
      </c>
      <c r="C721" s="11">
        <v>2440.0</v>
      </c>
      <c r="D721" s="4"/>
    </row>
    <row r="722" ht="90.0" customHeight="1">
      <c r="A722" s="9" t="s">
        <v>828</v>
      </c>
      <c r="B722" s="8" t="str">
        <f>IMAGE("http://plassets.ws.pho.to/a/e/default/2390.jpg")</f>
        <v/>
      </c>
      <c r="C722" s="11">
        <v>2390.0</v>
      </c>
      <c r="D722" s="4"/>
    </row>
    <row r="723" ht="90.0" customHeight="1">
      <c r="A723" s="9" t="s">
        <v>829</v>
      </c>
      <c r="B723" s="8" t="str">
        <f>IMAGE("http://plassets.ws.pho.to/a/e/default/2473.jpg")</f>
        <v/>
      </c>
      <c r="C723" s="11">
        <v>2473.0</v>
      </c>
      <c r="D723" s="4"/>
    </row>
    <row r="724" ht="90.0" customHeight="1">
      <c r="A724" s="9" t="s">
        <v>830</v>
      </c>
      <c r="B724" s="8" t="str">
        <f>IMAGE("http://plassets.ws.pho.to/a/e/default/2520.jpg")</f>
        <v/>
      </c>
      <c r="C724" s="11">
        <v>2520.0</v>
      </c>
      <c r="D724" s="4"/>
    </row>
    <row r="725" ht="90.0" customHeight="1">
      <c r="A725" s="9" t="s">
        <v>831</v>
      </c>
      <c r="B725" s="8" t="str">
        <f>IMAGE("http://plassets.ws.pho.to/a/e/default/2490.jpg")</f>
        <v/>
      </c>
      <c r="C725" s="11">
        <v>2490.0</v>
      </c>
      <c r="D725" s="4"/>
    </row>
    <row r="726" ht="90.0" customHeight="1">
      <c r="A726" s="9" t="s">
        <v>831</v>
      </c>
      <c r="B726" s="8" t="str">
        <f>IMAGE("http://plassets.ws.pho.to/a/e/default/2547.jpg")</f>
        <v/>
      </c>
      <c r="C726" s="11">
        <v>2547.0</v>
      </c>
      <c r="D726" s="4"/>
    </row>
    <row r="727" ht="90.0" customHeight="1">
      <c r="A727" s="9" t="s">
        <v>832</v>
      </c>
      <c r="B727" s="8" t="str">
        <f>IMAGE("http://plassets.ws.pho.to/a/e/default/2526.jpg")</f>
        <v/>
      </c>
      <c r="C727" s="11">
        <v>2526.0</v>
      </c>
      <c r="D727" s="4"/>
    </row>
    <row r="728" ht="90.0" customHeight="1">
      <c r="A728" s="9" t="s">
        <v>833</v>
      </c>
      <c r="B728" s="8" t="str">
        <f>IMAGE("http://plassets.ws.pho.to/a/e/default/2510.jpg")</f>
        <v/>
      </c>
      <c r="C728" s="11">
        <v>2510.0</v>
      </c>
      <c r="D728" s="4"/>
    </row>
    <row r="729" ht="90.0" customHeight="1">
      <c r="A729" s="9" t="s">
        <v>834</v>
      </c>
      <c r="B729" s="8" t="str">
        <f>IMAGE("http://plassets.ws.pho.to/a/e/default/2419.jpg")</f>
        <v/>
      </c>
      <c r="C729" s="11">
        <v>2419.0</v>
      </c>
      <c r="D729" s="4"/>
    </row>
    <row r="730" ht="90.0" customHeight="1">
      <c r="A730" s="9" t="s">
        <v>835</v>
      </c>
      <c r="B730" s="8" t="str">
        <f>IMAGE("http://plassets.ws.pho.to/a/e/default/2449.jpg")</f>
        <v/>
      </c>
      <c r="C730" s="11">
        <v>2449.0</v>
      </c>
      <c r="D730" s="4"/>
    </row>
    <row r="731" ht="90.0" customHeight="1">
      <c r="A731" s="9" t="s">
        <v>836</v>
      </c>
      <c r="B731" s="8" t="str">
        <f>IMAGE("http://plassets.ws.pho.to/a/e/default/2521.jpg")</f>
        <v/>
      </c>
      <c r="C731" s="11">
        <v>2521.0</v>
      </c>
      <c r="D731" s="4"/>
    </row>
    <row r="732" ht="90.0" customHeight="1">
      <c r="A732" s="9" t="s">
        <v>837</v>
      </c>
      <c r="B732" s="8" t="str">
        <f>IMAGE("http://plassets.ws.pho.to/a/e/default/2443.jpg")</f>
        <v/>
      </c>
      <c r="C732" s="11">
        <v>2443.0</v>
      </c>
      <c r="D732" s="4"/>
    </row>
    <row r="733" ht="90.0" customHeight="1">
      <c r="A733" s="9" t="s">
        <v>838</v>
      </c>
      <c r="B733" s="8" t="str">
        <f>IMAGE("http://plassets.ws.pho.to/a/e/default/2503.jpg")</f>
        <v/>
      </c>
      <c r="C733" s="11">
        <v>2503.0</v>
      </c>
      <c r="D733" s="4"/>
    </row>
    <row r="734" ht="90.0" customHeight="1">
      <c r="A734" s="9" t="s">
        <v>839</v>
      </c>
      <c r="B734" s="8" t="str">
        <f>IMAGE("http://plassets.ws.pho.to/a/e/default/2482.jpg")</f>
        <v/>
      </c>
      <c r="C734" s="11">
        <v>2482.0</v>
      </c>
      <c r="D734" s="4"/>
    </row>
    <row r="735" ht="90.0" customHeight="1">
      <c r="A735" s="9" t="s">
        <v>840</v>
      </c>
      <c r="B735" s="8" t="str">
        <f>IMAGE("http://plassets.ws.pho.to/a/e/default/2425.jpg")</f>
        <v/>
      </c>
      <c r="C735" s="11">
        <v>2425.0</v>
      </c>
      <c r="D735" s="4"/>
    </row>
    <row r="736" ht="90.0" customHeight="1">
      <c r="A736" s="9" t="s">
        <v>841</v>
      </c>
      <c r="B736" s="8" t="str">
        <f>IMAGE("http://plassets.ws.pho.to/a/e/default/2512.jpg")</f>
        <v/>
      </c>
      <c r="C736" s="11">
        <v>2512.0</v>
      </c>
      <c r="D736" s="4"/>
    </row>
    <row r="737" ht="90.0" customHeight="1">
      <c r="A737" s="9" t="s">
        <v>842</v>
      </c>
      <c r="B737" s="8" t="str">
        <f>IMAGE("http://plassets.ws.pho.to/a/e/default/2427.jpg")</f>
        <v/>
      </c>
      <c r="C737" s="11">
        <v>2427.0</v>
      </c>
      <c r="D737" s="4"/>
    </row>
    <row r="738" ht="90.0" customHeight="1">
      <c r="A738" s="9" t="s">
        <v>843</v>
      </c>
      <c r="B738" s="8" t="str">
        <f>IMAGE("http://plassets.ws.pho.to/a/e/default/2453.jpg")</f>
        <v/>
      </c>
      <c r="C738" s="11">
        <v>2453.0</v>
      </c>
      <c r="D738" s="4"/>
    </row>
    <row r="739" ht="90.0" customHeight="1">
      <c r="A739" s="9" t="s">
        <v>844</v>
      </c>
      <c r="B739" s="8" t="str">
        <f>IMAGE("http://plassets.ws.pho.to/a/e/default/2486.jpg")</f>
        <v/>
      </c>
      <c r="C739" s="11">
        <v>2486.0</v>
      </c>
      <c r="D739" s="4"/>
    </row>
    <row r="740" ht="90.0" customHeight="1">
      <c r="A740" s="9" t="s">
        <v>845</v>
      </c>
      <c r="B740" s="8" t="str">
        <f>IMAGE("http://plassets.ws.pho.to/a/e/default/2442.jpg")</f>
        <v/>
      </c>
      <c r="C740" s="11">
        <v>2442.0</v>
      </c>
      <c r="D740" s="4"/>
    </row>
    <row r="741" ht="90.0" customHeight="1">
      <c r="A741" s="9" t="s">
        <v>846</v>
      </c>
      <c r="B741" s="8" t="str">
        <f>IMAGE("http://plassets.ws.pho.to/a/e/default/2415.jpg")</f>
        <v/>
      </c>
      <c r="C741" s="11">
        <v>2415.0</v>
      </c>
      <c r="D741" s="4"/>
    </row>
    <row r="742" ht="90.0" customHeight="1">
      <c r="A742" s="9" t="s">
        <v>847</v>
      </c>
      <c r="B742" s="8" t="str">
        <f>IMAGE("http://plassets.ws.pho.to/a/e/default/2463.jpg")</f>
        <v/>
      </c>
      <c r="C742" s="11">
        <v>2463.0</v>
      </c>
      <c r="D742" s="4"/>
    </row>
    <row r="743" ht="90.0" customHeight="1">
      <c r="A743" s="9" t="s">
        <v>848</v>
      </c>
      <c r="B743" s="8" t="str">
        <f>IMAGE("http://plassets.ws.pho.to/a/e/default/2436.jpg")</f>
        <v/>
      </c>
      <c r="C743" s="11">
        <v>2436.0</v>
      </c>
      <c r="D743" s="4"/>
    </row>
    <row r="744" ht="90.0" customHeight="1">
      <c r="A744" s="9" t="s">
        <v>849</v>
      </c>
      <c r="B744" s="8" t="str">
        <f>IMAGE("http://plassets.ws.pho.to/a/e/default/2496.jpg")</f>
        <v/>
      </c>
      <c r="C744" s="11">
        <v>2496.0</v>
      </c>
      <c r="D744" s="4"/>
    </row>
    <row r="745" ht="90.0" customHeight="1">
      <c r="A745" s="9" t="s">
        <v>850</v>
      </c>
      <c r="B745" s="8" t="str">
        <f>IMAGE("http://plassets.ws.pho.to/a/e/default/2528.jpg")</f>
        <v/>
      </c>
      <c r="C745" s="11">
        <v>2528.0</v>
      </c>
      <c r="D745" s="4"/>
    </row>
    <row r="746" ht="90.0" customHeight="1">
      <c r="A746" s="9" t="s">
        <v>851</v>
      </c>
      <c r="B746" s="8" t="str">
        <f>IMAGE("http://plassets.ws.pho.to/a/e/default/2549.jpg")</f>
        <v/>
      </c>
      <c r="C746" s="11">
        <v>2549.0</v>
      </c>
      <c r="D746" s="4"/>
    </row>
    <row r="747" ht="90.0" customHeight="1">
      <c r="A747" s="9" t="s">
        <v>852</v>
      </c>
      <c r="B747" s="8" t="str">
        <f>IMAGE("http://plassets.ws.pho.to/a/e/default/2476.jpg")</f>
        <v/>
      </c>
      <c r="C747" s="11">
        <v>2476.0</v>
      </c>
      <c r="D747" s="4"/>
    </row>
    <row r="748" ht="90.0" customHeight="1">
      <c r="A748" s="9" t="s">
        <v>853</v>
      </c>
      <c r="B748" s="8" t="str">
        <f>IMAGE("http://plassets.ws.pho.to/a/e/default/2395.jpg")</f>
        <v/>
      </c>
      <c r="C748" s="11">
        <v>2395.0</v>
      </c>
      <c r="D748" s="4"/>
    </row>
    <row r="749" ht="90.0" customHeight="1">
      <c r="A749" s="9" t="s">
        <v>854</v>
      </c>
      <c r="B749" s="8" t="str">
        <f>IMAGE("http://plassets.ws.pho.to/a/e/default/2523.jpg")</f>
        <v/>
      </c>
      <c r="C749" s="11">
        <v>2523.0</v>
      </c>
      <c r="D749" s="4"/>
    </row>
    <row r="750" ht="90.0" customHeight="1">
      <c r="A750" s="9" t="s">
        <v>855</v>
      </c>
      <c r="B750" s="8" t="str">
        <f>IMAGE("http://plassets.ws.pho.to/a/e/default/2439.jpg")</f>
        <v/>
      </c>
      <c r="C750" s="11">
        <v>2439.0</v>
      </c>
      <c r="D750" s="4"/>
    </row>
    <row r="751" ht="90.0" customHeight="1">
      <c r="A751" s="9" t="s">
        <v>856</v>
      </c>
      <c r="B751" s="8" t="str">
        <f>IMAGE("http://plassets.ws.pho.to/a/e/default/2497.jpg")</f>
        <v/>
      </c>
      <c r="C751" s="11">
        <v>2497.0</v>
      </c>
      <c r="D751" s="4"/>
    </row>
    <row r="752" ht="90.0" customHeight="1">
      <c r="A752" s="9" t="s">
        <v>857</v>
      </c>
      <c r="B752" s="8" t="str">
        <f>IMAGE("http://plassets.ws.pho.to/a/e/default/2471.jpg")</f>
        <v/>
      </c>
      <c r="C752" s="11">
        <v>2471.0</v>
      </c>
      <c r="D752" s="4"/>
    </row>
    <row r="753" ht="90.0" customHeight="1">
      <c r="A753" s="9" t="s">
        <v>858</v>
      </c>
      <c r="B753" s="8" t="str">
        <f>IMAGE("http://plassets.ws.pho.to/a/e/default/2394.jpg")</f>
        <v/>
      </c>
      <c r="C753" s="11">
        <v>2394.0</v>
      </c>
      <c r="D753" s="4"/>
    </row>
    <row r="754" ht="90.0" customHeight="1">
      <c r="A754" s="9" t="s">
        <v>859</v>
      </c>
      <c r="B754" s="8" t="str">
        <f>IMAGE("http://plassets.ws.pho.to/a/e/default/2384.jpg")</f>
        <v/>
      </c>
      <c r="C754" s="11">
        <v>2384.0</v>
      </c>
      <c r="D754" s="4"/>
    </row>
    <row r="755" ht="90.0" customHeight="1">
      <c r="A755" s="9" t="s">
        <v>860</v>
      </c>
      <c r="B755" s="8" t="str">
        <f>IMAGE("http://plassets.ws.pho.to/a/e/default/2451.jpg")</f>
        <v/>
      </c>
      <c r="C755" s="11">
        <v>2451.0</v>
      </c>
      <c r="D755" s="4"/>
    </row>
    <row r="756" ht="90.0" customHeight="1">
      <c r="A756" s="9" t="s">
        <v>861</v>
      </c>
      <c r="B756" s="8" t="str">
        <f>IMAGE("http://plassets.ws.pho.to/a/e/default/2491.jpg")</f>
        <v/>
      </c>
      <c r="C756" s="11">
        <v>2491.0</v>
      </c>
      <c r="D756" s="4"/>
    </row>
    <row r="757" ht="90.0" customHeight="1">
      <c r="A757" s="9" t="s">
        <v>861</v>
      </c>
      <c r="B757" s="8" t="str">
        <f>IMAGE("http://plassets.ws.pho.to/a/e/default/2548.jpg")</f>
        <v/>
      </c>
      <c r="C757" s="11">
        <v>2548.0</v>
      </c>
      <c r="D757" s="4"/>
    </row>
    <row r="758" ht="90.0" customHeight="1">
      <c r="A758" s="9" t="s">
        <v>862</v>
      </c>
      <c r="B758" s="8" t="str">
        <f>IMAGE("http://plassets.ws.pho.to/a/e/default/2513.jpg")</f>
        <v/>
      </c>
      <c r="C758" s="11">
        <v>2513.0</v>
      </c>
      <c r="D758" s="4"/>
    </row>
    <row r="759" ht="90.0" customHeight="1">
      <c r="A759" s="9" t="s">
        <v>863</v>
      </c>
      <c r="B759" s="8" t="str">
        <f>IMAGE("http://plassets.ws.pho.to/a/e/default/2529.jpg")</f>
        <v/>
      </c>
      <c r="C759" s="11">
        <v>2529.0</v>
      </c>
      <c r="D759" s="4"/>
    </row>
    <row r="760" ht="90.0" customHeight="1">
      <c r="A760" s="9" t="s">
        <v>864</v>
      </c>
      <c r="B760" s="8" t="str">
        <f>IMAGE("http://plassets.ws.pho.to/a/e/default/2456.jpg")</f>
        <v/>
      </c>
      <c r="C760" s="11">
        <v>2456.0</v>
      </c>
      <c r="D760" s="4"/>
    </row>
    <row r="761" ht="90.0" customHeight="1">
      <c r="A761" s="9" t="s">
        <v>865</v>
      </c>
      <c r="B761" s="8" t="str">
        <f>IMAGE("http://plassets.ws.pho.to/a/e/default/2524.jpg")</f>
        <v/>
      </c>
      <c r="C761" s="11">
        <v>2524.0</v>
      </c>
      <c r="D761" s="4"/>
    </row>
    <row r="762" ht="90.0" customHeight="1">
      <c r="A762" s="9" t="s">
        <v>866</v>
      </c>
      <c r="B762" s="8" t="str">
        <f>IMAGE("http://plassets.ws.pho.to/a/e/default/2420.jpg")</f>
        <v/>
      </c>
      <c r="C762" s="11">
        <v>2420.0</v>
      </c>
      <c r="D762" s="4"/>
    </row>
    <row r="763" ht="90.0" customHeight="1">
      <c r="A763" s="9" t="s">
        <v>867</v>
      </c>
      <c r="B763" s="8" t="str">
        <f>IMAGE("http://plassets.ws.pho.to/a/e/default/2498.jpg")</f>
        <v/>
      </c>
      <c r="C763" s="11">
        <v>2498.0</v>
      </c>
      <c r="D763" s="4"/>
    </row>
    <row r="764" ht="90.0" customHeight="1">
      <c r="A764" s="9" t="s">
        <v>868</v>
      </c>
      <c r="B764" s="8" t="str">
        <f>IMAGE("http://plassets.ws.pho.to/a/e/default/2389.jpg")</f>
        <v/>
      </c>
      <c r="C764" s="11">
        <v>2389.0</v>
      </c>
      <c r="D764" s="4"/>
    </row>
    <row r="765" ht="90.0" customHeight="1">
      <c r="A765" s="9" t="s">
        <v>869</v>
      </c>
      <c r="B765" s="8" t="str">
        <f>IMAGE("http://plassets.ws.pho.to/a/e/default/2527.jpg")</f>
        <v/>
      </c>
      <c r="C765" s="11">
        <v>2527.0</v>
      </c>
      <c r="D765" s="4"/>
    </row>
    <row r="766" ht="90.0" customHeight="1">
      <c r="A766" s="9" t="s">
        <v>870</v>
      </c>
      <c r="B766" s="8" t="str">
        <f>IMAGE("http://plassets.ws.pho.to/a/e/default/2550.jpg")</f>
        <v/>
      </c>
      <c r="C766" s="11">
        <v>2550.0</v>
      </c>
      <c r="D766" s="4"/>
    </row>
    <row r="767" ht="90.0" customHeight="1">
      <c r="A767" s="9" t="s">
        <v>871</v>
      </c>
      <c r="B767" s="8" t="str">
        <f>IMAGE("http://plassets.ws.pho.to/a/e/default/2470.jpg")</f>
        <v/>
      </c>
      <c r="C767" s="11">
        <v>2470.0</v>
      </c>
      <c r="D767" s="4"/>
    </row>
    <row r="768" ht="90.0" customHeight="1">
      <c r="A768" s="9" t="s">
        <v>872</v>
      </c>
      <c r="B768" s="8" t="str">
        <f>IMAGE("http://plassets.ws.pho.to/a/e/default/2437.jpg")</f>
        <v/>
      </c>
      <c r="C768" s="11">
        <v>2437.0</v>
      </c>
      <c r="D768" s="4"/>
    </row>
    <row r="769" ht="90.0" customHeight="1">
      <c r="A769" s="9" t="s">
        <v>873</v>
      </c>
      <c r="B769" s="8" t="str">
        <f>IMAGE("http://plassets.ws.pho.to/a/e/default/2518.jpg")</f>
        <v/>
      </c>
      <c r="C769" s="11">
        <v>2518.0</v>
      </c>
      <c r="D769" s="4"/>
    </row>
    <row r="770" ht="90.0" customHeight="1">
      <c r="A770" s="9" t="s">
        <v>874</v>
      </c>
      <c r="B770" s="8" t="str">
        <f>IMAGE("http://plassets.ws.pho.to/a/e/default/2417.jpg")</f>
        <v/>
      </c>
      <c r="C770" s="11">
        <v>2417.0</v>
      </c>
      <c r="D770" s="4"/>
    </row>
    <row r="771" ht="90.0" customHeight="1">
      <c r="A771" s="9" t="s">
        <v>875</v>
      </c>
      <c r="B771" s="8" t="str">
        <f>IMAGE("http://plassets.ws.pho.to/a/e/default/2478.jpg")</f>
        <v/>
      </c>
      <c r="C771" s="11">
        <v>2478.0</v>
      </c>
      <c r="D771" s="4"/>
    </row>
    <row r="772" ht="90.0" customHeight="1">
      <c r="A772" s="9" t="s">
        <v>876</v>
      </c>
      <c r="B772" s="8" t="str">
        <f>IMAGE("http://plassets.ws.pho.to/a/e/default/2459.jpg")</f>
        <v/>
      </c>
      <c r="C772" s="11">
        <v>2459.0</v>
      </c>
      <c r="D772" s="4"/>
    </row>
    <row r="773" ht="90.0" customHeight="1">
      <c r="A773" s="9" t="s">
        <v>877</v>
      </c>
      <c r="B773" s="8" t="str">
        <f>IMAGE("http://plassets.ws.pho.to/a/e/default/2391.jpg")</f>
        <v/>
      </c>
      <c r="C773" s="11">
        <v>2391.0</v>
      </c>
      <c r="D773" s="4"/>
    </row>
    <row r="774" ht="90.0" customHeight="1">
      <c r="A774" s="9" t="s">
        <v>878</v>
      </c>
      <c r="B774" s="8" t="str">
        <f>IMAGE("http://plassets.ws.pho.to/a/e/default/2477.jpg")</f>
        <v/>
      </c>
      <c r="C774" s="11">
        <v>2477.0</v>
      </c>
      <c r="D774" s="4"/>
    </row>
    <row r="775" ht="90.0" customHeight="1">
      <c r="A775" s="9" t="s">
        <v>879</v>
      </c>
      <c r="B775" s="8" t="str">
        <f>IMAGE("http://plassets.ws.pho.to/a/e/default/2444.jpg")</f>
        <v/>
      </c>
      <c r="C775" s="11">
        <v>2444.0</v>
      </c>
      <c r="D775" s="4"/>
    </row>
    <row r="776" ht="90.0" customHeight="1">
      <c r="A776" s="9" t="s">
        <v>880</v>
      </c>
      <c r="B776" s="8" t="str">
        <f>IMAGE("http://plassets.ws.pho.to/a/e/default/2465.jpg")</f>
        <v/>
      </c>
      <c r="C776" s="11">
        <v>2465.0</v>
      </c>
      <c r="D776" s="4"/>
    </row>
    <row r="777" ht="90.0" customHeight="1">
      <c r="A777" s="9" t="s">
        <v>881</v>
      </c>
      <c r="B777" s="8" t="str">
        <f>IMAGE("http://plassets.ws.pho.to/a/e/default/2435.jpg")</f>
        <v/>
      </c>
      <c r="C777" s="11">
        <v>2435.0</v>
      </c>
      <c r="D777" s="4"/>
    </row>
    <row r="778" ht="90.0" customHeight="1">
      <c r="A778" s="9" t="s">
        <v>882</v>
      </c>
      <c r="B778" s="8" t="str">
        <f>IMAGE("http://plassets.ws.pho.to/a/e/default/2511.jpg")</f>
        <v/>
      </c>
      <c r="C778" s="11">
        <v>2511.0</v>
      </c>
      <c r="D778" s="4"/>
    </row>
    <row r="779" ht="90.0" customHeight="1">
      <c r="A779" s="9" t="s">
        <v>883</v>
      </c>
      <c r="B779" s="8" t="str">
        <f>IMAGE("http://plassets.ws.pho.to/a/e/default/2426.jpg")</f>
        <v/>
      </c>
      <c r="C779" s="11">
        <v>2426.0</v>
      </c>
      <c r="D779" s="4"/>
    </row>
    <row r="780" ht="90.0" customHeight="1">
      <c r="A780" s="9" t="s">
        <v>884</v>
      </c>
      <c r="B780" s="8" t="str">
        <f>IMAGE("http://plassets.ws.pho.to/a/e/default/2485.jpg")</f>
        <v/>
      </c>
      <c r="C780" s="11">
        <v>2485.0</v>
      </c>
      <c r="D780" s="4"/>
    </row>
    <row r="781" ht="90.0" customHeight="1">
      <c r="A781" s="9" t="s">
        <v>885</v>
      </c>
      <c r="B781" s="8" t="str">
        <f>IMAGE("http://plassets.ws.pho.to/a/e/default/2454.jpg")</f>
        <v/>
      </c>
      <c r="C781" s="11">
        <v>2454.0</v>
      </c>
      <c r="D781" s="4"/>
    </row>
    <row r="782" ht="90.0" customHeight="1">
      <c r="A782" s="9" t="s">
        <v>886</v>
      </c>
      <c r="B782" s="8" t="str">
        <f>IMAGE("http://plassets.ws.pho.to/a/e/default/2430.jpg")</f>
        <v/>
      </c>
      <c r="C782" s="11">
        <v>2430.0</v>
      </c>
      <c r="D782" s="4"/>
    </row>
    <row r="783" ht="90.0" customHeight="1">
      <c r="A783" s="9" t="s">
        <v>887</v>
      </c>
      <c r="B783" s="8" t="str">
        <f>IMAGE("http://plassets.ws.pho.to/a/e/default/2504.jpg")</f>
        <v/>
      </c>
      <c r="C783" s="11">
        <v>2504.0</v>
      </c>
      <c r="D783" s="4"/>
    </row>
    <row r="784" ht="90.0" customHeight="1">
      <c r="A784" s="9" t="s">
        <v>888</v>
      </c>
      <c r="B784" s="8" t="str">
        <f>IMAGE("http://plassets.ws.pho.to/a/e/default/2416.jpg")</f>
        <v/>
      </c>
      <c r="C784" s="11">
        <v>2416.0</v>
      </c>
      <c r="D784" s="4"/>
    </row>
    <row r="785" ht="90.0" customHeight="1">
      <c r="A785" s="9" t="s">
        <v>889</v>
      </c>
      <c r="B785" s="8" t="str">
        <f>IMAGE("http://plassets.ws.pho.to/a/e/default/2461.jpg")</f>
        <v/>
      </c>
      <c r="C785" s="11">
        <v>2461.0</v>
      </c>
      <c r="D785" s="4"/>
    </row>
    <row r="786" ht="90.0" customHeight="1">
      <c r="A786" s="9" t="s">
        <v>890</v>
      </c>
      <c r="B786" s="8" t="str">
        <f>IMAGE("http://plassets.ws.pho.to/a/e/default/2480.jpg")</f>
        <v/>
      </c>
      <c r="C786" s="11">
        <v>2480.0</v>
      </c>
      <c r="D786" s="4"/>
    </row>
    <row r="787" ht="90.0" customHeight="1">
      <c r="A787" s="9" t="s">
        <v>891</v>
      </c>
      <c r="B787" s="8" t="str">
        <f>IMAGE("http://plassets.ws.pho.to/a/e/default/2466.jpg")</f>
        <v/>
      </c>
      <c r="C787" s="11">
        <v>2466.0</v>
      </c>
      <c r="D787" s="4"/>
    </row>
    <row r="788" ht="90.0" customHeight="1">
      <c r="A788" s="9" t="s">
        <v>892</v>
      </c>
      <c r="B788" s="8" t="str">
        <f>IMAGE("http://plassets.ws.pho.to/a/e/default/2475.jpg")</f>
        <v/>
      </c>
      <c r="C788" s="11">
        <v>2475.0</v>
      </c>
      <c r="D788" s="4"/>
    </row>
    <row r="789" ht="90.0" customHeight="1">
      <c r="A789" s="9" t="s">
        <v>893</v>
      </c>
      <c r="B789" s="8" t="str">
        <f>IMAGE("http://plassets.ws.pho.to/a/e/default/2396.jpg")</f>
        <v/>
      </c>
      <c r="C789" s="11">
        <v>2396.0</v>
      </c>
      <c r="D789" s="4"/>
    </row>
    <row r="790" ht="90.0" customHeight="1">
      <c r="A790" s="9" t="s">
        <v>894</v>
      </c>
      <c r="B790" s="8" t="str">
        <f>IMAGE("http://plassets.ws.pho.to/a/e/default/2445.jpg")</f>
        <v/>
      </c>
      <c r="C790" s="11">
        <v>2445.0</v>
      </c>
      <c r="D790" s="4"/>
    </row>
    <row r="791" ht="90.0" customHeight="1">
      <c r="A791" s="9" t="s">
        <v>895</v>
      </c>
      <c r="B791" s="8" t="str">
        <f>IMAGE("http://plassets.ws.pho.to/a/e/default/2418.jpg")</f>
        <v/>
      </c>
      <c r="C791" s="11">
        <v>2418.0</v>
      </c>
      <c r="D791" s="4"/>
    </row>
    <row r="792" ht="90.0" customHeight="1">
      <c r="A792" s="9" t="s">
        <v>896</v>
      </c>
      <c r="B792" s="8" t="str">
        <f>IMAGE("http://plassets.ws.pho.to/a/e/default/2457.jpg")</f>
        <v/>
      </c>
      <c r="C792" s="11">
        <v>2457.0</v>
      </c>
      <c r="D792" s="4"/>
    </row>
    <row r="793" ht="90.0" customHeight="1">
      <c r="A793" s="9" t="s">
        <v>897</v>
      </c>
      <c r="B793" s="8" t="str">
        <f>IMAGE("http://plassets.ws.pho.to/a/e/default/2488.jpg")</f>
        <v/>
      </c>
      <c r="C793" s="11">
        <v>2488.0</v>
      </c>
      <c r="D793" s="4"/>
    </row>
    <row r="794" ht="90.0" customHeight="1">
      <c r="A794" s="9" t="s">
        <v>898</v>
      </c>
      <c r="B794" s="8" t="str">
        <f>IMAGE("http://plassets.ws.pho.to/a/e/default/2472.jpg")</f>
        <v/>
      </c>
      <c r="C794" s="11">
        <v>2472.0</v>
      </c>
      <c r="D794" s="4"/>
    </row>
    <row r="795" ht="90.0" customHeight="1">
      <c r="A795" s="9" t="s">
        <v>899</v>
      </c>
      <c r="B795" s="8" t="str">
        <f>IMAGE("http://plassets.ws.pho.to/a/e/default/2393.jpg")</f>
        <v/>
      </c>
      <c r="C795" s="11">
        <v>2393.0</v>
      </c>
      <c r="D795" s="4"/>
    </row>
    <row r="796" ht="90.0" customHeight="1">
      <c r="A796" s="9" t="s">
        <v>900</v>
      </c>
      <c r="B796" s="8" t="str">
        <f>IMAGE("http://plassets.ws.pho.to/a/e/default/2438.jpg")</f>
        <v/>
      </c>
      <c r="C796" s="11">
        <v>2438.0</v>
      </c>
      <c r="D796" s="4"/>
    </row>
    <row r="797" ht="90.0" customHeight="1">
      <c r="A797" s="9" t="s">
        <v>901</v>
      </c>
      <c r="B797" s="8" t="str">
        <f>IMAGE("http://plassets.ws.pho.to/a/e/default/2452.jpg")</f>
        <v/>
      </c>
      <c r="C797" s="11">
        <v>2452.0</v>
      </c>
      <c r="D797" s="4"/>
    </row>
    <row r="798" ht="90.0" customHeight="1">
      <c r="A798" s="9" t="s">
        <v>902</v>
      </c>
      <c r="B798" s="8" t="str">
        <f>IMAGE("http://plassets.ws.pho.to/a/e/default/2484.jpg")</f>
        <v/>
      </c>
      <c r="C798" s="11">
        <v>2484.0</v>
      </c>
      <c r="D798" s="4"/>
    </row>
    <row r="799" ht="90.0" customHeight="1">
      <c r="A799" s="9" t="s">
        <v>903</v>
      </c>
      <c r="B799" s="8" t="str">
        <f>IMAGE("http://plassets.ws.pho.to/a/e/default/2429.jpg")</f>
        <v/>
      </c>
      <c r="C799" s="11">
        <v>2429.0</v>
      </c>
      <c r="D799" s="4"/>
    </row>
    <row r="800" ht="90.0" customHeight="1">
      <c r="A800" s="9" t="s">
        <v>904</v>
      </c>
      <c r="B800" s="8" t="str">
        <f>IMAGE("http://plassets.ws.pho.to/a/e/default/2464.jpg")</f>
        <v/>
      </c>
      <c r="C800" s="11">
        <v>2464.0</v>
      </c>
      <c r="D800" s="4"/>
    </row>
    <row r="801" ht="90.0" customHeight="1">
      <c r="A801" s="9" t="s">
        <v>905</v>
      </c>
      <c r="B801" s="8" t="str">
        <f>IMAGE("http://plassets.ws.pho.to/a/e/default/2431.jpg")</f>
        <v/>
      </c>
      <c r="C801" s="11">
        <v>2431.0</v>
      </c>
      <c r="D801" s="4"/>
    </row>
    <row r="802" ht="90.0" customHeight="1">
      <c r="A802" s="9" t="s">
        <v>906</v>
      </c>
      <c r="B802" s="8" t="str">
        <f>IMAGE("http://plassets.ws.pho.to/a/e/default/2388.jpg")</f>
        <v/>
      </c>
      <c r="C802" s="11">
        <v>2388.0</v>
      </c>
      <c r="D802" s="4"/>
    </row>
    <row r="803" ht="90.0" customHeight="1">
      <c r="A803" s="9" t="s">
        <v>907</v>
      </c>
      <c r="B803" s="8" t="str">
        <f>IMAGE("http://plassets.ws.pho.to/a/e/default/2499.jpg")</f>
        <v/>
      </c>
      <c r="C803" s="11">
        <v>2499.0</v>
      </c>
      <c r="D803" s="4"/>
    </row>
    <row r="804" ht="90.0" customHeight="1">
      <c r="A804" s="9" t="s">
        <v>908</v>
      </c>
      <c r="B804" s="8" t="str">
        <f>IMAGE("http://plassets.ws.pho.to/a/e/default/2522.jpg")</f>
        <v/>
      </c>
      <c r="C804" s="11">
        <v>2522.0</v>
      </c>
      <c r="D804" s="4"/>
    </row>
    <row r="805" ht="90.0" customHeight="1">
      <c r="A805" s="9" t="s">
        <v>909</v>
      </c>
      <c r="B805" s="8" t="str">
        <f>IMAGE("http://plassets.ws.pho.to/a/e/default/2383.jpg")</f>
        <v/>
      </c>
      <c r="C805" s="11">
        <v>2383.0</v>
      </c>
      <c r="D805" s="4"/>
    </row>
    <row r="806" ht="90.0" customHeight="1">
      <c r="A806" s="9" t="s">
        <v>910</v>
      </c>
      <c r="B806" s="8" t="str">
        <f>IMAGE("http://plassets.ws.pho.to/a/e/default/2376.jpg")</f>
        <v/>
      </c>
      <c r="C806" s="11">
        <v>2376.0</v>
      </c>
      <c r="D806" s="4"/>
    </row>
    <row r="807" ht="90.0" customHeight="1">
      <c r="A807" s="9" t="s">
        <v>911</v>
      </c>
      <c r="B807" s="8" t="str">
        <f>IMAGE("http://plassets.ws.pho.to/a/e/default/2501.jpg")</f>
        <v/>
      </c>
      <c r="C807" s="11">
        <v>2501.0</v>
      </c>
      <c r="D807" s="4"/>
    </row>
    <row r="808" ht="90.0" customHeight="1">
      <c r="A808" s="9" t="s">
        <v>912</v>
      </c>
      <c r="B808" s="8" t="str">
        <f>IMAGE("http://plassets.ws.pho.to/a/e/default/2385.jpg")</f>
        <v/>
      </c>
      <c r="C808" s="11">
        <v>2385.0</v>
      </c>
      <c r="D808" s="4"/>
    </row>
    <row r="809" ht="90.0" customHeight="1">
      <c r="A809" s="9" t="s">
        <v>913</v>
      </c>
      <c r="B809" s="8" t="str">
        <f>IMAGE("http://plassets.ws.pho.to/a/e/default/2450.jpg")</f>
        <v/>
      </c>
      <c r="C809" s="11">
        <v>2450.0</v>
      </c>
      <c r="D809" s="4"/>
    </row>
    <row r="810" ht="90.0" customHeight="1">
      <c r="A810" s="9" t="s">
        <v>914</v>
      </c>
      <c r="B810" s="8" t="str">
        <f>IMAGE("http://plassets.ws.pho.to/a/e/default/2377.jpg")</f>
        <v/>
      </c>
      <c r="C810" s="11">
        <v>2377.0</v>
      </c>
      <c r="D810" s="4"/>
    </row>
    <row r="811" ht="90.0" customHeight="1">
      <c r="A811" s="9" t="s">
        <v>915</v>
      </c>
      <c r="B811" s="8" t="str">
        <f>IMAGE("http://plassets.ws.pho.to/a/e/default/2432.jpg")</f>
        <v/>
      </c>
      <c r="C811" s="11">
        <v>2432.0</v>
      </c>
      <c r="D811" s="4"/>
    </row>
    <row r="812" ht="90.0" customHeight="1">
      <c r="A812" s="9" t="s">
        <v>916</v>
      </c>
      <c r="B812" s="8" t="str">
        <f>IMAGE("http://plassets.ws.pho.to/a/e/default/2487.jpg")</f>
        <v/>
      </c>
      <c r="C812" s="11">
        <v>2487.0</v>
      </c>
      <c r="D812" s="4"/>
    </row>
    <row r="813" ht="90.0" customHeight="1">
      <c r="A813" s="9" t="s">
        <v>917</v>
      </c>
      <c r="B813" s="8" t="str">
        <f>IMAGE("http://plassets.ws.pho.to/a/e/default/2455.jpg")</f>
        <v/>
      </c>
      <c r="C813" s="11">
        <v>2455.0</v>
      </c>
      <c r="D813" s="4"/>
    </row>
    <row r="814" ht="90.0" customHeight="1">
      <c r="A814" s="9" t="s">
        <v>918</v>
      </c>
      <c r="B814" s="8" t="str">
        <f>IMAGE("http://plassets.ws.pho.to/a/e/default/2428.jpg")</f>
        <v/>
      </c>
      <c r="C814" s="11">
        <v>2428.0</v>
      </c>
      <c r="D814" s="4"/>
    </row>
    <row r="815" ht="90.0" customHeight="1">
      <c r="A815" s="9" t="s">
        <v>919</v>
      </c>
      <c r="B815" s="8" t="str">
        <f>IMAGE("http://plassets.ws.pho.to/a/e/default/2481.jpg")</f>
        <v/>
      </c>
      <c r="C815" s="11">
        <v>2481.0</v>
      </c>
      <c r="D815" s="4"/>
    </row>
    <row r="816" ht="90.0" customHeight="1">
      <c r="A816" s="9" t="s">
        <v>920</v>
      </c>
      <c r="B816" s="8" t="str">
        <f>IMAGE("http://plassets.ws.pho.to/a/e/default/2413.jpg")</f>
        <v/>
      </c>
      <c r="C816" s="11">
        <v>2413.0</v>
      </c>
      <c r="D816" s="4"/>
    </row>
    <row r="817" ht="90.0" customHeight="1">
      <c r="A817" s="9" t="s">
        <v>921</v>
      </c>
      <c r="B817" s="8" t="str">
        <f>IMAGE("http://plassets.ws.pho.to/a/e/default/2447.jpg")</f>
        <v/>
      </c>
      <c r="C817" s="11">
        <v>2447.0</v>
      </c>
      <c r="D817" s="4"/>
    </row>
    <row r="818" ht="90.0" customHeight="1">
      <c r="A818" s="9" t="s">
        <v>922</v>
      </c>
      <c r="B818" s="8" t="str">
        <f>IMAGE("http://plassets.ws.pho.to/a/e/default/2479.jpg")</f>
        <v/>
      </c>
      <c r="C818" s="11">
        <v>2479.0</v>
      </c>
      <c r="D818" s="4"/>
    </row>
    <row r="819" ht="90.0" customHeight="1">
      <c r="A819" s="9" t="s">
        <v>923</v>
      </c>
      <c r="B819" s="8" t="str">
        <f>IMAGE("http://plassets.ws.pho.to/a/e/default/2460.jpg")</f>
        <v/>
      </c>
      <c r="C819" s="11">
        <v>2460.0</v>
      </c>
      <c r="D819" s="4"/>
    </row>
    <row r="820" ht="90.0" customHeight="1">
      <c r="A820" s="9" t="s">
        <v>924</v>
      </c>
      <c r="B820" s="8" t="str">
        <f>IMAGE("http://plassets.ws.pho.to/a/e/default/2422.jpg")</f>
        <v/>
      </c>
      <c r="C820" s="11">
        <v>2422.0</v>
      </c>
      <c r="D820" s="4"/>
    </row>
    <row r="821" ht="90.0" customHeight="1">
      <c r="A821" s="9" t="s">
        <v>925</v>
      </c>
      <c r="B821" s="8" t="str">
        <f>IMAGE("http://plassets.ws.pho.to/a/e/default/2434.jpg")</f>
        <v/>
      </c>
      <c r="C821" s="11">
        <v>2434.0</v>
      </c>
      <c r="D821" s="4"/>
    </row>
    <row r="822" ht="90.0" customHeight="1">
      <c r="A822" s="9" t="s">
        <v>926</v>
      </c>
      <c r="B822" s="8" t="str">
        <f>IMAGE("http://plassets.ws.pho.to/a/e/default/2467.jpg")</f>
        <v/>
      </c>
      <c r="C822" s="11">
        <v>2467.0</v>
      </c>
      <c r="D822" s="4"/>
    </row>
    <row r="823" ht="90.0" customHeight="1">
      <c r="A823" s="9" t="s">
        <v>927</v>
      </c>
      <c r="B823" s="8" t="str">
        <f>IMAGE("http://plassets.ws.pho.to/a/e/default/2387.jpg")</f>
        <v/>
      </c>
      <c r="C823" s="11">
        <v>2387.0</v>
      </c>
      <c r="D823" s="4"/>
    </row>
    <row r="824" ht="90.0" customHeight="1">
      <c r="A824" s="9" t="s">
        <v>928</v>
      </c>
      <c r="B824" s="8" t="str">
        <f>IMAGE("http://plassets.ws.pho.to/a/e/default/2502.jpg")</f>
        <v/>
      </c>
      <c r="C824" s="11">
        <v>2502.0</v>
      </c>
      <c r="D824" s="4"/>
    </row>
    <row r="825" ht="90.0" customHeight="1">
      <c r="A825" s="9" t="s">
        <v>929</v>
      </c>
      <c r="B825" s="8" t="str">
        <f>IMAGE("http://plassets.ws.pho.to/a/e/default/2525.jpg")</f>
        <v/>
      </c>
      <c r="C825" s="11">
        <v>2525.0</v>
      </c>
      <c r="D825" s="4"/>
    </row>
    <row r="826" ht="90.0" customHeight="1">
      <c r="A826" s="9" t="s">
        <v>930</v>
      </c>
      <c r="B826" s="8" t="str">
        <f>IMAGE("http://plassets.ws.pho.to/a/e/default/2458.jpg")</f>
        <v/>
      </c>
      <c r="C826" s="11">
        <v>2458.0</v>
      </c>
      <c r="D826" s="4"/>
    </row>
    <row r="827" ht="90.0" customHeight="1">
      <c r="A827" s="9" t="s">
        <v>931</v>
      </c>
      <c r="B827" s="8" t="str">
        <f>IMAGE("http://plassets.ws.pho.to/a/e/default/2462.jpg")</f>
        <v/>
      </c>
      <c r="C827" s="11">
        <v>2462.0</v>
      </c>
      <c r="D827" s="4"/>
    </row>
    <row r="828" ht="90.0" customHeight="1">
      <c r="A828" s="9" t="s">
        <v>932</v>
      </c>
      <c r="B828" s="8" t="str">
        <f>IMAGE("http://plassets.ws.pho.to/a/e/default/2423.jpg")</f>
        <v/>
      </c>
      <c r="C828" s="11">
        <v>2423.0</v>
      </c>
      <c r="D828" s="4"/>
    </row>
    <row r="829" ht="90.0" customHeight="1">
      <c r="A829" s="9" t="s">
        <v>933</v>
      </c>
      <c r="B829" s="8" t="str">
        <f>IMAGE("http://plassets.ws.pho.to/a/e/default/2505.jpg")</f>
        <v/>
      </c>
      <c r="C829" s="11">
        <v>2505.0</v>
      </c>
      <c r="D829" s="4"/>
    </row>
    <row r="830" ht="90.0" customHeight="1">
      <c r="A830" s="9" t="s">
        <v>934</v>
      </c>
      <c r="B830" s="8" t="str">
        <f>IMAGE("http://plassets.ws.pho.to/a/e/default/2424.jpg")</f>
        <v/>
      </c>
      <c r="C830" s="11">
        <v>2424.0</v>
      </c>
      <c r="D830" s="4"/>
    </row>
    <row r="831" ht="90.0" customHeight="1">
      <c r="A831" s="9" t="s">
        <v>935</v>
      </c>
      <c r="B831" s="8" t="str">
        <f>IMAGE("http://plassets.ws.pho.to/a/e/default/2483.jpg")</f>
        <v/>
      </c>
      <c r="C831" s="11">
        <v>2483.0</v>
      </c>
      <c r="D831" s="4"/>
    </row>
    <row r="832" ht="90.0" customHeight="1">
      <c r="A832" s="9" t="s">
        <v>936</v>
      </c>
      <c r="B832" s="8" t="str">
        <f>IMAGE("http://plassets.ws.pho.to/a/e/default/2446.jpg")</f>
        <v/>
      </c>
      <c r="C832" s="11">
        <v>2446.0</v>
      </c>
      <c r="D832" s="4"/>
    </row>
    <row r="833" ht="90.0" customHeight="1">
      <c r="A833" s="9" t="s">
        <v>937</v>
      </c>
      <c r="B833" s="8" t="str">
        <f>IMAGE("http://plassets.ws.pho.to/a/e/default/2506.jpg")</f>
        <v/>
      </c>
      <c r="C833" s="11">
        <v>2506.0</v>
      </c>
      <c r="D833" s="4"/>
    </row>
    <row r="834" ht="90.0" customHeight="1">
      <c r="A834" s="9" t="s">
        <v>938</v>
      </c>
      <c r="B834" s="8" t="str">
        <f>IMAGE("http://plassets.ws.pho.to/a/e/default/2448.jpg")</f>
        <v/>
      </c>
      <c r="C834" s="11">
        <v>2448.0</v>
      </c>
      <c r="D834" s="4"/>
    </row>
    <row r="835" ht="90.0" customHeight="1">
      <c r="A835" s="9" t="s">
        <v>939</v>
      </c>
      <c r="B835" s="8" t="str">
        <f>IMAGE("http://plassets.ws.pho.to/a/e/default/2421.jpg")</f>
        <v/>
      </c>
      <c r="C835" s="11">
        <v>2421.0</v>
      </c>
      <c r="D835" s="4"/>
    </row>
    <row r="836" ht="90.0" customHeight="1">
      <c r="A836" s="9" t="s">
        <v>940</v>
      </c>
      <c r="B836" s="8" t="str">
        <f>IMAGE("http://plassets.ws.pho.to/a/e/default/2489.jpg")</f>
        <v/>
      </c>
      <c r="C836" s="11">
        <v>2489.0</v>
      </c>
      <c r="D836" s="4"/>
    </row>
    <row r="837" ht="90.0" customHeight="1">
      <c r="A837" s="9" t="s">
        <v>941</v>
      </c>
      <c r="B837" s="8" t="str">
        <f>IMAGE("http://plassets.ws.pho.to/a/e/default/2519.jpg")</f>
        <v/>
      </c>
      <c r="C837" s="11">
        <v>2519.0</v>
      </c>
      <c r="D837" s="4"/>
    </row>
    <row r="838" ht="90.0" customHeight="1">
      <c r="A838" s="9" t="s">
        <v>942</v>
      </c>
      <c r="B838" s="8" t="str">
        <f>IMAGE("http://plassets.ws.pho.to/a/e/default/2500.jpg")</f>
        <v/>
      </c>
      <c r="C838" s="11">
        <v>2500.0</v>
      </c>
      <c r="D838" s="4"/>
    </row>
    <row r="839" ht="90.0" customHeight="1">
      <c r="A839" s="9" t="s">
        <v>943</v>
      </c>
      <c r="B839" s="8" t="str">
        <f>IMAGE("http://plassets.ws.pho.to/a/e/default/2386.jpg")</f>
        <v/>
      </c>
      <c r="C839" s="11">
        <v>2386.0</v>
      </c>
      <c r="D839" s="4"/>
    </row>
    <row r="840" ht="90.0" customHeight="1">
      <c r="A840" s="9" t="s">
        <v>944</v>
      </c>
      <c r="B840" s="8" t="str">
        <f>IMAGE("http://plassets.ws.pho.to/a/e/default/2433.jpg")</f>
        <v/>
      </c>
      <c r="C840" s="11">
        <v>2433.0</v>
      </c>
      <c r="D840" s="4"/>
    </row>
    <row r="841" ht="90.0" customHeight="1">
      <c r="A841" s="9" t="s">
        <v>971</v>
      </c>
      <c r="B841" s="8" t="str">
        <f>IMAGE("http://plassets.ws.pho.to/a/e/default/2913.jpg")</f>
        <v/>
      </c>
      <c r="C841" s="11">
        <v>2913.0</v>
      </c>
      <c r="D841" s="4"/>
    </row>
    <row r="842" ht="90.0" customHeight="1">
      <c r="A842" s="9" t="s">
        <v>946</v>
      </c>
      <c r="B842" s="8" t="str">
        <f>IMAGE("http://plassets.ws.pho.to/a/e/default/2873.jpg")</f>
        <v/>
      </c>
      <c r="C842" s="11">
        <v>2873.0</v>
      </c>
      <c r="D842" s="4"/>
    </row>
    <row r="843" ht="90.0" customHeight="1">
      <c r="A843" s="9" t="s">
        <v>947</v>
      </c>
      <c r="B843" s="8" t="str">
        <f>IMAGE("http://plassets.ws.pho.to/a/e/default/607.gif")</f>
        <v/>
      </c>
      <c r="C843" s="11">
        <v>607.0</v>
      </c>
      <c r="D843" s="4"/>
    </row>
    <row r="844" ht="90.0" customHeight="1">
      <c r="A844" s="9" t="s">
        <v>948</v>
      </c>
      <c r="B844" s="8" t="str">
        <f>IMAGE("http://plassets.ws.pho.to/a/e/default/2206.jpg")</f>
        <v/>
      </c>
      <c r="C844" s="11">
        <v>2206.0</v>
      </c>
      <c r="D844" s="4"/>
    </row>
    <row r="845" ht="90.0" customHeight="1">
      <c r="A845" s="9" t="s">
        <v>949</v>
      </c>
      <c r="B845" s="8" t="str">
        <f>IMAGE("http://plassets.ws.pho.to/a/e/default/741.jpg")</f>
        <v/>
      </c>
      <c r="C845" s="11">
        <v>741.0</v>
      </c>
      <c r="D845" s="4"/>
    </row>
    <row r="846" ht="90.0" customHeight="1">
      <c r="A846" s="9" t="s">
        <v>950</v>
      </c>
      <c r="B846" s="8" t="str">
        <f>IMAGE("http://plassets.ws.pho.to/a/e/default/1833.jpg")</f>
        <v/>
      </c>
      <c r="C846" s="11">
        <v>1833.0</v>
      </c>
      <c r="D846" s="4"/>
    </row>
    <row r="847" ht="90.0" customHeight="1">
      <c r="A847" s="9" t="s">
        <v>951</v>
      </c>
      <c r="B847" s="8" t="str">
        <f>IMAGE("http://plassets.ws.pho.to/a/e/default/2227.jpg")</f>
        <v/>
      </c>
      <c r="C847" s="11">
        <v>2227.0</v>
      </c>
      <c r="D847" s="4"/>
    </row>
    <row r="848" ht="90.0" customHeight="1">
      <c r="A848" s="9" t="s">
        <v>952</v>
      </c>
      <c r="B848" s="8" t="str">
        <f>IMAGE("http://plassets.ws.pho.to/a/e/default/742.jpg")</f>
        <v/>
      </c>
      <c r="C848" s="11">
        <v>742.0</v>
      </c>
      <c r="D848" s="4"/>
    </row>
    <row r="849" ht="90.0" customHeight="1">
      <c r="A849" s="9" t="s">
        <v>953</v>
      </c>
      <c r="B849" s="8" t="str">
        <f>IMAGE("http://plassets.ws.pho.to/a/e/default/1872.jpg")</f>
        <v/>
      </c>
      <c r="C849" s="11">
        <v>1872.0</v>
      </c>
      <c r="D849" s="4"/>
    </row>
    <row r="850" ht="90.0" customHeight="1">
      <c r="A850" s="9" t="s">
        <v>954</v>
      </c>
      <c r="B850" s="8" t="str">
        <f>IMAGE("http://plassets.ws.pho.to/a/e/default/1069.jpg")</f>
        <v/>
      </c>
      <c r="C850" s="11">
        <v>1069.0</v>
      </c>
      <c r="D850" s="4"/>
    </row>
    <row r="851" ht="90.0" customHeight="1">
      <c r="A851" s="9" t="s">
        <v>955</v>
      </c>
      <c r="B851" s="8" t="str">
        <f>IMAGE("http://plassets.ws.pho.to/a/e/default/744.jpg")</f>
        <v/>
      </c>
      <c r="C851" s="11">
        <v>744.0</v>
      </c>
      <c r="D851" s="4"/>
    </row>
    <row r="852" ht="90.0" customHeight="1">
      <c r="A852" s="9" t="s">
        <v>956</v>
      </c>
      <c r="B852" s="8" t="str">
        <f>IMAGE("http://plassets.ws.pho.to/a/e/default/1010.jpg")</f>
        <v/>
      </c>
      <c r="C852" s="11">
        <v>1010.0</v>
      </c>
      <c r="D852" s="4"/>
    </row>
    <row r="853" ht="90.0" customHeight="1">
      <c r="A853" s="9" t="s">
        <v>957</v>
      </c>
      <c r="B853" s="8" t="str">
        <f>IMAGE("http://plassets.ws.pho.to/a/e/default/691.jpg")</f>
        <v/>
      </c>
      <c r="C853" s="11">
        <v>691.0</v>
      </c>
      <c r="D853" s="4"/>
    </row>
    <row r="854" ht="90.0" customHeight="1">
      <c r="A854" s="9" t="s">
        <v>958</v>
      </c>
      <c r="B854" s="8" t="str">
        <f>IMAGE("http://plassets.ws.pho.to/a/e/default/2634.jpg")</f>
        <v/>
      </c>
      <c r="C854" s="11">
        <v>2634.0</v>
      </c>
      <c r="D854" s="4"/>
    </row>
    <row r="855" ht="90.0" customHeight="1">
      <c r="A855" s="9" t="s">
        <v>960</v>
      </c>
      <c r="B855" s="8" t="str">
        <f>IMAGE("http://plassets.ws.pho.to/a/e/default/1788.jpg")</f>
        <v/>
      </c>
      <c r="C855" s="11">
        <v>1788.0</v>
      </c>
      <c r="D855" s="4"/>
    </row>
    <row r="856" ht="90.0" customHeight="1">
      <c r="A856" s="9" t="s">
        <v>961</v>
      </c>
      <c r="B856" s="8" t="str">
        <f>IMAGE("http://plassets.ws.pho.to/a/e/default/2331.jpg")</f>
        <v/>
      </c>
      <c r="C856" s="11">
        <v>2331.0</v>
      </c>
      <c r="D856" s="4"/>
    </row>
    <row r="857" ht="90.0" customHeight="1">
      <c r="A857" s="9" t="s">
        <v>962</v>
      </c>
      <c r="B857" s="8" t="str">
        <f>IMAGE("http://plassets.ws.pho.to/a/e/default/649.gif")</f>
        <v/>
      </c>
      <c r="C857" s="11">
        <v>649.0</v>
      </c>
      <c r="D857" s="4"/>
    </row>
    <row r="858" ht="90.0" customHeight="1">
      <c r="A858" s="9" t="s">
        <v>963</v>
      </c>
      <c r="B858" s="8" t="str">
        <f>IMAGE("http://plassets.ws.pho.to/a/e/default/858.jpg")</f>
        <v/>
      </c>
      <c r="C858" s="11">
        <v>858.0</v>
      </c>
      <c r="D858" s="4"/>
    </row>
    <row r="859" ht="90.0" customHeight="1">
      <c r="A859" s="9" t="s">
        <v>964</v>
      </c>
      <c r="B859" s="8" t="str">
        <f>IMAGE("http://plassets.ws.pho.to/a/e/default/2290.jpg")</f>
        <v/>
      </c>
      <c r="C859" s="11">
        <v>2290.0</v>
      </c>
      <c r="D859" s="4"/>
    </row>
    <row r="860" ht="90.0" customHeight="1">
      <c r="A860" s="9" t="s">
        <v>965</v>
      </c>
      <c r="B860" s="8" t="str">
        <f>IMAGE("http://plassets.ws.pho.to/a/e/default/1898.jpg")</f>
        <v/>
      </c>
      <c r="C860" s="11">
        <v>1898.0</v>
      </c>
      <c r="D860" s="4"/>
    </row>
    <row r="861" ht="90.0" customHeight="1">
      <c r="A861" s="9" t="s">
        <v>966</v>
      </c>
      <c r="B861" s="8" t="str">
        <f>IMAGE("http://plassets.ws.pho.to/a/e/default/642.jpg")</f>
        <v/>
      </c>
      <c r="C861" s="11">
        <v>642.0</v>
      </c>
      <c r="D861" s="4"/>
    </row>
    <row r="862" ht="90.0" customHeight="1">
      <c r="A862" s="9" t="s">
        <v>967</v>
      </c>
      <c r="B862" s="8" t="str">
        <f>IMAGE("http://plassets.ws.pho.to/a/e/default/2177.jpg")</f>
        <v/>
      </c>
      <c r="C862" s="11">
        <v>2177.0</v>
      </c>
      <c r="D862" s="4"/>
    </row>
    <row r="863" ht="90.0" customHeight="1">
      <c r="A863" s="9" t="s">
        <v>968</v>
      </c>
      <c r="B863" s="8" t="str">
        <f>IMAGE("http://plassets.ws.pho.to/a/e/default/957.jpg")</f>
        <v/>
      </c>
      <c r="C863" s="11">
        <v>957.0</v>
      </c>
      <c r="D863" s="4"/>
    </row>
    <row r="864" ht="90.0" customHeight="1">
      <c r="A864" s="9" t="s">
        <v>969</v>
      </c>
      <c r="B864" s="8" t="str">
        <f>IMAGE("http://plassets.ws.pho.to/a/e/default/513.jpg")</f>
        <v/>
      </c>
      <c r="C864" s="11">
        <v>513.0</v>
      </c>
      <c r="D864" s="4"/>
    </row>
    <row r="865" ht="90.0" customHeight="1">
      <c r="A865" s="9" t="s">
        <v>970</v>
      </c>
      <c r="B865" s="8" t="str">
        <f>IMAGE("http://plassets.ws.pho.to/a/e/v7/2101.jpg")</f>
        <v/>
      </c>
      <c r="C865" s="11">
        <v>2101.0</v>
      </c>
      <c r="D865" s="4"/>
    </row>
    <row r="866" ht="90.0" customHeight="1">
      <c r="A866" s="9" t="s">
        <v>972</v>
      </c>
      <c r="B866" s="8" t="str">
        <f>IMAGE("http://plassets.ws.pho.to/a/e/default/2318.jpg")</f>
        <v/>
      </c>
      <c r="C866" s="11">
        <v>2318.0</v>
      </c>
      <c r="D866" s="4"/>
    </row>
    <row r="867" ht="90.0" customHeight="1">
      <c r="A867" s="9" t="s">
        <v>973</v>
      </c>
      <c r="B867" s="8" t="str">
        <f>IMAGE("http://plassets.ws.pho.to/a/e/default/2092.jpg")</f>
        <v/>
      </c>
      <c r="C867" s="11">
        <v>2092.0</v>
      </c>
      <c r="D867" s="4"/>
    </row>
    <row r="868" ht="90.0" customHeight="1">
      <c r="A868" s="9" t="s">
        <v>974</v>
      </c>
      <c r="B868" s="8" t="str">
        <f>IMAGE("http://plassets.ws.pho.to/a/e/default/842.jpg")</f>
        <v/>
      </c>
      <c r="C868" s="11">
        <v>842.0</v>
      </c>
      <c r="D868" s="4"/>
    </row>
    <row r="869" ht="90.0" customHeight="1">
      <c r="A869" s="9" t="s">
        <v>975</v>
      </c>
      <c r="B869" s="8" t="str">
        <f>IMAGE("http://plassets.ws.pho.to/a/e/default/999.jpg")</f>
        <v/>
      </c>
      <c r="C869" s="11">
        <v>999.0</v>
      </c>
      <c r="D869" s="4"/>
    </row>
    <row r="870" ht="90.0" customHeight="1">
      <c r="A870" s="9" t="s">
        <v>976</v>
      </c>
      <c r="B870" s="8" t="str">
        <f>IMAGE("http://plassets.ws.pho.to/a/e/default/2845.jpg")</f>
        <v/>
      </c>
      <c r="C870" s="11">
        <v>2845.0</v>
      </c>
      <c r="D870" s="4"/>
    </row>
    <row r="871" ht="90.0" customHeight="1">
      <c r="A871" s="9" t="s">
        <v>977</v>
      </c>
      <c r="B871" s="8" t="str">
        <f>IMAGE("http://plassets.ws.pho.to/a/e/default/2534.jpg")</f>
        <v/>
      </c>
      <c r="C871" s="11">
        <v>2534.0</v>
      </c>
      <c r="D871" s="4"/>
    </row>
    <row r="872" ht="90.0" customHeight="1">
      <c r="A872" s="9" t="s">
        <v>978</v>
      </c>
      <c r="B872" s="8" t="str">
        <f>IMAGE("http://plassets.ws.pho.to/a/e/default/787.jpg")</f>
        <v/>
      </c>
      <c r="C872" s="11">
        <v>787.0</v>
      </c>
      <c r="D872" s="4"/>
    </row>
    <row r="873" ht="90.0" customHeight="1">
      <c r="A873" s="9" t="s">
        <v>979</v>
      </c>
      <c r="B873" s="8" t="str">
        <f>IMAGE("http://plassets.ws.pho.to/a/e/default/1534.jpg")</f>
        <v/>
      </c>
      <c r="C873" s="11">
        <v>1534.0</v>
      </c>
      <c r="D873" s="4"/>
    </row>
    <row r="874" ht="90.0" customHeight="1">
      <c r="A874" s="9" t="s">
        <v>980</v>
      </c>
      <c r="B874" s="8" t="str">
        <f>IMAGE("http://plassets.ws.pho.to/a/e/v1/2611.jpg")</f>
        <v/>
      </c>
      <c r="C874" s="11">
        <v>2611.0</v>
      </c>
      <c r="D874" s="4"/>
    </row>
    <row r="875" ht="90.0" customHeight="1">
      <c r="A875" s="9" t="s">
        <v>981</v>
      </c>
      <c r="B875" s="8" t="str">
        <f>IMAGE("http://plassets.ws.pho.to/a/e/default/1929.jpg")</f>
        <v/>
      </c>
      <c r="C875" s="11">
        <v>1929.0</v>
      </c>
      <c r="D875" s="4"/>
    </row>
    <row r="876" ht="90.0" customHeight="1">
      <c r="A876" s="9" t="s">
        <v>982</v>
      </c>
      <c r="B876" s="8" t="str">
        <f>IMAGE("http://plassets.ws.pho.to/a/e/default/1930.jpg")</f>
        <v/>
      </c>
      <c r="C876" s="11">
        <v>1930.0</v>
      </c>
      <c r="D876" s="4"/>
    </row>
    <row r="877" ht="90.0" customHeight="1">
      <c r="A877" s="9" t="s">
        <v>983</v>
      </c>
      <c r="B877" s="8" t="str">
        <f>IMAGE("http://plassets.ws.pho.to/a/e/default/2254.jpg")</f>
        <v/>
      </c>
      <c r="C877" s="11">
        <v>2254.0</v>
      </c>
      <c r="D877" s="4"/>
    </row>
    <row r="878" ht="90.0" customHeight="1">
      <c r="A878" s="9" t="s">
        <v>987</v>
      </c>
      <c r="B878" s="8" t="str">
        <f>IMAGE("http://plassets.ws.pho.to/a/e/default/2917.jpg")</f>
        <v/>
      </c>
      <c r="C878" s="11">
        <v>2917.0</v>
      </c>
      <c r="D878" s="4"/>
    </row>
    <row r="879" ht="90.0" customHeight="1">
      <c r="A879" s="9" t="s">
        <v>988</v>
      </c>
      <c r="B879" s="8" t="str">
        <f>IMAGE("http://plassets.ws.pho.to/a/e/default/1870.jpg")</f>
        <v/>
      </c>
      <c r="C879" s="11">
        <v>1870.0</v>
      </c>
      <c r="D879" s="4"/>
    </row>
    <row r="880" ht="90.0" customHeight="1">
      <c r="A880" s="9" t="s">
        <v>989</v>
      </c>
      <c r="B880" s="8" t="str">
        <f>IMAGE("http://plassets.ws.pho.to/a/e/default/412.jpg")</f>
        <v/>
      </c>
      <c r="C880" s="11">
        <v>412.0</v>
      </c>
      <c r="D880" s="4"/>
    </row>
    <row r="881" ht="90.0" customHeight="1">
      <c r="A881" s="9" t="s">
        <v>990</v>
      </c>
      <c r="B881" s="8" t="str">
        <f>IMAGE("http://plassets.ws.pho.to/a/e/default/2194.jpg")</f>
        <v/>
      </c>
      <c r="C881" s="11">
        <v>2194.0</v>
      </c>
      <c r="D881" s="4"/>
    </row>
    <row r="882" ht="90.0" customHeight="1">
      <c r="A882" s="9" t="s">
        <v>991</v>
      </c>
      <c r="B882" s="8" t="str">
        <f>IMAGE("http://plassets.ws.pho.to/a/e/default/2157.jpg")</f>
        <v/>
      </c>
      <c r="C882" s="11">
        <v>2157.0</v>
      </c>
      <c r="D882" s="4"/>
    </row>
    <row r="883" ht="90.0" customHeight="1">
      <c r="A883" s="9" t="s">
        <v>992</v>
      </c>
      <c r="B883" s="8" t="str">
        <f>IMAGE("http://plassets.ws.pho.to/a/e/default/2855.jpg")</f>
        <v/>
      </c>
      <c r="C883" s="11">
        <v>2855.0</v>
      </c>
      <c r="D883" s="4"/>
    </row>
    <row r="884" ht="90.0" customHeight="1">
      <c r="A884" s="9" t="s">
        <v>993</v>
      </c>
      <c r="B884" s="8" t="str">
        <f>IMAGE("http://plassets.ws.pho.to/a/e/v1/645.jpg")</f>
        <v/>
      </c>
      <c r="C884" s="11">
        <v>645.0</v>
      </c>
      <c r="D884" s="4"/>
    </row>
    <row r="885" ht="90.0" customHeight="1">
      <c r="A885" s="9" t="s">
        <v>994</v>
      </c>
      <c r="B885" s="8" t="str">
        <f>IMAGE("http://plassets.ws.pho.to/a/e/default/2930.gif")</f>
        <v/>
      </c>
      <c r="C885" s="11">
        <v>2930.0</v>
      </c>
      <c r="D885" s="4"/>
    </row>
    <row r="886" ht="90.0" customHeight="1">
      <c r="A886" s="9" t="s">
        <v>995</v>
      </c>
      <c r="B886" s="8" t="str">
        <f>IMAGE("http://plassets.ws.pho.to/a/e/default/1147.jpg")</f>
        <v/>
      </c>
      <c r="C886" s="11">
        <v>1147.0</v>
      </c>
      <c r="D886" s="4"/>
    </row>
    <row r="887" ht="90.0" customHeight="1">
      <c r="A887" s="9" t="s">
        <v>997</v>
      </c>
      <c r="B887" s="8" t="str">
        <f>IMAGE("http://plassets.ws.pho.to/a/e/v1/3018.jpg")</f>
        <v/>
      </c>
      <c r="C887" s="11">
        <v>3018.0</v>
      </c>
      <c r="D887" s="4"/>
    </row>
    <row r="888" ht="90.0" customHeight="1">
      <c r="A888" s="9" t="s">
        <v>998</v>
      </c>
      <c r="B888" s="8" t="str">
        <f>IMAGE("http://plassets.ws.pho.to/a/e/default/788.jpg")</f>
        <v/>
      </c>
      <c r="C888" s="11">
        <v>788.0</v>
      </c>
      <c r="D888" s="4"/>
    </row>
    <row r="889" ht="90.0" customHeight="1">
      <c r="A889" s="9" t="s">
        <v>1001</v>
      </c>
      <c r="B889" s="8" t="str">
        <f>IMAGE("http://plassets.ws.pho.to/a/e/default/2241.jpg")</f>
        <v/>
      </c>
      <c r="C889" s="11">
        <v>2241.0</v>
      </c>
      <c r="D889" s="4"/>
    </row>
    <row r="890" ht="90.0" customHeight="1">
      <c r="A890" s="9" t="s">
        <v>1002</v>
      </c>
      <c r="B890" s="8" t="str">
        <f>IMAGE("http://plassets.ws.pho.to/a/e/default/2411.jpg")</f>
        <v/>
      </c>
      <c r="C890" s="11">
        <v>2411.0</v>
      </c>
      <c r="D890" s="4"/>
    </row>
    <row r="891" ht="90.0" customHeight="1">
      <c r="A891" s="9" t="s">
        <v>1003</v>
      </c>
      <c r="B891" s="8" t="str">
        <f>IMAGE("http://plassets.ws.pho.to/a/e/default/2372.jpg")</f>
        <v/>
      </c>
      <c r="C891" s="11">
        <v>2372.0</v>
      </c>
      <c r="D891" s="4"/>
    </row>
    <row r="892" ht="90.0" customHeight="1">
      <c r="A892" s="9" t="s">
        <v>1004</v>
      </c>
      <c r="B892" s="8" t="str">
        <f>IMAGE("http://plassets.ws.pho.to/a/e/default/567.jpg")</f>
        <v/>
      </c>
      <c r="C892" s="11">
        <v>567.0</v>
      </c>
      <c r="D892" s="4"/>
    </row>
    <row r="893" ht="90.0" customHeight="1">
      <c r="A893" s="9" t="s">
        <v>1005</v>
      </c>
      <c r="B893" s="8" t="str">
        <f>IMAGE("http://plassets.ws.pho.to/a/e/default/722.jpg")</f>
        <v/>
      </c>
      <c r="C893" s="11">
        <v>722.0</v>
      </c>
      <c r="D893" s="4"/>
    </row>
    <row r="894" ht="90.0" customHeight="1">
      <c r="A894" s="9" t="s">
        <v>1006</v>
      </c>
      <c r="B894" s="8" t="str">
        <f>IMAGE("http://plassets.ws.pho.to/a/e/default/1535.jpg")</f>
        <v/>
      </c>
      <c r="C894" s="11">
        <v>1535.0</v>
      </c>
      <c r="D894" s="4"/>
    </row>
    <row r="895" ht="90.0" customHeight="1">
      <c r="A895" s="9" t="s">
        <v>1007</v>
      </c>
      <c r="B895" s="8" t="str">
        <f>IMAGE("http://plassets.ws.pho.to/a/e/default/1507.jpg")</f>
        <v/>
      </c>
      <c r="C895" s="11">
        <v>1507.0</v>
      </c>
      <c r="D895" s="4"/>
    </row>
    <row r="896" ht="90.0" customHeight="1">
      <c r="A896" s="9" t="s">
        <v>1008</v>
      </c>
      <c r="B896" s="8" t="str">
        <f>IMAGE("http://plassets.ws.pho.to/a/e/default/2098.jpg")</f>
        <v/>
      </c>
      <c r="C896" s="11">
        <v>2098.0</v>
      </c>
      <c r="D896" s="4"/>
    </row>
    <row r="897" ht="90.0" customHeight="1">
      <c r="A897" s="9" t="s">
        <v>1009</v>
      </c>
      <c r="B897" s="8" t="str">
        <f>IMAGE("http://plassets.ws.pho.to/a/e/default/499.jpg")</f>
        <v/>
      </c>
      <c r="C897" s="11">
        <v>499.0</v>
      </c>
      <c r="D897" s="4"/>
    </row>
    <row r="898" ht="90.0" customHeight="1">
      <c r="A898" s="9" t="s">
        <v>1010</v>
      </c>
      <c r="B898" s="8" t="str">
        <f>IMAGE("http://plassets.ws.pho.to/a/e/default/945.jpg")</f>
        <v/>
      </c>
      <c r="C898" s="11">
        <v>945.0</v>
      </c>
      <c r="D898" s="4"/>
    </row>
    <row r="899" ht="90.0" customHeight="1">
      <c r="A899" s="9" t="s">
        <v>1011</v>
      </c>
      <c r="B899" s="8" t="str">
        <f>IMAGE("http://plassets.ws.pho.to/a/e/default/2262.gif")</f>
        <v/>
      </c>
      <c r="C899" s="11">
        <v>2262.0</v>
      </c>
      <c r="D899" s="4"/>
    </row>
    <row r="900" ht="90.0" customHeight="1">
      <c r="A900" s="9" t="s">
        <v>1012</v>
      </c>
      <c r="B900" s="8" t="str">
        <f>IMAGE("http://plassets.ws.pho.to/a/e/default/723.jpg")</f>
        <v/>
      </c>
      <c r="C900" s="11">
        <v>723.0</v>
      </c>
      <c r="D900" s="4"/>
    </row>
    <row r="901" ht="90.0" customHeight="1">
      <c r="A901" s="9" t="s">
        <v>1014</v>
      </c>
      <c r="B901" s="8" t="str">
        <f>IMAGE("http://plassets.ws.pho.to/a/e/default/915.jpg")</f>
        <v/>
      </c>
      <c r="C901" s="11">
        <v>915.0</v>
      </c>
      <c r="D901" s="4"/>
    </row>
    <row r="902" ht="90.0" customHeight="1">
      <c r="A902" s="9" t="s">
        <v>1015</v>
      </c>
      <c r="B902" s="8" t="str">
        <f>IMAGE("http://plassets.ws.pho.to/a/e/default/1894.jpg")</f>
        <v/>
      </c>
      <c r="C902" s="11">
        <v>1894.0</v>
      </c>
      <c r="D902" s="4"/>
    </row>
    <row r="903" ht="90.0" customHeight="1">
      <c r="A903" s="9" t="s">
        <v>1016</v>
      </c>
      <c r="B903" s="8" t="str">
        <f>IMAGE("http://plassets.ws.pho.to/a/e/default/2872.jpg")</f>
        <v/>
      </c>
      <c r="C903" s="11">
        <v>2872.0</v>
      </c>
      <c r="D903" s="4"/>
    </row>
    <row r="904" ht="90.0" customHeight="1">
      <c r="A904" s="9" t="s">
        <v>1018</v>
      </c>
      <c r="B904" s="8" t="str">
        <f>IMAGE("http://plassets.ws.pho.to/a/e/default/1284.jpg")</f>
        <v/>
      </c>
      <c r="C904" s="11">
        <v>1284.0</v>
      </c>
      <c r="D904" s="4"/>
    </row>
    <row r="905" ht="90.0" customHeight="1">
      <c r="A905" s="9" t="s">
        <v>1020</v>
      </c>
      <c r="B905" s="8" t="str">
        <f>IMAGE("http://plassets.ws.pho.to/a/e/default/2546.jpg")</f>
        <v/>
      </c>
      <c r="C905" s="11">
        <v>2546.0</v>
      </c>
      <c r="D905" s="4"/>
    </row>
    <row r="906" ht="90.0" customHeight="1">
      <c r="A906" s="9" t="s">
        <v>1021</v>
      </c>
      <c r="B906" s="8" t="str">
        <f>IMAGE("http://plassets.ws.pho.to/a/e/default/827.jpg")</f>
        <v/>
      </c>
      <c r="C906" s="11">
        <v>827.0</v>
      </c>
      <c r="D906" s="4"/>
    </row>
    <row r="907" ht="90.0" customHeight="1">
      <c r="A907" s="9" t="s">
        <v>1022</v>
      </c>
      <c r="B907" s="8" t="str">
        <f>IMAGE("http://plassets.ws.pho.to/a/e/default/357.jpg")</f>
        <v/>
      </c>
      <c r="C907" s="11">
        <v>357.0</v>
      </c>
      <c r="D907" s="4"/>
    </row>
    <row r="908" ht="90.0" customHeight="1">
      <c r="A908" s="9" t="s">
        <v>1023</v>
      </c>
      <c r="B908" s="8" t="str">
        <f>IMAGE("http://plassets.ws.pho.to/a/e/default/2220.jpg")</f>
        <v/>
      </c>
      <c r="C908" s="11">
        <v>2220.0</v>
      </c>
      <c r="D908" s="4"/>
    </row>
    <row r="909" ht="90.0" customHeight="1">
      <c r="A909" s="9" t="s">
        <v>1024</v>
      </c>
      <c r="B909" s="8" t="str">
        <f>IMAGE("http://plassets.ws.pho.to/a/e/default/1432.jpg")</f>
        <v/>
      </c>
      <c r="C909" s="11">
        <v>1432.0</v>
      </c>
      <c r="D909" s="4"/>
    </row>
    <row r="910" ht="90.0" customHeight="1">
      <c r="A910" s="9" t="s">
        <v>1025</v>
      </c>
      <c r="B910" s="8" t="str">
        <f>IMAGE("http://plassets.ws.pho.to/a/e/default/2860.jpg")</f>
        <v/>
      </c>
      <c r="C910" s="11">
        <v>2860.0</v>
      </c>
      <c r="D910" s="4"/>
    </row>
    <row r="911" ht="90.0" customHeight="1">
      <c r="A911" s="9" t="s">
        <v>1026</v>
      </c>
      <c r="B911" s="8" t="str">
        <f>IMAGE("http://plassets.ws.pho.to/a/e/default/724.jpg")</f>
        <v/>
      </c>
      <c r="C911" s="11">
        <v>724.0</v>
      </c>
      <c r="D911" s="4"/>
    </row>
    <row r="912" ht="90.0" customHeight="1">
      <c r="A912" s="9" t="s">
        <v>1027</v>
      </c>
      <c r="B912" s="8" t="str">
        <f>IMAGE("http://plassets.ws.pho.to/a/e/default/1550.jpg")</f>
        <v/>
      </c>
      <c r="C912" s="11">
        <v>1550.0</v>
      </c>
      <c r="D912" s="4"/>
    </row>
    <row r="913" ht="90.0" customHeight="1">
      <c r="A913" s="9" t="s">
        <v>1028</v>
      </c>
      <c r="B913" s="8" t="str">
        <f>IMAGE("http://plassets.ws.pho.to/a/e/default/725.jpg")</f>
        <v/>
      </c>
      <c r="C913" s="11">
        <v>725.0</v>
      </c>
      <c r="D913" s="4"/>
    </row>
    <row r="914" ht="90.0" customHeight="1">
      <c r="A914" s="9" t="s">
        <v>1029</v>
      </c>
      <c r="B914" s="8" t="str">
        <f>IMAGE("http://plassets.ws.pho.to/a/e/default/2885.jpg")</f>
        <v/>
      </c>
      <c r="C914" s="11">
        <v>2885.0</v>
      </c>
      <c r="D914" s="4"/>
    </row>
    <row r="915" ht="90.0" customHeight="1">
      <c r="A915" s="9" t="s">
        <v>1030</v>
      </c>
      <c r="B915" s="8" t="str">
        <f>IMAGE("http://plassets.ws.pho.to/a/e/default/975.jpg")</f>
        <v/>
      </c>
      <c r="C915" s="11">
        <v>975.0</v>
      </c>
      <c r="D915" s="4"/>
    </row>
    <row r="916" ht="90.0" customHeight="1">
      <c r="A916" s="9" t="s">
        <v>1031</v>
      </c>
      <c r="B916" s="8" t="str">
        <f>IMAGE("http://plassets.ws.pho.to/a/e/default/2130.jpg")</f>
        <v/>
      </c>
      <c r="C916" s="11">
        <v>2130.0</v>
      </c>
      <c r="D916" s="4"/>
    </row>
    <row r="917" ht="90.0" customHeight="1">
      <c r="A917" s="9" t="s">
        <v>1032</v>
      </c>
      <c r="B917" s="8" t="str">
        <f>IMAGE("http://plassets.ws.pho.to/a/e/default/2133.jpg")</f>
        <v/>
      </c>
      <c r="C917" s="11">
        <v>2133.0</v>
      </c>
      <c r="D917" s="4"/>
    </row>
    <row r="918" ht="90.0" customHeight="1">
      <c r="A918" s="9" t="s">
        <v>1033</v>
      </c>
      <c r="B918" s="8" t="str">
        <f>IMAGE("http://plassets.ws.pho.to/a/e/default/1937.jpg")</f>
        <v/>
      </c>
      <c r="C918" s="11">
        <v>1937.0</v>
      </c>
      <c r="D918" s="4"/>
    </row>
    <row r="919" ht="90.0" customHeight="1">
      <c r="A919" s="9" t="s">
        <v>1034</v>
      </c>
      <c r="B919" s="8" t="str">
        <f>IMAGE("http://plassets.ws.pho.to/a/e/default/921.jpg")</f>
        <v/>
      </c>
      <c r="C919" s="11">
        <v>921.0</v>
      </c>
      <c r="D919" s="4"/>
    </row>
    <row r="920" ht="90.0" customHeight="1">
      <c r="A920" s="9" t="s">
        <v>1035</v>
      </c>
      <c r="B920" s="8" t="str">
        <f>IMAGE("http://plassets.ws.pho.to/a/e/default/993.jpg")</f>
        <v/>
      </c>
      <c r="C920" s="11">
        <v>993.0</v>
      </c>
      <c r="D920" s="4"/>
    </row>
    <row r="921" ht="90.0" customHeight="1">
      <c r="A921" s="9" t="s">
        <v>1036</v>
      </c>
      <c r="B921" s="8" t="str">
        <f>IMAGE("http://plassets.ws.pho.to/a/e/default/530.jpg")</f>
        <v/>
      </c>
      <c r="C921" s="11">
        <v>530.0</v>
      </c>
      <c r="D921" s="4"/>
    </row>
    <row r="922" ht="90.0" customHeight="1">
      <c r="A922" s="9" t="s">
        <v>1037</v>
      </c>
      <c r="B922" s="8" t="str">
        <f>IMAGE("http://plassets.ws.pho.to/a/e/default/943.jpg")</f>
        <v/>
      </c>
      <c r="C922" s="11">
        <v>943.0</v>
      </c>
      <c r="D922" s="4"/>
    </row>
    <row r="923" ht="90.0" customHeight="1">
      <c r="A923" s="9" t="s">
        <v>1038</v>
      </c>
      <c r="B923" s="8" t="str">
        <f>IMAGE("http://plassets.ws.pho.to/a/e/default/2901.jpg")</f>
        <v/>
      </c>
      <c r="C923" s="11">
        <v>2901.0</v>
      </c>
      <c r="D923" s="4"/>
    </row>
    <row r="924" ht="90.0" customHeight="1">
      <c r="A924" s="9" t="s">
        <v>1039</v>
      </c>
      <c r="B924" s="8" t="str">
        <f>IMAGE("http://plassets.ws.pho.to/a/e/default/876.jpg")</f>
        <v/>
      </c>
      <c r="C924" s="11">
        <v>876.0</v>
      </c>
      <c r="D924" s="4"/>
    </row>
    <row r="925" ht="90.0" customHeight="1">
      <c r="A925" s="9" t="s">
        <v>1040</v>
      </c>
      <c r="B925" s="8" t="str">
        <f>IMAGE("http://plassets.ws.pho.to/a/e/default/726.jpg")</f>
        <v/>
      </c>
      <c r="C925" s="11">
        <v>726.0</v>
      </c>
      <c r="D925" s="4"/>
    </row>
    <row r="926" ht="90.0" customHeight="1">
      <c r="A926" s="9" t="s">
        <v>1041</v>
      </c>
      <c r="B926" s="8" t="str">
        <f>IMAGE("http://plassets.ws.pho.to/a/e/default/2867.jpg")</f>
        <v/>
      </c>
      <c r="C926" s="11">
        <v>2867.0</v>
      </c>
      <c r="D926" s="4"/>
    </row>
    <row r="927" ht="90.0" customHeight="1">
      <c r="A927" s="9" t="s">
        <v>1043</v>
      </c>
      <c r="B927" s="8" t="str">
        <f>IMAGE("http://plassets.ws.pho.to/a/e/default/2950.jpg")</f>
        <v/>
      </c>
      <c r="C927" s="11">
        <v>2950.0</v>
      </c>
      <c r="D927" s="4"/>
    </row>
    <row r="928" ht="90.0" customHeight="1">
      <c r="A928" s="9" t="s">
        <v>1044</v>
      </c>
      <c r="B928" s="8" t="str">
        <f>IMAGE("http://plassets.ws.pho.to/a/e/default/865.jpg")</f>
        <v/>
      </c>
      <c r="C928" s="11">
        <v>865.0</v>
      </c>
      <c r="D928" s="4"/>
    </row>
    <row r="929" ht="90.0" customHeight="1">
      <c r="A929" s="9" t="s">
        <v>1045</v>
      </c>
      <c r="B929" s="8" t="str">
        <f>IMAGE("http://plassets.ws.pho.to/a/e/default/481.jpg")</f>
        <v/>
      </c>
      <c r="C929" s="11">
        <v>481.0</v>
      </c>
      <c r="D929" s="4"/>
    </row>
    <row r="930" ht="90.0" customHeight="1">
      <c r="A930" s="9" t="s">
        <v>1047</v>
      </c>
      <c r="B930" s="8" t="str">
        <f>IMAGE("http://plassets.ws.pho.to/a/e/default/2188.jpg")</f>
        <v/>
      </c>
      <c r="C930" s="11">
        <v>2188.0</v>
      </c>
      <c r="D930" s="4"/>
    </row>
    <row r="931" ht="90.0" customHeight="1">
      <c r="A931" s="9" t="s">
        <v>1048</v>
      </c>
      <c r="B931" s="8" t="str">
        <f>IMAGE("http://plassets.ws.pho.to/a/e/default/727.jpg")</f>
        <v/>
      </c>
      <c r="C931" s="11">
        <v>727.0</v>
      </c>
      <c r="D931" s="4"/>
    </row>
    <row r="932" ht="90.0" customHeight="1">
      <c r="A932" s="9" t="s">
        <v>1049</v>
      </c>
      <c r="B932" s="8" t="str">
        <f>IMAGE("http://plassets.ws.pho.to/a/e/default/1700.gif")</f>
        <v/>
      </c>
      <c r="C932" s="11">
        <v>1700.0</v>
      </c>
      <c r="D932" s="4"/>
    </row>
    <row r="933" ht="90.0" customHeight="1">
      <c r="A933" s="9" t="s">
        <v>1050</v>
      </c>
      <c r="B933" s="8" t="str">
        <f>IMAGE("http://plassets.ws.pho.to/a/e/default/2378.gif")</f>
        <v/>
      </c>
      <c r="C933" s="11">
        <v>2378.0</v>
      </c>
      <c r="D933" s="4"/>
    </row>
    <row r="934" ht="90.0" customHeight="1">
      <c r="A934" s="9" t="s">
        <v>1052</v>
      </c>
      <c r="B934" s="8" t="str">
        <f>IMAGE("http://plassets.ws.pho.to/a/e/default/2263.gif")</f>
        <v/>
      </c>
      <c r="C934" s="11">
        <v>2263.0</v>
      </c>
      <c r="D934" s="4"/>
    </row>
    <row r="935" ht="90.0" customHeight="1">
      <c r="A935" s="9" t="s">
        <v>1053</v>
      </c>
      <c r="B935" s="8" t="str">
        <f>IMAGE("http://plassets.ws.pho.to/a/e/default/2868.jpg")</f>
        <v/>
      </c>
      <c r="C935" s="11">
        <v>2868.0</v>
      </c>
      <c r="D935" s="4"/>
    </row>
    <row r="936" ht="90.0" customHeight="1">
      <c r="A936" s="9" t="s">
        <v>1054</v>
      </c>
      <c r="B936" s="8" t="str">
        <f>IMAGE("http://plassets.ws.pho.to/a/e/default/2763.jpg")</f>
        <v/>
      </c>
      <c r="C936" s="11">
        <v>2763.0</v>
      </c>
      <c r="D936" s="4"/>
    </row>
    <row r="937" ht="90.0" customHeight="1">
      <c r="A937" s="9" t="s">
        <v>1055</v>
      </c>
      <c r="B937" s="8" t="str">
        <f>IMAGE("http://plassets.ws.pho.to/a/e/default/1989.jpg")</f>
        <v/>
      </c>
      <c r="C937" s="11">
        <v>1989.0</v>
      </c>
      <c r="D937" s="4"/>
    </row>
    <row r="938" ht="90.0" customHeight="1">
      <c r="A938" s="9" t="s">
        <v>1056</v>
      </c>
      <c r="B938" s="8" t="str">
        <f>IMAGE("http://plassets.ws.pho.to/a/e/default/2837.jpg")</f>
        <v/>
      </c>
      <c r="C938" s="11">
        <v>2837.0</v>
      </c>
      <c r="D938" s="4"/>
    </row>
    <row r="939" ht="90.0" customHeight="1">
      <c r="A939" s="9" t="s">
        <v>1057</v>
      </c>
      <c r="B939" s="8" t="str">
        <f>IMAGE("http://plassets.ws.pho.to/a/e/default/1800.jpg")</f>
        <v/>
      </c>
      <c r="C939" s="11">
        <v>1800.0</v>
      </c>
      <c r="D939" s="4"/>
    </row>
    <row r="940" ht="90.0" customHeight="1">
      <c r="A940" s="9" t="s">
        <v>1058</v>
      </c>
      <c r="B940" s="8" t="str">
        <f>IMAGE("http://plassets.ws.pho.to/a/e/default/1065.jpg")</f>
        <v/>
      </c>
      <c r="C940" s="11">
        <v>1065.0</v>
      </c>
      <c r="D940" s="4"/>
    </row>
    <row r="941" ht="90.0" customHeight="1">
      <c r="A941" s="9" t="s">
        <v>1072</v>
      </c>
      <c r="B941" s="8" t="str">
        <f>IMAGE("http://plassets.ws.pho.to/a/e/default/3027.jpg")</f>
        <v/>
      </c>
      <c r="C941" s="11">
        <v>3027.0</v>
      </c>
      <c r="D941" s="4"/>
    </row>
    <row r="942" ht="90.0" customHeight="1">
      <c r="A942" s="9" t="s">
        <v>1060</v>
      </c>
      <c r="B942" s="8" t="str">
        <f>IMAGE("http://plassets.ws.pho.to/a/e/default/1431.jpg")</f>
        <v/>
      </c>
      <c r="C942" s="11">
        <v>1431.0</v>
      </c>
      <c r="D942" s="4"/>
    </row>
    <row r="943" ht="90.0" customHeight="1">
      <c r="A943" s="9" t="s">
        <v>1061</v>
      </c>
      <c r="B943" s="8" t="str">
        <f>IMAGE("http://plassets.ws.pho.to/a/e/default/1218.jpg")</f>
        <v/>
      </c>
      <c r="C943" s="11">
        <v>1218.0</v>
      </c>
      <c r="D943" s="4"/>
    </row>
    <row r="944" ht="90.0" customHeight="1">
      <c r="A944" s="9" t="s">
        <v>1062</v>
      </c>
      <c r="B944" s="8" t="str">
        <f>IMAGE("http://plassets.ws.pho.to/a/e/default/928.jpg")</f>
        <v/>
      </c>
      <c r="C944" s="11">
        <v>928.0</v>
      </c>
      <c r="D944" s="4"/>
    </row>
    <row r="945" ht="90.0" customHeight="1">
      <c r="A945" s="9" t="s">
        <v>1063</v>
      </c>
      <c r="B945" s="8" t="str">
        <f>IMAGE("http://plassets.ws.pho.to/a/e/default/2261.gif")</f>
        <v/>
      </c>
      <c r="C945" s="11">
        <v>2261.0</v>
      </c>
      <c r="D945" s="4"/>
    </row>
    <row r="946" ht="90.0" customHeight="1">
      <c r="A946" s="9" t="s">
        <v>1066</v>
      </c>
      <c r="B946" s="8" t="str">
        <f>IMAGE("http://plassets.ws.pho.to/a/e/default/2862.jpg")</f>
        <v/>
      </c>
      <c r="C946" s="11">
        <v>2862.0</v>
      </c>
      <c r="D946" s="4"/>
    </row>
    <row r="947" ht="90.0" customHeight="1">
      <c r="A947" s="9" t="s">
        <v>1067</v>
      </c>
      <c r="B947" s="8" t="str">
        <f>IMAGE("http://plassets.ws.pho.to/a/e/default/324.jpg")</f>
        <v/>
      </c>
      <c r="C947" s="11">
        <v>324.0</v>
      </c>
      <c r="D947" s="4"/>
    </row>
    <row r="948" ht="90.0" customHeight="1">
      <c r="A948" s="9" t="s">
        <v>1068</v>
      </c>
      <c r="B948" s="8" t="str">
        <f>IMAGE("http://plassets.ws.pho.to/a/e/default/1211.jpg")</f>
        <v/>
      </c>
      <c r="C948" s="11">
        <v>1211.0</v>
      </c>
      <c r="D948" s="4"/>
    </row>
    <row r="949" ht="90.0" customHeight="1">
      <c r="A949" s="9" t="s">
        <v>1069</v>
      </c>
      <c r="B949" s="8" t="str">
        <f>IMAGE("http://plassets.ws.pho.to/a/e/default/1320.jpg")</f>
        <v/>
      </c>
      <c r="C949" s="11">
        <v>1320.0</v>
      </c>
      <c r="D949" s="4"/>
    </row>
    <row r="950" ht="90.0" customHeight="1">
      <c r="A950" s="9" t="s">
        <v>1070</v>
      </c>
      <c r="B950" s="8" t="str">
        <f>IMAGE("http://plassets.ws.pho.to/a/e/default/1963.jpg")</f>
        <v/>
      </c>
      <c r="C950" s="11">
        <v>1963.0</v>
      </c>
      <c r="D950" s="4"/>
    </row>
    <row r="951" ht="90.0" customHeight="1">
      <c r="A951" s="9" t="s">
        <v>1071</v>
      </c>
      <c r="B951" s="8" t="str">
        <f>IMAGE("http://plassets.ws.pho.to/a/e/default/2560.jpg")</f>
        <v/>
      </c>
      <c r="C951" s="11">
        <v>2560.0</v>
      </c>
      <c r="D951" s="4"/>
    </row>
    <row r="952" ht="90.0" customHeight="1">
      <c r="A952" s="9" t="s">
        <v>1073</v>
      </c>
      <c r="B952" s="8" t="str">
        <f>IMAGE("http://plassets.ws.pho.to/a/e/default/958.jpg")</f>
        <v/>
      </c>
      <c r="C952" s="11">
        <v>958.0</v>
      </c>
      <c r="D952" s="4"/>
    </row>
    <row r="953" ht="90.0" customHeight="1">
      <c r="A953" s="9" t="s">
        <v>1074</v>
      </c>
      <c r="B953" s="8" t="str">
        <f>IMAGE("http://plassets.ws.pho.to/a/e/default/1440.jpg")</f>
        <v/>
      </c>
      <c r="C953" s="11">
        <v>1440.0</v>
      </c>
      <c r="D953" s="4"/>
    </row>
    <row r="954" ht="90.0" customHeight="1">
      <c r="A954" s="9" t="s">
        <v>1075</v>
      </c>
      <c r="B954" s="8" t="str">
        <f>IMAGE("http://plassets.ws.pho.to/a/e/default/1555.jpg")</f>
        <v/>
      </c>
      <c r="C954" s="11">
        <v>1555.0</v>
      </c>
      <c r="D954" s="4"/>
    </row>
    <row r="955" ht="90.0" customHeight="1">
      <c r="A955" s="9" t="s">
        <v>1076</v>
      </c>
      <c r="B955" s="8" t="str">
        <f>IMAGE("http://plassets.ws.pho.to/a/e/default/2304.jpg")</f>
        <v/>
      </c>
      <c r="C955" s="11">
        <v>2304.0</v>
      </c>
      <c r="D955" s="4"/>
    </row>
    <row r="956" ht="90.0" customHeight="1">
      <c r="A956" s="9" t="s">
        <v>1077</v>
      </c>
      <c r="B956" s="8" t="str">
        <f>IMAGE("http://plassets.ws.pho.to/a/e/default/1991.jpg")</f>
        <v/>
      </c>
      <c r="C956" s="11">
        <v>1991.0</v>
      </c>
      <c r="D956" s="4"/>
    </row>
    <row r="957" ht="90.0" customHeight="1">
      <c r="A957" s="9" t="s">
        <v>1079</v>
      </c>
      <c r="B957" s="8" t="str">
        <f>IMAGE("http://plassets.ws.pho.to/a/e/default/2706.jpg")</f>
        <v/>
      </c>
      <c r="C957" s="11">
        <v>2706.0</v>
      </c>
      <c r="D957" s="4"/>
    </row>
    <row r="958" ht="90.0" customHeight="1">
      <c r="A958" s="9" t="s">
        <v>1081</v>
      </c>
      <c r="B958" s="8" t="str">
        <f>IMAGE("http://plassets.ws.pho.to/a/e/default/3028.jpg")</f>
        <v/>
      </c>
      <c r="C958" s="11">
        <v>3028.0</v>
      </c>
      <c r="D958" s="4"/>
    </row>
    <row r="959" ht="90.0" customHeight="1">
      <c r="A959" s="9" t="s">
        <v>1083</v>
      </c>
      <c r="B959" s="8" t="str">
        <f>IMAGE("http://plassets.ws.pho.to/a/e/default/1004.jpg")</f>
        <v/>
      </c>
      <c r="C959" s="11">
        <v>1004.0</v>
      </c>
      <c r="D959" s="4"/>
    </row>
    <row r="960" ht="90.0" customHeight="1">
      <c r="A960" s="9" t="s">
        <v>1084</v>
      </c>
      <c r="B960" s="8" t="str">
        <f>IMAGE("http://plassets.ws.pho.to/a/e/default/985.jpg")</f>
        <v/>
      </c>
      <c r="C960" s="11">
        <v>985.0</v>
      </c>
      <c r="D960" s="4"/>
    </row>
    <row r="961" ht="90.0" customHeight="1">
      <c r="A961" s="9" t="s">
        <v>1085</v>
      </c>
      <c r="B961" s="8" t="str">
        <f>IMAGE("http://plassets.ws.pho.to/a/e/default/2896.jpg")</f>
        <v/>
      </c>
      <c r="C961" s="11">
        <v>2896.0</v>
      </c>
      <c r="D961" s="4"/>
    </row>
    <row r="962" ht="90.0" customHeight="1">
      <c r="A962" s="9" t="s">
        <v>1086</v>
      </c>
      <c r="B962" s="8" t="str">
        <f>IMAGE("http://plassets.ws.pho.to/a/e/default/1186.jpg")</f>
        <v/>
      </c>
      <c r="C962" s="11">
        <v>1186.0</v>
      </c>
      <c r="D962" s="4"/>
    </row>
    <row r="963" ht="90.0" customHeight="1">
      <c r="A963" s="9" t="s">
        <v>1087</v>
      </c>
      <c r="B963" s="8" t="str">
        <f>IMAGE("http://plassets.ws.pho.to/a/e/default/2012.jpg")</f>
        <v/>
      </c>
      <c r="C963" s="11">
        <v>2012.0</v>
      </c>
      <c r="D963" s="4"/>
    </row>
    <row r="964" ht="90.0" customHeight="1">
      <c r="A964" s="9" t="s">
        <v>1088</v>
      </c>
      <c r="B964" s="8" t="str">
        <f>IMAGE("http://plassets.ws.pho.to/a/e/default/1149.jpg")</f>
        <v/>
      </c>
      <c r="C964" s="11">
        <v>1149.0</v>
      </c>
      <c r="D964" s="4"/>
    </row>
    <row r="965" ht="90.0" customHeight="1">
      <c r="A965" s="9" t="s">
        <v>1089</v>
      </c>
      <c r="B965" s="8" t="str">
        <f>IMAGE("http://plassets.ws.pho.to/a/e/default/1990.jpg")</f>
        <v/>
      </c>
      <c r="C965" s="11">
        <v>1990.0</v>
      </c>
      <c r="D965" s="4"/>
    </row>
    <row r="966" ht="90.0" customHeight="1">
      <c r="A966" s="9" t="s">
        <v>1090</v>
      </c>
      <c r="B966" s="8" t="str">
        <f>IMAGE("http://plassets.ws.pho.to/a/e/default/2509.jpg")</f>
        <v/>
      </c>
      <c r="C966" s="11">
        <v>2509.0</v>
      </c>
      <c r="D966" s="4"/>
    </row>
    <row r="967" ht="90.0" customHeight="1">
      <c r="A967" s="9" t="s">
        <v>1091</v>
      </c>
      <c r="B967" s="8" t="str">
        <f>IMAGE("http://plassets.ws.pho.to/a/e/default/1430.jpg")</f>
        <v/>
      </c>
      <c r="C967" s="11">
        <v>1430.0</v>
      </c>
      <c r="D967" s="4"/>
    </row>
    <row r="968" ht="90.0" customHeight="1">
      <c r="A968" s="9" t="s">
        <v>1092</v>
      </c>
      <c r="B968" s="8" t="str">
        <f>IMAGE("http://plassets.ws.pho.to/a/e/default/907.jpg")</f>
        <v/>
      </c>
      <c r="C968" s="11">
        <v>907.0</v>
      </c>
      <c r="D968" s="4"/>
    </row>
    <row r="969" ht="90.0" customHeight="1">
      <c r="A969" s="9" t="s">
        <v>1093</v>
      </c>
      <c r="B969" s="8" t="str">
        <f>IMAGE("http://plassets.ws.pho.to/a/e/default/2902.jpg")</f>
        <v/>
      </c>
      <c r="C969" s="11">
        <v>2902.0</v>
      </c>
      <c r="D969" s="4"/>
    </row>
    <row r="970" ht="90.0" customHeight="1">
      <c r="A970" s="9" t="s">
        <v>1094</v>
      </c>
      <c r="B970" s="8" t="str">
        <f>IMAGE("http://plassets.ws.pho.to/a/e/default/881.jpg")</f>
        <v/>
      </c>
      <c r="C970" s="11">
        <v>881.0</v>
      </c>
      <c r="D970" s="4"/>
    </row>
    <row r="971" ht="90.0" customHeight="1">
      <c r="A971" s="9" t="s">
        <v>1096</v>
      </c>
      <c r="B971" s="8" t="str">
        <f>IMAGE("http://plassets.ws.pho.to/a/e/default/1254.jpg")</f>
        <v/>
      </c>
      <c r="C971" s="11">
        <v>1254.0</v>
      </c>
      <c r="D971" s="4"/>
    </row>
    <row r="972" ht="90.0" customHeight="1">
      <c r="A972" s="9" t="s">
        <v>1097</v>
      </c>
      <c r="B972" s="8" t="str">
        <f>IMAGE("http://plassets.ws.pho.to/a/e/default/2198.jpg")</f>
        <v/>
      </c>
      <c r="C972" s="11">
        <v>2198.0</v>
      </c>
      <c r="D972" s="4"/>
    </row>
    <row r="973" ht="90.0" customHeight="1">
      <c r="A973" s="9" t="s">
        <v>1098</v>
      </c>
      <c r="B973" s="8" t="str">
        <f>IMAGE("http://plassets.ws.pho.to/a/e/default/1834.jpg")</f>
        <v/>
      </c>
      <c r="C973" s="11">
        <v>1834.0</v>
      </c>
      <c r="D973" s="4"/>
    </row>
    <row r="974" ht="90.0" customHeight="1">
      <c r="A974" s="9" t="s">
        <v>1099</v>
      </c>
      <c r="B974" s="8" t="str">
        <f>IMAGE("http://plassets.ws.pho.to/a/e/default/973.jpg")</f>
        <v/>
      </c>
      <c r="C974" s="11">
        <v>973.0</v>
      </c>
      <c r="D974" s="4"/>
    </row>
    <row r="975" ht="90.0" customHeight="1">
      <c r="A975" s="9" t="s">
        <v>1100</v>
      </c>
      <c r="B975" s="8" t="str">
        <f>IMAGE("http://plassets.ws.pho.to/a/e/default/2571.gif")</f>
        <v/>
      </c>
      <c r="C975" s="11">
        <v>2571.0</v>
      </c>
      <c r="D975" s="4"/>
    </row>
    <row r="976" ht="90.0" customHeight="1">
      <c r="A976" s="9" t="s">
        <v>1101</v>
      </c>
      <c r="B976" s="8" t="str">
        <f>IMAGE("http://plassets.ws.pho.to/a/e/default/2535.jpg")</f>
        <v/>
      </c>
      <c r="C976" s="11">
        <v>2535.0</v>
      </c>
      <c r="D976" s="4"/>
    </row>
    <row r="977" ht="90.0" customHeight="1">
      <c r="A977" s="9" t="s">
        <v>1102</v>
      </c>
      <c r="B977" s="8" t="str">
        <f>IMAGE("http://plassets.ws.pho.to/a/e/default/2337.jpg")</f>
        <v/>
      </c>
      <c r="C977" s="11">
        <v>2337.0</v>
      </c>
      <c r="D977" s="4"/>
    </row>
    <row r="978" ht="90.0" customHeight="1">
      <c r="A978" s="9" t="s">
        <v>1103</v>
      </c>
      <c r="B978" s="8" t="str">
        <f>IMAGE("http://plassets.ws.pho.to/a/e/default/939.jpg")</f>
        <v/>
      </c>
      <c r="C978" s="11">
        <v>939.0</v>
      </c>
      <c r="D978" s="4"/>
    </row>
    <row r="979" ht="90.0" customHeight="1">
      <c r="A979" s="9" t="s">
        <v>1104</v>
      </c>
      <c r="B979" s="8" t="str">
        <f>IMAGE("http://plassets.ws.pho.to/a/e/default/2994.jpg")</f>
        <v/>
      </c>
      <c r="C979" s="11">
        <v>2994.0</v>
      </c>
      <c r="D979" s="4"/>
    </row>
    <row r="980" ht="90.0" customHeight="1">
      <c r="A980" s="9" t="s">
        <v>1105</v>
      </c>
      <c r="B980" s="8" t="str">
        <f>IMAGE("http://plassets.ws.pho.to/a/e/default/3029.jpg")</f>
        <v/>
      </c>
      <c r="C980" s="11">
        <v>3029.0</v>
      </c>
      <c r="D980" s="4"/>
    </row>
    <row r="981" ht="90.0" customHeight="1">
      <c r="A981" s="9" t="s">
        <v>1106</v>
      </c>
      <c r="B981" s="8" t="str">
        <f>IMAGE("http://plassets.ws.pho.to/a/e/default/2993.jpg")</f>
        <v/>
      </c>
      <c r="C981" s="11">
        <v>2993.0</v>
      </c>
      <c r="D981" s="4"/>
    </row>
    <row r="982" ht="90.0" customHeight="1">
      <c r="A982" s="9" t="s">
        <v>1109</v>
      </c>
      <c r="B982" s="8" t="str">
        <f>IMAGE("http://plassets.ws.pho.to/a/e/default/1158.jpg")</f>
        <v/>
      </c>
      <c r="C982" s="11">
        <v>1158.0</v>
      </c>
      <c r="D982" s="4"/>
    </row>
    <row r="983" ht="90.0" customHeight="1">
      <c r="A983" s="9" t="s">
        <v>1110</v>
      </c>
      <c r="B983" s="8" t="str">
        <f>IMAGE("http://plassets.ws.pho.to/a/e/default/2587.jpg")</f>
        <v/>
      </c>
      <c r="C983" s="11">
        <v>2587.0</v>
      </c>
      <c r="D983" s="4"/>
    </row>
    <row r="984" ht="90.0" customHeight="1">
      <c r="A984" s="9" t="s">
        <v>1112</v>
      </c>
      <c r="B984" s="8" t="str">
        <f>IMAGE("http://plassets.ws.pho.to/a/e/default/2995.jpg")</f>
        <v/>
      </c>
      <c r="C984" s="11">
        <v>2995.0</v>
      </c>
      <c r="D984" s="4"/>
    </row>
    <row r="985" ht="90.0" customHeight="1">
      <c r="A985" s="9" t="s">
        <v>1113</v>
      </c>
      <c r="B985" s="8" t="str">
        <f>IMAGE("http://plassets.ws.pho.to/a/e/default/728.jpg")</f>
        <v/>
      </c>
      <c r="C985" s="11">
        <v>728.0</v>
      </c>
      <c r="D985" s="4"/>
    </row>
    <row r="986" ht="90.0" customHeight="1">
      <c r="A986" s="9" t="s">
        <v>1115</v>
      </c>
      <c r="B986" s="8" t="str">
        <f>IMAGE("http://plassets.ws.pho.to/a/e/default/1861.jpg")</f>
        <v/>
      </c>
      <c r="C986" s="11">
        <v>1861.0</v>
      </c>
      <c r="D986" s="4"/>
    </row>
    <row r="987" ht="90.0" customHeight="1">
      <c r="A987" s="9" t="s">
        <v>1116</v>
      </c>
      <c r="B987" s="8" t="str">
        <f>IMAGE("http://plassets.ws.pho.to/a/e/default/2670.jpg")</f>
        <v/>
      </c>
      <c r="C987" s="11">
        <v>2670.0</v>
      </c>
      <c r="D987" s="4"/>
    </row>
    <row r="988" ht="90.0" customHeight="1">
      <c r="A988" s="9" t="s">
        <v>1117</v>
      </c>
      <c r="B988" s="8" t="str">
        <f>IMAGE("http://plassets.ws.pho.to/a/e/default/1143.jpg")</f>
        <v/>
      </c>
      <c r="C988" s="11">
        <v>1143.0</v>
      </c>
      <c r="D988" s="4"/>
    </row>
    <row r="989" ht="90.0" customHeight="1">
      <c r="A989" s="9" t="s">
        <v>1118</v>
      </c>
      <c r="B989" s="8" t="str">
        <f>IMAGE("http://plassets.ws.pho.to/a/e/default/2282.jpg")</f>
        <v/>
      </c>
      <c r="C989" s="11">
        <v>2282.0</v>
      </c>
      <c r="D989" s="4"/>
    </row>
    <row r="990" ht="90.0" customHeight="1">
      <c r="A990" s="9" t="s">
        <v>1119</v>
      </c>
      <c r="B990" s="8" t="str">
        <f>IMAGE("http://plassets.ws.pho.to/a/e/default/669.jpg")</f>
        <v/>
      </c>
      <c r="C990" s="11">
        <v>669.0</v>
      </c>
      <c r="D990" s="4"/>
    </row>
    <row r="991" ht="90.0" customHeight="1">
      <c r="A991" s="9" t="s">
        <v>1120</v>
      </c>
      <c r="B991" s="8" t="str">
        <f>IMAGE("http://plassets.ws.pho.to/a/e/default/515.jpg")</f>
        <v/>
      </c>
      <c r="C991" s="11">
        <v>515.0</v>
      </c>
      <c r="D991" s="4"/>
    </row>
    <row r="992" ht="90.0" customHeight="1">
      <c r="A992" s="9" t="s">
        <v>1121</v>
      </c>
      <c r="B992" s="8" t="str">
        <f>IMAGE("http://plassets.ws.pho.to/a/e/default/527.jpg")</f>
        <v/>
      </c>
      <c r="C992" s="11">
        <v>527.0</v>
      </c>
      <c r="D992" s="4"/>
    </row>
    <row r="993" ht="90.0" customHeight="1">
      <c r="A993" s="9" t="s">
        <v>1122</v>
      </c>
      <c r="B993" s="8" t="str">
        <f>IMAGE("http://plassets.ws.pho.to/a/e/default/2283.jpg")</f>
        <v/>
      </c>
      <c r="C993" s="11">
        <v>2283.0</v>
      </c>
      <c r="D993" s="4"/>
    </row>
    <row r="994" ht="90.0" customHeight="1">
      <c r="A994" s="9" t="s">
        <v>1123</v>
      </c>
      <c r="B994" s="8" t="str">
        <f>IMAGE("http://plassets.ws.pho.to/a/e/default/1144.jpg")</f>
        <v/>
      </c>
      <c r="C994" s="11">
        <v>1144.0</v>
      </c>
      <c r="D994" s="4"/>
    </row>
    <row r="995" ht="90.0" customHeight="1">
      <c r="A995" s="9" t="s">
        <v>1124</v>
      </c>
      <c r="B995" s="8" t="str">
        <f>IMAGE("http://plassets.ws.pho.to/a/e/default/272.jpg")</f>
        <v/>
      </c>
      <c r="C995" s="11">
        <v>272.0</v>
      </c>
      <c r="D995" s="4"/>
    </row>
    <row r="996" ht="90.0" customHeight="1">
      <c r="A996" s="9" t="s">
        <v>1125</v>
      </c>
      <c r="B996" s="8" t="str">
        <f>IMAGE("http://plassets.ws.pho.to/a/e/default/3079.jpg")</f>
        <v/>
      </c>
      <c r="C996" s="11">
        <v>3079.0</v>
      </c>
      <c r="D996" s="4"/>
    </row>
    <row r="997" ht="90.0" customHeight="1">
      <c r="A997" s="9" t="s">
        <v>1126</v>
      </c>
      <c r="B997" s="8" t="str">
        <f>IMAGE("http://plassets.ws.pho.to/a/e/default/662.jpg")</f>
        <v/>
      </c>
      <c r="C997" s="11">
        <v>662.0</v>
      </c>
      <c r="D997" s="4"/>
    </row>
    <row r="998" ht="90.0" customHeight="1">
      <c r="A998" s="9" t="s">
        <v>1127</v>
      </c>
      <c r="B998" s="8" t="str">
        <f>IMAGE("http://plassets.ws.pho.to/a/e/default/275.jpg")</f>
        <v/>
      </c>
      <c r="C998" s="11">
        <v>275.0</v>
      </c>
      <c r="D998" s="4"/>
    </row>
    <row r="999" ht="90.0" customHeight="1">
      <c r="A999" s="9" t="s">
        <v>1129</v>
      </c>
      <c r="B999" s="8" t="str">
        <f>IMAGE("http://plassets.ws.pho.to/a/e/default/2053.jpg")</f>
        <v/>
      </c>
      <c r="C999" s="11">
        <v>2053.0</v>
      </c>
      <c r="D999" s="4"/>
    </row>
    <row r="1000" ht="90.0" customHeight="1">
      <c r="A1000" s="9" t="s">
        <v>1130</v>
      </c>
      <c r="B1000" s="8" t="str">
        <f>IMAGE("http://plassets.ws.pho.to/a/e/default/1001.jpg")</f>
        <v/>
      </c>
      <c r="C1000" s="11">
        <v>1001.0</v>
      </c>
      <c r="D1000" s="4"/>
    </row>
    <row r="1001" ht="90.0" customHeight="1">
      <c r="A1001" s="9" t="s">
        <v>1131</v>
      </c>
      <c r="B1001" s="8" t="str">
        <f>IMAGE("http://plassets.ws.pho.to/a/e/default/997.jpg")</f>
        <v/>
      </c>
      <c r="C1001" s="11">
        <v>997.0</v>
      </c>
      <c r="D1001" s="4"/>
    </row>
    <row r="1002" ht="90.0" customHeight="1">
      <c r="A1002" s="9" t="s">
        <v>1132</v>
      </c>
      <c r="B1002" s="8" t="str">
        <f>IMAGE("http://plassets.ws.pho.to/a/e/default/610.gif")</f>
        <v/>
      </c>
      <c r="C1002" s="11">
        <v>610.0</v>
      </c>
      <c r="D1002" s="4"/>
    </row>
    <row r="1003" ht="90.0" customHeight="1">
      <c r="A1003" s="9" t="s">
        <v>1133</v>
      </c>
      <c r="B1003" s="8" t="str">
        <f>IMAGE("http://plassets.ws.pho.to/a/e/default/1662.jpg")</f>
        <v/>
      </c>
      <c r="C1003" s="11">
        <v>1662.0</v>
      </c>
      <c r="D1003" s="4"/>
    </row>
    <row r="1004" ht="90.0" customHeight="1">
      <c r="A1004" s="9" t="s">
        <v>1134</v>
      </c>
      <c r="B1004" s="8" t="str">
        <f>IMAGE("http://plassets.ws.pho.to/a/e/default/2818.gif")</f>
        <v/>
      </c>
      <c r="C1004" s="11">
        <v>2818.0</v>
      </c>
      <c r="D1004" s="4"/>
    </row>
    <row r="1005" ht="90.0" customHeight="1">
      <c r="A1005" s="9" t="s">
        <v>1135</v>
      </c>
      <c r="B1005" s="8" t="str">
        <f>IMAGE("http://plassets.ws.pho.to/a/e/default/2996.jpg")</f>
        <v/>
      </c>
      <c r="C1005" s="11">
        <v>2996.0</v>
      </c>
      <c r="D1005" s="4"/>
    </row>
    <row r="1006" ht="90.0" customHeight="1">
      <c r="A1006" s="9" t="s">
        <v>1136</v>
      </c>
      <c r="B1006" s="8" t="str">
        <f>IMAGE("http://plassets.ws.pho.to/a/e/default/1661.jpg")</f>
        <v/>
      </c>
      <c r="C1006" s="11">
        <v>1661.0</v>
      </c>
      <c r="D1006" s="4"/>
    </row>
    <row r="1007" ht="90.0" customHeight="1">
      <c r="A1007" s="9" t="s">
        <v>1137</v>
      </c>
      <c r="B1007" s="8" t="str">
        <f>IMAGE("http://plassets.ws.pho.to/a/e/default/2874.jpg")</f>
        <v/>
      </c>
      <c r="C1007" s="11">
        <v>2874.0</v>
      </c>
      <c r="D1007" s="4"/>
    </row>
    <row r="1008" ht="90.0" customHeight="1">
      <c r="A1008" s="9" t="s">
        <v>1138</v>
      </c>
      <c r="B1008" s="8" t="str">
        <f>IMAGE("http://plassets.ws.pho.to/a/e/default/711.jpg")</f>
        <v/>
      </c>
      <c r="C1008" s="11">
        <v>711.0</v>
      </c>
      <c r="D1008" s="4"/>
    </row>
    <row r="1009" ht="90.0" customHeight="1">
      <c r="A1009" s="9" t="s">
        <v>1139</v>
      </c>
      <c r="B1009" s="8" t="str">
        <f>IMAGE("http://plassets.ws.pho.to/a/e/default/2235.jpg")</f>
        <v/>
      </c>
      <c r="C1009" s="11">
        <v>2235.0</v>
      </c>
      <c r="D1009" s="4"/>
    </row>
    <row r="1010" ht="90.0" customHeight="1">
      <c r="A1010" s="9" t="s">
        <v>1140</v>
      </c>
      <c r="B1010" s="8" t="str">
        <f>IMAGE("http://plassets.ws.pho.to/a/e/default/968.jpg")</f>
        <v/>
      </c>
      <c r="C1010" s="11">
        <v>968.0</v>
      </c>
      <c r="D1010" s="4"/>
    </row>
    <row r="1011" ht="90.0" customHeight="1">
      <c r="A1011" s="9" t="s">
        <v>1141</v>
      </c>
      <c r="B1011" s="8" t="str">
        <f>IMAGE("http://plassets.ws.pho.to/a/e/default/1081.jpg")</f>
        <v/>
      </c>
      <c r="C1011" s="11">
        <v>1081.0</v>
      </c>
      <c r="D1011" s="4"/>
    </row>
    <row r="1012" ht="90.0" customHeight="1">
      <c r="A1012" s="9" t="s">
        <v>1142</v>
      </c>
      <c r="B1012" s="8" t="str">
        <f>IMAGE("http://plassets.ws.pho.to/a/e/default/687.jpg")</f>
        <v/>
      </c>
      <c r="C1012" s="11">
        <v>687.0</v>
      </c>
      <c r="D1012" s="4"/>
    </row>
    <row r="1013" ht="90.0" customHeight="1">
      <c r="A1013" s="9" t="s">
        <v>1144</v>
      </c>
      <c r="B1013" s="8" t="str">
        <f>IMAGE("http://plassets.ws.pho.to/a/e/default/670.jpg")</f>
        <v/>
      </c>
      <c r="C1013" s="11">
        <v>670.0</v>
      </c>
      <c r="D1013" s="4"/>
    </row>
    <row r="1014" ht="90.0" customHeight="1">
      <c r="A1014" s="9" t="s">
        <v>1145</v>
      </c>
      <c r="B1014" s="8" t="str">
        <f>IMAGE("http://plassets.ws.pho.to/a/e/default/552.jpg")</f>
        <v/>
      </c>
      <c r="C1014" s="11">
        <v>552.0</v>
      </c>
      <c r="D1014" s="4"/>
    </row>
    <row r="1015" ht="90.0" customHeight="1">
      <c r="A1015" s="9" t="s">
        <v>1147</v>
      </c>
      <c r="B1015" s="8" t="str">
        <f>IMAGE("http://plassets.ws.pho.to/a/e/default/345.jpg")</f>
        <v/>
      </c>
      <c r="C1015" s="11">
        <v>345.0</v>
      </c>
      <c r="D1015" s="4"/>
    </row>
    <row r="1016" ht="90.0" customHeight="1">
      <c r="A1016" s="9" t="s">
        <v>1149</v>
      </c>
      <c r="B1016" s="8" t="str">
        <f>IMAGE("http://plassets.ws.pho.to/a/e/default/2175.jpg")</f>
        <v/>
      </c>
      <c r="C1016" s="11">
        <v>2175.0</v>
      </c>
      <c r="D1016" s="4"/>
    </row>
    <row r="1017" ht="90.0" customHeight="1">
      <c r="A1017" s="9" t="s">
        <v>1150</v>
      </c>
      <c r="B1017" s="8" t="str">
        <f>IMAGE("http://plassets.ws.pho.to/a/e/default/1124.jpg")</f>
        <v/>
      </c>
      <c r="C1017" s="11">
        <v>1124.0</v>
      </c>
      <c r="D1017" s="4"/>
    </row>
    <row r="1018" ht="90.0" customHeight="1">
      <c r="A1018" s="9" t="s">
        <v>1151</v>
      </c>
      <c r="B1018" s="8" t="str">
        <f>IMAGE("http://plassets.ws.pho.to/a/e/default/1931.jpg")</f>
        <v/>
      </c>
      <c r="C1018" s="11">
        <v>1931.0</v>
      </c>
      <c r="D1018" s="4"/>
    </row>
    <row r="1019" ht="90.0" customHeight="1">
      <c r="A1019" s="9" t="s">
        <v>1152</v>
      </c>
      <c r="B1019" s="8" t="str">
        <f>IMAGE("http://plassets.ws.pho.to/a/e/default/1007.jpg")</f>
        <v/>
      </c>
      <c r="C1019" s="11">
        <v>1007.0</v>
      </c>
      <c r="D1019" s="4"/>
    </row>
    <row r="1020" ht="90.0" customHeight="1">
      <c r="A1020" s="9" t="s">
        <v>1153</v>
      </c>
      <c r="B1020" s="8" t="str">
        <f>IMAGE("http://plassets.ws.pho.to/a/e/default/2929.jpg")</f>
        <v/>
      </c>
      <c r="C1020" s="11">
        <v>2929.0</v>
      </c>
      <c r="D1020" s="4"/>
    </row>
    <row r="1021" ht="90.0" customHeight="1">
      <c r="A1021" s="9" t="s">
        <v>1154</v>
      </c>
      <c r="B1021" s="8" t="str">
        <f>IMAGE("http://plassets.ws.pho.to/a/e/default/2084.jpg")</f>
        <v/>
      </c>
      <c r="C1021" s="11">
        <v>2084.0</v>
      </c>
      <c r="D1021" s="4"/>
    </row>
    <row r="1022" ht="90.0" customHeight="1">
      <c r="A1022" s="9" t="s">
        <v>1155</v>
      </c>
      <c r="B1022" s="8" t="str">
        <f>IMAGE("http://plassets.ws.pho.to/a/e/default/1626.jpg")</f>
        <v/>
      </c>
      <c r="C1022" s="11">
        <v>1626.0</v>
      </c>
      <c r="D1022" s="4"/>
    </row>
    <row r="1023" ht="90.0" customHeight="1">
      <c r="A1023" s="9" t="s">
        <v>1156</v>
      </c>
      <c r="B1023" s="8" t="str">
        <f>IMAGE("http://plassets.ws.pho.to/a/e/default/1308.jpg")</f>
        <v/>
      </c>
      <c r="C1023" s="11">
        <v>1308.0</v>
      </c>
      <c r="D1023" s="4"/>
    </row>
    <row r="1024" ht="90.0" customHeight="1">
      <c r="A1024" s="9" t="s">
        <v>1157</v>
      </c>
      <c r="B1024" s="8" t="str">
        <f>IMAGE("http://plassets.ws.pho.to/a/e/default/3021.jpg")</f>
        <v/>
      </c>
      <c r="C1024" s="11">
        <v>3021.0</v>
      </c>
      <c r="D1024" s="4"/>
    </row>
    <row r="1025" ht="90.0" customHeight="1">
      <c r="A1025" s="9" t="s">
        <v>1158</v>
      </c>
      <c r="B1025" s="8" t="str">
        <f>IMAGE("http://plassets.ws.pho.to/a/e/default/664.jpg")</f>
        <v/>
      </c>
      <c r="C1025" s="11">
        <v>664.0</v>
      </c>
      <c r="D1025" s="4"/>
    </row>
    <row r="1026" ht="90.0" customHeight="1">
      <c r="A1026" s="9" t="s">
        <v>1159</v>
      </c>
      <c r="B1026" s="8" t="str">
        <f>IMAGE("http://plassets.ws.pho.to/a/e/default/1993.jpg")</f>
        <v/>
      </c>
      <c r="C1026" s="11">
        <v>1993.0</v>
      </c>
      <c r="D1026" s="4"/>
    </row>
    <row r="1027" ht="90.0" customHeight="1">
      <c r="A1027" s="9" t="s">
        <v>1160</v>
      </c>
      <c r="B1027" s="8" t="str">
        <f>IMAGE("http://plassets.ws.pho.to/a/e/default/2350.jpg")</f>
        <v/>
      </c>
      <c r="C1027" s="11">
        <v>2350.0</v>
      </c>
      <c r="D1027" s="4"/>
    </row>
    <row r="1028" ht="90.0" customHeight="1">
      <c r="A1028" s="9" t="s">
        <v>1161</v>
      </c>
      <c r="B1028" s="8" t="str">
        <f>IMAGE("http://plassets.ws.pho.to/a/e/default/1197.jpg")</f>
        <v/>
      </c>
      <c r="C1028" s="11">
        <v>1197.0</v>
      </c>
      <c r="D1028" s="4"/>
    </row>
    <row r="1029" ht="90.0" customHeight="1">
      <c r="A1029" s="9" t="s">
        <v>1162</v>
      </c>
      <c r="B1029" s="8" t="str">
        <f>IMAGE("http://plassets.ws.pho.to/a/e/default/917.jpg")</f>
        <v/>
      </c>
      <c r="C1029" s="11">
        <v>917.0</v>
      </c>
      <c r="D1029" s="4"/>
    </row>
    <row r="1030" ht="90.0" customHeight="1">
      <c r="A1030" s="9" t="s">
        <v>1163</v>
      </c>
      <c r="B1030" s="8" t="str">
        <f>IMAGE("http://plassets.ws.pho.to/a/e/default/3013.jpg")</f>
        <v/>
      </c>
      <c r="C1030" s="11">
        <v>3013.0</v>
      </c>
      <c r="D1030" s="4"/>
    </row>
    <row r="1031" ht="90.0" customHeight="1">
      <c r="A1031" s="9" t="s">
        <v>1164</v>
      </c>
      <c r="B1031" s="8" t="str">
        <f>IMAGE("http://plassets.ws.pho.to/a/e/default/416.jpg")</f>
        <v/>
      </c>
      <c r="C1031" s="11">
        <v>416.0</v>
      </c>
      <c r="D1031" s="4"/>
    </row>
    <row r="1032" ht="90.0" customHeight="1">
      <c r="A1032" s="9" t="s">
        <v>1165</v>
      </c>
      <c r="B1032" s="8" t="str">
        <f>IMAGE("http://plassets.ws.pho.to/a/e/default/909.jpg")</f>
        <v/>
      </c>
      <c r="C1032" s="11">
        <v>909.0</v>
      </c>
      <c r="D1032" s="4"/>
    </row>
    <row r="1033" ht="90.0" customHeight="1">
      <c r="A1033" s="9" t="s">
        <v>1166</v>
      </c>
      <c r="B1033" s="8" t="str">
        <f>IMAGE("http://plassets.ws.pho.to/a/e/default/859.jpg")</f>
        <v/>
      </c>
      <c r="C1033" s="11">
        <v>859.0</v>
      </c>
      <c r="D1033" s="4"/>
    </row>
    <row r="1034" ht="90.0" customHeight="1">
      <c r="A1034" s="9" t="s">
        <v>1167</v>
      </c>
      <c r="B1034" s="8" t="str">
        <f>IMAGE("http://plassets.ws.pho.to/a/e/default/1985.jpg")</f>
        <v/>
      </c>
      <c r="C1034" s="11">
        <v>1985.0</v>
      </c>
      <c r="D1034" s="4"/>
    </row>
    <row r="1035" ht="90.0" customHeight="1">
      <c r="A1035" s="9" t="s">
        <v>1168</v>
      </c>
      <c r="B1035" s="8" t="str">
        <f>IMAGE("http://plassets.ws.pho.to/a/e/default/2191.jpg")</f>
        <v/>
      </c>
      <c r="C1035" s="11">
        <v>2191.0</v>
      </c>
      <c r="D1035" s="4"/>
    </row>
    <row r="1036" ht="90.0" customHeight="1">
      <c r="A1036" s="9" t="s">
        <v>1169</v>
      </c>
      <c r="B1036" s="8" t="str">
        <f>IMAGE("http://plassets.ws.pho.to/a/e/default/2492.jpg")</f>
        <v/>
      </c>
      <c r="C1036" s="11">
        <v>2492.0</v>
      </c>
      <c r="D1036" s="4"/>
    </row>
    <row r="1037" ht="90.0" customHeight="1">
      <c r="A1037" s="9" t="s">
        <v>1170</v>
      </c>
      <c r="B1037" s="8" t="str">
        <f>IMAGE("http://plassets.ws.pho.to/a/e/default/996.jpg")</f>
        <v/>
      </c>
      <c r="C1037" s="11">
        <v>996.0</v>
      </c>
      <c r="D1037" s="4"/>
    </row>
    <row r="1038" ht="90.0" customHeight="1">
      <c r="A1038" s="9" t="s">
        <v>1172</v>
      </c>
      <c r="B1038" s="8" t="str">
        <f>IMAGE("http://plassets.ws.pho.to/a/e/default/2246.jpg")</f>
        <v/>
      </c>
      <c r="C1038" s="11">
        <v>2246.0</v>
      </c>
      <c r="D1038" s="4"/>
    </row>
    <row r="1039" ht="90.0" customHeight="1">
      <c r="A1039" s="9" t="s">
        <v>1173</v>
      </c>
      <c r="B1039" s="8" t="str">
        <f>IMAGE("http://plassets.ws.pho.to/a/e/default/1752.jpg")</f>
        <v/>
      </c>
      <c r="C1039" s="11">
        <v>1752.0</v>
      </c>
      <c r="D1039" s="4"/>
    </row>
    <row r="1040" ht="90.0" customHeight="1">
      <c r="A1040" s="9" t="s">
        <v>1175</v>
      </c>
      <c r="B1040" s="8" t="str">
        <f>IMAGE("http://plassets.ws.pho.to/a/e/default/2846.jpg")</f>
        <v/>
      </c>
      <c r="C1040" s="11">
        <v>2846.0</v>
      </c>
      <c r="D1040" s="4"/>
    </row>
    <row r="1041" ht="90.0" customHeight="1">
      <c r="A1041" s="9" t="s">
        <v>1176</v>
      </c>
      <c r="B1041" s="8" t="str">
        <f>IMAGE("http://plassets.ws.pho.to/a/e/default/1270.jpg")</f>
        <v/>
      </c>
      <c r="C1041" s="11">
        <v>1270.0</v>
      </c>
      <c r="D1041" s="4"/>
    </row>
    <row r="1042" ht="90.0" customHeight="1">
      <c r="A1042" s="9" t="s">
        <v>1177</v>
      </c>
      <c r="B1042" s="8" t="str">
        <f>IMAGE("http://plassets.ws.pho.to/a/e/default/3039.jpg")</f>
        <v/>
      </c>
      <c r="C1042" s="11">
        <v>3039.0</v>
      </c>
      <c r="D1042" s="4"/>
    </row>
    <row r="1043" ht="90.0" customHeight="1">
      <c r="A1043" s="9" t="s">
        <v>1178</v>
      </c>
      <c r="B1043" s="8" t="str">
        <f>IMAGE("http://plassets.ws.pho.to/a/e/default/843.jpg")</f>
        <v/>
      </c>
      <c r="C1043" s="11">
        <v>843.0</v>
      </c>
      <c r="D1043" s="4"/>
    </row>
    <row r="1044" ht="90.0" customHeight="1">
      <c r="A1044" s="9" t="s">
        <v>1179</v>
      </c>
      <c r="B1044" s="8" t="str">
        <f>IMAGE("http://plassets.ws.pho.to/a/e/default/919.jpg")</f>
        <v/>
      </c>
      <c r="C1044" s="11">
        <v>919.0</v>
      </c>
      <c r="D1044" s="4"/>
    </row>
    <row r="1045" ht="90.0" customHeight="1">
      <c r="A1045" s="9" t="s">
        <v>1180</v>
      </c>
      <c r="B1045" s="8" t="str">
        <f>IMAGE("http://plassets.ws.pho.to/a/e/default/1778.jpg")</f>
        <v/>
      </c>
      <c r="C1045" s="11">
        <v>1778.0</v>
      </c>
      <c r="D1045" s="4"/>
    </row>
    <row r="1046" ht="90.0" customHeight="1">
      <c r="A1046" s="9" t="s">
        <v>1181</v>
      </c>
      <c r="B1046" s="8" t="str">
        <f>IMAGE("http://plassets.ws.pho.to/a/e/default/2228.jpg")</f>
        <v/>
      </c>
      <c r="C1046" s="11">
        <v>2228.0</v>
      </c>
      <c r="D1046" s="4"/>
    </row>
    <row r="1047" ht="90.0" customHeight="1">
      <c r="A1047" s="9" t="s">
        <v>1182</v>
      </c>
      <c r="B1047" s="8" t="str">
        <f>IMAGE("http://plassets.ws.pho.to/a/e/default/2025.jpg")</f>
        <v/>
      </c>
      <c r="C1047" s="11">
        <v>2025.0</v>
      </c>
      <c r="D1047" s="4"/>
    </row>
    <row r="1048" ht="90.0" customHeight="1">
      <c r="A1048" s="9" t="s">
        <v>1183</v>
      </c>
      <c r="B1048" s="8" t="str">
        <f>IMAGE("http://plassets.ws.pho.to/a/e/default/1950.jpg")</f>
        <v/>
      </c>
      <c r="C1048" s="11">
        <v>1950.0</v>
      </c>
      <c r="D1048" s="4"/>
    </row>
    <row r="1049" ht="90.0" customHeight="1">
      <c r="A1049" s="9" t="s">
        <v>1184</v>
      </c>
      <c r="B1049" s="8" t="str">
        <f>IMAGE("http://plassets.ws.pho.to/a/e/default/1322.jpg")</f>
        <v/>
      </c>
      <c r="C1049" s="11">
        <v>1322.0</v>
      </c>
      <c r="D1049" s="4"/>
    </row>
    <row r="1050" ht="90.0" customHeight="1">
      <c r="A1050" s="9" t="s">
        <v>1186</v>
      </c>
      <c r="B1050" s="8" t="str">
        <f>IMAGE("http://plassets.ws.pho.to/a/e/default/599.jpg")</f>
        <v/>
      </c>
      <c r="C1050" s="11">
        <v>599.0</v>
      </c>
      <c r="D1050" s="4"/>
    </row>
    <row r="1051" ht="90.0" customHeight="1">
      <c r="A1051" s="9" t="s">
        <v>1189</v>
      </c>
      <c r="B1051" s="8" t="str">
        <f>IMAGE("http://plassets.ws.pho.to/a/e/default/1009.jpg")</f>
        <v/>
      </c>
      <c r="C1051" s="11">
        <v>1009.0</v>
      </c>
      <c r="D1051" s="4"/>
    </row>
    <row r="1052" ht="90.0" customHeight="1">
      <c r="A1052" s="9" t="s">
        <v>1190</v>
      </c>
      <c r="B1052" s="8" t="str">
        <f>IMAGE("http://plassets.ws.pho.to/a/e/default/1509.jpg")</f>
        <v/>
      </c>
      <c r="C1052" s="11">
        <v>1509.0</v>
      </c>
      <c r="D1052" s="4"/>
    </row>
    <row r="1053" ht="90.0" customHeight="1">
      <c r="A1053" s="9" t="s">
        <v>1191</v>
      </c>
      <c r="B1053" s="8" t="str">
        <f>IMAGE("http://plassets.ws.pho.to/a/e/default/333.jpg")</f>
        <v/>
      </c>
      <c r="C1053" s="11">
        <v>333.0</v>
      </c>
      <c r="D1053" s="4"/>
    </row>
    <row r="1054" ht="90.0" customHeight="1">
      <c r="A1054" s="9" t="s">
        <v>1192</v>
      </c>
      <c r="B1054" s="8" t="str">
        <f>IMAGE("http://plassets.ws.pho.to/a/e/default/2966.jpg")</f>
        <v/>
      </c>
      <c r="C1054" s="11">
        <v>2966.0</v>
      </c>
      <c r="D1054" s="4"/>
    </row>
    <row r="1055" ht="90.0" customHeight="1">
      <c r="A1055" s="9" t="s">
        <v>1194</v>
      </c>
      <c r="B1055" s="8" t="str">
        <f>IMAGE("http://plassets.ws.pho.to/a/e/default/2903.jpg")</f>
        <v/>
      </c>
      <c r="C1055" s="11">
        <v>2903.0</v>
      </c>
      <c r="D1055" s="4"/>
    </row>
    <row r="1056" ht="90.0" customHeight="1">
      <c r="A1056" s="9" t="s">
        <v>1195</v>
      </c>
      <c r="B1056" s="8" t="str">
        <f>IMAGE("http://plassets.ws.pho.to/a/e/default/2309.jpg")</f>
        <v/>
      </c>
      <c r="C1056" s="11">
        <v>2309.0</v>
      </c>
      <c r="D1056" s="4"/>
    </row>
    <row r="1057" ht="90.0" customHeight="1">
      <c r="A1057" s="9" t="s">
        <v>1196</v>
      </c>
      <c r="B1057" s="8" t="str">
        <f>IMAGE("http://plassets.ws.pho.to/a/e/default/268.jpg")</f>
        <v/>
      </c>
      <c r="C1057" s="11">
        <v>268.0</v>
      </c>
      <c r="D1057" s="4"/>
    </row>
    <row r="1058" ht="90.0" customHeight="1">
      <c r="A1058" s="9" t="s">
        <v>1197</v>
      </c>
      <c r="B1058" s="8" t="str">
        <f>IMAGE("http://plassets.ws.pho.to/a/e/default/2006.jpg")</f>
        <v/>
      </c>
      <c r="C1058" s="11">
        <v>2006.0</v>
      </c>
      <c r="D1058" s="4"/>
    </row>
    <row r="1059" ht="90.0" customHeight="1">
      <c r="A1059" s="9" t="s">
        <v>1198</v>
      </c>
      <c r="B1059" s="8" t="str">
        <f>IMAGE("http://plassets.ws.pho.to/a/e/default/2319.jpg")</f>
        <v/>
      </c>
      <c r="C1059" s="11">
        <v>2319.0</v>
      </c>
      <c r="D1059" s="4"/>
    </row>
    <row r="1060" ht="90.0" customHeight="1">
      <c r="A1060" s="9" t="s">
        <v>1199</v>
      </c>
      <c r="B1060" s="8" t="str">
        <f>IMAGE("http://plassets.ws.pho.to/a/e/default/2847.jpg")</f>
        <v/>
      </c>
      <c r="C1060" s="11">
        <v>2847.0</v>
      </c>
      <c r="D1060" s="4"/>
    </row>
    <row r="1061" ht="90.0" customHeight="1">
      <c r="A1061" s="9" t="s">
        <v>1200</v>
      </c>
      <c r="B1061" s="8" t="str">
        <f>IMAGE("http://plassets.ws.pho.to/a/e/default/789.jpg")</f>
        <v/>
      </c>
      <c r="C1061" s="11">
        <v>789.0</v>
      </c>
      <c r="D1061" s="4"/>
    </row>
    <row r="1062" ht="90.0" customHeight="1">
      <c r="A1062" s="9" t="s">
        <v>1201</v>
      </c>
      <c r="B1062" s="8" t="str">
        <f>IMAGE("http://plassets.ws.pho.to/a/e/default/575.jpg")</f>
        <v/>
      </c>
      <c r="C1062" s="11">
        <v>575.0</v>
      </c>
      <c r="D1062" s="4"/>
    </row>
    <row r="1063" ht="90.0" customHeight="1">
      <c r="A1063" s="9" t="s">
        <v>1202</v>
      </c>
      <c r="B1063" s="8" t="str">
        <f>IMAGE("http://plassets.ws.pho.to/a/e/default/1208.jpg")</f>
        <v/>
      </c>
      <c r="C1063" s="11">
        <v>1208.0</v>
      </c>
      <c r="D1063" s="4"/>
    </row>
    <row r="1064" ht="90.0" customHeight="1">
      <c r="A1064" s="9" t="s">
        <v>1203</v>
      </c>
      <c r="B1064" s="8" t="str">
        <f>IMAGE("http://plassets.ws.pho.to/a/e/default/2001.jpg")</f>
        <v/>
      </c>
      <c r="C1064" s="11">
        <v>2001.0</v>
      </c>
      <c r="D1064" s="4"/>
    </row>
    <row r="1065" ht="90.0" customHeight="1">
      <c r="A1065" s="9" t="s">
        <v>1204</v>
      </c>
      <c r="B1065" s="8" t="str">
        <f>IMAGE("http://plassets.ws.pho.to/a/e/default/1664.jpg")</f>
        <v/>
      </c>
      <c r="C1065" s="11">
        <v>1664.0</v>
      </c>
      <c r="D1065" s="4"/>
    </row>
    <row r="1066" ht="90.0" customHeight="1">
      <c r="A1066" s="9" t="s">
        <v>1205</v>
      </c>
      <c r="B1066" s="8" t="str">
        <f>IMAGE("http://plassets.ws.pho.to/a/e/default/860.jpg")</f>
        <v/>
      </c>
      <c r="C1066" s="11">
        <v>860.0</v>
      </c>
      <c r="D1066" s="4"/>
    </row>
    <row r="1067" ht="90.0" customHeight="1">
      <c r="A1067" s="9" t="s">
        <v>1206</v>
      </c>
      <c r="B1067" s="8" t="str">
        <f>IMAGE("http://plassets.ws.pho.to/a/e/default/1681.jpg")</f>
        <v/>
      </c>
      <c r="C1067" s="11">
        <v>1681.0</v>
      </c>
      <c r="D1067" s="4"/>
    </row>
    <row r="1068" ht="90.0" customHeight="1">
      <c r="A1068" s="9" t="s">
        <v>1207</v>
      </c>
      <c r="B1068" s="8" t="str">
        <f>IMAGE("http://plassets.ws.pho.to/a/e/default/1272.jpg")</f>
        <v/>
      </c>
      <c r="C1068" s="11">
        <v>1272.0</v>
      </c>
      <c r="D1068" s="4"/>
    </row>
    <row r="1069" ht="90.0" customHeight="1">
      <c r="A1069" s="13" t="s">
        <v>1210</v>
      </c>
      <c r="B1069" s="8" t="str">
        <f>IMAGE("http://plassets.ws.pho.to/a/e/v6/2353.jpg")</f>
        <v/>
      </c>
      <c r="C1069" s="11">
        <v>2353.0</v>
      </c>
      <c r="D1069" s="4"/>
    </row>
    <row r="1070" ht="90.0" customHeight="1">
      <c r="A1070" s="9" t="s">
        <v>1211</v>
      </c>
      <c r="B1070" s="8" t="str">
        <f>IMAGE("http://plassets.ws.pho.to/a/e/default/2105.jpg")</f>
        <v/>
      </c>
      <c r="C1070" s="11">
        <v>2105.0</v>
      </c>
      <c r="D1070" s="4"/>
    </row>
    <row r="1071" ht="90.0" customHeight="1">
      <c r="A1071" s="9" t="s">
        <v>1212</v>
      </c>
      <c r="B1071" s="8" t="str">
        <f>IMAGE("http://plassets.ws.pho.to/a/e/default/2111.jpg")</f>
        <v/>
      </c>
      <c r="C1071" s="11">
        <v>2111.0</v>
      </c>
      <c r="D1071" s="4"/>
    </row>
    <row r="1072" ht="90.0" customHeight="1">
      <c r="A1072" s="9" t="s">
        <v>1213</v>
      </c>
      <c r="B1072" s="8" t="str">
        <f>IMAGE("http://plassets.ws.pho.to/a/e/default/2222.jpg")</f>
        <v/>
      </c>
      <c r="C1072" s="11">
        <v>2222.0</v>
      </c>
      <c r="D1072" s="4"/>
    </row>
    <row r="1073" ht="90.0" customHeight="1">
      <c r="A1073" s="9" t="s">
        <v>1215</v>
      </c>
      <c r="B1073" s="8" t="str">
        <f>IMAGE("http://plassets.ws.pho.to/a/e/default/671.jpg")</f>
        <v/>
      </c>
      <c r="C1073" s="11">
        <v>671.0</v>
      </c>
      <c r="D1073" s="4"/>
    </row>
    <row r="1074" ht="90.0" customHeight="1">
      <c r="A1074" s="9" t="s">
        <v>1216</v>
      </c>
      <c r="B1074" s="8" t="str">
        <f>IMAGE("http://plassets.ws.pho.to/a/e/default/2661.jpg")</f>
        <v/>
      </c>
      <c r="C1074" s="11">
        <v>2661.0</v>
      </c>
      <c r="D1074" s="4"/>
    </row>
    <row r="1075" ht="90.0" customHeight="1">
      <c r="A1075" s="9" t="s">
        <v>1217</v>
      </c>
      <c r="B1075" s="8" t="str">
        <f>IMAGE("http://plassets.ws.pho.to/a/e/default/898.jpg")</f>
        <v/>
      </c>
      <c r="C1075" s="11">
        <v>898.0</v>
      </c>
      <c r="D1075" s="4"/>
    </row>
    <row r="1076" ht="90.0" customHeight="1">
      <c r="A1076" s="9" t="s">
        <v>1219</v>
      </c>
      <c r="B1076" s="8" t="str">
        <f>IMAGE("http://plassets.ws.pho.to/a/e/default/2674.jpg")</f>
        <v/>
      </c>
      <c r="C1076" s="11">
        <v>2674.0</v>
      </c>
      <c r="D1076" s="4"/>
    </row>
    <row r="1077" ht="90.0" customHeight="1">
      <c r="A1077" s="9" t="s">
        <v>1221</v>
      </c>
      <c r="B1077" s="8" t="str">
        <f>IMAGE("http://plassets.ws.pho.to/a/e/default/647.jpg")</f>
        <v/>
      </c>
      <c r="C1077" s="11">
        <v>647.0</v>
      </c>
      <c r="D1077" s="4"/>
    </row>
    <row r="1078" ht="90.0" customHeight="1">
      <c r="A1078" s="9" t="s">
        <v>1222</v>
      </c>
      <c r="B1078" s="8" t="str">
        <f>IMAGE("http://plassets.ws.pho.to/a/e/default/833.jpg")</f>
        <v/>
      </c>
      <c r="C1078" s="11">
        <v>833.0</v>
      </c>
      <c r="D1078" s="4"/>
    </row>
    <row r="1079" ht="90.0" customHeight="1">
      <c r="A1079" s="9" t="s">
        <v>1223</v>
      </c>
      <c r="B1079" s="8" t="str">
        <f>IMAGE("http://plassets.ws.pho.to/a/e/default/2866.jpg")</f>
        <v/>
      </c>
      <c r="C1079" s="11">
        <v>2866.0</v>
      </c>
      <c r="D1079" s="4"/>
    </row>
    <row r="1080" ht="90.0" customHeight="1">
      <c r="A1080" s="9" t="s">
        <v>1224</v>
      </c>
      <c r="B1080" s="8" t="str">
        <f>IMAGE("http://plassets.ws.pho.to/a/e/default/631.gif")</f>
        <v/>
      </c>
      <c r="C1080" s="11">
        <v>631.0</v>
      </c>
      <c r="D1080" s="4"/>
    </row>
    <row r="1081" ht="90.0" customHeight="1">
      <c r="A1081" s="9" t="s">
        <v>1225</v>
      </c>
      <c r="B1081" s="8" t="str">
        <f>IMAGE("http://plassets.ws.pho.to/a/e/default/1016.jpg")</f>
        <v/>
      </c>
      <c r="C1081" s="11">
        <v>1016.0</v>
      </c>
      <c r="D1081" s="4"/>
    </row>
    <row r="1082" ht="90.0" customHeight="1">
      <c r="A1082" s="9" t="s">
        <v>1226</v>
      </c>
      <c r="B1082" s="8" t="str">
        <f>IMAGE("http://plassets.ws.pho.to/a/e/default/2114.jpg")</f>
        <v/>
      </c>
      <c r="C1082" s="11">
        <v>2114.0</v>
      </c>
      <c r="D1082" s="4"/>
    </row>
    <row r="1083" ht="90.0" customHeight="1">
      <c r="A1083" s="9" t="s">
        <v>1227</v>
      </c>
      <c r="B1083" s="8" t="str">
        <f>IMAGE("http://plassets.ws.pho.to/a/e/v4/1066.jpg")</f>
        <v/>
      </c>
      <c r="C1083" s="11">
        <v>1066.0</v>
      </c>
      <c r="D1083" s="4"/>
    </row>
    <row r="1084" ht="90.0" customHeight="1">
      <c r="A1084" s="9" t="s">
        <v>1228</v>
      </c>
      <c r="B1084" s="8" t="str">
        <f>IMAGE("http://plassets.ws.pho.to/a/e/default/1324.jpg")</f>
        <v/>
      </c>
      <c r="C1084" s="11">
        <v>1324.0</v>
      </c>
      <c r="D1084" s="4"/>
    </row>
    <row r="1085" ht="90.0" customHeight="1">
      <c r="A1085" s="9" t="s">
        <v>1229</v>
      </c>
      <c r="B1085" s="8" t="str">
        <f>IMAGE("http://plassets.ws.pho.to/a/e/default/1225.jpg")</f>
        <v/>
      </c>
      <c r="C1085" s="11">
        <v>1225.0</v>
      </c>
      <c r="D1085" s="4"/>
    </row>
    <row r="1086" ht="90.0" customHeight="1">
      <c r="A1086" s="9" t="s">
        <v>1230</v>
      </c>
      <c r="B1086" s="8" t="str">
        <f>IMAGE("http://plassets.ws.pho.to/a/e/default/1152.jpg")</f>
        <v/>
      </c>
      <c r="C1086" s="11">
        <v>1152.0</v>
      </c>
      <c r="D1086" s="4"/>
    </row>
    <row r="1087" ht="90.0" customHeight="1">
      <c r="A1087" s="9" t="s">
        <v>1237</v>
      </c>
      <c r="B1087" s="8" t="str">
        <f>IMAGE("http://plassets.ws.pho.to/a/e/default/911.jpg")</f>
        <v/>
      </c>
      <c r="C1087" s="11">
        <v>911.0</v>
      </c>
      <c r="D1087" s="4"/>
    </row>
    <row r="1088" ht="90.0" customHeight="1">
      <c r="A1088" s="9" t="s">
        <v>1231</v>
      </c>
      <c r="B1088" s="8" t="str">
        <f>IMAGE("http://plassets.ws.pho.to/a/e/default/3001.jpg")</f>
        <v/>
      </c>
      <c r="C1088" s="11">
        <v>3001.0</v>
      </c>
      <c r="D1088" s="4"/>
    </row>
    <row r="1089" ht="90.0" customHeight="1">
      <c r="A1089" s="9" t="s">
        <v>1232</v>
      </c>
      <c r="B1089" s="8" t="str">
        <f>IMAGE("http://plassets.ws.pho.to/a/e/default/3012.jpg")</f>
        <v/>
      </c>
      <c r="C1089" s="11">
        <v>3012.0</v>
      </c>
      <c r="D1089" s="4"/>
    </row>
    <row r="1090" ht="90.0" customHeight="1">
      <c r="A1090" s="9" t="s">
        <v>1233</v>
      </c>
      <c r="B1090" s="8" t="str">
        <f>IMAGE("http://plassets.ws.pho.to/a/e/default/2096.jpg")</f>
        <v/>
      </c>
      <c r="C1090" s="11">
        <v>2096.0</v>
      </c>
      <c r="D1090" s="4"/>
    </row>
    <row r="1091" ht="90.0" customHeight="1">
      <c r="A1091" s="9" t="s">
        <v>1234</v>
      </c>
      <c r="B1091" s="8" t="str">
        <f>IMAGE("http://plassets.ws.pho.to/a/e/default/790.jpg")</f>
        <v/>
      </c>
      <c r="C1091" s="11">
        <v>790.0</v>
      </c>
      <c r="D1091" s="4"/>
    </row>
    <row r="1092" ht="90.0" customHeight="1">
      <c r="A1092" s="9" t="s">
        <v>1235</v>
      </c>
      <c r="B1092" s="8" t="str">
        <f>IMAGE("http://plassets.ws.pho.to/a/e/default/1442.jpg")</f>
        <v/>
      </c>
      <c r="C1092" s="11">
        <v>1442.0</v>
      </c>
      <c r="D1092" s="4"/>
    </row>
    <row r="1093" ht="90.0" customHeight="1">
      <c r="A1093" s="9" t="s">
        <v>1236</v>
      </c>
      <c r="B1093" s="8" t="str">
        <f>IMAGE("http://plassets.ws.pho.to/a/e/default/601.jpg")</f>
        <v/>
      </c>
      <c r="C1093" s="11">
        <v>601.0</v>
      </c>
      <c r="D1093" s="4"/>
    </row>
    <row r="1094" ht="90.0" customHeight="1">
      <c r="A1094" s="9" t="s">
        <v>1238</v>
      </c>
      <c r="B1094" s="8" t="str">
        <f>IMAGE("http://plassets.ws.pho.to/a/e/default/1689.gif")</f>
        <v/>
      </c>
      <c r="C1094" s="11">
        <v>1689.0</v>
      </c>
      <c r="D1094" s="4"/>
    </row>
    <row r="1095" ht="90.0" customHeight="1">
      <c r="A1095" s="9" t="s">
        <v>1240</v>
      </c>
      <c r="B1095" s="8" t="str">
        <f>IMAGE("http://plassets.ws.pho.to/a/e/default/1979.jpg")</f>
        <v/>
      </c>
      <c r="C1095" s="11">
        <v>1979.0</v>
      </c>
      <c r="D1095" s="4"/>
    </row>
    <row r="1096" ht="90.0" customHeight="1">
      <c r="A1096" s="9" t="s">
        <v>1241</v>
      </c>
      <c r="B1096" s="8" t="str">
        <f>IMAGE("http://plassets.ws.pho.to/a/e/default/2320.jpg")</f>
        <v/>
      </c>
      <c r="C1096" s="11">
        <v>2320.0</v>
      </c>
      <c r="D1096" s="4"/>
    </row>
    <row r="1097" ht="90.0" customHeight="1">
      <c r="A1097" s="9" t="s">
        <v>1247</v>
      </c>
      <c r="B1097" s="8" t="str">
        <f>IMAGE("http://plassets.ws.pho.to/a/e/default/364.jpg")</f>
        <v/>
      </c>
      <c r="C1097" s="11">
        <v>364.0</v>
      </c>
      <c r="D1097" s="4"/>
    </row>
    <row r="1098" ht="90.0" customHeight="1">
      <c r="A1098" s="9" t="s">
        <v>1248</v>
      </c>
      <c r="B1098" s="8" t="str">
        <f>IMAGE("http://plassets.ws.pho.to/a/e/default/708.jpg")</f>
        <v/>
      </c>
      <c r="C1098" s="11">
        <v>708.0</v>
      </c>
      <c r="D1098" s="4"/>
    </row>
    <row r="1099" ht="90.0" customHeight="1">
      <c r="A1099" s="9" t="s">
        <v>1249</v>
      </c>
      <c r="B1099" s="8" t="str">
        <f>IMAGE("http://plassets.ws.pho.to/a/e/default/462.jpg")</f>
        <v/>
      </c>
      <c r="C1099" s="11">
        <v>462.0</v>
      </c>
      <c r="D1099" s="4"/>
    </row>
    <row r="1100" ht="90.0" customHeight="1">
      <c r="A1100" s="9" t="s">
        <v>1250</v>
      </c>
      <c r="B1100" s="8" t="str">
        <f>IMAGE("http://plassets.ws.pho.to/a/e/v1/1076.jpg")</f>
        <v/>
      </c>
      <c r="C1100" s="11">
        <v>1076.0</v>
      </c>
      <c r="D1100" s="4"/>
    </row>
    <row r="1101" ht="90.0" customHeight="1">
      <c r="A1101" s="9" t="s">
        <v>1252</v>
      </c>
      <c r="B1101" s="8" t="str">
        <f>IMAGE("http://plassets.ws.pho.to/a/e/default/1082.jpg")</f>
        <v/>
      </c>
      <c r="C1101" s="11">
        <v>1082.0</v>
      </c>
      <c r="D1101" s="4"/>
    </row>
    <row r="1102" ht="90.0" customHeight="1">
      <c r="A1102" s="9" t="s">
        <v>1253</v>
      </c>
      <c r="B1102" s="8" t="str">
        <f>IMAGE("http://plassets.ws.pho.to/a/e/default/1808.jpg")</f>
        <v/>
      </c>
      <c r="C1102" s="11">
        <v>1808.0</v>
      </c>
      <c r="D1102" s="4"/>
    </row>
    <row r="1103" ht="90.0" customHeight="1">
      <c r="A1103" s="9" t="s">
        <v>1254</v>
      </c>
      <c r="B1103" s="8" t="str">
        <f>IMAGE("http://plassets.ws.pho.to/a/e/default/1301.jpg")</f>
        <v/>
      </c>
      <c r="C1103" s="11">
        <v>1301.0</v>
      </c>
      <c r="D1103" s="4"/>
    </row>
    <row r="1104" ht="90.0" customHeight="1">
      <c r="A1104" s="9" t="s">
        <v>1255</v>
      </c>
      <c r="B1104" s="8" t="str">
        <f>IMAGE("http://plassets.ws.pho.to/a/e/default/2689.jpg")</f>
        <v/>
      </c>
      <c r="C1104" s="11">
        <v>2689.0</v>
      </c>
      <c r="D1104" s="4"/>
    </row>
    <row r="1105" ht="90.0" customHeight="1">
      <c r="A1105" s="9" t="s">
        <v>1256</v>
      </c>
      <c r="B1105" s="8" t="str">
        <f>IMAGE("http://plassets.ws.pho.to/a/e/default/1701.gif")</f>
        <v/>
      </c>
      <c r="C1105" s="11">
        <v>1701.0</v>
      </c>
      <c r="D1105" s="4"/>
    </row>
    <row r="1106" ht="90.0" customHeight="1">
      <c r="A1106" s="9" t="s">
        <v>1257</v>
      </c>
      <c r="B1106" s="8" t="str">
        <f>IMAGE("http://plassets.ws.pho.to/a/e/default/854.jpg")</f>
        <v/>
      </c>
      <c r="C1106" s="11">
        <v>854.0</v>
      </c>
      <c r="D1106" s="4"/>
    </row>
    <row r="1107" ht="90.0" customHeight="1">
      <c r="A1107" s="9" t="s">
        <v>1258</v>
      </c>
      <c r="B1107" s="8" t="str">
        <f>IMAGE("http://plassets.ws.pho.to/a/e/default/1062.jpg")</f>
        <v/>
      </c>
      <c r="C1107" s="11">
        <v>1062.0</v>
      </c>
      <c r="D1107" s="4"/>
    </row>
    <row r="1108" ht="90.0" customHeight="1">
      <c r="A1108" s="9" t="s">
        <v>1259</v>
      </c>
      <c r="B1108" s="8" t="str">
        <f>IMAGE("http://plassets.ws.pho.to/a/e/default/1756.jpg")</f>
        <v/>
      </c>
      <c r="C1108" s="11">
        <v>1756.0</v>
      </c>
      <c r="D1108" s="4"/>
    </row>
    <row r="1109" ht="90.0" customHeight="1">
      <c r="A1109" s="9" t="s">
        <v>1260</v>
      </c>
      <c r="B1109" s="8" t="str">
        <f>IMAGE("http://plassets.ws.pho.to/a/e/default/293.jpg")</f>
        <v/>
      </c>
      <c r="C1109" s="11">
        <v>293.0</v>
      </c>
      <c r="D1109" s="4"/>
    </row>
    <row r="1110" ht="90.0" customHeight="1">
      <c r="A1110" s="9" t="s">
        <v>1261</v>
      </c>
      <c r="B1110" s="8" t="str">
        <f>IMAGE("http://plassets.ws.pho.to/a/e/default/3008.jpg")</f>
        <v/>
      </c>
      <c r="C1110" s="11">
        <v>3008.0</v>
      </c>
      <c r="D1110" s="4"/>
    </row>
    <row r="1111" ht="90.0" customHeight="1">
      <c r="A1111" s="9" t="s">
        <v>1262</v>
      </c>
      <c r="B1111" s="8" t="str">
        <f>IMAGE("http://plassets.ws.pho.to/a/e/default/2351.jpg")</f>
        <v/>
      </c>
      <c r="C1111" s="11">
        <v>2351.0</v>
      </c>
      <c r="D1111" s="4"/>
    </row>
    <row r="1112" ht="90.0" customHeight="1">
      <c r="A1112" s="9" t="s">
        <v>1263</v>
      </c>
      <c r="B1112" s="8" t="str">
        <f>IMAGE("http://plassets.ws.pho.to/a/e/default/1835.jpg")</f>
        <v/>
      </c>
      <c r="C1112" s="11">
        <v>1835.0</v>
      </c>
      <c r="D1112" s="4"/>
    </row>
    <row r="1113" ht="90.0" customHeight="1">
      <c r="A1113" s="9" t="s">
        <v>1264</v>
      </c>
      <c r="B1113" s="8" t="str">
        <f>IMAGE("http://plassets.ws.pho.to/a/e/default/2375.jpg")</f>
        <v/>
      </c>
      <c r="C1113" s="11">
        <v>2375.0</v>
      </c>
      <c r="D1113" s="4"/>
    </row>
    <row r="1114" ht="90.0" customHeight="1">
      <c r="A1114" s="9" t="s">
        <v>1265</v>
      </c>
      <c r="B1114" s="8" t="str">
        <f>IMAGE("http://plassets.ws.pho.to/a/e/default/2242.jpg")</f>
        <v/>
      </c>
      <c r="C1114" s="11">
        <v>2242.0</v>
      </c>
      <c r="D1114" s="4"/>
    </row>
    <row r="1115" ht="90.0" customHeight="1">
      <c r="A1115" s="9" t="s">
        <v>1266</v>
      </c>
      <c r="B1115" s="8" t="str">
        <f>IMAGE("http://plassets.ws.pho.to/a/e/default/2792.jpg")</f>
        <v/>
      </c>
      <c r="C1115" s="11">
        <v>2792.0</v>
      </c>
      <c r="D1115" s="4"/>
    </row>
    <row r="1116" ht="90.0" customHeight="1">
      <c r="A1116" s="9" t="s">
        <v>1267</v>
      </c>
      <c r="B1116" s="8" t="str">
        <f>IMAGE("http://plassets.ws.pho.to/a/e/default/2368.jpg")</f>
        <v/>
      </c>
      <c r="C1116" s="11">
        <v>2368.0</v>
      </c>
      <c r="D1116" s="4"/>
    </row>
    <row r="1117" ht="90.0" customHeight="1">
      <c r="A1117" s="9" t="s">
        <v>1268</v>
      </c>
      <c r="B1117" s="8" t="str">
        <f>IMAGE("http://plassets.ws.pho.to/a/e/default/321.jpg")</f>
        <v/>
      </c>
      <c r="C1117" s="11">
        <v>321.0</v>
      </c>
      <c r="D1117" s="4"/>
    </row>
    <row r="1118" ht="90.0" customHeight="1">
      <c r="A1118" s="9" t="s">
        <v>1269</v>
      </c>
      <c r="B1118" s="8" t="str">
        <f>IMAGE("http://plassets.ws.pho.to/a/e/default/969.jpg")</f>
        <v/>
      </c>
      <c r="C1118" s="11">
        <v>969.0</v>
      </c>
      <c r="D1118" s="4"/>
    </row>
    <row r="1119" ht="90.0" customHeight="1">
      <c r="A1119" s="9" t="s">
        <v>1270</v>
      </c>
      <c r="B1119" s="8" t="str">
        <f>IMAGE("http://plassets.ws.pho.to/a/e/default/2166.jpg")</f>
        <v/>
      </c>
      <c r="C1119" s="11">
        <v>2166.0</v>
      </c>
      <c r="D1119" s="4"/>
    </row>
    <row r="1120" ht="90.0" customHeight="1">
      <c r="A1120" s="9" t="s">
        <v>1271</v>
      </c>
      <c r="B1120" s="8" t="str">
        <f>IMAGE("http://plassets.ws.pho.to/a/e/default/2121.jpg")</f>
        <v/>
      </c>
      <c r="C1120" s="11">
        <v>2121.0</v>
      </c>
      <c r="D1120" s="4"/>
    </row>
    <row r="1121" ht="90.0" customHeight="1">
      <c r="A1121" s="9" t="s">
        <v>1272</v>
      </c>
      <c r="B1121" s="8" t="str">
        <f>IMAGE("http://plassets.ws.pho.to/a/e/default/2217.jpg")</f>
        <v/>
      </c>
      <c r="C1121" s="11">
        <v>2217.0</v>
      </c>
      <c r="D1121" s="4"/>
    </row>
    <row r="1122" ht="90.0" customHeight="1">
      <c r="A1122" s="9" t="s">
        <v>1273</v>
      </c>
      <c r="B1122" s="8" t="str">
        <f>IMAGE("http://plassets.ws.pho.to/a/e/default/1230.jpg")</f>
        <v/>
      </c>
      <c r="C1122" s="11">
        <v>1230.0</v>
      </c>
      <c r="D1122" s="4"/>
    </row>
    <row r="1123" ht="90.0" customHeight="1">
      <c r="A1123" s="9" t="s">
        <v>1275</v>
      </c>
      <c r="B1123" s="8" t="str">
        <f>IMAGE("http://plassets.ws.pho.to/a/e/default/410.jpg")</f>
        <v/>
      </c>
      <c r="C1123" s="11">
        <v>410.0</v>
      </c>
      <c r="D1123" s="4"/>
    </row>
    <row r="1124" ht="90.0" customHeight="1">
      <c r="A1124" s="9" t="s">
        <v>1276</v>
      </c>
      <c r="B1124" s="8" t="str">
        <f>IMAGE("http://plassets.ws.pho.to/a/e/default/1121.jpg")</f>
        <v/>
      </c>
      <c r="C1124" s="11">
        <v>1121.0</v>
      </c>
      <c r="D1124" s="4"/>
    </row>
    <row r="1125" ht="90.0" customHeight="1">
      <c r="A1125" s="9" t="s">
        <v>1277</v>
      </c>
      <c r="B1125" s="8" t="str">
        <f>IMAGE("http://plassets.ws.pho.to/a/e/default/1804.jpg")</f>
        <v/>
      </c>
      <c r="C1125" s="11">
        <v>1804.0</v>
      </c>
      <c r="D1125" s="4"/>
    </row>
    <row r="1126" ht="90.0" customHeight="1">
      <c r="A1126" s="9" t="s">
        <v>1278</v>
      </c>
      <c r="B1126" s="8" t="str">
        <f>IMAGE("http://plassets.ws.pho.to/a/e/default/2168.jpg")</f>
        <v/>
      </c>
      <c r="C1126" s="11">
        <v>2168.0</v>
      </c>
      <c r="D1126" s="4"/>
    </row>
    <row r="1127" ht="90.0" customHeight="1">
      <c r="A1127" s="9" t="s">
        <v>1279</v>
      </c>
      <c r="B1127" s="8" t="str">
        <f>IMAGE("http://plassets.ws.pho.to/a/e/default/2959.jpg")</f>
        <v/>
      </c>
      <c r="C1127" s="11">
        <v>2959.0</v>
      </c>
      <c r="D1127" s="4"/>
    </row>
    <row r="1128" ht="90.0" customHeight="1">
      <c r="A1128" s="9" t="s">
        <v>1280</v>
      </c>
      <c r="B1128" s="8" t="str">
        <f>IMAGE("http://plassets.ws.pho.to/a/e/default/1627.jpg")</f>
        <v/>
      </c>
      <c r="C1128" s="11">
        <v>1627.0</v>
      </c>
      <c r="D1128" s="4"/>
    </row>
    <row r="1129" ht="90.0" customHeight="1">
      <c r="A1129" s="9" t="s">
        <v>1282</v>
      </c>
      <c r="B1129" s="8" t="str">
        <f>IMAGE("http://plassets.ws.pho.to/a/e/default/2326.jpg")</f>
        <v/>
      </c>
      <c r="C1129" s="11">
        <v>2326.0</v>
      </c>
      <c r="D1129" s="4"/>
    </row>
    <row r="1130" ht="90.0" customHeight="1">
      <c r="A1130" s="9" t="s">
        <v>1283</v>
      </c>
      <c r="B1130" s="8" t="str">
        <f>IMAGE("http://plassets.ws.pho.to/a/e/v9/2256.gif")</f>
        <v/>
      </c>
      <c r="C1130" s="11">
        <v>2256.0</v>
      </c>
      <c r="D1130" s="4"/>
    </row>
    <row r="1131" ht="90.0" customHeight="1">
      <c r="A1131" s="9" t="s">
        <v>1284</v>
      </c>
      <c r="B1131" s="8" t="str">
        <f>IMAGE("http://plassets.ws.pho.to/a/e/default/2274.jpg")</f>
        <v/>
      </c>
      <c r="C1131" s="11">
        <v>2274.0</v>
      </c>
      <c r="D1131" s="4"/>
    </row>
    <row r="1132" ht="90.0" customHeight="1">
      <c r="A1132" s="9" t="s">
        <v>1285</v>
      </c>
      <c r="B1132" s="8" t="str">
        <f>IMAGE("http://plassets.ws.pho.to/a/e/default/1536.jpg")</f>
        <v/>
      </c>
      <c r="C1132" s="11">
        <v>1536.0</v>
      </c>
      <c r="D1132" s="4"/>
    </row>
    <row r="1133" ht="90.0" customHeight="1">
      <c r="A1133" s="9" t="s">
        <v>1286</v>
      </c>
      <c r="B1133" s="8" t="str">
        <f>IMAGE("http://plassets.ws.pho.to/a/e/default/984.jpg")</f>
        <v/>
      </c>
      <c r="C1133" s="11">
        <v>984.0</v>
      </c>
      <c r="D1133" s="4"/>
    </row>
    <row r="1134" ht="90.0" customHeight="1">
      <c r="A1134" s="9" t="s">
        <v>1287</v>
      </c>
      <c r="B1134" s="8" t="str">
        <f>IMAGE("http://plassets.ws.pho.to/a/e/default/2729.jpg")</f>
        <v/>
      </c>
      <c r="C1134" s="11">
        <v>2729.0</v>
      </c>
      <c r="D1134" s="4"/>
    </row>
    <row r="1135" ht="90.0" customHeight="1">
      <c r="A1135" s="9" t="s">
        <v>1288</v>
      </c>
      <c r="B1135" s="8" t="str">
        <f>IMAGE("http://plassets.ws.pho.to/a/e/default/923.jpg")</f>
        <v/>
      </c>
      <c r="C1135" s="11">
        <v>923.0</v>
      </c>
      <c r="D1135" s="4"/>
    </row>
    <row r="1136" ht="90.0" customHeight="1">
      <c r="A1136" s="9" t="s">
        <v>1289</v>
      </c>
      <c r="B1136" s="8" t="str">
        <f>IMAGE("http://plassets.ws.pho.to/a/e/default/987.jpg")</f>
        <v/>
      </c>
      <c r="C1136" s="11">
        <v>987.0</v>
      </c>
      <c r="D1136" s="4"/>
    </row>
    <row r="1137" ht="90.0" customHeight="1">
      <c r="A1137" s="9" t="s">
        <v>1290</v>
      </c>
      <c r="B1137" s="8" t="str">
        <f>IMAGE("http://plassets.ws.pho.to/a/e/default/557.jpg")</f>
        <v/>
      </c>
      <c r="C1137" s="11">
        <v>557.0</v>
      </c>
      <c r="D1137" s="4"/>
    </row>
    <row r="1138" ht="90.0" customHeight="1">
      <c r="A1138" s="9" t="s">
        <v>1291</v>
      </c>
      <c r="B1138" s="8" t="str">
        <f>IMAGE("http://plassets.ws.pho.to/a/e/default/1713.gif")</f>
        <v/>
      </c>
      <c r="C1138" s="11">
        <v>1713.0</v>
      </c>
      <c r="D1138" s="4"/>
    </row>
    <row r="1139" ht="90.0" customHeight="1">
      <c r="A1139" s="9" t="s">
        <v>1292</v>
      </c>
      <c r="B1139" s="8" t="str">
        <f>IMAGE("http://plassets.ws.pho.to/a/e/default/982.jpg")</f>
        <v/>
      </c>
      <c r="C1139" s="11">
        <v>982.0</v>
      </c>
      <c r="D1139" s="4"/>
    </row>
    <row r="1140" ht="90.0" customHeight="1">
      <c r="A1140" s="9" t="s">
        <v>1293</v>
      </c>
      <c r="B1140" s="8" t="str">
        <f>IMAGE("http://plassets.ws.pho.to/a/e/default/531.gif")</f>
        <v/>
      </c>
      <c r="C1140" s="11">
        <v>531.0</v>
      </c>
      <c r="D1140" s="4"/>
    </row>
    <row r="1141" ht="90.0" customHeight="1">
      <c r="A1141" s="9" t="s">
        <v>1294</v>
      </c>
      <c r="B1141" s="8" t="str">
        <f>IMAGE("http://plassets.ws.pho.to/a/e/default/1057.jpg")</f>
        <v/>
      </c>
      <c r="C1141" s="11">
        <v>1057.0</v>
      </c>
      <c r="D1141" s="4"/>
    </row>
    <row r="1142" ht="90.0" customHeight="1">
      <c r="A1142" s="9" t="s">
        <v>1295</v>
      </c>
      <c r="B1142" s="8" t="str">
        <f>IMAGE("http://plassets.ws.pho.to/a/e/default/844.jpg")</f>
        <v/>
      </c>
      <c r="C1142" s="11">
        <v>844.0</v>
      </c>
      <c r="D1142" s="4"/>
    </row>
    <row r="1143" ht="90.0" customHeight="1">
      <c r="A1143" s="9" t="s">
        <v>1296</v>
      </c>
      <c r="B1143" s="8" t="str">
        <f>IMAGE("http://plassets.ws.pho.to/a/e/default/961.jpg")</f>
        <v/>
      </c>
      <c r="C1143" s="11">
        <v>961.0</v>
      </c>
      <c r="D1143" s="4"/>
    </row>
    <row r="1144" ht="90.0" customHeight="1">
      <c r="A1144" s="9" t="s">
        <v>1297</v>
      </c>
      <c r="B1144" s="8" t="str">
        <f>IMAGE("http://plassets.ws.pho.to/a/e/default/2401.gif")</f>
        <v/>
      </c>
      <c r="C1144" s="11">
        <v>2401.0</v>
      </c>
      <c r="D1144" s="4"/>
    </row>
    <row r="1145" ht="90.0" customHeight="1">
      <c r="A1145" s="9" t="s">
        <v>1298</v>
      </c>
      <c r="B1145" s="8" t="str">
        <f>IMAGE("http://plassets.ws.pho.to/a/e/default/1058.jpg")</f>
        <v/>
      </c>
      <c r="C1145" s="11">
        <v>1058.0</v>
      </c>
      <c r="D1145" s="4"/>
    </row>
    <row r="1146" ht="90.0" customHeight="1">
      <c r="A1146" s="9" t="s">
        <v>1299</v>
      </c>
      <c r="B1146" s="8" t="str">
        <f>IMAGE("http://plassets.ws.pho.to/a/e/default/3030.jpg")</f>
        <v/>
      </c>
      <c r="C1146" s="11">
        <v>3030.0</v>
      </c>
      <c r="D1146" s="4"/>
    </row>
    <row r="1147" ht="90.0" customHeight="1">
      <c r="A1147" s="9" t="s">
        <v>1300</v>
      </c>
      <c r="B1147" s="8" t="str">
        <f>IMAGE("http://plassets.ws.pho.to/a/e/default/2197.jpg")</f>
        <v/>
      </c>
      <c r="C1147" s="11">
        <v>2197.0</v>
      </c>
      <c r="D1147" s="4"/>
    </row>
    <row r="1148" ht="90.0" customHeight="1">
      <c r="A1148" s="9" t="s">
        <v>1301</v>
      </c>
      <c r="B1148" s="8" t="str">
        <f>IMAGE("http://plassets.ws.pho.to/a/e/default/491.jpg")</f>
        <v/>
      </c>
      <c r="C1148" s="11">
        <v>491.0</v>
      </c>
      <c r="D1148" s="4"/>
    </row>
    <row r="1149" ht="90.0" customHeight="1">
      <c r="A1149" s="9" t="s">
        <v>1302</v>
      </c>
      <c r="B1149" s="8" t="str">
        <f>IMAGE("http://plassets.ws.pho.to/a/e/default/2536.jpg")</f>
        <v/>
      </c>
      <c r="C1149" s="11">
        <v>2536.0</v>
      </c>
      <c r="D1149" s="4"/>
    </row>
    <row r="1150" ht="90.0" customHeight="1">
      <c r="A1150" s="9" t="s">
        <v>1303</v>
      </c>
      <c r="B1150" s="8" t="str">
        <f>IMAGE("http://plassets.ws.pho.to/a/e/default/308.jpg")</f>
        <v/>
      </c>
      <c r="C1150" s="11">
        <v>308.0</v>
      </c>
      <c r="D1150" s="4"/>
    </row>
    <row r="1151" ht="90.0" customHeight="1">
      <c r="A1151" s="9" t="s">
        <v>1304</v>
      </c>
      <c r="B1151" s="8" t="str">
        <f>IMAGE("http://plassets.ws.pho.to/a/e/default/1673.jpg")</f>
        <v/>
      </c>
      <c r="C1151" s="11">
        <v>1673.0</v>
      </c>
      <c r="D1151" s="4"/>
    </row>
    <row r="1152" ht="90.0" customHeight="1">
      <c r="A1152" s="9" t="s">
        <v>1305</v>
      </c>
      <c r="B1152" s="8" t="str">
        <f>IMAGE("http://plassets.ws.pho.to/a/e/default/2838.jpg")</f>
        <v/>
      </c>
      <c r="C1152" s="11">
        <v>2838.0</v>
      </c>
      <c r="D1152" s="4"/>
    </row>
    <row r="1153" ht="90.0" customHeight="1">
      <c r="A1153" s="9" t="s">
        <v>1306</v>
      </c>
      <c r="B1153" s="8" t="str">
        <f>IMAGE("http://plassets.ws.pho.to/a/e/default/2638.jpg")</f>
        <v/>
      </c>
      <c r="C1153" s="11">
        <v>2638.0</v>
      </c>
      <c r="D1153" s="4"/>
    </row>
    <row r="1154" ht="90.0" customHeight="1">
      <c r="A1154" s="9" t="s">
        <v>1307</v>
      </c>
      <c r="B1154" s="8" t="str">
        <f>IMAGE("http://plassets.ws.pho.to/a/e/default/1166.jpg")</f>
        <v/>
      </c>
      <c r="C1154" s="11">
        <v>1166.0</v>
      </c>
      <c r="D1154" s="4"/>
    </row>
    <row r="1155" ht="90.0" customHeight="1">
      <c r="A1155" s="9" t="s">
        <v>1308</v>
      </c>
      <c r="B1155" s="8" t="str">
        <f>IMAGE("http://plassets.ws.pho.to/a/e/default/2556.jpg")</f>
        <v/>
      </c>
      <c r="C1155" s="11">
        <v>2556.0</v>
      </c>
      <c r="D1155" s="4"/>
    </row>
    <row r="1156" ht="90.0" customHeight="1">
      <c r="A1156" s="9" t="s">
        <v>1309</v>
      </c>
      <c r="B1156" s="8" t="str">
        <f>IMAGE("http://plassets.ws.pho.to/a/e/default/1628.jpg")</f>
        <v/>
      </c>
      <c r="C1156" s="11">
        <v>1628.0</v>
      </c>
      <c r="D1156" s="4"/>
    </row>
    <row r="1157" ht="90.0" customHeight="1">
      <c r="A1157" s="9" t="s">
        <v>1311</v>
      </c>
      <c r="B1157" s="8" t="str">
        <f>IMAGE("http://plassets.ws.pho.to/a/e/default/2717.gif")</f>
        <v/>
      </c>
      <c r="C1157" s="11">
        <v>2717.0</v>
      </c>
      <c r="D1157" s="4"/>
    </row>
    <row r="1158" ht="90.0" customHeight="1">
      <c r="A1158" s="9" t="s">
        <v>1312</v>
      </c>
      <c r="B1158" s="8" t="str">
        <f>IMAGE("http://plassets.ws.pho.to/a/e/default/420.jpg")</f>
        <v/>
      </c>
      <c r="C1158" s="11">
        <v>420.0</v>
      </c>
      <c r="D1158" s="4"/>
    </row>
    <row r="1159" ht="90.0" customHeight="1">
      <c r="A1159" s="9" t="s">
        <v>1313</v>
      </c>
      <c r="B1159" s="8" t="str">
        <f>IMAGE("http://plassets.ws.pho.to/a/e/default/862.jpg")</f>
        <v/>
      </c>
      <c r="C1159" s="11">
        <v>862.0</v>
      </c>
      <c r="D1159" s="4"/>
    </row>
    <row r="1160" ht="90.0" customHeight="1">
      <c r="A1160" s="9" t="s">
        <v>1314</v>
      </c>
      <c r="B1160" s="8" t="str">
        <f>IMAGE("http://plassets.ws.pho.to/a/e/default/1755.jpg")</f>
        <v/>
      </c>
      <c r="C1160" s="11">
        <v>1755.0</v>
      </c>
      <c r="D1160" s="4"/>
    </row>
    <row r="1161" ht="90.0" customHeight="1">
      <c r="A1161" s="9" t="s">
        <v>1315</v>
      </c>
      <c r="B1161" s="8" t="str">
        <f>IMAGE("http://plassets.ws.pho.to/a/e/default/1648.jpg")</f>
        <v/>
      </c>
      <c r="C1161" s="11">
        <v>1648.0</v>
      </c>
      <c r="D1161" s="4"/>
    </row>
    <row r="1162" ht="90.0" customHeight="1">
      <c r="A1162" s="9" t="s">
        <v>1316</v>
      </c>
      <c r="B1162" s="8" t="str">
        <f>IMAGE("http://plassets.ws.pho.to/a/e/default/1984.jpg")</f>
        <v/>
      </c>
      <c r="C1162" s="11">
        <v>1984.0</v>
      </c>
      <c r="D1162" s="4"/>
    </row>
    <row r="1163" ht="90.0" customHeight="1">
      <c r="A1163" s="9" t="s">
        <v>1317</v>
      </c>
      <c r="B1163" s="8" t="str">
        <f>IMAGE("http://plassets.ws.pho.to/a/e/default/861.jpg")</f>
        <v/>
      </c>
      <c r="C1163" s="11">
        <v>861.0</v>
      </c>
      <c r="D1163" s="4"/>
    </row>
    <row r="1164" ht="90.0" customHeight="1">
      <c r="A1164" s="9" t="s">
        <v>1319</v>
      </c>
      <c r="B1164" s="8" t="str">
        <f>IMAGE("http://plassets.ws.pho.to/a/e/default/2964.jpg")</f>
        <v/>
      </c>
      <c r="C1164" s="11">
        <v>2964.0</v>
      </c>
      <c r="D1164" s="4"/>
    </row>
    <row r="1165" ht="90.0" customHeight="1">
      <c r="A1165" s="9" t="s">
        <v>1320</v>
      </c>
      <c r="B1165" s="8" t="str">
        <f>IMAGE("http://plassets.ws.pho.to/a/e/default/602.gif")</f>
        <v/>
      </c>
      <c r="C1165" s="11">
        <v>602.0</v>
      </c>
      <c r="D1165" s="4"/>
    </row>
    <row r="1166" ht="90.0" customHeight="1">
      <c r="A1166" s="9" t="s">
        <v>1321</v>
      </c>
      <c r="B1166" s="8" t="str">
        <f>IMAGE("http://plassets.ws.pho.to/a/e/default/2573.jpg")</f>
        <v/>
      </c>
      <c r="C1166" s="11">
        <v>2573.0</v>
      </c>
      <c r="D1166" s="4"/>
    </row>
    <row r="1167" ht="90.0" customHeight="1">
      <c r="A1167" s="9" t="s">
        <v>1322</v>
      </c>
      <c r="B1167" s="8" t="str">
        <f>IMAGE("http://plassets.ws.pho.to/a/e/default/1554.jpg")</f>
        <v/>
      </c>
      <c r="C1167" s="11">
        <v>1554.0</v>
      </c>
      <c r="D1167" s="4"/>
    </row>
    <row r="1168" ht="90.0" customHeight="1">
      <c r="A1168" s="9" t="s">
        <v>1323</v>
      </c>
      <c r="B1168" s="8" t="str">
        <f>IMAGE("http://plassets.ws.pho.to/a/e/default/2229.jpg")</f>
        <v/>
      </c>
      <c r="C1168" s="11">
        <v>2229.0</v>
      </c>
      <c r="D1168" s="4"/>
    </row>
    <row r="1169" ht="90.0" customHeight="1">
      <c r="A1169" s="9" t="s">
        <v>1324</v>
      </c>
      <c r="B1169" s="8" t="str">
        <f>IMAGE("http://plassets.ws.pho.to/a/e/default/1353.jpg")</f>
        <v/>
      </c>
      <c r="C1169" s="11">
        <v>1353.0</v>
      </c>
      <c r="D1169" s="4"/>
    </row>
    <row r="1170" ht="90.0" customHeight="1">
      <c r="A1170" s="9" t="s">
        <v>1325</v>
      </c>
      <c r="B1170" s="8" t="str">
        <f>IMAGE("http://plassets.ws.pho.to/a/e/default/794.jpg")</f>
        <v/>
      </c>
      <c r="C1170" s="11">
        <v>794.0</v>
      </c>
      <c r="D1170" s="4"/>
    </row>
    <row r="1171" ht="90.0" customHeight="1">
      <c r="A1171" s="9" t="s">
        <v>1326</v>
      </c>
      <c r="B1171" s="8" t="str">
        <f>IMAGE("http://plassets.ws.pho.to/a/e/default/2203.jpg")</f>
        <v/>
      </c>
      <c r="C1171" s="11">
        <v>2203.0</v>
      </c>
      <c r="D1171" s="4"/>
    </row>
    <row r="1172" ht="90.0" customHeight="1">
      <c r="A1172" s="9" t="s">
        <v>1328</v>
      </c>
      <c r="B1172" s="8" t="str">
        <f>IMAGE("http://plassets.ws.pho.to/a/e/default/1857.jpg")</f>
        <v/>
      </c>
      <c r="C1172" s="11">
        <v>1857.0</v>
      </c>
      <c r="D1172" s="4"/>
    </row>
    <row r="1173" ht="90.0" customHeight="1">
      <c r="A1173" s="9" t="s">
        <v>1329</v>
      </c>
      <c r="B1173" s="8" t="str">
        <f>IMAGE("http://plassets.ws.pho.to/a/e/v9/2356.gif")</f>
        <v/>
      </c>
      <c r="C1173" s="11">
        <v>2356.0</v>
      </c>
      <c r="D1173" s="4"/>
    </row>
    <row r="1174" ht="90.0" customHeight="1">
      <c r="A1174" s="9" t="s">
        <v>1330</v>
      </c>
      <c r="B1174" s="8" t="str">
        <f>IMAGE("http://plassets.ws.pho.to/a/e/default/1336.jpg")</f>
        <v/>
      </c>
      <c r="C1174" s="11">
        <v>1336.0</v>
      </c>
      <c r="D1174" s="4"/>
    </row>
    <row r="1175" ht="90.0" customHeight="1">
      <c r="A1175" s="9" t="s">
        <v>1331</v>
      </c>
      <c r="B1175" s="8" t="str">
        <f>IMAGE("http://plassets.ws.pho.to/a/e/default/1228.jpg")</f>
        <v/>
      </c>
      <c r="C1175" s="11">
        <v>1228.0</v>
      </c>
      <c r="D1175" s="4"/>
    </row>
    <row r="1176" ht="90.0" customHeight="1">
      <c r="A1176" s="9" t="s">
        <v>1332</v>
      </c>
      <c r="B1176" s="8" t="str">
        <f>IMAGE("http://plassets.ws.pho.to/a/e/default/2904.jpg")</f>
        <v/>
      </c>
      <c r="C1176" s="11">
        <v>2904.0</v>
      </c>
      <c r="D1176" s="4"/>
    </row>
    <row r="1177" ht="90.0" customHeight="1">
      <c r="A1177" s="9" t="s">
        <v>1333</v>
      </c>
      <c r="B1177" s="8" t="str">
        <f>IMAGE("http://plassets.ws.pho.to/a/e/default/2564.gif")</f>
        <v/>
      </c>
      <c r="C1177" s="11">
        <v>2564.0</v>
      </c>
      <c r="D1177" s="4"/>
    </row>
    <row r="1178" ht="90.0" customHeight="1">
      <c r="A1178" s="9" t="s">
        <v>1334</v>
      </c>
      <c r="B1178" s="8" t="str">
        <f>IMAGE("http://plassets.ws.pho.to/a/e/default/1674.jpg")</f>
        <v/>
      </c>
      <c r="C1178" s="11">
        <v>1674.0</v>
      </c>
      <c r="D1178" s="4"/>
    </row>
    <row r="1179" ht="90.0" customHeight="1">
      <c r="A1179" s="9" t="s">
        <v>1335</v>
      </c>
      <c r="B1179" s="8" t="str">
        <f>IMAGE("http://plassets.ws.pho.to/a/e/default/1003.jpg")</f>
        <v/>
      </c>
      <c r="C1179" s="11">
        <v>1003.0</v>
      </c>
      <c r="D1179" s="4"/>
    </row>
    <row r="1180" ht="90.0" customHeight="1">
      <c r="A1180" s="9" t="s">
        <v>1336</v>
      </c>
      <c r="B1180" s="8" t="str">
        <f>IMAGE("http://plassets.ws.pho.to/a/e/default/2678.gif")</f>
        <v/>
      </c>
      <c r="C1180" s="11">
        <v>2678.0</v>
      </c>
      <c r="D1180" s="4"/>
    </row>
    <row r="1181" ht="90.0" customHeight="1">
      <c r="A1181" s="9" t="s">
        <v>1337</v>
      </c>
      <c r="B1181" s="8" t="str">
        <f>IMAGE("http://plassets.ws.pho.to/a/e/default/1852.jpg")</f>
        <v/>
      </c>
      <c r="C1181" s="11">
        <v>1852.0</v>
      </c>
      <c r="D1181" s="4"/>
    </row>
    <row r="1182" ht="90.0" customHeight="1">
      <c r="A1182" s="9" t="s">
        <v>1338</v>
      </c>
      <c r="B1182" s="8" t="str">
        <f>IMAGE("http://plassets.ws.pho.to/a/e/default/1909.jpg")</f>
        <v/>
      </c>
      <c r="C1182" s="11">
        <v>1909.0</v>
      </c>
      <c r="D1182" s="4"/>
    </row>
    <row r="1183" ht="90.0" customHeight="1">
      <c r="A1183" s="9" t="s">
        <v>1339</v>
      </c>
      <c r="B1183" s="8" t="str">
        <f>IMAGE("http://plassets.ws.pho.to/a/e/default/1958.jpg")</f>
        <v/>
      </c>
      <c r="C1183" s="11">
        <v>1958.0</v>
      </c>
      <c r="D1183" s="4"/>
    </row>
    <row r="1184" ht="90.0" customHeight="1">
      <c r="A1184" s="9" t="s">
        <v>1340</v>
      </c>
      <c r="B1184" s="8" t="str">
        <f>IMAGE("http://plassets.ws.pho.to/a/e/default/2905.jpg")</f>
        <v/>
      </c>
      <c r="C1184" s="11">
        <v>2905.0</v>
      </c>
      <c r="D1184" s="4"/>
    </row>
    <row r="1185" ht="90.0" customHeight="1">
      <c r="A1185" s="9" t="s">
        <v>1341</v>
      </c>
      <c r="B1185" s="8" t="str">
        <f>IMAGE("http://plassets.ws.pho.to/a/e/default/894.jpg")</f>
        <v/>
      </c>
      <c r="C1185" s="11">
        <v>894.0</v>
      </c>
      <c r="D1185" s="4"/>
    </row>
    <row r="1186" ht="90.0" customHeight="1">
      <c r="A1186" s="9" t="s">
        <v>1342</v>
      </c>
      <c r="B1186" s="8" t="str">
        <f>IMAGE("http://plassets.ws.pho.to/a/e/default/2248.jpg")</f>
        <v/>
      </c>
      <c r="C1186" s="11">
        <v>2248.0</v>
      </c>
      <c r="D1186" s="4"/>
    </row>
    <row r="1187" ht="90.0" customHeight="1">
      <c r="A1187" s="9" t="s">
        <v>1343</v>
      </c>
      <c r="B1187" s="8" t="str">
        <f>IMAGE("http://plassets.ws.pho.to/a/e/default/2335.jpg")</f>
        <v/>
      </c>
      <c r="C1187" s="11">
        <v>2335.0</v>
      </c>
      <c r="D1187" s="4"/>
    </row>
    <row r="1188" ht="90.0" customHeight="1">
      <c r="A1188" s="9" t="s">
        <v>1344</v>
      </c>
      <c r="B1188" s="8" t="str">
        <f>IMAGE("http://plassets.ws.pho.to/a/e/default/1932.jpg")</f>
        <v/>
      </c>
      <c r="C1188" s="11">
        <v>1932.0</v>
      </c>
      <c r="D1188" s="4"/>
    </row>
    <row r="1189" ht="90.0" customHeight="1">
      <c r="A1189" s="9" t="s">
        <v>1345</v>
      </c>
      <c r="B1189" s="8" t="str">
        <f>IMAGE("http://plassets.ws.pho.to/a/e/default/1104.jpg")</f>
        <v/>
      </c>
      <c r="C1189" s="11">
        <v>1104.0</v>
      </c>
      <c r="D1189" s="4"/>
    </row>
    <row r="1190" ht="90.0" customHeight="1">
      <c r="A1190" s="9" t="s">
        <v>1346</v>
      </c>
      <c r="B1190" s="8" t="str">
        <f>IMAGE("http://plassets.ws.pho.to/a/e/default/1285.jpg")</f>
        <v/>
      </c>
      <c r="C1190" s="11">
        <v>1285.0</v>
      </c>
      <c r="D1190" s="4"/>
    </row>
    <row r="1191" ht="90.0" customHeight="1">
      <c r="A1191" s="9" t="s">
        <v>1347</v>
      </c>
      <c r="B1191" s="8" t="str">
        <f>IMAGE("http://plassets.ws.pho.to/a/e/default/2607.jpg")</f>
        <v/>
      </c>
      <c r="C1191" s="11">
        <v>2607.0</v>
      </c>
      <c r="D1191" s="4"/>
    </row>
    <row r="1192" ht="90.0" customHeight="1">
      <c r="A1192" s="9" t="s">
        <v>1349</v>
      </c>
      <c r="B1192" s="8" t="str">
        <f>IMAGE("http://plassets.ws.pho.to/a/e/default/2190.jpg")</f>
        <v/>
      </c>
      <c r="C1192" s="11">
        <v>2190.0</v>
      </c>
      <c r="D1192" s="4"/>
    </row>
    <row r="1193" ht="90.0" customHeight="1">
      <c r="A1193" s="9" t="s">
        <v>1351</v>
      </c>
      <c r="B1193" s="8" t="str">
        <f>IMAGE("http://plassets.ws.pho.to/a/e/default/893.jpg")</f>
        <v/>
      </c>
      <c r="C1193" s="11">
        <v>893.0</v>
      </c>
      <c r="D1193" s="4"/>
    </row>
    <row r="1194" ht="90.0" customHeight="1">
      <c r="A1194" s="9" t="s">
        <v>1352</v>
      </c>
      <c r="B1194" s="8" t="str">
        <f>IMAGE("http://plassets.ws.pho.to/a/e/default/675.jpg")</f>
        <v/>
      </c>
      <c r="C1194" s="11">
        <v>675.0</v>
      </c>
      <c r="D1194" s="4"/>
    </row>
    <row r="1195" ht="90.0" customHeight="1">
      <c r="A1195" s="9" t="s">
        <v>1353</v>
      </c>
      <c r="B1195" s="8" t="str">
        <f>IMAGE("http://plassets.ws.pho.to/a/e/default/707.jpg")</f>
        <v/>
      </c>
      <c r="C1195" s="11">
        <v>707.0</v>
      </c>
      <c r="D1195" s="4"/>
    </row>
    <row r="1196" ht="90.0" customHeight="1">
      <c r="A1196" s="9" t="s">
        <v>1354</v>
      </c>
      <c r="B1196" s="8" t="str">
        <f>IMAGE("http://plassets.ws.pho.to/a/e/default/1657.jpg")</f>
        <v/>
      </c>
      <c r="C1196" s="11">
        <v>1657.0</v>
      </c>
      <c r="D1196" s="4"/>
    </row>
    <row r="1197" ht="90.0" customHeight="1">
      <c r="A1197" s="9" t="s">
        <v>1355</v>
      </c>
      <c r="B1197" s="8" t="str">
        <f>IMAGE("http://plassets.ws.pho.to/a/e/default/1345.jpg")</f>
        <v/>
      </c>
      <c r="C1197" s="11">
        <v>1345.0</v>
      </c>
      <c r="D1197" s="4"/>
    </row>
    <row r="1198" ht="90.0" customHeight="1">
      <c r="A1198" s="9" t="s">
        <v>1356</v>
      </c>
      <c r="B1198" s="8" t="str">
        <f>IMAGE("http://plassets.ws.pho.to/a/e/default/753.jpg")</f>
        <v/>
      </c>
      <c r="C1198" s="11">
        <v>753.0</v>
      </c>
      <c r="D1198" s="4"/>
    </row>
    <row r="1199" ht="90.0" customHeight="1">
      <c r="A1199" s="9" t="s">
        <v>1357</v>
      </c>
      <c r="B1199" s="8" t="str">
        <f>IMAGE("http://plassets.ws.pho.to/a/e/default/1313.jpg")</f>
        <v/>
      </c>
      <c r="C1199" s="11">
        <v>1313.0</v>
      </c>
      <c r="D1199" s="4"/>
    </row>
    <row r="1200" ht="90.0" customHeight="1">
      <c r="A1200" s="9" t="s">
        <v>1358</v>
      </c>
      <c r="B1200" s="8" t="str">
        <f>IMAGE("http://plassets.ws.pho.to/a/e/default/1113.jpg")</f>
        <v/>
      </c>
      <c r="C1200" s="11">
        <v>1113.0</v>
      </c>
      <c r="D1200" s="4"/>
    </row>
    <row r="1201" ht="90.0" customHeight="1">
      <c r="A1201" s="9" t="s">
        <v>1359</v>
      </c>
      <c r="B1201" s="8" t="str">
        <f>IMAGE("http://plassets.ws.pho.to/a/e/default/1317.jpg")</f>
        <v/>
      </c>
      <c r="C1201" s="11">
        <v>1317.0</v>
      </c>
      <c r="D1201" s="4"/>
    </row>
    <row r="1202" ht="90.0" customHeight="1">
      <c r="A1202" s="9" t="s">
        <v>1360</v>
      </c>
      <c r="B1202" s="8" t="str">
        <f>IMAGE("http://plassets.ws.pho.to/a/e/default/752.jpg")</f>
        <v/>
      </c>
      <c r="C1202" s="11">
        <v>752.0</v>
      </c>
      <c r="D1202" s="4"/>
    </row>
    <row r="1203" ht="90.0" customHeight="1">
      <c r="A1203" s="9" t="s">
        <v>1361</v>
      </c>
      <c r="B1203" s="8" t="str">
        <f>IMAGE("http://plassets.ws.pho.to/a/e/default/1537.jpg")</f>
        <v/>
      </c>
      <c r="C1203" s="11">
        <v>1537.0</v>
      </c>
      <c r="D1203" s="4"/>
    </row>
    <row r="1204" ht="90.0" customHeight="1">
      <c r="A1204" s="9" t="s">
        <v>1362</v>
      </c>
      <c r="B1204" s="8" t="str">
        <f>IMAGE("http://plassets.ws.pho.to/a/e/default/1110.jpg")</f>
        <v/>
      </c>
      <c r="C1204" s="11">
        <v>1110.0</v>
      </c>
      <c r="D1204" s="4"/>
    </row>
    <row r="1205" ht="90.0" customHeight="1">
      <c r="A1205" s="9" t="s">
        <v>1363</v>
      </c>
      <c r="B1205" s="8" t="str">
        <f>IMAGE("http://plassets.ws.pho.to/a/e/default/2204.jpg")</f>
        <v/>
      </c>
      <c r="C1205" s="11">
        <v>2204.0</v>
      </c>
      <c r="D1205" s="4"/>
    </row>
    <row r="1206" ht="90.0" customHeight="1">
      <c r="A1206" s="9" t="s">
        <v>1364</v>
      </c>
      <c r="B1206" s="8" t="str">
        <f>IMAGE("http://plassets.ws.pho.to/a/e/default/1513.jpg")</f>
        <v/>
      </c>
      <c r="C1206" s="11">
        <v>1513.0</v>
      </c>
      <c r="D1206" s="4"/>
    </row>
    <row r="1207" ht="90.0" customHeight="1">
      <c r="A1207" s="9" t="s">
        <v>1365</v>
      </c>
      <c r="B1207" s="8" t="str">
        <f>IMAGE("http://plassets.ws.pho.to/a/e/default/3087.jpg")</f>
        <v/>
      </c>
      <c r="C1207" s="11">
        <v>3087.0</v>
      </c>
      <c r="D1207" s="4"/>
    </row>
    <row r="1208" ht="90.0" customHeight="1">
      <c r="A1208" s="9" t="s">
        <v>1366</v>
      </c>
      <c r="B1208" s="8" t="str">
        <f>IMAGE("http://plassets.ws.pho.to/a/e/default/1634.jpg")</f>
        <v/>
      </c>
      <c r="C1208" s="11">
        <v>1634.0</v>
      </c>
      <c r="D1208" s="4"/>
    </row>
    <row r="1209" ht="90.0" customHeight="1">
      <c r="A1209" s="9" t="s">
        <v>1367</v>
      </c>
      <c r="B1209" s="8" t="str">
        <f>IMAGE("http://plassets.ws.pho.to/a/e/default/2882.jpg")</f>
        <v/>
      </c>
      <c r="C1209" s="11">
        <v>2882.0</v>
      </c>
      <c r="D1209" s="4"/>
    </row>
    <row r="1210" ht="90.0" customHeight="1">
      <c r="A1210" s="9" t="s">
        <v>1368</v>
      </c>
      <c r="B1210" s="8" t="str">
        <f>IMAGE("http://plassets.ws.pho.to/a/e/default/1678.jpg")</f>
        <v/>
      </c>
      <c r="C1210" s="11">
        <v>1678.0</v>
      </c>
      <c r="D1210" s="4"/>
    </row>
    <row r="1211" ht="90.0" customHeight="1">
      <c r="A1211" s="9" t="s">
        <v>1369</v>
      </c>
      <c r="B1211" s="8" t="str">
        <f>IMAGE("http://plassets.ws.pho.to/a/e/default/355.jpg")</f>
        <v/>
      </c>
      <c r="C1211" s="11">
        <v>355.0</v>
      </c>
      <c r="D1211" s="4"/>
    </row>
    <row r="1212" ht="90.0" customHeight="1">
      <c r="A1212" s="9" t="s">
        <v>1370</v>
      </c>
      <c r="B1212" s="8" t="str">
        <f>IMAGE("http://plassets.ws.pho.to/a/e/default/2109.jpg")</f>
        <v/>
      </c>
      <c r="C1212" s="11">
        <v>2109.0</v>
      </c>
      <c r="D1212" s="4"/>
    </row>
    <row r="1213" ht="90.0" customHeight="1">
      <c r="A1213" s="9" t="s">
        <v>1371</v>
      </c>
      <c r="B1213" s="8" t="str">
        <f>IMAGE("http://plassets.ws.pho.to/a/e/default/845.jpg")</f>
        <v/>
      </c>
      <c r="C1213" s="11">
        <v>845.0</v>
      </c>
      <c r="D1213" s="4"/>
    </row>
    <row r="1214" ht="90.0" customHeight="1">
      <c r="A1214" s="9" t="s">
        <v>1372</v>
      </c>
      <c r="B1214" s="8" t="str">
        <f>IMAGE("http://plassets.ws.pho.to/a/e/default/1171.jpg")</f>
        <v/>
      </c>
      <c r="C1214" s="11">
        <v>1171.0</v>
      </c>
      <c r="D1214" s="4"/>
    </row>
    <row r="1215" ht="90.0" customHeight="1">
      <c r="A1215" s="9" t="s">
        <v>1373</v>
      </c>
      <c r="B1215" s="8" t="str">
        <f>IMAGE("http://plassets.ws.pho.to/a/e/v1/1978.jpg")</f>
        <v/>
      </c>
      <c r="C1215" s="11">
        <v>1978.0</v>
      </c>
      <c r="D1215" s="4"/>
    </row>
    <row r="1216" ht="90.0" customHeight="1">
      <c r="A1216" s="9" t="s">
        <v>1374</v>
      </c>
      <c r="B1216" s="8" t="str">
        <f>IMAGE("http://plassets.ws.pho.to/a/e/default/371.jpg")</f>
        <v/>
      </c>
      <c r="C1216" s="11">
        <v>371.0</v>
      </c>
      <c r="D1216" s="4"/>
    </row>
    <row r="1217" ht="90.0" customHeight="1">
      <c r="A1217" s="9" t="s">
        <v>1375</v>
      </c>
      <c r="B1217" s="8" t="str">
        <f>IMAGE("http://plassets.ws.pho.to/a/e/default/1238.jpg")</f>
        <v/>
      </c>
      <c r="C1217" s="11">
        <v>1238.0</v>
      </c>
      <c r="D1217" s="4"/>
    </row>
    <row r="1218" ht="90.0" customHeight="1">
      <c r="A1218" s="9" t="s">
        <v>1376</v>
      </c>
      <c r="B1218" s="8" t="str">
        <f>IMAGE("http://plassets.ws.pho.to/a/e/default/1251.jpg")</f>
        <v/>
      </c>
      <c r="C1218" s="11">
        <v>1251.0</v>
      </c>
      <c r="D1218" s="4"/>
    </row>
    <row r="1219" ht="90.0" customHeight="1">
      <c r="A1219" s="9" t="s">
        <v>1377</v>
      </c>
      <c r="B1219" s="8" t="str">
        <f>IMAGE("http://plassets.ws.pho.to/a/e/default/1292.jpg")</f>
        <v/>
      </c>
      <c r="C1219" s="11">
        <v>1292.0</v>
      </c>
      <c r="D1219" s="4"/>
    </row>
    <row r="1220" ht="90.0" customHeight="1">
      <c r="A1220" s="9" t="s">
        <v>1386</v>
      </c>
      <c r="B1220" s="8" t="str">
        <f>IMAGE("http://plassets.ws.pho.to/a/e/default/1247.jpg")</f>
        <v/>
      </c>
      <c r="C1220" s="11">
        <v>1247.0</v>
      </c>
      <c r="D1220" s="4"/>
    </row>
    <row r="1221" ht="90.0" customHeight="1">
      <c r="A1221" s="9" t="s">
        <v>1389</v>
      </c>
      <c r="B1221" s="8" t="str">
        <f>IMAGE("http://plassets.ws.pho.to/a/e/default/1269.jpg")</f>
        <v/>
      </c>
      <c r="C1221" s="11">
        <v>1269.0</v>
      </c>
      <c r="D1221" s="4"/>
    </row>
    <row r="1222" ht="90.0" customHeight="1">
      <c r="A1222" s="9" t="s">
        <v>1391</v>
      </c>
      <c r="B1222" s="8" t="str">
        <f>IMAGE("http://plassets.ws.pho.to/a/e/default/2895.jpg")</f>
        <v/>
      </c>
      <c r="C1222" s="11">
        <v>2895.0</v>
      </c>
      <c r="D1222" s="4"/>
    </row>
    <row r="1223" ht="90.0" customHeight="1">
      <c r="A1223" s="9" t="s">
        <v>1392</v>
      </c>
      <c r="B1223" s="8" t="str">
        <f>IMAGE("http://plassets.ws.pho.to/a/e/default/795.jpg")</f>
        <v/>
      </c>
      <c r="C1223" s="11">
        <v>795.0</v>
      </c>
      <c r="D1223" s="4"/>
    </row>
    <row r="1224" ht="90.0" customHeight="1">
      <c r="A1224" s="9" t="s">
        <v>1394</v>
      </c>
      <c r="B1224" s="8" t="str">
        <f>IMAGE("http://plassets.ws.pho.to/a/e/default/644.gif")</f>
        <v/>
      </c>
      <c r="C1224" s="11">
        <v>644.0</v>
      </c>
      <c r="D1224" s="4"/>
    </row>
    <row r="1225" ht="90.0" customHeight="1">
      <c r="A1225" s="9" t="s">
        <v>1397</v>
      </c>
      <c r="B1225" s="8" t="str">
        <f>IMAGE("http://plassets.ws.pho.to/a/e/default/2692.jpg")</f>
        <v/>
      </c>
      <c r="C1225" s="11">
        <v>2692.0</v>
      </c>
      <c r="D1225" s="4"/>
    </row>
    <row r="1226" ht="90.0" customHeight="1">
      <c r="A1226" s="9" t="s">
        <v>1399</v>
      </c>
      <c r="B1226" s="8" t="str">
        <f>IMAGE("http://plassets.ws.pho.to/a/e/default/1479.jpg")</f>
        <v/>
      </c>
      <c r="C1226" s="11">
        <v>1479.0</v>
      </c>
      <c r="D1226" s="4"/>
    </row>
    <row r="1227" ht="90.0" customHeight="1">
      <c r="A1227" s="9" t="s">
        <v>1402</v>
      </c>
      <c r="B1227" s="8" t="str">
        <f>IMAGE("http://plassets.ws.pho.to/a/e/default/1725.gif")</f>
        <v/>
      </c>
      <c r="C1227" s="11">
        <v>1725.0</v>
      </c>
      <c r="D1227" s="4"/>
    </row>
    <row r="1228" ht="90.0" customHeight="1">
      <c r="A1228" s="9" t="s">
        <v>1405</v>
      </c>
      <c r="B1228" s="8" t="str">
        <f>IMAGE("http://plassets.ws.pho.to/a/e/default/590.jpg")</f>
        <v/>
      </c>
      <c r="C1228" s="11">
        <v>590.0</v>
      </c>
      <c r="D1228" s="4"/>
    </row>
    <row r="1229" ht="90.0" customHeight="1">
      <c r="A1229" s="9" t="s">
        <v>1408</v>
      </c>
      <c r="B1229" s="8" t="str">
        <f>IMAGE("http://plassets.ws.pho.to/a/e/default/729.jpg")</f>
        <v/>
      </c>
      <c r="C1229" s="11">
        <v>729.0</v>
      </c>
      <c r="D1229" s="4"/>
    </row>
    <row r="1230" ht="90.0" customHeight="1">
      <c r="A1230" s="9" t="s">
        <v>1411</v>
      </c>
      <c r="B1230" s="8" t="str">
        <f>IMAGE("http://plassets.ws.pho.to/a/e/default/2603.jpg")</f>
        <v/>
      </c>
      <c r="C1230" s="11">
        <v>2603.0</v>
      </c>
      <c r="D1230" s="4"/>
    </row>
    <row r="1231" ht="90.0" customHeight="1">
      <c r="A1231" s="9" t="s">
        <v>1413</v>
      </c>
      <c r="B1231" s="8" t="str">
        <f>IMAGE("http://plassets.ws.pho.to/a/e/default/1916.jpg")</f>
        <v/>
      </c>
      <c r="C1231" s="11">
        <v>1916.0</v>
      </c>
      <c r="D1231" s="4"/>
    </row>
    <row r="1232" ht="90.0" customHeight="1">
      <c r="A1232" s="9" t="s">
        <v>1416</v>
      </c>
      <c r="B1232" s="8" t="str">
        <f>IMAGE("http://plassets.ws.pho.to/a/e/default/2589.jpg")</f>
        <v/>
      </c>
      <c r="C1232" s="11">
        <v>2589.0</v>
      </c>
      <c r="D1232" s="4"/>
    </row>
    <row r="1233" ht="90.0" customHeight="1">
      <c r="A1233" s="9" t="s">
        <v>1419</v>
      </c>
      <c r="B1233" s="8" t="str">
        <f>IMAGE("http://plassets.ws.pho.to/a/e/default/1636.jpg")</f>
        <v/>
      </c>
      <c r="C1233" s="11">
        <v>1636.0</v>
      </c>
      <c r="D1233" s="4"/>
    </row>
    <row r="1234" ht="90.0" customHeight="1">
      <c r="A1234" s="9" t="s">
        <v>1422</v>
      </c>
      <c r="B1234" s="8" t="str">
        <f>IMAGE("http://plassets.ws.pho.to/a/e/default/463.jpg")</f>
        <v/>
      </c>
      <c r="C1234" s="11">
        <v>463.0</v>
      </c>
      <c r="D1234" s="4"/>
    </row>
    <row r="1235" ht="90.0" customHeight="1">
      <c r="A1235" s="9" t="s">
        <v>1425</v>
      </c>
      <c r="B1235" s="8" t="str">
        <f>IMAGE("http://plassets.ws.pho.to/a/e/default/504.jpg")</f>
        <v/>
      </c>
      <c r="C1235" s="11">
        <v>504.0</v>
      </c>
      <c r="D1235" s="4"/>
    </row>
    <row r="1236" ht="90.0" customHeight="1">
      <c r="A1236" s="9" t="s">
        <v>1428</v>
      </c>
      <c r="B1236" s="8" t="str">
        <f>IMAGE("http://plassets.ws.pho.to/a/e/default/2914.jpg")</f>
        <v/>
      </c>
      <c r="C1236" s="11">
        <v>2914.0</v>
      </c>
      <c r="D1236" s="4"/>
    </row>
    <row r="1237" ht="90.0" customHeight="1">
      <c r="A1237" s="9" t="s">
        <v>1431</v>
      </c>
      <c r="B1237" s="8" t="str">
        <f>IMAGE("http://plassets.ws.pho.to/a/e/default/444.jpg")</f>
        <v/>
      </c>
      <c r="C1237" s="11">
        <v>444.0</v>
      </c>
      <c r="D1237" s="4"/>
    </row>
    <row r="1238" ht="90.0" customHeight="1">
      <c r="A1238" s="9" t="s">
        <v>1433</v>
      </c>
      <c r="B1238" s="8" t="str">
        <f>IMAGE("http://plassets.ws.pho.to/a/e/default/2953.jpg")</f>
        <v/>
      </c>
      <c r="C1238" s="11">
        <v>2953.0</v>
      </c>
      <c r="D1238" s="4"/>
    </row>
    <row r="1239" ht="90.0" customHeight="1">
      <c r="A1239" s="9" t="s">
        <v>1434</v>
      </c>
      <c r="B1239" s="8" t="str">
        <f>IMAGE("http://plassets.ws.pho.to/a/e/default/1222.jpg")</f>
        <v/>
      </c>
      <c r="C1239" s="11">
        <v>1222.0</v>
      </c>
      <c r="D1239" s="4"/>
    </row>
    <row r="1240" ht="90.0" customHeight="1">
      <c r="A1240" s="9" t="s">
        <v>1435</v>
      </c>
      <c r="B1240" s="8" t="str">
        <f>IMAGE("http://plassets.ws.pho.to/a/e/default/2106.jpg")</f>
        <v/>
      </c>
      <c r="C1240" s="11">
        <v>2106.0</v>
      </c>
      <c r="D1240" s="4"/>
    </row>
    <row r="1241" ht="90.0" customHeight="1">
      <c r="A1241" s="9" t="s">
        <v>1436</v>
      </c>
      <c r="B1241" s="8" t="str">
        <f>IMAGE("http://plassets.ws.pho.to/a/e/default/791.jpg")</f>
        <v/>
      </c>
      <c r="C1241" s="11">
        <v>791.0</v>
      </c>
      <c r="D1241" s="4"/>
    </row>
    <row r="1242" ht="90.0" customHeight="1">
      <c r="A1242" s="9" t="s">
        <v>1437</v>
      </c>
      <c r="B1242" s="8" t="str">
        <f>IMAGE("http://plassets.ws.pho.to/a/e/default/2696.jpg")</f>
        <v/>
      </c>
      <c r="C1242" s="11">
        <v>2696.0</v>
      </c>
      <c r="D1242" s="4"/>
    </row>
    <row r="1243" ht="90.0" customHeight="1">
      <c r="A1243" s="9" t="s">
        <v>1438</v>
      </c>
      <c r="B1243" s="8" t="str">
        <f>IMAGE("http://plassets.ws.pho.to/a/e/v4/792.jpg")</f>
        <v/>
      </c>
      <c r="C1243" s="11">
        <v>792.0</v>
      </c>
      <c r="D1243" s="4"/>
    </row>
    <row r="1244" ht="90.0" customHeight="1">
      <c r="A1244" s="9" t="s">
        <v>1439</v>
      </c>
      <c r="B1244" s="8" t="str">
        <f>IMAGE("http://plassets.ws.pho.to/a/e/default/367.jpg")</f>
        <v/>
      </c>
      <c r="C1244" s="11">
        <v>367.0</v>
      </c>
      <c r="D1244" s="4"/>
    </row>
    <row r="1245" ht="90.0" customHeight="1">
      <c r="A1245" s="9" t="s">
        <v>1440</v>
      </c>
      <c r="B1245" s="8" t="str">
        <f>IMAGE("http://plassets.ws.pho.to/a/e/default/948.jpg")</f>
        <v/>
      </c>
      <c r="C1245" s="11">
        <v>948.0</v>
      </c>
      <c r="D1245" s="4"/>
    </row>
    <row r="1246" ht="90.0" customHeight="1">
      <c r="A1246" s="9" t="s">
        <v>1441</v>
      </c>
      <c r="B1246" s="8" t="str">
        <f>IMAGE("http://plassets.ws.pho.to/a/e/default/659.jpg")</f>
        <v/>
      </c>
      <c r="C1246" s="11">
        <v>659.0</v>
      </c>
      <c r="D1246" s="4"/>
    </row>
    <row r="1247" ht="90.0" customHeight="1">
      <c r="A1247" s="9" t="s">
        <v>1442</v>
      </c>
      <c r="B1247" s="8" t="str">
        <f>IMAGE("http://plassets.ws.pho.to/a/e/default/325.jpg")</f>
        <v/>
      </c>
      <c r="C1247" s="11">
        <v>325.0</v>
      </c>
      <c r="D1247" s="4"/>
    </row>
    <row r="1248" ht="90.0" customHeight="1">
      <c r="A1248" s="9" t="s">
        <v>1444</v>
      </c>
      <c r="B1248" s="8" t="str">
        <f>IMAGE("http://plassets.ws.pho.to/a/e/default/2308.jpg")</f>
        <v/>
      </c>
      <c r="C1248" s="11">
        <v>2308.0</v>
      </c>
      <c r="D1248" s="4"/>
    </row>
    <row r="1249" ht="90.0" customHeight="1">
      <c r="A1249" s="9" t="s">
        <v>1445</v>
      </c>
      <c r="B1249" s="8" t="str">
        <f>IMAGE("http://plassets.ws.pho.to/a/e/default/754.jpg")</f>
        <v/>
      </c>
      <c r="C1249" s="11">
        <v>754.0</v>
      </c>
      <c r="D1249" s="4"/>
    </row>
    <row r="1250" ht="90.0" customHeight="1">
      <c r="A1250" s="9" t="s">
        <v>1446</v>
      </c>
      <c r="B1250" s="8" t="str">
        <f>IMAGE("http://plassets.ws.pho.to/a/e/default/748.jpg")</f>
        <v/>
      </c>
      <c r="C1250" s="11">
        <v>748.0</v>
      </c>
      <c r="D1250" s="4"/>
    </row>
    <row r="1251" ht="90.0" customHeight="1">
      <c r="A1251" s="9" t="s">
        <v>1447</v>
      </c>
      <c r="B1251" s="8" t="str">
        <f>IMAGE("http://plassets.ws.pho.to/a/e/default/1347.jpg")</f>
        <v/>
      </c>
      <c r="C1251" s="11">
        <v>1347.0</v>
      </c>
      <c r="D1251" s="4"/>
    </row>
    <row r="1252" ht="90.0" customHeight="1">
      <c r="A1252" s="9" t="s">
        <v>1448</v>
      </c>
      <c r="B1252" s="8" t="str">
        <f>IMAGE("http://plassets.ws.pho.to/a/e/default/882.jpg")</f>
        <v/>
      </c>
      <c r="C1252" s="11">
        <v>882.0</v>
      </c>
      <c r="D1252" s="4"/>
    </row>
    <row r="1253" ht="90.0" customHeight="1">
      <c r="A1253" s="9" t="s">
        <v>1449</v>
      </c>
      <c r="B1253" s="8" t="str">
        <f>IMAGE("http://plassets.ws.pho.to/a/e/default/666.jpg")</f>
        <v/>
      </c>
      <c r="C1253" s="11">
        <v>666.0</v>
      </c>
      <c r="D1253" s="4"/>
    </row>
    <row r="1254" ht="90.0" customHeight="1">
      <c r="A1254" s="9" t="s">
        <v>1450</v>
      </c>
      <c r="B1254" s="8" t="str">
        <f>IMAGE("http://plassets.ws.pho.to/a/e/default/1485.jpg")</f>
        <v/>
      </c>
      <c r="C1254" s="11">
        <v>1485.0</v>
      </c>
      <c r="D1254" s="4"/>
    </row>
    <row r="1255" ht="90.0" customHeight="1">
      <c r="A1255" s="9" t="s">
        <v>1452</v>
      </c>
      <c r="B1255" s="8" t="str">
        <f>IMAGE("http://plassets.ws.pho.to/a/e/default/603.jpg")</f>
        <v/>
      </c>
      <c r="C1255" s="11">
        <v>603.0</v>
      </c>
      <c r="D1255" s="4"/>
    </row>
    <row r="1256" ht="90.0" customHeight="1">
      <c r="A1256" s="9" t="s">
        <v>1454</v>
      </c>
      <c r="B1256" s="8" t="str">
        <f>IMAGE("http://plassets.ws.pho.to/a/e/default/1920.jpg")</f>
        <v/>
      </c>
      <c r="C1256" s="11">
        <v>1920.0</v>
      </c>
      <c r="D1256" s="4"/>
    </row>
    <row r="1257" ht="90.0" customHeight="1">
      <c r="A1257" s="9" t="s">
        <v>1455</v>
      </c>
      <c r="B1257" s="8" t="str">
        <f>IMAGE("http://plassets.ws.pho.to/a/e/default/1818.jpg")</f>
        <v/>
      </c>
      <c r="C1257" s="11">
        <v>1818.0</v>
      </c>
      <c r="D1257" s="4"/>
    </row>
    <row r="1258" ht="90.0" customHeight="1">
      <c r="A1258" s="9" t="s">
        <v>1456</v>
      </c>
      <c r="B1258" s="8" t="str">
        <f>IMAGE("http://plassets.ws.pho.to/a/e/default/1511.jpg")</f>
        <v/>
      </c>
      <c r="C1258" s="11">
        <v>1511.0</v>
      </c>
      <c r="D1258" s="4"/>
    </row>
    <row r="1259" ht="90.0" customHeight="1">
      <c r="A1259" s="9" t="s">
        <v>1458</v>
      </c>
      <c r="B1259" s="8" t="str">
        <f>IMAGE("http://plassets.ws.pho.to/a/e/default/2839.jpg")</f>
        <v/>
      </c>
      <c r="C1259" s="11">
        <v>2839.0</v>
      </c>
      <c r="D1259" s="4"/>
    </row>
    <row r="1260" ht="90.0" customHeight="1">
      <c r="A1260" s="9" t="s">
        <v>1459</v>
      </c>
      <c r="B1260" s="8" t="str">
        <f>IMAGE("http://plassets.ws.pho.to/a/e/default/2851.jpg")</f>
        <v/>
      </c>
      <c r="C1260" s="11">
        <v>2851.0</v>
      </c>
      <c r="D1260" s="4"/>
    </row>
    <row r="1261" ht="90.0" customHeight="1">
      <c r="A1261" s="9" t="s">
        <v>1460</v>
      </c>
      <c r="B1261" s="8" t="str">
        <f>IMAGE("http://plassets.ws.pho.to/a/e/default/2680.jpg")</f>
        <v/>
      </c>
      <c r="C1261" s="11">
        <v>2680.0</v>
      </c>
      <c r="D1261" s="4"/>
    </row>
    <row r="1262" ht="90.0" customHeight="1">
      <c r="A1262" s="9" t="s">
        <v>1461</v>
      </c>
      <c r="B1262" s="8" t="str">
        <f>IMAGE("http://plassets.ws.pho.to/a/e/v8/2382.jpg")</f>
        <v/>
      </c>
      <c r="C1262" s="11">
        <v>2382.0</v>
      </c>
      <c r="D1262" s="4"/>
    </row>
    <row r="1263" ht="90.0" customHeight="1">
      <c r="A1263" s="9" t="s">
        <v>1462</v>
      </c>
      <c r="B1263" s="8" t="str">
        <f>IMAGE("http://plassets.ws.pho.to/a/e/default/2409.jpg")</f>
        <v/>
      </c>
      <c r="C1263" s="11">
        <v>2409.0</v>
      </c>
      <c r="D1263" s="4"/>
    </row>
    <row r="1264" ht="90.0" customHeight="1">
      <c r="A1264" s="9" t="s">
        <v>1463</v>
      </c>
      <c r="B1264" s="8" t="str">
        <f>IMAGE("http://plassets.ws.pho.to/a/e/default/579.jpg")</f>
        <v/>
      </c>
      <c r="C1264" s="11">
        <v>579.0</v>
      </c>
      <c r="D1264" s="4"/>
    </row>
    <row r="1265" ht="90.0" customHeight="1">
      <c r="A1265" s="9" t="s">
        <v>1465</v>
      </c>
      <c r="B1265" s="8" t="str">
        <f>IMAGE("http://plassets.ws.pho.to/a/e/default/1035.jpg")</f>
        <v/>
      </c>
      <c r="C1265" s="11">
        <v>1035.0</v>
      </c>
      <c r="D1265" s="4"/>
    </row>
    <row r="1266" ht="90.0" customHeight="1">
      <c r="A1266" s="9" t="s">
        <v>1466</v>
      </c>
      <c r="B1266" s="8" t="str">
        <f>IMAGE("http://plassets.ws.pho.to/a/e/default/952.jpg")</f>
        <v/>
      </c>
      <c r="C1266" s="11">
        <v>952.0</v>
      </c>
      <c r="D1266" s="4"/>
    </row>
    <row r="1267" ht="90.0" customHeight="1">
      <c r="A1267" s="9" t="s">
        <v>1467</v>
      </c>
      <c r="B1267" s="8" t="str">
        <f>IMAGE("http://plassets.ws.pho.to/a/e/default/2332.jpg")</f>
        <v/>
      </c>
      <c r="C1267" s="11">
        <v>2332.0</v>
      </c>
      <c r="D1267" s="4"/>
    </row>
    <row r="1268" ht="90.0" customHeight="1">
      <c r="A1268" s="9" t="s">
        <v>1468</v>
      </c>
      <c r="B1268" s="8" t="str">
        <f>IMAGE("http://plassets.ws.pho.to/a/e/default/735.jpg")</f>
        <v/>
      </c>
      <c r="C1268" s="11">
        <v>735.0</v>
      </c>
      <c r="D1268" s="4"/>
    </row>
    <row r="1269" ht="90.0" customHeight="1">
      <c r="A1269" s="9" t="s">
        <v>1470</v>
      </c>
      <c r="B1269" s="8" t="str">
        <f>IMAGE("http://plassets.ws.pho.to/a/e/default/1790.jpg")</f>
        <v/>
      </c>
      <c r="C1269" s="11">
        <v>1790.0</v>
      </c>
      <c r="D1269" s="4"/>
    </row>
    <row r="1270" ht="90.0" customHeight="1">
      <c r="A1270" s="9" t="s">
        <v>1472</v>
      </c>
      <c r="B1270" s="8" t="str">
        <f>IMAGE("http://plassets.ws.pho.to/a/e/default/1836.jpg")</f>
        <v/>
      </c>
      <c r="C1270" s="11">
        <v>1836.0</v>
      </c>
      <c r="D1270" s="4"/>
    </row>
    <row r="1271" ht="90.0" customHeight="1">
      <c r="A1271" s="9" t="s">
        <v>1473</v>
      </c>
      <c r="B1271" s="8" t="str">
        <f>IMAGE("http://plassets.ws.pho.to/a/e/default/303.jpg")</f>
        <v/>
      </c>
      <c r="C1271" s="11">
        <v>303.0</v>
      </c>
      <c r="D1271" s="4"/>
    </row>
    <row r="1272" ht="90.0" customHeight="1">
      <c r="A1272" s="9" t="s">
        <v>1474</v>
      </c>
      <c r="B1272" s="8" t="str">
        <f>IMAGE("http://plassets.ws.pho.to/a/e/default/2238.jpg")</f>
        <v/>
      </c>
      <c r="C1272" s="11">
        <v>2238.0</v>
      </c>
      <c r="D1272" s="4"/>
    </row>
    <row r="1273" ht="90.0" customHeight="1">
      <c r="A1273" s="9" t="s">
        <v>1475</v>
      </c>
      <c r="B1273" s="8" t="str">
        <f>IMAGE("http://plassets.ws.pho.to/a/e/default/1966.jpg")</f>
        <v/>
      </c>
      <c r="C1273" s="11">
        <v>1966.0</v>
      </c>
      <c r="D1273" s="4"/>
    </row>
    <row r="1274" ht="90.0" customHeight="1">
      <c r="A1274" s="9" t="s">
        <v>1476</v>
      </c>
      <c r="B1274" s="8" t="str">
        <f>IMAGE("http://plassets.ws.pho.to/a/e/default/1053.jpg")</f>
        <v/>
      </c>
      <c r="C1274" s="11">
        <v>1053.0</v>
      </c>
      <c r="D1274" s="4"/>
    </row>
    <row r="1275" ht="90.0" customHeight="1">
      <c r="A1275" s="9" t="s">
        <v>1477</v>
      </c>
      <c r="B1275" s="8" t="str">
        <f>IMAGE("http://plassets.ws.pho.to/a/e/default/1779.jpg")</f>
        <v/>
      </c>
      <c r="C1275" s="11">
        <v>1779.0</v>
      </c>
      <c r="D1275" s="4"/>
    </row>
    <row r="1276" ht="90.0" customHeight="1">
      <c r="A1276" s="9" t="s">
        <v>1478</v>
      </c>
      <c r="B1276" s="8" t="str">
        <f>IMAGE("http://plassets.ws.pho.to/a/e/default/2687.gif")</f>
        <v/>
      </c>
      <c r="C1276" s="11">
        <v>2687.0</v>
      </c>
      <c r="D1276" s="4"/>
    </row>
    <row r="1277" ht="90.0" customHeight="1">
      <c r="A1277" s="9" t="s">
        <v>1479</v>
      </c>
      <c r="B1277" s="8" t="str">
        <f>IMAGE("http://plassets.ws.pho.to/a/e/default/2648.jpg")</f>
        <v/>
      </c>
      <c r="C1277" s="11">
        <v>2648.0</v>
      </c>
      <c r="D1277" s="4"/>
    </row>
    <row r="1278" ht="90.0" customHeight="1">
      <c r="A1278" s="9" t="s">
        <v>1480</v>
      </c>
      <c r="B1278" s="8" t="str">
        <f>IMAGE("http://plassets.ws.pho.to/a/e/default/568.jpg")</f>
        <v/>
      </c>
      <c r="C1278" s="11">
        <v>568.0</v>
      </c>
      <c r="D1278" s="4"/>
    </row>
    <row r="1279" ht="90.0" customHeight="1">
      <c r="A1279" s="9" t="s">
        <v>1481</v>
      </c>
      <c r="B1279" s="8" t="str">
        <f>IMAGE("http://plassets.ws.pho.to/a/e/default/2970.jpg")</f>
        <v/>
      </c>
      <c r="C1279" s="11">
        <v>2970.0</v>
      </c>
      <c r="D1279" s="4"/>
    </row>
    <row r="1280" ht="90.0" customHeight="1">
      <c r="A1280" s="9" t="s">
        <v>1482</v>
      </c>
      <c r="B1280" s="8" t="str">
        <f>IMAGE("http://plassets.ws.pho.to/a/e/default/2196.jpg")</f>
        <v/>
      </c>
      <c r="C1280" s="11">
        <v>2196.0</v>
      </c>
      <c r="D1280" s="4"/>
    </row>
    <row r="1281" ht="90.0" customHeight="1">
      <c r="A1281" s="9" t="s">
        <v>1483</v>
      </c>
      <c r="B1281" s="8" t="str">
        <f>IMAGE("http://plassets.ws.pho.to/a/e/default/2200.jpg")</f>
        <v/>
      </c>
      <c r="C1281" s="11">
        <v>2200.0</v>
      </c>
      <c r="D1281" s="4"/>
    </row>
    <row r="1282" ht="90.0" customHeight="1">
      <c r="A1282" s="9" t="s">
        <v>1484</v>
      </c>
      <c r="B1282" s="8" t="str">
        <f>IMAGE("http://plassets.ws.pho.to/a/e/default/1983.jpg")</f>
        <v/>
      </c>
      <c r="C1282" s="11">
        <v>1983.0</v>
      </c>
      <c r="D1282" s="4"/>
    </row>
    <row r="1283" ht="90.0" customHeight="1">
      <c r="A1283" s="9" t="s">
        <v>1485</v>
      </c>
      <c r="B1283" s="8" t="str">
        <f>IMAGE("http://plassets.ws.pho.to/a/e/default/1690.gif")</f>
        <v/>
      </c>
      <c r="C1283" s="11">
        <v>1690.0</v>
      </c>
      <c r="D1283" s="4"/>
    </row>
    <row r="1284" ht="90.0" customHeight="1">
      <c r="A1284" s="9" t="s">
        <v>1486</v>
      </c>
      <c r="B1284" s="8" t="str">
        <f>IMAGE("http://plassets.ws.pho.to/a/e/default/2110.jpg")</f>
        <v/>
      </c>
      <c r="C1284" s="11">
        <v>2110.0</v>
      </c>
      <c r="D1284" s="4"/>
    </row>
    <row r="1285" ht="90.0" customHeight="1">
      <c r="A1285" s="9" t="s">
        <v>1487</v>
      </c>
      <c r="B1285" s="8" t="str">
        <f>IMAGE("http://plassets.ws.pho.to/a/e/default/665.jpg")</f>
        <v/>
      </c>
      <c r="C1285" s="11">
        <v>665.0</v>
      </c>
      <c r="D1285" s="4"/>
    </row>
    <row r="1286" ht="90.0" customHeight="1">
      <c r="A1286" s="9" t="s">
        <v>1488</v>
      </c>
      <c r="B1286" s="8" t="str">
        <f>IMAGE("http://plassets.ws.pho.to/a/e/default/1856.jpg")</f>
        <v/>
      </c>
      <c r="C1286" s="11">
        <v>1856.0</v>
      </c>
      <c r="D1286" s="4"/>
    </row>
    <row r="1287" ht="90.0" customHeight="1">
      <c r="A1287" s="9" t="s">
        <v>1489</v>
      </c>
      <c r="B1287" s="8" t="str">
        <f>IMAGE("http://plassets.ws.pho.to/a/e/default/812.jpg")</f>
        <v/>
      </c>
      <c r="C1287" s="11">
        <v>812.0</v>
      </c>
      <c r="D1287" s="4"/>
    </row>
    <row r="1288" ht="90.0" customHeight="1">
      <c r="A1288" s="9" t="s">
        <v>1491</v>
      </c>
      <c r="B1288" s="8" t="str">
        <f>IMAGE("http://plassets.ws.pho.to/a/e/default/2906.jpg")</f>
        <v/>
      </c>
      <c r="C1288" s="11">
        <v>2906.0</v>
      </c>
      <c r="D1288" s="4"/>
    </row>
    <row r="1289" ht="90.0" customHeight="1">
      <c r="A1289" s="9" t="s">
        <v>1492</v>
      </c>
      <c r="B1289" s="8" t="str">
        <f>IMAGE("http://plassets.ws.pho.to/a/e/default/1160.jpg")</f>
        <v/>
      </c>
      <c r="C1289" s="11">
        <v>1160.0</v>
      </c>
      <c r="D1289" s="4"/>
    </row>
    <row r="1290" ht="90.0" customHeight="1">
      <c r="A1290" s="9" t="s">
        <v>1493</v>
      </c>
      <c r="B1290" s="8" t="str">
        <f>IMAGE("http://plassets.ws.pho.to/a/e/default/1714.gif")</f>
        <v/>
      </c>
      <c r="C1290" s="11">
        <v>1714.0</v>
      </c>
      <c r="D1290" s="4"/>
    </row>
    <row r="1291" ht="90.0" customHeight="1">
      <c r="A1291" s="9" t="s">
        <v>1494</v>
      </c>
      <c r="B1291" s="8" t="str">
        <f>IMAGE("http://plassets.ws.pho.to/a/e/default/2176.jpg")</f>
        <v/>
      </c>
      <c r="C1291" s="11">
        <v>2176.0</v>
      </c>
      <c r="D1291" s="4"/>
    </row>
    <row r="1292" ht="90.0" customHeight="1">
      <c r="A1292" s="9" t="s">
        <v>1495</v>
      </c>
      <c r="B1292" s="8" t="str">
        <f>IMAGE("http://plassets.ws.pho.to/a/e/default/1954.jpg")</f>
        <v/>
      </c>
      <c r="C1292" s="11">
        <v>1954.0</v>
      </c>
      <c r="D1292" s="4"/>
    </row>
    <row r="1293" ht="90.0" customHeight="1">
      <c r="A1293" s="9" t="s">
        <v>1496</v>
      </c>
      <c r="B1293" s="8" t="str">
        <f>IMAGE("http://plassets.ws.pho.to/a/e/default/1702.gif")</f>
        <v/>
      </c>
      <c r="C1293" s="11">
        <v>1702.0</v>
      </c>
      <c r="D1293" s="4"/>
    </row>
    <row r="1294" ht="90.0" customHeight="1">
      <c r="A1294" s="9" t="s">
        <v>1497</v>
      </c>
      <c r="B1294" s="8" t="str">
        <f>IMAGE("http://plassets.ws.pho.to/a/e/default/1109.jpg")</f>
        <v/>
      </c>
      <c r="C1294" s="11">
        <v>1109.0</v>
      </c>
      <c r="D1294" s="4"/>
    </row>
    <row r="1295" ht="90.0" customHeight="1">
      <c r="A1295" s="9" t="s">
        <v>1498</v>
      </c>
      <c r="B1295" s="8" t="str">
        <f>IMAGE("http://plassets.ws.pho.to/a/e/default/1344.jpg")</f>
        <v/>
      </c>
      <c r="C1295" s="11">
        <v>1344.0</v>
      </c>
      <c r="D1295" s="4"/>
    </row>
    <row r="1296" ht="90.0" customHeight="1">
      <c r="A1296" s="9" t="s">
        <v>1499</v>
      </c>
      <c r="B1296" s="8" t="str">
        <f>IMAGE("http://plassets.ws.pho.to/a/e/default/1999.gif")</f>
        <v/>
      </c>
      <c r="C1296" s="11">
        <v>1999.0</v>
      </c>
      <c r="D1296" s="4"/>
    </row>
    <row r="1297" ht="90.0" customHeight="1">
      <c r="A1297" s="9" t="s">
        <v>1500</v>
      </c>
      <c r="B1297" s="8" t="str">
        <f>IMAGE("http://plassets.ws.pho.to/a/e/default/1715.gif")</f>
        <v/>
      </c>
      <c r="C1297" s="11">
        <v>1715.0</v>
      </c>
      <c r="D1297" s="4"/>
    </row>
    <row r="1298" ht="90.0" customHeight="1">
      <c r="A1298" s="9" t="s">
        <v>1501</v>
      </c>
      <c r="B1298" s="8" t="str">
        <f>IMAGE("http://plassets.ws.pho.to/a/e/default/2594.jpg")</f>
        <v/>
      </c>
      <c r="C1298" s="11">
        <v>2594.0</v>
      </c>
      <c r="D1298" s="4"/>
    </row>
    <row r="1299" ht="90.0" customHeight="1">
      <c r="A1299" s="9" t="s">
        <v>1502</v>
      </c>
      <c r="B1299" s="8" t="str">
        <f>IMAGE("http://plassets.ws.pho.to/a/e/default/3022.jpg")</f>
        <v/>
      </c>
      <c r="C1299" s="11">
        <v>3022.0</v>
      </c>
      <c r="D1299" s="4"/>
    </row>
    <row r="1300" ht="90.0" customHeight="1">
      <c r="A1300" s="9" t="s">
        <v>1503</v>
      </c>
      <c r="B1300" s="8" t="str">
        <f>IMAGE("http://plassets.ws.pho.to/a/e/default/1206.jpg")</f>
        <v/>
      </c>
      <c r="C1300" s="11">
        <v>1206.0</v>
      </c>
      <c r="D1300" s="4"/>
    </row>
    <row r="1301" ht="90.0" customHeight="1">
      <c r="A1301" s="9" t="s">
        <v>1504</v>
      </c>
      <c r="B1301" s="8" t="str">
        <f>IMAGE("http://plassets.ws.pho.to/a/e/v4/1067.jpg")</f>
        <v/>
      </c>
      <c r="C1301" s="11">
        <v>1067.0</v>
      </c>
      <c r="D1301" s="4"/>
    </row>
    <row r="1302" ht="90.0" customHeight="1">
      <c r="A1302" s="9" t="s">
        <v>1506</v>
      </c>
      <c r="B1302" s="8" t="str">
        <f>IMAGE("http://plassets.ws.pho.to/a/e/default/1133.jpg")</f>
        <v/>
      </c>
      <c r="C1302" s="11">
        <v>1133.0</v>
      </c>
      <c r="D1302" s="4"/>
    </row>
    <row r="1303" ht="90.0" customHeight="1">
      <c r="A1303" s="9" t="s">
        <v>1507</v>
      </c>
      <c r="B1303" s="8" t="str">
        <f>IMAGE("http://plassets.ws.pho.to/a/e/default/1765.jpg")</f>
        <v/>
      </c>
      <c r="C1303" s="11">
        <v>1765.0</v>
      </c>
      <c r="D1303" s="4"/>
    </row>
    <row r="1304" ht="90.0" customHeight="1">
      <c r="A1304" s="9" t="s">
        <v>1508</v>
      </c>
      <c r="B1304" s="8" t="str">
        <f>IMAGE("http://plassets.ws.pho.to/a/e/default/290.jpg")</f>
        <v/>
      </c>
      <c r="C1304" s="11">
        <v>290.0</v>
      </c>
      <c r="D1304" s="4"/>
    </row>
    <row r="1305" ht="90.0" customHeight="1">
      <c r="A1305" s="9" t="s">
        <v>1509</v>
      </c>
      <c r="B1305" s="8" t="str">
        <f>IMAGE("http://plassets.ws.pho.to/a/e/default/2208.jpg")</f>
        <v/>
      </c>
      <c r="C1305" s="11">
        <v>2208.0</v>
      </c>
      <c r="D1305" s="4"/>
    </row>
    <row r="1306" ht="90.0" customHeight="1">
      <c r="A1306" s="9" t="s">
        <v>1510</v>
      </c>
      <c r="B1306" s="8" t="str">
        <f>IMAGE("http://plassets.ws.pho.to/a/e/default/1551.jpg")</f>
        <v/>
      </c>
      <c r="C1306" s="11">
        <v>1551.0</v>
      </c>
      <c r="D1306" s="4"/>
    </row>
    <row r="1307" ht="90.0" customHeight="1">
      <c r="A1307" s="9" t="s">
        <v>1511</v>
      </c>
      <c r="B1307" s="8" t="str">
        <f>IMAGE("http://plassets.ws.pho.to/a/e/default/2668.jpg")</f>
        <v/>
      </c>
      <c r="C1307" s="11">
        <v>2668.0</v>
      </c>
      <c r="D1307" s="4"/>
    </row>
    <row r="1308" ht="90.0" customHeight="1">
      <c r="A1308" s="9" t="s">
        <v>1512</v>
      </c>
      <c r="B1308" s="8" t="str">
        <f>IMAGE("http://plassets.ws.pho.to/a/e/default/2675.jpg")</f>
        <v/>
      </c>
      <c r="C1308" s="11">
        <v>2675.0</v>
      </c>
      <c r="D1308" s="4"/>
    </row>
    <row r="1309" ht="90.0" customHeight="1">
      <c r="A1309" s="9" t="s">
        <v>1513</v>
      </c>
      <c r="B1309" s="8" t="str">
        <f>IMAGE("http://plassets.ws.pho.to/a/e/default/2567.jpg")</f>
        <v/>
      </c>
      <c r="C1309" s="11">
        <v>2567.0</v>
      </c>
      <c r="D1309" s="4"/>
    </row>
    <row r="1310" ht="90.0" customHeight="1">
      <c r="A1310" s="9" t="s">
        <v>1514</v>
      </c>
      <c r="B1310" s="8" t="str">
        <f>IMAGE("http://plassets.ws.pho.to/a/e/default/296.jpg")</f>
        <v/>
      </c>
      <c r="C1310" s="11">
        <v>296.0</v>
      </c>
      <c r="D1310" s="4"/>
    </row>
    <row r="1311" ht="90.0" customHeight="1">
      <c r="A1311" s="9" t="s">
        <v>1515</v>
      </c>
      <c r="B1311" s="8" t="str">
        <f>IMAGE("http://plassets.ws.pho.to/a/e/default/2844.jpg")</f>
        <v/>
      </c>
      <c r="C1311" s="11">
        <v>2844.0</v>
      </c>
      <c r="D1311" s="4"/>
    </row>
    <row r="1312" ht="90.0" customHeight="1">
      <c r="A1312" s="9" t="s">
        <v>1516</v>
      </c>
      <c r="B1312" s="8" t="str">
        <f>IMAGE("http://plassets.ws.pho.to/a/e/default/354.jpg")</f>
        <v/>
      </c>
      <c r="C1312" s="11">
        <v>354.0</v>
      </c>
      <c r="D1312" s="4"/>
    </row>
    <row r="1313" ht="90.0" customHeight="1">
      <c r="A1313" s="9" t="s">
        <v>1517</v>
      </c>
      <c r="B1313" s="8" t="str">
        <f>IMAGE("http://plassets.ws.pho.to/a/e/default/1847.jpg")</f>
        <v/>
      </c>
      <c r="C1313" s="11">
        <v>1847.0</v>
      </c>
      <c r="D1313" s="4"/>
    </row>
    <row r="1314" ht="90.0" customHeight="1">
      <c r="A1314" s="9" t="s">
        <v>1518</v>
      </c>
      <c r="B1314" s="8" t="str">
        <f>IMAGE("http://plassets.ws.pho.to/a/e/default/1106.jpg")</f>
        <v/>
      </c>
      <c r="C1314" s="11">
        <v>1106.0</v>
      </c>
      <c r="D1314" s="4"/>
    </row>
    <row r="1315" ht="90.0" customHeight="1">
      <c r="A1315" s="9" t="s">
        <v>1519</v>
      </c>
      <c r="B1315" s="8" t="str">
        <f>IMAGE("http://plassets.ws.pho.to/a/e/default/910.jpg")</f>
        <v/>
      </c>
      <c r="C1315" s="11">
        <v>910.0</v>
      </c>
      <c r="D1315" s="4"/>
    </row>
    <row r="1316" ht="90.0" customHeight="1">
      <c r="A1316" s="9" t="s">
        <v>1520</v>
      </c>
      <c r="B1316" s="8" t="str">
        <f>IMAGE("http://plassets.ws.pho.to/a/e/default/1825.jpg")</f>
        <v/>
      </c>
      <c r="C1316" s="11">
        <v>1825.0</v>
      </c>
      <c r="D1316" s="4"/>
    </row>
    <row r="1317" ht="90.0" customHeight="1">
      <c r="A1317" s="9" t="s">
        <v>1521</v>
      </c>
      <c r="B1317" s="8" t="str">
        <f>IMAGE("http://plassets.ws.pho.to/a/e/default/836.jpg")</f>
        <v/>
      </c>
      <c r="C1317" s="11">
        <v>836.0</v>
      </c>
      <c r="D1317" s="4"/>
    </row>
    <row r="1318" ht="90.0" customHeight="1">
      <c r="A1318" s="9" t="s">
        <v>1522</v>
      </c>
      <c r="B1318" s="8" t="str">
        <f>IMAGE("http://plassets.ws.pho.to/a/e/default/2555.jpg")</f>
        <v/>
      </c>
      <c r="C1318" s="11">
        <v>2555.0</v>
      </c>
      <c r="D1318" s="4"/>
    </row>
    <row r="1319" ht="90.0" customHeight="1">
      <c r="A1319" s="9" t="s">
        <v>1523</v>
      </c>
      <c r="B1319" s="8" t="str">
        <f>IMAGE("http://plassets.ws.pho.to/a/e/default/2965.jpg")</f>
        <v/>
      </c>
      <c r="C1319" s="11">
        <v>2965.0</v>
      </c>
      <c r="D1319" s="4"/>
    </row>
    <row r="1320" ht="90.0" customHeight="1">
      <c r="A1320" s="9" t="s">
        <v>1524</v>
      </c>
      <c r="B1320" s="8" t="str">
        <f>IMAGE("http://plassets.ws.pho.to/a/e/default/1334.jpg")</f>
        <v/>
      </c>
      <c r="C1320" s="11">
        <v>1334.0</v>
      </c>
      <c r="D1320" s="4"/>
    </row>
    <row r="1321" ht="90.0" customHeight="1">
      <c r="A1321" s="9" t="s">
        <v>1525</v>
      </c>
      <c r="B1321" s="8" t="str">
        <f>IMAGE("http://plassets.ws.pho.to/a/e/default/1510.jpg")</f>
        <v/>
      </c>
      <c r="C1321" s="11">
        <v>1510.0</v>
      </c>
      <c r="D1321" s="4"/>
    </row>
    <row r="1322" ht="90.0" customHeight="1">
      <c r="A1322" s="9" t="s">
        <v>1526</v>
      </c>
      <c r="B1322" s="8" t="str">
        <f>IMAGE("http://plassets.ws.pho.to/a/e/default/1935.jpg")</f>
        <v/>
      </c>
      <c r="C1322" s="11">
        <v>1935.0</v>
      </c>
      <c r="D1322" s="4"/>
    </row>
    <row r="1323" ht="90.0" customHeight="1">
      <c r="A1323" s="9" t="s">
        <v>1527</v>
      </c>
      <c r="B1323" s="8" t="str">
        <f>IMAGE("http://plassets.ws.pho.to/a/e/default/1843.jpg")</f>
        <v/>
      </c>
      <c r="C1323" s="11">
        <v>1843.0</v>
      </c>
      <c r="D1323" s="4"/>
    </row>
    <row r="1324" ht="90.0" customHeight="1">
      <c r="A1324" s="9" t="s">
        <v>1528</v>
      </c>
      <c r="B1324" s="8" t="str">
        <f>IMAGE("http://plassets.ws.pho.to/a/e/default/2103.jpg")</f>
        <v/>
      </c>
      <c r="C1324" s="11">
        <v>2103.0</v>
      </c>
      <c r="D1324" s="4"/>
    </row>
    <row r="1325" ht="90.0" customHeight="1">
      <c r="A1325" s="9" t="s">
        <v>1529</v>
      </c>
      <c r="B1325" s="8" t="str">
        <f>IMAGE("http://plassets.ws.pho.to/a/e/default/770.jpg")</f>
        <v/>
      </c>
      <c r="C1325" s="11">
        <v>770.0</v>
      </c>
      <c r="D1325" s="4"/>
    </row>
    <row r="1326" ht="90.0" customHeight="1">
      <c r="A1326" s="9" t="s">
        <v>1530</v>
      </c>
      <c r="B1326" s="8" t="str">
        <f>IMAGE("http://plassets.ws.pho.to/a/e/default/2876.jpg")</f>
        <v/>
      </c>
      <c r="C1326" s="11">
        <v>2876.0</v>
      </c>
      <c r="D1326" s="4"/>
    </row>
    <row r="1327" ht="90.0" customHeight="1">
      <c r="A1327" s="9" t="s">
        <v>1531</v>
      </c>
      <c r="B1327" s="8" t="str">
        <f>IMAGE("http://plassets.ws.pho.to/a/e/default/2193.jpg")</f>
        <v/>
      </c>
      <c r="C1327" s="11">
        <v>2193.0</v>
      </c>
      <c r="D1327" s="4"/>
    </row>
    <row r="1328" ht="90.0" customHeight="1">
      <c r="A1328" s="9" t="s">
        <v>1532</v>
      </c>
      <c r="B1328" s="8" t="str">
        <f>IMAGE("http://plassets.ws.pho.to/a/e/default/2302.jpg")</f>
        <v/>
      </c>
      <c r="C1328" s="11">
        <v>2302.0</v>
      </c>
      <c r="D1328" s="4"/>
    </row>
    <row r="1329" ht="90.0" customHeight="1">
      <c r="A1329" s="9" t="s">
        <v>1535</v>
      </c>
      <c r="B1329" s="8" t="str">
        <f>IMAGE("http://plassets.ws.pho.to/a/e/default/2271.jpg")</f>
        <v/>
      </c>
      <c r="C1329" s="11">
        <v>2271.0</v>
      </c>
      <c r="D1329" s="4"/>
    </row>
    <row r="1330" ht="90.0" customHeight="1">
      <c r="A1330" s="9" t="s">
        <v>1536</v>
      </c>
      <c r="B1330" s="8" t="str">
        <f>IMAGE("http://plassets.ws.pho.to/a/e/default/1265.jpg")</f>
        <v/>
      </c>
      <c r="C1330" s="11">
        <v>1265.0</v>
      </c>
      <c r="D1330" s="4"/>
    </row>
    <row r="1331" ht="90.0" customHeight="1">
      <c r="A1331" s="9" t="s">
        <v>1537</v>
      </c>
      <c r="B1331" s="8" t="str">
        <f>IMAGE("http://plassets.ws.pho.to/a/e/default/974.jpg")</f>
        <v/>
      </c>
      <c r="C1331" s="11">
        <v>974.0</v>
      </c>
      <c r="D1331" s="4"/>
    </row>
    <row r="1332" ht="90.0" customHeight="1">
      <c r="A1332" s="9" t="s">
        <v>1538</v>
      </c>
      <c r="B1332" s="8" t="str">
        <f>IMAGE("http://plassets.ws.pho.to/a/e/default/276.jpg")</f>
        <v/>
      </c>
      <c r="C1332" s="11">
        <v>276.0</v>
      </c>
      <c r="D1332" s="4"/>
    </row>
    <row r="1333" ht="90.0" customHeight="1">
      <c r="A1333" s="9" t="s">
        <v>1539</v>
      </c>
      <c r="B1333" s="8" t="str">
        <f>IMAGE("http://plassets.ws.pho.to/a/e/default/1433.jpg")</f>
        <v/>
      </c>
      <c r="C1333" s="11">
        <v>1433.0</v>
      </c>
      <c r="D1333" s="4"/>
    </row>
    <row r="1334" ht="90.0" customHeight="1">
      <c r="A1334" s="9" t="s">
        <v>1540</v>
      </c>
      <c r="B1334" s="8" t="str">
        <f>IMAGE("http://plassets.ws.pho.to/a/e/default/1029.jpg")</f>
        <v/>
      </c>
      <c r="C1334" s="11">
        <v>1029.0</v>
      </c>
      <c r="D1334" s="4"/>
    </row>
    <row r="1335" ht="90.0" customHeight="1">
      <c r="A1335" s="9" t="s">
        <v>1541</v>
      </c>
      <c r="B1335" s="8" t="str">
        <f>IMAGE("http://plassets.ws.pho.to/a/e/default/1888.jpg")</f>
        <v/>
      </c>
      <c r="C1335" s="11">
        <v>1888.0</v>
      </c>
      <c r="D1335" s="4"/>
    </row>
    <row r="1336" ht="90.0" customHeight="1">
      <c r="A1336" s="9" t="s">
        <v>1542</v>
      </c>
      <c r="B1336" s="8" t="str">
        <f>IMAGE("http://plassets.ws.pho.to/a/e/default/1887.jpg")</f>
        <v/>
      </c>
      <c r="C1336" s="11">
        <v>1887.0</v>
      </c>
      <c r="D1336" s="4"/>
    </row>
    <row r="1337" ht="90.0" customHeight="1">
      <c r="A1337" s="9" t="s">
        <v>1543</v>
      </c>
      <c r="B1337" s="8" t="str">
        <f>IMAGE("http://plassets.ws.pho.to/a/e/default/953.jpg")</f>
        <v/>
      </c>
      <c r="C1337" s="11">
        <v>953.0</v>
      </c>
      <c r="D1337" s="4"/>
    </row>
    <row r="1338" ht="90.0" customHeight="1">
      <c r="A1338" s="9" t="s">
        <v>1544</v>
      </c>
      <c r="B1338" s="8" t="str">
        <f>IMAGE("http://plassets.ws.pho.to/a/e/default/1116.jpg")</f>
        <v/>
      </c>
      <c r="C1338" s="11">
        <v>1116.0</v>
      </c>
      <c r="D1338" s="4"/>
    </row>
    <row r="1339" ht="90.0" customHeight="1">
      <c r="A1339" s="9" t="s">
        <v>1545</v>
      </c>
      <c r="B1339" s="8" t="str">
        <f>IMAGE("http://plassets.ws.pho.to/a/e/default/2469.jpg")</f>
        <v/>
      </c>
      <c r="C1339" s="11">
        <v>2469.0</v>
      </c>
      <c r="D1339" s="4"/>
    </row>
    <row r="1340" ht="90.0" customHeight="1">
      <c r="A1340" s="9" t="s">
        <v>1546</v>
      </c>
      <c r="B1340" s="8" t="str">
        <f>IMAGE("http://plassets.ws.pho.to/a/e/default/1955.gif")</f>
        <v/>
      </c>
      <c r="C1340" s="11">
        <v>1955.0</v>
      </c>
      <c r="D1340" s="4"/>
    </row>
    <row r="1341" ht="90.0" customHeight="1">
      <c r="A1341" s="9" t="s">
        <v>1547</v>
      </c>
      <c r="B1341" s="8" t="str">
        <f>IMAGE("http://plassets.ws.pho.to/a/e/default/2126.jpg")</f>
        <v/>
      </c>
      <c r="C1341" s="11">
        <v>2126.0</v>
      </c>
      <c r="D1341" s="4"/>
    </row>
    <row r="1342" ht="90.0" customHeight="1">
      <c r="A1342" s="9" t="s">
        <v>1548</v>
      </c>
      <c r="B1342" s="8" t="str">
        <f>IMAGE("http://plassets.ws.pho.to/a/e/default/2171.jpg")</f>
        <v/>
      </c>
      <c r="C1342" s="11">
        <v>2171.0</v>
      </c>
      <c r="D1342" s="4"/>
    </row>
    <row r="1343" ht="90.0" customHeight="1">
      <c r="A1343" s="9" t="s">
        <v>1556</v>
      </c>
      <c r="B1343" s="8" t="str">
        <f>IMAGE("http://plassets.ws.pho.to/a/e/default/3026.jpg")</f>
        <v/>
      </c>
      <c r="C1343" s="11">
        <v>3026.0</v>
      </c>
      <c r="D1343" s="4"/>
    </row>
    <row r="1344" ht="90.0" customHeight="1">
      <c r="A1344" s="9" t="s">
        <v>1550</v>
      </c>
      <c r="B1344" s="8" t="str">
        <f>IMAGE("http://plassets.ws.pho.to/a/e/default/1017.jpg")</f>
        <v/>
      </c>
      <c r="C1344" s="11">
        <v>1017.0</v>
      </c>
      <c r="D1344" s="4"/>
    </row>
    <row r="1345" ht="90.0" customHeight="1">
      <c r="A1345" s="9" t="s">
        <v>1551</v>
      </c>
      <c r="B1345" s="8" t="str">
        <f>IMAGE("http://plassets.ws.pho.to/a/e/default/1642.jpg")</f>
        <v/>
      </c>
      <c r="C1345" s="11">
        <v>1642.0</v>
      </c>
      <c r="D1345" s="4"/>
    </row>
    <row r="1346" ht="90.0" customHeight="1">
      <c r="A1346" s="9" t="s">
        <v>1552</v>
      </c>
      <c r="B1346" s="8" t="str">
        <f>IMAGE("http://plassets.ws.pho.to/a/e/default/1944.jpg")</f>
        <v/>
      </c>
      <c r="C1346" s="11">
        <v>1944.0</v>
      </c>
      <c r="D1346" s="4"/>
    </row>
    <row r="1347" ht="90.0" customHeight="1">
      <c r="A1347" s="9" t="s">
        <v>1553</v>
      </c>
      <c r="B1347" s="8" t="str">
        <f>IMAGE("http://plassets.ws.pho.to/a/e/default/877.jpg")</f>
        <v/>
      </c>
      <c r="C1347" s="11">
        <v>877.0</v>
      </c>
      <c r="D1347" s="4"/>
    </row>
    <row r="1348" ht="90.0" customHeight="1">
      <c r="A1348" s="9" t="s">
        <v>1554</v>
      </c>
      <c r="B1348" s="8" t="str">
        <f>IMAGE("http://plassets.ws.pho.to/a/e/default/1837.jpg")</f>
        <v/>
      </c>
      <c r="C1348" s="11">
        <v>1837.0</v>
      </c>
      <c r="D1348" s="4"/>
    </row>
    <row r="1349" ht="90.0" customHeight="1">
      <c r="A1349" s="9" t="s">
        <v>1555</v>
      </c>
      <c r="B1349" s="8" t="str">
        <f>IMAGE("http://plassets.ws.pho.to/a/e/default/2688.gif")</f>
        <v/>
      </c>
      <c r="C1349" s="11">
        <v>2688.0</v>
      </c>
      <c r="D1349" s="4"/>
    </row>
    <row r="1350" ht="90.0" customHeight="1">
      <c r="A1350" s="9" t="s">
        <v>1557</v>
      </c>
      <c r="B1350" s="8" t="str">
        <f>IMAGE("http://plassets.ws.pho.to/a/e/default/1703.gif")</f>
        <v/>
      </c>
      <c r="C1350" s="11">
        <v>1703.0</v>
      </c>
      <c r="D1350" s="4"/>
    </row>
    <row r="1351" ht="90.0" customHeight="1">
      <c r="A1351" s="9" t="s">
        <v>1558</v>
      </c>
      <c r="B1351" s="8" t="str">
        <f>IMAGE("http://plassets.ws.pho.to/a/e/default/821.jpg")</f>
        <v/>
      </c>
      <c r="C1351" s="11">
        <v>821.0</v>
      </c>
      <c r="D1351" s="4"/>
    </row>
    <row r="1352" ht="90.0" customHeight="1">
      <c r="A1352" s="9" t="s">
        <v>1560</v>
      </c>
      <c r="B1352" s="8" t="str">
        <f>IMAGE("http://plassets.ws.pho.to/a/e/default/2772.jpg")</f>
        <v/>
      </c>
      <c r="C1352" s="11">
        <v>2772.0</v>
      </c>
      <c r="D1352" s="4"/>
    </row>
    <row r="1353" ht="90.0" customHeight="1">
      <c r="A1353" s="9" t="s">
        <v>1561</v>
      </c>
      <c r="B1353" s="8" t="str">
        <f>IMAGE("http://plassets.ws.pho.to/a/e/default/1231.jpg")</f>
        <v/>
      </c>
      <c r="C1353" s="11">
        <v>1231.0</v>
      </c>
      <c r="D1353" s="4"/>
    </row>
    <row r="1354" ht="90.0" customHeight="1">
      <c r="A1354" s="9" t="s">
        <v>1562</v>
      </c>
      <c r="B1354" s="8" t="str">
        <f>IMAGE("http://plassets.ws.pho.to/a/e/v4/1068.jpg")</f>
        <v/>
      </c>
      <c r="C1354" s="11">
        <v>1068.0</v>
      </c>
      <c r="D1354" s="4"/>
    </row>
    <row r="1355" ht="90.0" customHeight="1">
      <c r="A1355" s="9" t="s">
        <v>1563</v>
      </c>
      <c r="B1355" s="8" t="str">
        <f>IMAGE("http://plassets.ws.pho.to/a/e/default/373.jpg")</f>
        <v/>
      </c>
      <c r="C1355" s="11">
        <v>373.0</v>
      </c>
      <c r="D1355" s="4"/>
    </row>
    <row r="1356" ht="90.0" customHeight="1">
      <c r="A1356" s="9" t="s">
        <v>1564</v>
      </c>
      <c r="B1356" s="8" t="str">
        <f>IMAGE("http://plassets.ws.pho.to/a/e/default/356.jpg")</f>
        <v/>
      </c>
      <c r="C1356" s="11">
        <v>356.0</v>
      </c>
      <c r="D1356" s="4"/>
    </row>
    <row r="1357" ht="90.0" customHeight="1">
      <c r="A1357" s="9" t="s">
        <v>1565</v>
      </c>
      <c r="B1357" s="8" t="str">
        <f>IMAGE("http://plassets.ws.pho.to/a/e/default/1148.jpg")</f>
        <v/>
      </c>
      <c r="C1357" s="11">
        <v>1148.0</v>
      </c>
      <c r="D1357" s="4"/>
    </row>
    <row r="1358" ht="90.0" customHeight="1">
      <c r="A1358" s="9" t="s">
        <v>1566</v>
      </c>
      <c r="B1358" s="8" t="str">
        <f>IMAGE("http://plassets.ws.pho.to/a/e/default/2947.jpg")</f>
        <v/>
      </c>
      <c r="C1358" s="11">
        <v>2947.0</v>
      </c>
      <c r="D1358" s="4"/>
    </row>
    <row r="1359" ht="90.0" customHeight="1">
      <c r="A1359" s="9" t="s">
        <v>1567</v>
      </c>
      <c r="B1359" s="8" t="str">
        <f>IMAGE("http://plassets.ws.pho.to/a/e/default/2537.jpg")</f>
        <v/>
      </c>
      <c r="C1359" s="11">
        <v>2537.0</v>
      </c>
      <c r="D1359" s="4"/>
    </row>
    <row r="1360" ht="90.0" customHeight="1">
      <c r="A1360" s="9" t="s">
        <v>1568</v>
      </c>
      <c r="B1360" s="8" t="str">
        <f>IMAGE("http://plassets.ws.pho.to/a/e/default/1838.jpg")</f>
        <v/>
      </c>
      <c r="C1360" s="11">
        <v>1838.0</v>
      </c>
      <c r="D1360" s="4"/>
    </row>
    <row r="1361" ht="90.0" customHeight="1">
      <c r="A1361" s="9" t="s">
        <v>1569</v>
      </c>
      <c r="B1361" s="8" t="str">
        <f>IMAGE("http://plassets.ws.pho.to/a/e/default/1026.jpg")</f>
        <v/>
      </c>
      <c r="C1361" s="11">
        <v>1026.0</v>
      </c>
      <c r="D1361" s="4"/>
    </row>
    <row r="1362" ht="90.0" customHeight="1">
      <c r="A1362" s="9" t="s">
        <v>1570</v>
      </c>
      <c r="B1362" s="8" t="str">
        <f>IMAGE("http://plassets.ws.pho.to/a/e/default/653.gif")</f>
        <v/>
      </c>
      <c r="C1362" s="11">
        <v>653.0</v>
      </c>
      <c r="D1362" s="4"/>
    </row>
    <row r="1363" ht="90.0" customHeight="1">
      <c r="A1363" s="9" t="s">
        <v>1571</v>
      </c>
      <c r="B1363" s="8" t="str">
        <f>IMAGE("http://plassets.ws.pho.to/a/e/default/2981.jpg")</f>
        <v/>
      </c>
      <c r="C1363" s="11">
        <v>2981.0</v>
      </c>
      <c r="D1363" s="4"/>
    </row>
    <row r="1364" ht="90.0" customHeight="1">
      <c r="A1364" s="9" t="s">
        <v>1572</v>
      </c>
      <c r="B1364" s="8" t="str">
        <f>IMAGE("http://plassets.ws.pho.to/a/e/default/2606.gif")</f>
        <v/>
      </c>
      <c r="C1364" s="11">
        <v>2606.0</v>
      </c>
      <c r="D1364" s="4"/>
    </row>
    <row r="1365" ht="90.0" customHeight="1">
      <c r="A1365" s="9" t="s">
        <v>1573</v>
      </c>
      <c r="B1365" s="8" t="str">
        <f>IMAGE("http://plassets.ws.pho.to/a/e/default/2249.jpg")</f>
        <v/>
      </c>
      <c r="C1365" s="11">
        <v>2249.0</v>
      </c>
      <c r="D1365" s="4"/>
    </row>
    <row r="1366" ht="90.0" customHeight="1">
      <c r="A1366" s="9" t="s">
        <v>1574</v>
      </c>
      <c r="B1366" s="8" t="str">
        <f>IMAGE("http://plassets.ws.pho.to/a/e/default/2373.jpg")</f>
        <v/>
      </c>
      <c r="C1366" s="11">
        <v>2373.0</v>
      </c>
      <c r="D1366" s="4"/>
    </row>
    <row r="1367" ht="90.0" customHeight="1">
      <c r="A1367" s="9" t="s">
        <v>1575</v>
      </c>
      <c r="B1367" s="8" t="str">
        <f>IMAGE("http://plassets.ws.pho.to/a/e/default/2406.jpg")</f>
        <v/>
      </c>
      <c r="C1367" s="11">
        <v>2406.0</v>
      </c>
      <c r="D1367" s="4"/>
    </row>
    <row r="1368" ht="90.0" customHeight="1">
      <c r="A1368" s="9" t="s">
        <v>1578</v>
      </c>
      <c r="B1368" s="8" t="str">
        <f>IMAGE("http://plassets.ws.pho.to/a/e/default/846.jpg")</f>
        <v/>
      </c>
      <c r="C1368" s="11">
        <v>846.0</v>
      </c>
      <c r="D1368" s="4"/>
    </row>
    <row r="1369" ht="90.0" customHeight="1">
      <c r="A1369" s="9" t="s">
        <v>1579</v>
      </c>
      <c r="B1369" s="8" t="str">
        <f>IMAGE("http://plassets.ws.pho.to/a/e/default/771.jpg")</f>
        <v/>
      </c>
      <c r="C1369" s="11">
        <v>771.0</v>
      </c>
      <c r="D1369" s="4"/>
    </row>
    <row r="1370" ht="90.0" customHeight="1">
      <c r="A1370" s="9" t="s">
        <v>1580</v>
      </c>
      <c r="B1370" s="8" t="str">
        <f>IMAGE("http://plassets.ws.pho.to/a/e/default/1792.jpg")</f>
        <v/>
      </c>
      <c r="C1370" s="11">
        <v>1792.0</v>
      </c>
      <c r="D1370" s="4"/>
    </row>
    <row r="1371" ht="90.0" customHeight="1">
      <c r="A1371" s="9" t="s">
        <v>1581</v>
      </c>
      <c r="B1371" s="8" t="str">
        <f>IMAGE("http://plassets.ws.pho.to/a/e/default/1846.jpg")</f>
        <v/>
      </c>
      <c r="C1371" s="11">
        <v>1846.0</v>
      </c>
      <c r="D1371" s="4"/>
    </row>
    <row r="1372" ht="90.0" customHeight="1">
      <c r="A1372" s="9" t="s">
        <v>1582</v>
      </c>
      <c r="B1372" s="8" t="str">
        <f>IMAGE("http://plassets.ws.pho.to/a/e/default/1629.jpg")</f>
        <v/>
      </c>
      <c r="C1372" s="11">
        <v>1629.0</v>
      </c>
      <c r="D1372" s="4"/>
    </row>
    <row r="1373" ht="90.0" customHeight="1">
      <c r="A1373" s="9" t="s">
        <v>1583</v>
      </c>
      <c r="B1373" s="8" t="str">
        <f>IMAGE("http://plassets.ws.pho.to/a/e/default/3004.jpg")</f>
        <v/>
      </c>
      <c r="C1373" s="11">
        <v>3004.0</v>
      </c>
      <c r="D1373" s="4"/>
    </row>
    <row r="1374" ht="90.0" customHeight="1">
      <c r="A1374" s="9" t="s">
        <v>1584</v>
      </c>
      <c r="B1374" s="8" t="str">
        <f>IMAGE("http://plassets.ws.pho.to/a/e/default/2090.jpg")</f>
        <v/>
      </c>
      <c r="C1374" s="11">
        <v>2090.0</v>
      </c>
      <c r="D1374" s="4"/>
    </row>
    <row r="1375" ht="90.0" customHeight="1">
      <c r="A1375" s="9" t="s">
        <v>1585</v>
      </c>
      <c r="B1375" s="8" t="str">
        <f>IMAGE("http://plassets.ws.pho.to/a/e/default/1217.jpg")</f>
        <v/>
      </c>
      <c r="C1375" s="11">
        <v>1217.0</v>
      </c>
      <c r="D1375" s="4"/>
    </row>
    <row r="1376" ht="90.0" customHeight="1">
      <c r="A1376" s="9" t="s">
        <v>1586</v>
      </c>
      <c r="B1376" s="8" t="str">
        <f>IMAGE("http://plassets.ws.pho.to/a/e/default/2538.jpg")</f>
        <v/>
      </c>
      <c r="C1376" s="11">
        <v>2538.0</v>
      </c>
      <c r="D1376" s="4"/>
    </row>
    <row r="1377" ht="90.0" customHeight="1">
      <c r="A1377" s="9" t="s">
        <v>1587</v>
      </c>
      <c r="B1377" s="8" t="str">
        <f>IMAGE("http://plassets.ws.pho.to/a/e/default/2539.jpg")</f>
        <v/>
      </c>
      <c r="C1377" s="11">
        <v>2539.0</v>
      </c>
      <c r="D1377" s="4"/>
    </row>
    <row r="1378" ht="90.0" customHeight="1">
      <c r="A1378" s="9" t="s">
        <v>1588</v>
      </c>
      <c r="B1378" s="8" t="str">
        <f>IMAGE("http://plassets.ws.pho.to/a/e/default/1107.jpg")</f>
        <v/>
      </c>
      <c r="C1378" s="11">
        <v>1107.0</v>
      </c>
      <c r="D1378" s="4"/>
    </row>
    <row r="1379" ht="90.0" customHeight="1">
      <c r="A1379" s="9" t="s">
        <v>1589</v>
      </c>
      <c r="B1379" s="8" t="str">
        <f>IMAGE("http://plassets.ws.pho.to/a/e/default/2264.gif")</f>
        <v/>
      </c>
      <c r="C1379" s="11">
        <v>2264.0</v>
      </c>
      <c r="D1379" s="4"/>
    </row>
    <row r="1380" ht="90.0" customHeight="1">
      <c r="A1380" s="9" t="s">
        <v>1590</v>
      </c>
      <c r="B1380" s="8" t="str">
        <f>IMAGE("http://plassets.ws.pho.to/a/e/default/1234.jpg")</f>
        <v/>
      </c>
      <c r="C1380" s="11">
        <v>1234.0</v>
      </c>
      <c r="D1380" s="4"/>
    </row>
    <row r="1381" ht="90.0" customHeight="1">
      <c r="A1381" s="9" t="s">
        <v>1591</v>
      </c>
      <c r="B1381" s="8" t="str">
        <f>IMAGE("http://plassets.ws.pho.to/a/e/default/2232.jpg")</f>
        <v/>
      </c>
      <c r="C1381" s="11">
        <v>2232.0</v>
      </c>
      <c r="D1381" s="4"/>
    </row>
    <row r="1382" ht="90.0" customHeight="1">
      <c r="A1382" s="9" t="s">
        <v>1592</v>
      </c>
      <c r="B1382" s="8" t="str">
        <f>IMAGE("http://plassets.ws.pho.to/a/e/default/1764.jpg")</f>
        <v/>
      </c>
      <c r="C1382" s="11">
        <v>1764.0</v>
      </c>
      <c r="D1382" s="4"/>
    </row>
    <row r="1383" ht="90.0" customHeight="1">
      <c r="A1383" s="9" t="s">
        <v>1593</v>
      </c>
      <c r="B1383" s="8" t="str">
        <f>IMAGE("http://plassets.ws.pho.to/a/e/default/2233.jpg")</f>
        <v/>
      </c>
      <c r="C1383" s="11">
        <v>2233.0</v>
      </c>
      <c r="D1383" s="4"/>
    </row>
    <row r="1384" ht="90.0" customHeight="1">
      <c r="A1384" s="9" t="s">
        <v>1594</v>
      </c>
      <c r="B1384" s="8" t="str">
        <f>IMAGE("http://plassets.ws.pho.to/a/e/default/1680.jpg")</f>
        <v/>
      </c>
      <c r="C1384" s="11">
        <v>1680.0</v>
      </c>
      <c r="D1384" s="4"/>
    </row>
    <row r="1385" ht="90.0" customHeight="1">
      <c r="A1385" s="9" t="s">
        <v>1596</v>
      </c>
      <c r="B1385" s="8" t="str">
        <f>IMAGE("http://plassets.ws.pho.to/a/e/default/2647.jpg")</f>
        <v/>
      </c>
      <c r="C1385" s="11">
        <v>2647.0</v>
      </c>
      <c r="D1385" s="4"/>
    </row>
    <row r="1386" ht="90.0" customHeight="1">
      <c r="A1386" s="9" t="s">
        <v>1597</v>
      </c>
      <c r="B1386" s="8" t="str">
        <f>IMAGE("http://plassets.ws.pho.to/a/e/v9/2267.gif")</f>
        <v/>
      </c>
      <c r="C1386" s="11">
        <v>2267.0</v>
      </c>
      <c r="D1386" s="4"/>
    </row>
    <row r="1387" ht="90.0" customHeight="1">
      <c r="A1387" s="9" t="s">
        <v>1598</v>
      </c>
      <c r="B1387" s="8" t="str">
        <f>IMAGE("http://plassets.ws.pho.to/a/e/default/678.jpg")</f>
        <v/>
      </c>
      <c r="C1387" s="11">
        <v>678.0</v>
      </c>
      <c r="D1387" s="4"/>
    </row>
    <row r="1388" ht="90.0" customHeight="1">
      <c r="A1388" s="9" t="s">
        <v>1600</v>
      </c>
      <c r="B1388" s="8" t="str">
        <f>IMAGE("http://plassets.ws.pho.to/a/e/default/1716.gif")</f>
        <v/>
      </c>
      <c r="C1388" s="11">
        <v>1716.0</v>
      </c>
      <c r="D1388" s="4"/>
    </row>
    <row r="1389" ht="90.0" customHeight="1">
      <c r="A1389" s="9" t="s">
        <v>1601</v>
      </c>
      <c r="B1389" s="8" t="str">
        <f>IMAGE("http://plassets.ws.pho.to/a/e/default/560.jpg")</f>
        <v/>
      </c>
      <c r="C1389" s="11">
        <v>560.0</v>
      </c>
      <c r="D1389" s="4"/>
    </row>
    <row r="1390" ht="90.0" customHeight="1">
      <c r="A1390" s="9" t="s">
        <v>1602</v>
      </c>
      <c r="B1390" s="8" t="str">
        <f>IMAGE("http://plassets.ws.pho.to/a/e/default/1216.jpg")</f>
        <v/>
      </c>
      <c r="C1390" s="11">
        <v>1216.0</v>
      </c>
      <c r="D1390" s="4"/>
    </row>
    <row r="1391" ht="90.0" customHeight="1">
      <c r="A1391" s="9" t="s">
        <v>1603</v>
      </c>
      <c r="B1391" s="8" t="str">
        <f>IMAGE("http://plassets.ws.pho.to/a/e/default/2652.jpg")</f>
        <v/>
      </c>
      <c r="C1391" s="11">
        <v>2652.0</v>
      </c>
      <c r="D1391" s="4"/>
    </row>
    <row r="1392" ht="90.0" customHeight="1">
      <c r="A1392" s="9" t="s">
        <v>1605</v>
      </c>
      <c r="B1392" s="8" t="str">
        <f>IMAGE("http://plassets.ws.pho.to/a/e/default/3051.jpg")</f>
        <v/>
      </c>
      <c r="C1392" s="11">
        <v>3051.0</v>
      </c>
      <c r="D1392" s="4"/>
    </row>
    <row r="1393" ht="90.0" customHeight="1">
      <c r="A1393" s="9" t="s">
        <v>1606</v>
      </c>
      <c r="B1393" s="8" t="str">
        <f>IMAGE("http://plassets.ws.pho.to/a/e/default/497.jpg")</f>
        <v/>
      </c>
      <c r="C1393" s="11">
        <v>497.0</v>
      </c>
      <c r="D1393" s="4"/>
    </row>
    <row r="1394" ht="90.0" customHeight="1">
      <c r="A1394" s="9" t="s">
        <v>1607</v>
      </c>
      <c r="B1394" s="8" t="str">
        <f>IMAGE("http://plassets.ws.pho.to/a/e/default/1780.jpg")</f>
        <v/>
      </c>
      <c r="C1394" s="11">
        <v>1780.0</v>
      </c>
      <c r="D1394" s="4"/>
    </row>
    <row r="1395" ht="90.0" customHeight="1">
      <c r="A1395" s="9" t="s">
        <v>1609</v>
      </c>
      <c r="B1395" s="8" t="str">
        <f>IMAGE("http://plassets.ws.pho.to/a/e/default/582.jpg")</f>
        <v/>
      </c>
      <c r="C1395" s="11">
        <v>582.0</v>
      </c>
      <c r="D1395" s="4"/>
    </row>
    <row r="1396" ht="90.0" customHeight="1">
      <c r="A1396" s="9" t="s">
        <v>1610</v>
      </c>
      <c r="B1396" s="8" t="str">
        <f>IMAGE("http://plassets.ws.pho.to/a/e/default/867.jpg")</f>
        <v/>
      </c>
      <c r="C1396" s="11">
        <v>867.0</v>
      </c>
      <c r="D1396" s="4"/>
    </row>
    <row r="1397" ht="90.0" customHeight="1">
      <c r="A1397" s="9" t="s">
        <v>1611</v>
      </c>
      <c r="B1397" s="8" t="str">
        <f>IMAGE("http://plassets.ws.pho.to/a/e/default/2023.jpg")</f>
        <v/>
      </c>
      <c r="C1397" s="11">
        <v>2023.0</v>
      </c>
      <c r="D1397" s="4"/>
    </row>
    <row r="1398" ht="90.0" customHeight="1">
      <c r="A1398" s="9" t="s">
        <v>1612</v>
      </c>
      <c r="B1398" s="8" t="str">
        <f>IMAGE("http://plassets.ws.pho.to/a/e/v9/2280.gif")</f>
        <v/>
      </c>
      <c r="C1398" s="11">
        <v>2280.0</v>
      </c>
      <c r="D1398" s="4"/>
    </row>
    <row r="1399" ht="90.0" customHeight="1">
      <c r="A1399" s="9" t="s">
        <v>1613</v>
      </c>
      <c r="B1399" s="8" t="str">
        <f>IMAGE("http://plassets.ws.pho.to/a/e/default/2530.jpg")</f>
        <v/>
      </c>
      <c r="C1399" s="11">
        <v>2530.0</v>
      </c>
      <c r="D1399" s="4"/>
    </row>
    <row r="1400" ht="90.0" customHeight="1">
      <c r="A1400" s="9" t="s">
        <v>1614</v>
      </c>
      <c r="B1400" s="8" t="str">
        <f>IMAGE("http://plassets.ws.pho.to/a/e/default/886.jpg")</f>
        <v/>
      </c>
      <c r="C1400" s="11">
        <v>886.0</v>
      </c>
      <c r="D1400" s="4"/>
    </row>
    <row r="1401" ht="90.0" customHeight="1">
      <c r="A1401" s="9" t="s">
        <v>1615</v>
      </c>
      <c r="B1401" s="8" t="str">
        <f>IMAGE("http://plassets.ws.pho.to/a/e/default/1027.jpg")</f>
        <v/>
      </c>
      <c r="C1401" s="11">
        <v>1027.0</v>
      </c>
      <c r="D1401" s="4"/>
    </row>
    <row r="1402" ht="90.0" customHeight="1">
      <c r="A1402" s="9" t="s">
        <v>1616</v>
      </c>
      <c r="B1402" s="8" t="str">
        <f>IMAGE("http://plassets.ws.pho.to/a/e/default/1890.jpg")</f>
        <v/>
      </c>
      <c r="C1402" s="11">
        <v>1890.0</v>
      </c>
      <c r="D1402" s="4"/>
    </row>
    <row r="1403" ht="90.0" customHeight="1">
      <c r="A1403" s="9" t="s">
        <v>1617</v>
      </c>
      <c r="B1403" s="8" t="str">
        <f>IMAGE("http://plassets.ws.pho.to/a/e/default/1552.jpg")</f>
        <v/>
      </c>
      <c r="C1403" s="11">
        <v>1552.0</v>
      </c>
      <c r="D1403" s="4"/>
    </row>
    <row r="1404" ht="90.0" customHeight="1">
      <c r="A1404" s="9" t="s">
        <v>1618</v>
      </c>
      <c r="B1404" s="8" t="str">
        <f>IMAGE("http://plassets.ws.pho.to/a/e/default/2834.jpg")</f>
        <v/>
      </c>
      <c r="C1404" s="11">
        <v>2834.0</v>
      </c>
      <c r="D1404" s="4"/>
    </row>
    <row r="1405" ht="90.0" customHeight="1">
      <c r="A1405" s="9" t="s">
        <v>1619</v>
      </c>
      <c r="B1405" s="8" t="str">
        <f>IMAGE("http://plassets.ws.pho.to/a/e/default/2285.jpg")</f>
        <v/>
      </c>
      <c r="C1405" s="11">
        <v>2285.0</v>
      </c>
      <c r="D1405" s="4"/>
    </row>
    <row r="1406" ht="90.0" customHeight="1">
      <c r="A1406" s="9" t="s">
        <v>1620</v>
      </c>
      <c r="B1406" s="8" t="str">
        <f>IMAGE("http://plassets.ws.pho.to/a/e/default/825.jpg")</f>
        <v/>
      </c>
      <c r="C1406" s="11">
        <v>825.0</v>
      </c>
      <c r="D1406" s="4"/>
    </row>
    <row r="1407" ht="90.0" customHeight="1">
      <c r="A1407" s="9" t="s">
        <v>1621</v>
      </c>
      <c r="B1407" s="8" t="str">
        <f>IMAGE("http://plassets.ws.pho.to/a/e/default/640.jpg")</f>
        <v/>
      </c>
      <c r="C1407" s="11">
        <v>640.0</v>
      </c>
      <c r="D1407" s="4"/>
    </row>
    <row r="1408" ht="90.0" customHeight="1">
      <c r="A1408" s="9" t="s">
        <v>1622</v>
      </c>
      <c r="B1408" s="8" t="str">
        <f>IMAGE("http://plassets.ws.pho.to/a/e/default/2118.gif")</f>
        <v/>
      </c>
      <c r="C1408" s="11">
        <v>2118.0</v>
      </c>
      <c r="D1408" s="4"/>
    </row>
    <row r="1409" ht="90.0" customHeight="1">
      <c r="A1409" s="9" t="s">
        <v>1623</v>
      </c>
      <c r="B1409" s="8" t="str">
        <f>IMAGE("http://plassets.ws.pho.to/a/e/default/1262.jpg")</f>
        <v/>
      </c>
      <c r="C1409" s="11">
        <v>1262.0</v>
      </c>
      <c r="D1409" s="4"/>
    </row>
    <row r="1410" ht="90.0" customHeight="1">
      <c r="A1410" s="9" t="s">
        <v>1624</v>
      </c>
      <c r="B1410" s="8" t="str">
        <f>IMAGE("http://plassets.ws.pho.to/a/e/default/855.jpg")</f>
        <v/>
      </c>
      <c r="C1410" s="11">
        <v>855.0</v>
      </c>
      <c r="D1410" s="4"/>
    </row>
    <row r="1411" ht="90.0" customHeight="1">
      <c r="A1411" s="9" t="s">
        <v>1625</v>
      </c>
      <c r="B1411" s="8" t="str">
        <f>IMAGE("http://plassets.ws.pho.to/a/e/v9/2313.gif")</f>
        <v/>
      </c>
      <c r="C1411" s="11">
        <v>2313.0</v>
      </c>
      <c r="D1411" s="4"/>
    </row>
    <row r="1412" ht="90.0" customHeight="1">
      <c r="A1412" s="9" t="s">
        <v>1627</v>
      </c>
      <c r="B1412" s="8" t="str">
        <f>IMAGE("http://plassets.ws.pho.to/a/e/default/856.jpg")</f>
        <v/>
      </c>
      <c r="C1412" s="11">
        <v>856.0</v>
      </c>
      <c r="D1412" s="4"/>
    </row>
    <row r="1413" ht="90.0" customHeight="1">
      <c r="A1413" s="9" t="s">
        <v>1628</v>
      </c>
      <c r="B1413" s="8" t="str">
        <f>IMAGE("http://plassets.ws.pho.to/a/e/default/1851.jpg")</f>
        <v/>
      </c>
      <c r="C1413" s="11">
        <v>1851.0</v>
      </c>
      <c r="D1413" s="4"/>
    </row>
    <row r="1414" ht="90.0" customHeight="1">
      <c r="A1414" s="9" t="s">
        <v>1629</v>
      </c>
      <c r="B1414" s="8" t="str">
        <f>IMAGE("http://plassets.ws.pho.to/a/e/v1/2826.gif")</f>
        <v/>
      </c>
      <c r="C1414" s="11">
        <v>2826.0</v>
      </c>
      <c r="D1414" s="4"/>
    </row>
    <row r="1415" ht="90.0" customHeight="1">
      <c r="A1415" s="9" t="s">
        <v>1630</v>
      </c>
      <c r="B1415" s="8" t="str">
        <f>IMAGE("http://plassets.ws.pho.to/a/e/default/1873.jpg")</f>
        <v/>
      </c>
      <c r="C1415" s="11">
        <v>1873.0</v>
      </c>
      <c r="D1415" s="4"/>
    </row>
    <row r="1416" ht="90.0" customHeight="1">
      <c r="A1416" s="9" t="s">
        <v>1631</v>
      </c>
      <c r="B1416" s="8" t="str">
        <f>IMAGE("http://plassets.ws.pho.to/a/e/default/2806.jpg")</f>
        <v/>
      </c>
      <c r="C1416" s="11">
        <v>2806.0</v>
      </c>
      <c r="D1416" s="4"/>
    </row>
    <row r="1417" ht="90.0" customHeight="1">
      <c r="A1417" s="9" t="s">
        <v>1632</v>
      </c>
      <c r="B1417" s="8" t="str">
        <f>IMAGE("http://plassets.ws.pho.to/a/e/default/648.gif")</f>
        <v/>
      </c>
      <c r="C1417" s="11">
        <v>648.0</v>
      </c>
      <c r="D1417" s="4"/>
    </row>
    <row r="1418" ht="90.0" customHeight="1">
      <c r="A1418" s="9" t="s">
        <v>1633</v>
      </c>
      <c r="B1418" s="8" t="str">
        <f>IMAGE("http://plassets.ws.pho.to/a/e/v9/2258.gif")</f>
        <v/>
      </c>
      <c r="C1418" s="11">
        <v>2258.0</v>
      </c>
      <c r="D1418" s="4"/>
    </row>
    <row r="1419" ht="90.0" customHeight="1">
      <c r="A1419" s="9" t="s">
        <v>1634</v>
      </c>
      <c r="B1419" s="8" t="str">
        <f>IMAGE("http://plassets.ws.pho.to/a/e/default/1771.jpg")</f>
        <v/>
      </c>
      <c r="C1419" s="11">
        <v>1771.0</v>
      </c>
      <c r="D1419" s="4"/>
    </row>
    <row r="1420" ht="90.0" customHeight="1">
      <c r="A1420" s="9" t="s">
        <v>1635</v>
      </c>
      <c r="B1420" s="8" t="str">
        <f>IMAGE("http://plassets.ws.pho.to/a/e/default/2707.jpg")</f>
        <v/>
      </c>
      <c r="C1420" s="11">
        <v>2707.0</v>
      </c>
      <c r="D1420" s="4"/>
    </row>
    <row r="1421" ht="90.0" customHeight="1">
      <c r="A1421" s="9" t="s">
        <v>1636</v>
      </c>
      <c r="B1421" s="8" t="str">
        <f>IMAGE("http://plassets.ws.pho.to/a/e/default/1915.jpg")</f>
        <v/>
      </c>
      <c r="C1421" s="11">
        <v>1915.0</v>
      </c>
      <c r="D1421" s="4"/>
    </row>
    <row r="1422" ht="90.0" customHeight="1">
      <c r="A1422" s="9" t="s">
        <v>1637</v>
      </c>
      <c r="B1422" s="8" t="str">
        <f>IMAGE("http://plassets.ws.pho.to/a/e/default/2698.jpg")</f>
        <v/>
      </c>
      <c r="C1422" s="11">
        <v>2698.0</v>
      </c>
      <c r="D1422" s="4"/>
    </row>
    <row r="1423" ht="90.0" customHeight="1">
      <c r="A1423" s="9" t="s">
        <v>1639</v>
      </c>
      <c r="B1423" s="8" t="str">
        <f>IMAGE("http://plassets.ws.pho.to/a/e/default/2749.jpg")</f>
        <v/>
      </c>
      <c r="C1423" s="11">
        <v>2749.0</v>
      </c>
      <c r="D1423" s="4"/>
    </row>
    <row r="1424" ht="90.0" customHeight="1">
      <c r="A1424" s="9" t="s">
        <v>1640</v>
      </c>
      <c r="B1424" s="8" t="str">
        <f>IMAGE("http://plassets.ws.pho.to/a/e/default/1911.jpg")</f>
        <v/>
      </c>
      <c r="C1424" s="11">
        <v>1911.0</v>
      </c>
      <c r="D1424" s="4"/>
    </row>
    <row r="1425" ht="90.0" customHeight="1">
      <c r="A1425" s="9" t="s">
        <v>1641</v>
      </c>
      <c r="B1425" s="8" t="str">
        <f>IMAGE("http://plassets.ws.pho.to/a/e/default/1839.jpg")</f>
        <v/>
      </c>
      <c r="C1425" s="11">
        <v>1839.0</v>
      </c>
      <c r="D1425" s="4"/>
    </row>
    <row r="1426" ht="90.0" customHeight="1">
      <c r="A1426" s="9" t="s">
        <v>1642</v>
      </c>
      <c r="B1426" s="8" t="str">
        <f>IMAGE("http://plassets.ws.pho.to/a/e/default/2245.jpg")</f>
        <v/>
      </c>
      <c r="C1426" s="11">
        <v>2245.0</v>
      </c>
      <c r="D1426" s="4"/>
    </row>
    <row r="1427" ht="90.0" customHeight="1">
      <c r="A1427" s="9" t="s">
        <v>1643</v>
      </c>
      <c r="B1427" s="8" t="str">
        <f>IMAGE("http://plassets.ws.pho.to/a/e/default/1025.jpg")</f>
        <v/>
      </c>
      <c r="C1427" s="11">
        <v>1025.0</v>
      </c>
      <c r="D1427" s="4"/>
    </row>
    <row r="1428" ht="90.0" customHeight="1">
      <c r="A1428" s="9" t="s">
        <v>1644</v>
      </c>
      <c r="B1428" s="8" t="str">
        <f>IMAGE("http://plassets.ws.pho.to/a/e/default/2971.jpg")</f>
        <v/>
      </c>
      <c r="C1428" s="11">
        <v>2971.0</v>
      </c>
      <c r="D1428" s="4"/>
    </row>
    <row r="1429" ht="90.0" customHeight="1">
      <c r="A1429" s="9" t="s">
        <v>1645</v>
      </c>
      <c r="B1429" s="8" t="str">
        <f>IMAGE("http://plassets.ws.pho.to/a/e/default/755.jpg")</f>
        <v/>
      </c>
      <c r="C1429" s="11">
        <v>755.0</v>
      </c>
      <c r="D1429" s="4"/>
    </row>
    <row r="1430" ht="90.0" customHeight="1">
      <c r="A1430" s="9" t="s">
        <v>1646</v>
      </c>
      <c r="B1430" s="8" t="str">
        <f>IMAGE("http://plassets.ws.pho.to/a/e/default/981.jpg")</f>
        <v/>
      </c>
      <c r="C1430" s="11">
        <v>981.0</v>
      </c>
      <c r="D1430" s="4"/>
    </row>
    <row r="1431" ht="90.0" customHeight="1">
      <c r="A1431" s="9" t="s">
        <v>1647</v>
      </c>
      <c r="B1431" s="8" t="str">
        <f>IMAGE("http://plassets.ws.pho.to/a/e/default/1146.jpg")</f>
        <v/>
      </c>
      <c r="C1431" s="11">
        <v>1146.0</v>
      </c>
      <c r="D1431" s="4"/>
    </row>
    <row r="1432" ht="90.0" customHeight="1">
      <c r="A1432" s="9" t="s">
        <v>1648</v>
      </c>
      <c r="B1432" s="8" t="str">
        <f>IMAGE("http://plassets.ws.pho.to/a/e/default/1565.jpg")</f>
        <v/>
      </c>
      <c r="C1432" s="11">
        <v>1565.0</v>
      </c>
      <c r="D1432" s="4"/>
    </row>
    <row r="1433" ht="90.0" customHeight="1">
      <c r="A1433" s="9" t="s">
        <v>1649</v>
      </c>
      <c r="B1433" s="8" t="str">
        <f>IMAGE("http://plassets.ws.pho.to/a/e/default/1130.jpg")</f>
        <v/>
      </c>
      <c r="C1433" s="11">
        <v>1130.0</v>
      </c>
      <c r="D1433" s="4"/>
    </row>
    <row r="1434" ht="90.0" customHeight="1">
      <c r="A1434" s="9" t="s">
        <v>1650</v>
      </c>
      <c r="B1434" s="8" t="str">
        <f>IMAGE("http://plassets.ws.pho.to/a/e/default/2889.jpg")</f>
        <v/>
      </c>
      <c r="C1434" s="11">
        <v>2889.0</v>
      </c>
      <c r="D1434" s="4"/>
    </row>
    <row r="1435" ht="90.0" customHeight="1">
      <c r="A1435" s="9" t="s">
        <v>1651</v>
      </c>
      <c r="B1435" s="8" t="str">
        <f>IMAGE("http://plassets.ws.pho.to/a/e/default/3024.jpg")</f>
        <v/>
      </c>
      <c r="C1435" s="11">
        <v>3024.0</v>
      </c>
      <c r="D1435" s="4"/>
    </row>
    <row r="1436" ht="90.0" customHeight="1">
      <c r="A1436" s="9" t="s">
        <v>1652</v>
      </c>
      <c r="B1436" s="8" t="str">
        <f>IMAGE("http://plassets.ws.pho.to/a/e/default/2892.jpg")</f>
        <v/>
      </c>
      <c r="C1436" s="11">
        <v>2892.0</v>
      </c>
      <c r="D1436" s="4"/>
    </row>
    <row r="1437" ht="90.0" customHeight="1">
      <c r="A1437" s="9" t="s">
        <v>1654</v>
      </c>
      <c r="B1437" s="8" t="str">
        <f>IMAGE("http://plassets.ws.pho.to/a/e/default/2858.jpg")</f>
        <v/>
      </c>
      <c r="C1437" s="11">
        <v>2858.0</v>
      </c>
      <c r="D1437" s="4"/>
    </row>
    <row r="1438" ht="90.0" customHeight="1">
      <c r="A1438" s="9" t="s">
        <v>1655</v>
      </c>
      <c r="B1438" s="8" t="str">
        <f>IMAGE("http://plassets.ws.pho.to/a/e/default/2888.jpg")</f>
        <v/>
      </c>
      <c r="C1438" s="11">
        <v>2888.0</v>
      </c>
      <c r="D1438" s="4"/>
    </row>
    <row r="1439" ht="90.0" customHeight="1">
      <c r="A1439" s="9" t="s">
        <v>1656</v>
      </c>
      <c r="B1439" s="8" t="str">
        <f>IMAGE("http://plassets.ws.pho.to/a/e/default/2887.jpg")</f>
        <v/>
      </c>
      <c r="C1439" s="11">
        <v>2887.0</v>
      </c>
      <c r="D1439" s="4"/>
    </row>
    <row r="1440" ht="90.0" customHeight="1">
      <c r="A1440" s="9" t="s">
        <v>1657</v>
      </c>
      <c r="B1440" s="8" t="str">
        <f>IMAGE("http://plassets.ws.pho.to/a/e/default/3016.gif")</f>
        <v/>
      </c>
      <c r="C1440" s="11">
        <v>3016.0</v>
      </c>
      <c r="D1440" s="4"/>
    </row>
    <row r="1441" ht="90.0" customHeight="1">
      <c r="A1441" s="9" t="s">
        <v>1658</v>
      </c>
      <c r="B1441" s="8" t="str">
        <f>IMAGE("http://plassets.ws.pho.to/a/e/default/3020.gif")</f>
        <v/>
      </c>
      <c r="C1441" s="11">
        <v>3020.0</v>
      </c>
      <c r="D1441" s="4"/>
    </row>
    <row r="1442" ht="90.0" customHeight="1">
      <c r="A1442" s="9" t="s">
        <v>1659</v>
      </c>
      <c r="B1442" s="8" t="str">
        <f>IMAGE("http://plassets.ws.pho.to/a/e/default/2891.jpg")</f>
        <v/>
      </c>
      <c r="C1442" s="11">
        <v>2891.0</v>
      </c>
      <c r="D1442" s="4"/>
    </row>
    <row r="1443" ht="90.0" customHeight="1">
      <c r="A1443" s="9" t="s">
        <v>1660</v>
      </c>
      <c r="B1443" s="8" t="str">
        <f>IMAGE("http://plassets.ws.pho.to/a/e/default/2554.jpg")</f>
        <v/>
      </c>
      <c r="C1443" s="11">
        <v>2554.0</v>
      </c>
      <c r="D1443" s="4"/>
    </row>
    <row r="1444" ht="90.0" customHeight="1">
      <c r="A1444" s="9" t="s">
        <v>1661</v>
      </c>
      <c r="B1444" s="8" t="str">
        <f>IMAGE("http://plassets.ws.pho.to/a/e/default/2359.jpg")</f>
        <v/>
      </c>
      <c r="C1444" s="11">
        <v>2359.0</v>
      </c>
      <c r="D1444" s="4"/>
    </row>
    <row r="1445" ht="90.0" customHeight="1">
      <c r="A1445" s="9" t="s">
        <v>1662</v>
      </c>
      <c r="B1445" s="8" t="str">
        <f>IMAGE("http://plassets.ws.pho.to/a/e/default/2691.jpg")</f>
        <v/>
      </c>
      <c r="C1445" s="11">
        <v>2691.0</v>
      </c>
      <c r="D1445" s="4"/>
    </row>
    <row r="1446" ht="90.0" customHeight="1">
      <c r="A1446" s="9" t="s">
        <v>1663</v>
      </c>
      <c r="B1446" s="8" t="str">
        <f>IMAGE("http://plassets.ws.pho.to/a/e/default/914.jpg")</f>
        <v/>
      </c>
      <c r="C1446" s="11">
        <v>914.0</v>
      </c>
      <c r="D1446" s="4"/>
    </row>
    <row r="1447" ht="90.0" customHeight="1">
      <c r="A1447" s="9" t="s">
        <v>1664</v>
      </c>
      <c r="B1447" s="8" t="str">
        <f>IMAGE("http://plassets.ws.pho.to/a/e/default/2275.jpg")</f>
        <v/>
      </c>
      <c r="C1447" s="11">
        <v>2275.0</v>
      </c>
      <c r="D1447" s="4"/>
    </row>
    <row r="1448" ht="90.0" customHeight="1">
      <c r="A1448" s="9" t="s">
        <v>1665</v>
      </c>
      <c r="B1448" s="8" t="str">
        <f>IMAGE("http://plassets.ws.pho.to/a/e/default/1630.jpg")</f>
        <v/>
      </c>
      <c r="C1448" s="11">
        <v>1630.0</v>
      </c>
      <c r="D1448" s="4"/>
    </row>
    <row r="1449" ht="90.0" customHeight="1">
      <c r="A1449" s="9" t="s">
        <v>1666</v>
      </c>
      <c r="B1449" s="8" t="str">
        <f>IMAGE("http://plassets.ws.pho.to/a/e/default/2251.jpg")</f>
        <v/>
      </c>
      <c r="C1449" s="11">
        <v>2251.0</v>
      </c>
      <c r="D1449" s="4"/>
    </row>
    <row r="1450" ht="90.0" customHeight="1">
      <c r="A1450" s="9" t="s">
        <v>1667</v>
      </c>
      <c r="B1450" s="8" t="str">
        <f>IMAGE("http://plassets.ws.pho.to/a/e/default/660.jpg")</f>
        <v/>
      </c>
      <c r="C1450" s="11">
        <v>660.0</v>
      </c>
      <c r="D1450" s="4"/>
    </row>
    <row r="1451" ht="90.0" customHeight="1">
      <c r="A1451" s="9" t="s">
        <v>1668</v>
      </c>
      <c r="B1451" s="8" t="str">
        <f>IMAGE("http://plassets.ws.pho.to/a/e/default/830.jpg")</f>
        <v/>
      </c>
      <c r="C1451" s="11">
        <v>830.0</v>
      </c>
      <c r="D1451" s="4"/>
    </row>
    <row r="1452" ht="90.0" customHeight="1">
      <c r="A1452" s="9" t="s">
        <v>1669</v>
      </c>
      <c r="B1452" s="8" t="str">
        <f>IMAGE("http://plassets.ws.pho.to/a/e/default/1781.jpg")</f>
        <v/>
      </c>
      <c r="C1452" s="11">
        <v>1781.0</v>
      </c>
      <c r="D1452" s="4"/>
    </row>
    <row r="1453" ht="90.0" customHeight="1">
      <c r="A1453" s="9" t="s">
        <v>1670</v>
      </c>
      <c r="B1453" s="8" t="str">
        <f>IMAGE("http://plassets.ws.pho.to/a/e/default/1312.jpg")</f>
        <v/>
      </c>
      <c r="C1453" s="11">
        <v>1312.0</v>
      </c>
      <c r="D1453" s="4"/>
    </row>
    <row r="1454" ht="90.0" customHeight="1">
      <c r="A1454" s="9" t="s">
        <v>1671</v>
      </c>
      <c r="B1454" s="8" t="str">
        <f>IMAGE("http://plassets.ws.pho.to/a/e/default/1705.gif")</f>
        <v/>
      </c>
      <c r="C1454" s="11">
        <v>1705.0</v>
      </c>
      <c r="D1454" s="4"/>
    </row>
    <row r="1455" ht="90.0" customHeight="1">
      <c r="A1455" s="9" t="s">
        <v>1672</v>
      </c>
      <c r="B1455" s="8" t="str">
        <f>IMAGE("http://plassets.ws.pho.to/a/e/default/1134.jpg")</f>
        <v/>
      </c>
      <c r="C1455" s="11">
        <v>1134.0</v>
      </c>
      <c r="D1455" s="4"/>
    </row>
    <row r="1456" ht="90.0" customHeight="1">
      <c r="A1456" s="9" t="s">
        <v>1673</v>
      </c>
      <c r="B1456" s="8" t="str">
        <f>IMAGE("http://plassets.ws.pho.to/a/e/default/1244.jpg")</f>
        <v/>
      </c>
      <c r="C1456" s="11">
        <v>1244.0</v>
      </c>
      <c r="D1456" s="4"/>
    </row>
    <row r="1457" ht="90.0" customHeight="1">
      <c r="A1457" s="9" t="s">
        <v>1674</v>
      </c>
      <c r="B1457" s="8" t="str">
        <f>IMAGE("http://plassets.ws.pho.to/a/e/default/2645.jpg")</f>
        <v/>
      </c>
      <c r="C1457" s="11">
        <v>2645.0</v>
      </c>
      <c r="D1457" s="4"/>
    </row>
    <row r="1458" ht="90.0" customHeight="1">
      <c r="A1458" s="9" t="s">
        <v>1675</v>
      </c>
      <c r="B1458" s="8" t="str">
        <f>IMAGE("http://plassets.ws.pho.to/a/e/default/2276.jpg")</f>
        <v/>
      </c>
      <c r="C1458" s="11">
        <v>2276.0</v>
      </c>
      <c r="D1458" s="4"/>
    </row>
    <row r="1459" ht="90.0" customHeight="1">
      <c r="A1459" s="9" t="s">
        <v>1676</v>
      </c>
      <c r="B1459" s="8" t="str">
        <f>IMAGE("http://plassets.ws.pho.to/a/e/default/2239.jpg")</f>
        <v/>
      </c>
      <c r="C1459" s="11">
        <v>2239.0</v>
      </c>
      <c r="D1459" s="4"/>
    </row>
    <row r="1460" ht="90.0" customHeight="1">
      <c r="A1460" s="9" t="s">
        <v>1678</v>
      </c>
      <c r="B1460" s="8" t="str">
        <f>IMAGE("http://plassets.ws.pho.to/a/e/default/1691.gif")</f>
        <v/>
      </c>
      <c r="C1460" s="11">
        <v>1691.0</v>
      </c>
      <c r="D1460" s="4"/>
    </row>
    <row r="1461" ht="90.0" customHeight="1">
      <c r="A1461" s="9" t="s">
        <v>1679</v>
      </c>
      <c r="B1461" s="8" t="str">
        <f>IMAGE("http://plassets.ws.pho.to/a/e/default/326.jpg")</f>
        <v/>
      </c>
      <c r="C1461" s="11">
        <v>326.0</v>
      </c>
      <c r="D1461" s="4"/>
    </row>
    <row r="1462" ht="90.0" customHeight="1">
      <c r="A1462" s="9" t="s">
        <v>1681</v>
      </c>
      <c r="B1462" s="8" t="str">
        <f>IMAGE("http://plassets.ws.pho.to/a/e/default/1782.jpg")</f>
        <v/>
      </c>
      <c r="C1462" s="11">
        <v>1782.0</v>
      </c>
      <c r="D1462" s="4"/>
    </row>
    <row r="1463" ht="90.0" customHeight="1">
      <c r="A1463" s="9" t="s">
        <v>1682</v>
      </c>
      <c r="B1463" s="8" t="str">
        <f>IMAGE("http://plassets.ws.pho.to/a/e/default/2864.jpg")</f>
        <v/>
      </c>
      <c r="C1463" s="11">
        <v>2864.0</v>
      </c>
      <c r="D1463" s="4"/>
    </row>
    <row r="1464" ht="90.0" customHeight="1">
      <c r="A1464" s="9" t="s">
        <v>1683</v>
      </c>
      <c r="B1464" s="8" t="str">
        <f>IMAGE("http://plassets.ws.pho.to/a/e/default/1033.jpg")</f>
        <v/>
      </c>
      <c r="C1464" s="11">
        <v>1033.0</v>
      </c>
      <c r="D1464" s="4"/>
    </row>
    <row r="1465" ht="90.0" customHeight="1">
      <c r="A1465" s="9" t="s">
        <v>1684</v>
      </c>
      <c r="B1465" s="8" t="str">
        <f>IMAGE("http://plassets.ws.pho.to/a/e/default/3050.jpg")</f>
        <v/>
      </c>
      <c r="C1465" s="11">
        <v>3050.0</v>
      </c>
      <c r="D1465" s="4"/>
    </row>
    <row r="1466" ht="90.0" customHeight="1">
      <c r="A1466" s="9" t="s">
        <v>1685</v>
      </c>
      <c r="B1466" s="8" t="str">
        <f>IMAGE("http://plassets.ws.pho.to/a/e/default/1282.jpg")</f>
        <v/>
      </c>
      <c r="C1466" s="11">
        <v>1282.0</v>
      </c>
      <c r="D1466" s="4"/>
    </row>
    <row r="1467" ht="90.0" customHeight="1">
      <c r="A1467" s="9" t="s">
        <v>1686</v>
      </c>
      <c r="B1467" s="8" t="str">
        <f>IMAGE("http://plassets.ws.pho.to/a/e/default/1783.jpg")</f>
        <v/>
      </c>
      <c r="C1467" s="11">
        <v>1783.0</v>
      </c>
      <c r="D1467" s="4"/>
    </row>
    <row r="1468" ht="90.0" customHeight="1">
      <c r="A1468" s="9" t="s">
        <v>1687</v>
      </c>
      <c r="B1468" s="8" t="str">
        <f>IMAGE("http://plassets.ws.pho.to/a/e/default/1840.jpg")</f>
        <v/>
      </c>
      <c r="C1468" s="11">
        <v>1840.0</v>
      </c>
      <c r="D1468" s="4"/>
    </row>
    <row r="1469" ht="90.0" customHeight="1">
      <c r="A1469" s="9" t="s">
        <v>1688</v>
      </c>
      <c r="B1469" s="8" t="str">
        <f>IMAGE("http://plassets.ws.pho.to/a/e/default/2840.jpg")</f>
        <v/>
      </c>
      <c r="C1469" s="11">
        <v>2840.0</v>
      </c>
      <c r="D1469" s="4"/>
    </row>
    <row r="1470" ht="90.0" customHeight="1">
      <c r="A1470" s="9" t="s">
        <v>1690</v>
      </c>
      <c r="B1470" s="8" t="str">
        <f>IMAGE("http://plassets.ws.pho.to/a/e/default/616.jpg")</f>
        <v/>
      </c>
      <c r="C1470" s="11">
        <v>616.0</v>
      </c>
      <c r="D1470" s="4"/>
    </row>
    <row r="1471" ht="90.0" customHeight="1">
      <c r="A1471" s="9" t="s">
        <v>1692</v>
      </c>
      <c r="B1471" s="8" t="str">
        <f>IMAGE("http://plassets.ws.pho.to/a/e/default/306.jpg")</f>
        <v/>
      </c>
      <c r="C1471" s="11">
        <v>306.0</v>
      </c>
      <c r="D1471" s="4"/>
    </row>
    <row r="1472" ht="90.0" customHeight="1">
      <c r="A1472" s="9" t="s">
        <v>1693</v>
      </c>
      <c r="B1472" s="8" t="str">
        <f>IMAGE("http://plassets.ws.pho.to/a/e/default/1030.jpg")</f>
        <v/>
      </c>
      <c r="C1472" s="11">
        <v>1030.0</v>
      </c>
      <c r="D1472" s="4"/>
    </row>
    <row r="1473" ht="90.0" customHeight="1">
      <c r="A1473" s="9" t="s">
        <v>1694</v>
      </c>
      <c r="B1473" s="8" t="str">
        <f>IMAGE("http://plassets.ws.pho.to/a/e/default/2816.gif")</f>
        <v/>
      </c>
      <c r="C1473" s="11">
        <v>2816.0</v>
      </c>
      <c r="D1473" s="4"/>
    </row>
    <row r="1474" ht="90.0" customHeight="1">
      <c r="A1474" s="9" t="s">
        <v>1695</v>
      </c>
      <c r="B1474" s="8" t="str">
        <f>IMAGE("http://plassets.ws.pho.to/a/e/default/2810.jpg")</f>
        <v/>
      </c>
      <c r="C1474" s="11">
        <v>2810.0</v>
      </c>
      <c r="D1474" s="4"/>
    </row>
    <row r="1475" ht="90.0" customHeight="1">
      <c r="A1475" s="9" t="s">
        <v>1696</v>
      </c>
      <c r="B1475" s="8" t="str">
        <f>IMAGE("http://plassets.ws.pho.to/a/e/default/1483.jpg")</f>
        <v/>
      </c>
      <c r="C1475" s="11">
        <v>1483.0</v>
      </c>
      <c r="D1475" s="4"/>
    </row>
    <row r="1476" ht="90.0" customHeight="1">
      <c r="A1476" s="9" t="s">
        <v>1697</v>
      </c>
      <c r="B1476" s="8" t="str">
        <f>IMAGE("http://plassets.ws.pho.to/a/e/default/2934.jpg")</f>
        <v/>
      </c>
      <c r="C1476" s="11">
        <v>2934.0</v>
      </c>
      <c r="D1476" s="4"/>
    </row>
    <row r="1477" ht="90.0" customHeight="1">
      <c r="A1477" s="9" t="s">
        <v>1698</v>
      </c>
      <c r="B1477" s="8" t="str">
        <f>IMAGE("http://plassets.ws.pho.to/a/e/default/2657.jpg")</f>
        <v/>
      </c>
      <c r="C1477" s="11">
        <v>2657.0</v>
      </c>
      <c r="D1477" s="4"/>
    </row>
    <row r="1478" ht="90.0" customHeight="1">
      <c r="A1478" s="9" t="s">
        <v>1699</v>
      </c>
      <c r="B1478" s="8" t="str">
        <f>IMAGE("http://plassets.ws.pho.to/a/e/default/2374.jpg")</f>
        <v/>
      </c>
      <c r="C1478" s="11">
        <v>2374.0</v>
      </c>
      <c r="D1478" s="4"/>
    </row>
    <row r="1479" ht="90.0" customHeight="1">
      <c r="A1479" s="9" t="s">
        <v>1700</v>
      </c>
      <c r="B1479" s="8" t="str">
        <f>IMAGE("http://plassets.ws.pho.to/a/e/default/2407.jpg")</f>
        <v/>
      </c>
      <c r="C1479" s="11">
        <v>2407.0</v>
      </c>
      <c r="D1479" s="4"/>
    </row>
    <row r="1480" ht="90.0" customHeight="1">
      <c r="A1480" s="9" t="s">
        <v>1701</v>
      </c>
      <c r="B1480" s="8" t="str">
        <f>IMAGE("http://plassets.ws.pho.to/a/e/default/2213.jpg")</f>
        <v/>
      </c>
      <c r="C1480" s="11">
        <v>2213.0</v>
      </c>
      <c r="D1480" s="4"/>
    </row>
    <row r="1481" ht="90.0" customHeight="1">
      <c r="A1481" s="9" t="s">
        <v>1702</v>
      </c>
      <c r="B1481" s="8" t="str">
        <f>IMAGE("http://plassets.ws.pho.to/a/e/default/1706.gif")</f>
        <v/>
      </c>
      <c r="C1481" s="11">
        <v>1706.0</v>
      </c>
      <c r="D1481" s="4"/>
    </row>
    <row r="1482" ht="90.0" customHeight="1">
      <c r="A1482" s="9" t="s">
        <v>1703</v>
      </c>
      <c r="B1482" s="8" t="str">
        <f>IMAGE("http://plassets.ws.pho.to/a/e/default/2551.gif")</f>
        <v/>
      </c>
      <c r="C1482" s="11">
        <v>2551.0</v>
      </c>
      <c r="D1482" s="4"/>
    </row>
    <row r="1483" ht="90.0" customHeight="1">
      <c r="A1483" s="9" t="s">
        <v>1704</v>
      </c>
      <c r="B1483" s="8" t="str">
        <f>IMAGE("http://plassets.ws.pho.to/a/e/default/2726.jpg")</f>
        <v/>
      </c>
      <c r="C1483" s="11">
        <v>2726.0</v>
      </c>
      <c r="D1483" s="4"/>
    </row>
    <row r="1484" ht="90.0" customHeight="1">
      <c r="A1484" s="9" t="s">
        <v>1705</v>
      </c>
      <c r="B1484" s="8" t="str">
        <f>IMAGE("http://plassets.ws.pho.to/a/e/default/868.jpg")</f>
        <v/>
      </c>
      <c r="C1484" s="11">
        <v>868.0</v>
      </c>
      <c r="D1484" s="4"/>
    </row>
    <row r="1485" ht="90.0" customHeight="1">
      <c r="A1485" s="9" t="s">
        <v>1706</v>
      </c>
      <c r="B1485" s="8" t="str">
        <f>IMAGE("http://plassets.ws.pho.to/a/e/default/2877.jpg")</f>
        <v/>
      </c>
      <c r="C1485" s="11">
        <v>2877.0</v>
      </c>
      <c r="D1485" s="4"/>
    </row>
    <row r="1486" ht="90.0" customHeight="1">
      <c r="A1486" s="9" t="s">
        <v>1707</v>
      </c>
      <c r="B1486" s="8" t="str">
        <f>IMAGE("http://plassets.ws.pho.to/a/e/default/672.jpg")</f>
        <v/>
      </c>
      <c r="C1486" s="11">
        <v>672.0</v>
      </c>
      <c r="D1486" s="4"/>
    </row>
    <row r="1487" ht="90.0" customHeight="1">
      <c r="A1487" s="9" t="s">
        <v>1708</v>
      </c>
      <c r="B1487" s="8" t="str">
        <f>IMAGE("http://plassets.ws.pho.to/a/e/default/2592.jpg")</f>
        <v/>
      </c>
      <c r="C1487" s="11">
        <v>2592.0</v>
      </c>
      <c r="D1487" s="4"/>
    </row>
    <row r="1488" ht="90.0" customHeight="1">
      <c r="A1488" s="9" t="s">
        <v>1709</v>
      </c>
      <c r="B1488" s="8" t="str">
        <f>IMAGE("http://plassets.ws.pho.to/a/e/default/1443.jpg")</f>
        <v/>
      </c>
      <c r="C1488" s="11">
        <v>1443.0</v>
      </c>
      <c r="D1488" s="4"/>
    </row>
    <row r="1489" ht="90.0" customHeight="1">
      <c r="A1489" s="9" t="s">
        <v>1710</v>
      </c>
      <c r="B1489" s="8" t="str">
        <f>IMAGE("http://plassets.ws.pho.to/a/e/default/565.jpg")</f>
        <v/>
      </c>
      <c r="C1489" s="11">
        <v>565.0</v>
      </c>
      <c r="D1489" s="4"/>
    </row>
    <row r="1490" ht="90.0" customHeight="1">
      <c r="A1490" s="9" t="s">
        <v>1711</v>
      </c>
      <c r="B1490" s="8" t="str">
        <f>IMAGE("http://plassets.ws.pho.to/a/e/default/1142.jpg")</f>
        <v/>
      </c>
      <c r="C1490" s="11">
        <v>1142.0</v>
      </c>
      <c r="D1490" s="4"/>
    </row>
    <row r="1491" ht="90.0" customHeight="1">
      <c r="A1491" s="9" t="s">
        <v>1713</v>
      </c>
      <c r="B1491" s="8" t="str">
        <f>IMAGE("http://plassets.ws.pho.to/a/e/default/1155.jpg")</f>
        <v/>
      </c>
      <c r="C1491" s="11">
        <v>1155.0</v>
      </c>
      <c r="D1491" s="4"/>
    </row>
    <row r="1492" ht="90.0" customHeight="1">
      <c r="A1492" s="9" t="s">
        <v>1714</v>
      </c>
      <c r="B1492" s="8" t="str">
        <f>IMAGE("http://plassets.ws.pho.to/a/e/default/869.jpg")</f>
        <v/>
      </c>
      <c r="C1492" s="11">
        <v>869.0</v>
      </c>
      <c r="D1492" s="4"/>
    </row>
    <row r="1493" ht="90.0" customHeight="1">
      <c r="A1493" s="9" t="s">
        <v>1715</v>
      </c>
      <c r="B1493" s="8" t="str">
        <f>IMAGE("http://plassets.ws.pho.to/a/e/default/2848.jpg")</f>
        <v/>
      </c>
      <c r="C1493" s="11">
        <v>2848.0</v>
      </c>
      <c r="D1493" s="4"/>
    </row>
    <row r="1494" ht="90.0" customHeight="1">
      <c r="A1494" s="9" t="s">
        <v>1716</v>
      </c>
      <c r="B1494" s="8" t="str">
        <f>IMAGE("http://plassets.ws.pho.to/a/e/default/621.jpg")</f>
        <v/>
      </c>
      <c r="C1494" s="11">
        <v>621.0</v>
      </c>
      <c r="D1494" s="4"/>
    </row>
    <row r="1495" ht="90.0" customHeight="1">
      <c r="A1495" s="9" t="s">
        <v>1717</v>
      </c>
      <c r="B1495" s="8" t="str">
        <f>IMAGE("http://plassets.ws.pho.to/a/e/default/578.jpg")</f>
        <v/>
      </c>
      <c r="C1495" s="11">
        <v>578.0</v>
      </c>
      <c r="D1495" s="4"/>
    </row>
    <row r="1496" ht="90.0" customHeight="1">
      <c r="A1496" s="9" t="s">
        <v>1719</v>
      </c>
      <c r="B1496" s="8" t="str">
        <f>IMAGE("http://plassets.ws.pho.to/a/e/default/2131.jpg")</f>
        <v/>
      </c>
      <c r="C1496" s="11">
        <v>2131.0</v>
      </c>
      <c r="D1496" s="4"/>
    </row>
    <row r="1497" ht="90.0" customHeight="1">
      <c r="A1497" s="9" t="s">
        <v>1720</v>
      </c>
      <c r="B1497" s="8" t="str">
        <f>IMAGE("http://plassets.ws.pho.to/a/e/default/2134.jpg")</f>
        <v/>
      </c>
      <c r="C1497" s="11">
        <v>2134.0</v>
      </c>
      <c r="D1497" s="4"/>
    </row>
    <row r="1498" ht="90.0" customHeight="1">
      <c r="A1498" s="9" t="s">
        <v>1721</v>
      </c>
      <c r="B1498" s="8" t="str">
        <f>IMAGE("http://plassets.ws.pho.to/a/e/default/1180.jpg")</f>
        <v/>
      </c>
      <c r="C1498" s="11">
        <v>1180.0</v>
      </c>
      <c r="D1498" s="4"/>
    </row>
    <row r="1499" ht="90.0" customHeight="1">
      <c r="A1499" s="9" t="s">
        <v>1722</v>
      </c>
      <c r="B1499" s="8" t="str">
        <f>IMAGE("http://plassets.ws.pho.to/a/e/default/1631.jpg")</f>
        <v/>
      </c>
      <c r="C1499" s="11">
        <v>1631.0</v>
      </c>
      <c r="D1499" s="4"/>
    </row>
    <row r="1500" ht="90.0" customHeight="1">
      <c r="A1500" s="9" t="s">
        <v>1723</v>
      </c>
      <c r="B1500" s="8" t="str">
        <f>IMAGE("http://plassets.ws.pho.to/a/e/default/1196.jpg")</f>
        <v/>
      </c>
      <c r="C1500" s="11">
        <v>1196.0</v>
      </c>
      <c r="D1500" s="4"/>
    </row>
    <row r="1501" ht="90.0" customHeight="1">
      <c r="A1501" s="9" t="s">
        <v>1724</v>
      </c>
      <c r="B1501" s="8" t="str">
        <f>IMAGE("http://plassets.ws.pho.to/a/e/default/857.jpg")</f>
        <v/>
      </c>
      <c r="C1501" s="11">
        <v>857.0</v>
      </c>
      <c r="D1501" s="4"/>
    </row>
    <row r="1502" ht="90.0" customHeight="1">
      <c r="A1502" s="9" t="s">
        <v>1725</v>
      </c>
      <c r="B1502" s="8" t="str">
        <f>IMAGE("http://plassets.ws.pho.to/a/e/default/1006.jpg")</f>
        <v/>
      </c>
      <c r="C1502" s="11">
        <v>1006.0</v>
      </c>
      <c r="D1502" s="4"/>
    </row>
    <row r="1503" ht="90.0" customHeight="1">
      <c r="A1503" s="9" t="s">
        <v>1726</v>
      </c>
      <c r="B1503" s="8" t="str">
        <f>IMAGE("http://plassets.ws.pho.to/a/e/default/376.jpg")</f>
        <v/>
      </c>
      <c r="C1503" s="11">
        <v>376.0</v>
      </c>
      <c r="D1503" s="4"/>
    </row>
    <row r="1504" ht="90.0" customHeight="1">
      <c r="A1504" s="9" t="s">
        <v>1727</v>
      </c>
      <c r="B1504" s="8" t="str">
        <f>IMAGE("http://plassets.ws.pho.to/a/e/default/3077.jpg")</f>
        <v/>
      </c>
      <c r="C1504" s="11">
        <v>3077.0</v>
      </c>
      <c r="D1504" s="4"/>
    </row>
    <row r="1505" ht="90.0" customHeight="1">
      <c r="A1505" s="9" t="s">
        <v>1728</v>
      </c>
      <c r="B1505" s="8" t="str">
        <f>IMAGE("http://plassets.ws.pho.to/a/e/default/1036.jpg")</f>
        <v/>
      </c>
      <c r="C1505" s="11">
        <v>1036.0</v>
      </c>
      <c r="D1505" s="4"/>
    </row>
    <row r="1506" ht="90.0" customHeight="1">
      <c r="A1506" s="9" t="s">
        <v>1729</v>
      </c>
      <c r="B1506" s="8" t="str">
        <f>IMAGE("http://plassets.ws.pho.to/a/e/default/1787.jpg")</f>
        <v/>
      </c>
      <c r="C1506" s="11">
        <v>1787.0</v>
      </c>
      <c r="D1506" s="4"/>
    </row>
    <row r="1507" ht="90.0" customHeight="1">
      <c r="A1507" s="9" t="s">
        <v>1730</v>
      </c>
      <c r="B1507" s="8" t="str">
        <f>IMAGE("http://plassets.ws.pho.to/a/e/default/2216.jpg")</f>
        <v/>
      </c>
      <c r="C1507" s="11">
        <v>2216.0</v>
      </c>
      <c r="D1507" s="4"/>
    </row>
    <row r="1508" ht="90.0" customHeight="1">
      <c r="A1508" s="9" t="s">
        <v>1731</v>
      </c>
      <c r="B1508" s="8" t="str">
        <f>IMAGE("http://plassets.ws.pho.to/a/e/default/2340.jpg")</f>
        <v/>
      </c>
      <c r="C1508" s="11">
        <v>2340.0</v>
      </c>
      <c r="D1508" s="4"/>
    </row>
    <row r="1509" ht="90.0" customHeight="1">
      <c r="A1509" s="9" t="s">
        <v>1732</v>
      </c>
      <c r="B1509" s="8" t="str">
        <f>IMAGE("http://plassets.ws.pho.to/a/e/default/661.jpg")</f>
        <v/>
      </c>
      <c r="C1509" s="11">
        <v>661.0</v>
      </c>
      <c r="D1509" s="4"/>
    </row>
    <row r="1510" ht="90.0" customHeight="1">
      <c r="A1510" s="9" t="s">
        <v>1733</v>
      </c>
      <c r="B1510" s="8" t="str">
        <f>IMAGE("http://plassets.ws.pho.to/a/e/default/899.jpg")</f>
        <v/>
      </c>
      <c r="C1510" s="11">
        <v>899.0</v>
      </c>
      <c r="D1510" s="4"/>
    </row>
    <row r="1511" ht="90.0" customHeight="1">
      <c r="A1511" s="9" t="s">
        <v>1736</v>
      </c>
      <c r="B1511" s="8" t="str">
        <f>IMAGE("http://plassets.ws.pho.to/a/e/default/1508.jpg")</f>
        <v/>
      </c>
      <c r="C1511" s="11">
        <v>1508.0</v>
      </c>
      <c r="D1511" s="4"/>
    </row>
    <row r="1512" ht="90.0" customHeight="1">
      <c r="A1512" s="9" t="s">
        <v>1738</v>
      </c>
      <c r="B1512" s="8" t="str">
        <f>IMAGE("http://plassets.ws.pho.to/a/e/default/1654.jpg")</f>
        <v/>
      </c>
      <c r="C1512" s="11">
        <v>1654.0</v>
      </c>
      <c r="D1512" s="4"/>
    </row>
    <row r="1513" ht="90.0" customHeight="1">
      <c r="A1513" s="9" t="s">
        <v>1739</v>
      </c>
      <c r="B1513" s="8" t="str">
        <f>IMAGE("http://plassets.ws.pho.to/a/e/default/2055.jpg")</f>
        <v/>
      </c>
      <c r="C1513" s="11">
        <v>2055.0</v>
      </c>
      <c r="D1513" s="4"/>
    </row>
    <row r="1514" ht="90.0" customHeight="1">
      <c r="A1514" s="9" t="s">
        <v>1740</v>
      </c>
      <c r="B1514" s="8" t="str">
        <f>IMAGE("http://plassets.ws.pho.to/a/e/default/2514.jpg")</f>
        <v/>
      </c>
      <c r="C1514" s="11">
        <v>2514.0</v>
      </c>
      <c r="D1514" s="4"/>
    </row>
    <row r="1515" ht="90.0" customHeight="1">
      <c r="A1515" s="9" t="s">
        <v>1741</v>
      </c>
      <c r="B1515" s="8" t="str">
        <f>IMAGE("http://plassets.ws.pho.to/a/e/default/1226.jpg")</f>
        <v/>
      </c>
      <c r="C1515" s="11">
        <v>1226.0</v>
      </c>
      <c r="D1515" s="4"/>
    </row>
    <row r="1516" ht="90.0" customHeight="1">
      <c r="A1516" s="9" t="s">
        <v>1742</v>
      </c>
      <c r="B1516" s="8" t="str">
        <f>IMAGE("http://plassets.ws.pho.to/a/e/default/1159.jpg")</f>
        <v/>
      </c>
      <c r="C1516" s="11">
        <v>1159.0</v>
      </c>
      <c r="D1516" s="4"/>
    </row>
    <row r="1517" ht="90.0" customHeight="1">
      <c r="A1517" s="9" t="s">
        <v>1743</v>
      </c>
      <c r="B1517" s="8" t="str">
        <f>IMAGE("http://plassets.ws.pho.to/a/e/default/924.jpg")</f>
        <v/>
      </c>
      <c r="C1517" s="11">
        <v>924.0</v>
      </c>
      <c r="D1517" s="4"/>
    </row>
    <row r="1518" ht="90.0" customHeight="1">
      <c r="A1518" s="9" t="s">
        <v>1744</v>
      </c>
      <c r="B1518" s="8" t="str">
        <f>IMAGE("http://plassets.ws.pho.to/a/e/default/1305.jpg")</f>
        <v/>
      </c>
      <c r="C1518" s="11">
        <v>1305.0</v>
      </c>
      <c r="D1518" s="4"/>
    </row>
    <row r="1519" ht="90.0" customHeight="1">
      <c r="A1519" s="9" t="s">
        <v>1751</v>
      </c>
      <c r="B1519" s="8" t="str">
        <f>IMAGE("http://plassets.ws.pho.to/a/e/default/2700.jpg")</f>
        <v/>
      </c>
      <c r="C1519" s="11">
        <v>2700.0</v>
      </c>
      <c r="D1519" s="4"/>
    </row>
    <row r="1520" ht="90.0" customHeight="1">
      <c r="A1520" s="9" t="s">
        <v>1745</v>
      </c>
      <c r="B1520" s="8" t="str">
        <f>IMAGE("http://plassets.ws.pho.to/a/e/default/2552.jpg")</f>
        <v/>
      </c>
      <c r="C1520" s="11">
        <v>2552.0</v>
      </c>
      <c r="D1520" s="4"/>
    </row>
    <row r="1521" ht="90.0" customHeight="1">
      <c r="A1521" s="9" t="s">
        <v>1746</v>
      </c>
      <c r="B1521" s="8" t="str">
        <f>IMAGE("http://plassets.ws.pho.to/a/e/default/1512.jpg")</f>
        <v/>
      </c>
      <c r="C1521" s="11">
        <v>1512.0</v>
      </c>
      <c r="D1521" s="4"/>
    </row>
    <row r="1522" ht="90.0" customHeight="1">
      <c r="A1522" s="9" t="s">
        <v>1747</v>
      </c>
      <c r="B1522" s="8" t="str">
        <f>IMAGE("http://plassets.ws.pho.to/a/e/default/2825.jpg")</f>
        <v/>
      </c>
      <c r="C1522" s="11">
        <v>2825.0</v>
      </c>
      <c r="D1522" s="4"/>
    </row>
    <row r="1523" ht="90.0" customHeight="1">
      <c r="A1523" s="9" t="s">
        <v>1748</v>
      </c>
      <c r="B1523" s="8" t="str">
        <f>IMAGE("http://plassets.ws.pho.to/a/e/default/690.jpg")</f>
        <v/>
      </c>
      <c r="C1523" s="11">
        <v>690.0</v>
      </c>
      <c r="D1523" s="4"/>
    </row>
    <row r="1524" ht="90.0" customHeight="1">
      <c r="A1524" s="9" t="s">
        <v>1750</v>
      </c>
      <c r="B1524" s="8" t="str">
        <f>IMAGE("http://plassets.ws.pho.to/a/e/default/878.jpg")</f>
        <v/>
      </c>
      <c r="C1524" s="11">
        <v>878.0</v>
      </c>
      <c r="D1524" s="4"/>
    </row>
    <row r="1525" ht="90.0" customHeight="1">
      <c r="A1525" s="9" t="s">
        <v>1752</v>
      </c>
      <c r="B1525" s="8" t="str">
        <f>IMAGE("http://plassets.ws.pho.to/a/e/default/1080.jpg")</f>
        <v/>
      </c>
      <c r="C1525" s="11">
        <v>1080.0</v>
      </c>
      <c r="D1525" s="4"/>
    </row>
    <row r="1526" ht="90.0" customHeight="1">
      <c r="A1526" s="9" t="s">
        <v>1753</v>
      </c>
      <c r="B1526" s="8" t="str">
        <f>IMAGE("http://plassets.ws.pho.to/a/e/default/2215.jpg")</f>
        <v/>
      </c>
      <c r="C1526" s="11">
        <v>2215.0</v>
      </c>
      <c r="D1526" s="4"/>
    </row>
    <row r="1527" ht="90.0" customHeight="1">
      <c r="A1527" s="9" t="s">
        <v>1754</v>
      </c>
      <c r="B1527" s="8" t="str">
        <f>IMAGE("http://plassets.ws.pho.to/a/e/default/1337.jpg")</f>
        <v/>
      </c>
      <c r="C1527" s="11">
        <v>1337.0</v>
      </c>
      <c r="D1527" s="4"/>
    </row>
    <row r="1528" ht="90.0" customHeight="1">
      <c r="A1528" s="9" t="s">
        <v>1755</v>
      </c>
      <c r="B1528" s="8" t="str">
        <f>IMAGE("http://plassets.ws.pho.to/a/e/default/1762.jpg")</f>
        <v/>
      </c>
      <c r="C1528" s="11">
        <v>1762.0</v>
      </c>
      <c r="D1528" s="4"/>
    </row>
    <row r="1529" ht="90.0" customHeight="1">
      <c r="A1529" s="9" t="s">
        <v>1756</v>
      </c>
      <c r="B1529" s="8" t="str">
        <f>IMAGE("http://plassets.ws.pho.to/a/e/default/2015.jpg")</f>
        <v/>
      </c>
      <c r="C1529" s="11">
        <v>2015.0</v>
      </c>
      <c r="D1529" s="4"/>
    </row>
    <row r="1530" ht="90.0" customHeight="1">
      <c r="A1530" s="9" t="s">
        <v>1757</v>
      </c>
      <c r="B1530" s="8" t="str">
        <f>IMAGE("http://plassets.ws.pho.to/a/e/default/445.jpg")</f>
        <v/>
      </c>
      <c r="C1530" s="11">
        <v>445.0</v>
      </c>
      <c r="D1530" s="4"/>
    </row>
    <row r="1531" ht="90.0" customHeight="1">
      <c r="A1531" s="9" t="s">
        <v>1758</v>
      </c>
      <c r="B1531" s="8" t="str">
        <f>IMAGE("http://plassets.ws.pho.to/a/e/default/959.jpg")</f>
        <v/>
      </c>
      <c r="C1531" s="11">
        <v>959.0</v>
      </c>
      <c r="D1531" s="4"/>
    </row>
    <row r="1532" ht="90.0" customHeight="1">
      <c r="A1532" s="9" t="s">
        <v>1759</v>
      </c>
      <c r="B1532" s="8" t="str">
        <f>IMAGE("http://plassets.ws.pho.to/a/e/default/608.jpg")</f>
        <v/>
      </c>
      <c r="C1532" s="11">
        <v>608.0</v>
      </c>
      <c r="D1532" s="4"/>
    </row>
    <row r="1533" ht="90.0" customHeight="1">
      <c r="A1533" s="9" t="s">
        <v>1771</v>
      </c>
      <c r="B1533" s="8" t="str">
        <f>IMAGE("http://plassets.ws.pho.to/a/e/default/2128.jpg")</f>
        <v/>
      </c>
      <c r="C1533" s="11">
        <v>2128.0</v>
      </c>
      <c r="D1533" s="4"/>
    </row>
    <row r="1534" ht="90.0" customHeight="1">
      <c r="A1534" s="9" t="s">
        <v>1761</v>
      </c>
      <c r="B1534" s="8" t="str">
        <f>IMAGE("http://plassets.ws.pho.to/a/e/default/1190.jpg")</f>
        <v/>
      </c>
      <c r="C1534" s="11">
        <v>1190.0</v>
      </c>
      <c r="D1534" s="4"/>
    </row>
    <row r="1535" ht="90.0" customHeight="1">
      <c r="A1535" s="9" t="s">
        <v>1762</v>
      </c>
      <c r="B1535" s="8" t="str">
        <f>IMAGE("http://plassets.ws.pho.to/a/e/default/673.jpg")</f>
        <v/>
      </c>
      <c r="C1535" s="11">
        <v>673.0</v>
      </c>
      <c r="D1535" s="4"/>
    </row>
    <row r="1536" ht="90.0" customHeight="1">
      <c r="A1536" s="9" t="s">
        <v>1763</v>
      </c>
      <c r="B1536" s="8" t="str">
        <f>IMAGE("http://plassets.ws.pho.to/a/e/default/1288.jpg")</f>
        <v/>
      </c>
      <c r="C1536" s="11">
        <v>1288.0</v>
      </c>
      <c r="D1536" s="4"/>
    </row>
    <row r="1537" ht="90.0" customHeight="1">
      <c r="A1537" s="9" t="s">
        <v>1764</v>
      </c>
      <c r="B1537" s="8" t="str">
        <f>IMAGE("http://plassets.ws.pho.to/a/e/default/989.jpg")</f>
        <v/>
      </c>
      <c r="C1537" s="11">
        <v>989.0</v>
      </c>
      <c r="D1537" s="4"/>
    </row>
    <row r="1538" ht="90.0" customHeight="1">
      <c r="A1538" s="9" t="s">
        <v>1765</v>
      </c>
      <c r="B1538" s="8" t="str">
        <f>IMAGE("http://plassets.ws.pho.to/a/e/default/331.jpg")</f>
        <v/>
      </c>
      <c r="C1538" s="11">
        <v>331.0</v>
      </c>
      <c r="D1538" s="4"/>
    </row>
    <row r="1539" ht="90.0" customHeight="1">
      <c r="A1539" s="9" t="s">
        <v>1766</v>
      </c>
      <c r="B1539" s="8" t="str">
        <f>IMAGE("http://plassets.ws.pho.to/a/e/default/1031.jpg")</f>
        <v/>
      </c>
      <c r="C1539" s="11">
        <v>1031.0</v>
      </c>
      <c r="D1539" s="4"/>
    </row>
    <row r="1540" ht="90.0" customHeight="1">
      <c r="A1540" s="9" t="s">
        <v>1767</v>
      </c>
      <c r="B1540" s="8" t="str">
        <f>IMAGE("http://plassets.ws.pho.to/a/e/default/1447.jpg")</f>
        <v/>
      </c>
      <c r="C1540" s="11">
        <v>1447.0</v>
      </c>
      <c r="D1540" s="4"/>
    </row>
    <row r="1541" ht="90.0" customHeight="1">
      <c r="A1541" s="9" t="s">
        <v>1768</v>
      </c>
      <c r="B1541" s="8" t="str">
        <f>IMAGE("http://plassets.ws.pho.to/a/e/default/1858.jpg")</f>
        <v/>
      </c>
      <c r="C1541" s="11">
        <v>1858.0</v>
      </c>
      <c r="D1541" s="4"/>
    </row>
    <row r="1542" ht="90.0" customHeight="1">
      <c r="A1542" s="9" t="s">
        <v>1770</v>
      </c>
      <c r="B1542" s="8" t="str">
        <f>IMAGE("http://plassets.ws.pho.to/a/e/default/684.jpg")</f>
        <v/>
      </c>
      <c r="C1542" s="11">
        <v>684.0</v>
      </c>
      <c r="D1542" s="4"/>
    </row>
    <row r="1543" ht="90.0" customHeight="1">
      <c r="A1543" s="9" t="s">
        <v>1772</v>
      </c>
      <c r="B1543" s="8" t="str">
        <f>IMAGE("http://plassets.ws.pho.to/a/e/default/2916.gif")</f>
        <v/>
      </c>
      <c r="C1543" s="11">
        <v>2916.0</v>
      </c>
      <c r="D1543" s="4"/>
    </row>
    <row r="1544" ht="90.0" customHeight="1">
      <c r="A1544" s="9" t="s">
        <v>1773</v>
      </c>
      <c r="B1544" s="8" t="str">
        <f>IMAGE("http://plassets.ws.pho.to/a/e/default/526.jpg")</f>
        <v/>
      </c>
      <c r="C1544" s="11">
        <v>526.0</v>
      </c>
      <c r="D1544" s="4"/>
    </row>
    <row r="1545" ht="90.0" customHeight="1">
      <c r="A1545" s="9" t="s">
        <v>1773</v>
      </c>
      <c r="B1545" s="8" t="str">
        <f>IMAGE("http://plassets.ws.pho.to/a/e/default/2091.jpg")</f>
        <v/>
      </c>
      <c r="C1545" s="11">
        <v>2091.0</v>
      </c>
      <c r="D1545" s="4"/>
    </row>
    <row r="1546" ht="90.0" customHeight="1">
      <c r="A1546" s="9" t="s">
        <v>1774</v>
      </c>
      <c r="B1546" s="8" t="str">
        <f>IMAGE("http://plassets.ws.pho.to/a/e/default/588.jpg")</f>
        <v/>
      </c>
      <c r="C1546" s="11">
        <v>588.0</v>
      </c>
      <c r="D1546" s="4"/>
    </row>
    <row r="1547" ht="90.0" customHeight="1">
      <c r="A1547" s="9" t="s">
        <v>1775</v>
      </c>
      <c r="B1547" s="8" t="str">
        <f>IMAGE("http://plassets.ws.pho.to/a/e/default/1841.jpg")</f>
        <v/>
      </c>
      <c r="C1547" s="11">
        <v>1841.0</v>
      </c>
      <c r="D1547" s="4"/>
    </row>
    <row r="1548" ht="90.0" customHeight="1">
      <c r="A1548" s="9" t="s">
        <v>1776</v>
      </c>
      <c r="B1548" s="8" t="str">
        <f>IMAGE("http://plassets.ws.pho.to/a/e/default/1820.jpg")</f>
        <v/>
      </c>
      <c r="C1548" s="11">
        <v>1820.0</v>
      </c>
      <c r="D1548" s="4"/>
    </row>
    <row r="1549" ht="90.0" customHeight="1">
      <c r="A1549" s="9" t="s">
        <v>1777</v>
      </c>
      <c r="B1549" s="8" t="str">
        <f>IMAGE("http://plassets.ws.pho.to/a/e/default/1874.jpg")</f>
        <v/>
      </c>
      <c r="C1549" s="11">
        <v>1874.0</v>
      </c>
      <c r="D1549" s="4"/>
    </row>
    <row r="1550" ht="90.0" customHeight="1">
      <c r="A1550" s="9" t="s">
        <v>1778</v>
      </c>
      <c r="B1550" s="8" t="str">
        <f>IMAGE("http://plassets.ws.pho.to/a/e/default/851.jpg")</f>
        <v/>
      </c>
      <c r="C1550" s="11">
        <v>851.0</v>
      </c>
      <c r="D1550" s="4"/>
    </row>
    <row r="1551" ht="90.0" customHeight="1">
      <c r="A1551" s="9" t="s">
        <v>1779</v>
      </c>
      <c r="B1551" s="8" t="str">
        <f>IMAGE("http://plassets.ws.pho.to/a/e/default/2893.jpg")</f>
        <v/>
      </c>
      <c r="C1551" s="11">
        <v>2893.0</v>
      </c>
      <c r="D1551" s="4"/>
    </row>
    <row r="1552" ht="90.0" customHeight="1">
      <c r="A1552" s="9" t="s">
        <v>1780</v>
      </c>
      <c r="B1552" s="8" t="str">
        <f>IMAGE("http://plassets.ws.pho.to/a/e/default/674.jpg")</f>
        <v/>
      </c>
      <c r="C1552" s="11">
        <v>674.0</v>
      </c>
      <c r="D1552" s="4"/>
    </row>
    <row r="1553" ht="90.0" customHeight="1">
      <c r="A1553" s="9" t="s">
        <v>1781</v>
      </c>
      <c r="B1553" s="8" t="str">
        <f>IMAGE("http://plassets.ws.pho.to/a/e/default/1056.jpg")</f>
        <v/>
      </c>
      <c r="C1553" s="11">
        <v>1056.0</v>
      </c>
      <c r="D1553" s="4"/>
    </row>
    <row r="1554" ht="90.0" customHeight="1">
      <c r="A1554" s="9" t="s">
        <v>1784</v>
      </c>
      <c r="B1554" s="8" t="str">
        <f>IMAGE("http://plassets.ws.pho.to/a/e/default/2540.jpg")</f>
        <v/>
      </c>
      <c r="C1554" s="11">
        <v>2540.0</v>
      </c>
      <c r="D1554" s="4"/>
    </row>
    <row r="1555" ht="90.0" customHeight="1">
      <c r="A1555" s="9" t="s">
        <v>1785</v>
      </c>
      <c r="B1555" s="8" t="str">
        <f>IMAGE("http://plassets.ws.pho.to/a/e/default/3049.jpg")</f>
        <v/>
      </c>
      <c r="C1555" s="11">
        <v>3049.0</v>
      </c>
      <c r="D1555" s="4"/>
    </row>
    <row r="1556" ht="90.0" customHeight="1">
      <c r="A1556" s="9" t="s">
        <v>1786</v>
      </c>
      <c r="B1556" s="8" t="str">
        <f>IMAGE("http://plassets.ws.pho.to/a/e/default/2841.jpg")</f>
        <v/>
      </c>
      <c r="C1556" s="11">
        <v>2841.0</v>
      </c>
      <c r="D1556" s="4"/>
    </row>
    <row r="1557" ht="90.0" customHeight="1">
      <c r="A1557" s="9" t="s">
        <v>1787</v>
      </c>
      <c r="B1557" s="8" t="str">
        <f>IMAGE("http://plassets.ws.pho.to/a/e/default/831.jpg")</f>
        <v/>
      </c>
      <c r="C1557" s="11">
        <v>831.0</v>
      </c>
      <c r="D1557" s="4"/>
    </row>
    <row r="1558" ht="90.0" customHeight="1">
      <c r="A1558" s="9" t="s">
        <v>1789</v>
      </c>
      <c r="B1558" s="8" t="str">
        <f>IMAGE("http://plassets.ws.pho.to/a/e/default/871.jpg")</f>
        <v/>
      </c>
      <c r="C1558" s="11">
        <v>871.0</v>
      </c>
      <c r="D1558" s="4"/>
    </row>
    <row r="1559" ht="90.0" customHeight="1">
      <c r="A1559" s="9" t="s">
        <v>1790</v>
      </c>
      <c r="B1559" s="8" t="str">
        <f>IMAGE("http://plassets.ws.pho.to/a/e/default/2604.jpg")</f>
        <v/>
      </c>
      <c r="C1559" s="11">
        <v>2604.0</v>
      </c>
      <c r="D1559" s="4"/>
    </row>
    <row r="1560" ht="90.0" customHeight="1">
      <c r="A1560" s="9" t="s">
        <v>1791</v>
      </c>
      <c r="B1560" s="8" t="str">
        <f>IMAGE("http://plassets.ws.pho.to/a/e/default/1311.jpg")</f>
        <v/>
      </c>
      <c r="C1560" s="11">
        <v>1311.0</v>
      </c>
      <c r="D1560" s="4"/>
    </row>
    <row r="1561" ht="90.0" customHeight="1">
      <c r="A1561" s="9" t="s">
        <v>1793</v>
      </c>
      <c r="B1561" s="8" t="str">
        <f>IMAGE("http://plassets.ws.pho.to/a/e/default/1012.jpg")</f>
        <v/>
      </c>
      <c r="C1561" s="11">
        <v>1012.0</v>
      </c>
      <c r="D1561" s="4"/>
    </row>
    <row r="1562" ht="90.0" customHeight="1">
      <c r="A1562" s="9" t="s">
        <v>1794</v>
      </c>
      <c r="B1562" s="8" t="str">
        <f>IMAGE("http://plassets.ws.pho.to/a/e/default/998.jpg")</f>
        <v/>
      </c>
      <c r="C1562" s="11">
        <v>998.0</v>
      </c>
      <c r="D1562" s="4"/>
    </row>
    <row r="1563" ht="90.0" customHeight="1">
      <c r="A1563" s="9" t="s">
        <v>1795</v>
      </c>
      <c r="B1563" s="8" t="str">
        <f>IMAGE("http://plassets.ws.pho.to/a/e/default/2321.jpg")</f>
        <v/>
      </c>
      <c r="C1563" s="11">
        <v>2321.0</v>
      </c>
      <c r="D1563" s="4"/>
    </row>
    <row r="1564" ht="90.0" customHeight="1">
      <c r="A1564" s="9" t="s">
        <v>1796</v>
      </c>
      <c r="B1564" s="8" t="str">
        <f>IMAGE("http://plassets.ws.pho.to/a/e/default/1215.jpg")</f>
        <v/>
      </c>
      <c r="C1564" s="11">
        <v>1215.0</v>
      </c>
      <c r="D1564" s="4"/>
    </row>
    <row r="1565" ht="90.0" customHeight="1">
      <c r="A1565" s="9" t="s">
        <v>1797</v>
      </c>
      <c r="B1565" s="8" t="str">
        <f>IMAGE("http://plassets.ws.pho.to/a/e/default/918.jpg")</f>
        <v/>
      </c>
      <c r="C1565" s="11">
        <v>918.0</v>
      </c>
      <c r="D1565" s="4"/>
    </row>
    <row r="1566" ht="90.0" customHeight="1">
      <c r="A1566" s="9" t="s">
        <v>1798</v>
      </c>
      <c r="B1566" s="8" t="str">
        <f>IMAGE("http://plassets.ws.pho.to/a/e/default/2240.jpg")</f>
        <v/>
      </c>
      <c r="C1566" s="11">
        <v>2240.0</v>
      </c>
      <c r="D1566" s="4"/>
    </row>
    <row r="1567" ht="90.0" customHeight="1">
      <c r="A1567" s="9" t="s">
        <v>1799</v>
      </c>
      <c r="B1567" s="8" t="str">
        <f>IMAGE("http://plassets.ws.pho.to/a/e/default/1185.jpg")</f>
        <v/>
      </c>
      <c r="C1567" s="11">
        <v>1185.0</v>
      </c>
      <c r="D1567" s="4"/>
    </row>
    <row r="1568" ht="90.0" customHeight="1">
      <c r="A1568" s="9" t="s">
        <v>1800</v>
      </c>
      <c r="B1568" s="8" t="str">
        <f>IMAGE("http://plassets.ws.pho.to/a/e/default/523.jpg")</f>
        <v/>
      </c>
      <c r="C1568" s="11">
        <v>523.0</v>
      </c>
      <c r="D1568" s="4"/>
    </row>
    <row r="1569" ht="90.0" customHeight="1">
      <c r="A1569" s="9" t="s">
        <v>1801</v>
      </c>
      <c r="B1569" s="8" t="str">
        <f>IMAGE("http://plassets.ws.pho.to/a/e/default/2339.jpg")</f>
        <v/>
      </c>
      <c r="C1569" s="11">
        <v>2339.0</v>
      </c>
      <c r="D1569" s="4"/>
    </row>
    <row r="1570" ht="90.0" customHeight="1">
      <c r="A1570" s="9" t="s">
        <v>1802</v>
      </c>
      <c r="B1570" s="8" t="str">
        <f>IMAGE("http://plassets.ws.pho.to/a/e/default/1801.jpg")</f>
        <v/>
      </c>
      <c r="C1570" s="11">
        <v>1801.0</v>
      </c>
      <c r="D1570" s="4"/>
    </row>
    <row r="1571" ht="90.0" customHeight="1">
      <c r="A1571" s="9" t="s">
        <v>1803</v>
      </c>
      <c r="B1571" s="8" t="str">
        <f>IMAGE("http://plassets.ws.pho.to/a/e/default/597.jpg")</f>
        <v/>
      </c>
      <c r="C1571" s="11">
        <v>597.0</v>
      </c>
      <c r="D1571" s="4"/>
    </row>
    <row r="1572" ht="90.0" customHeight="1">
      <c r="A1572" s="9" t="s">
        <v>1804</v>
      </c>
      <c r="B1572" s="8" t="str">
        <f>IMAGE("http://plassets.ws.pho.to/a/e/default/2541.jpg")</f>
        <v/>
      </c>
      <c r="C1572" s="11">
        <v>2541.0</v>
      </c>
      <c r="D1572" s="4"/>
    </row>
    <row r="1573" ht="90.0" customHeight="1">
      <c r="A1573" s="9" t="s">
        <v>1805</v>
      </c>
      <c r="B1573" s="8" t="str">
        <f>IMAGE("http://plassets.ws.pho.to/a/e/default/1445.jpg")</f>
        <v/>
      </c>
      <c r="C1573" s="11">
        <v>1445.0</v>
      </c>
      <c r="D1573" s="4"/>
    </row>
    <row r="1574" ht="90.0" customHeight="1">
      <c r="A1574" s="9" t="s">
        <v>1806</v>
      </c>
      <c r="B1574" s="8" t="str">
        <f>IMAGE("http://plassets.ws.pho.to/a/e/default/2591.gif")</f>
        <v/>
      </c>
      <c r="C1574" s="11">
        <v>2591.0</v>
      </c>
      <c r="D1574" s="4"/>
    </row>
    <row r="1575" ht="90.0" customHeight="1">
      <c r="A1575" s="9" t="s">
        <v>1807</v>
      </c>
      <c r="B1575" s="8" t="str">
        <f>IMAGE("http://plassets.ws.pho.to/a/e/default/1224.jpg")</f>
        <v/>
      </c>
      <c r="C1575" s="11">
        <v>1224.0</v>
      </c>
      <c r="D1575" s="4"/>
    </row>
    <row r="1576" ht="90.0" customHeight="1">
      <c r="A1576" s="9" t="s">
        <v>1808</v>
      </c>
      <c r="B1576" s="8" t="str">
        <f>IMAGE("http://plassets.ws.pho.to/a/e/default/737.jpg")</f>
        <v/>
      </c>
      <c r="C1576" s="11">
        <v>737.0</v>
      </c>
      <c r="D1576" s="4"/>
    </row>
    <row r="1577" ht="90.0" customHeight="1">
      <c r="A1577" s="9" t="s">
        <v>1809</v>
      </c>
      <c r="B1577" s="8" t="str">
        <f>IMAGE("http://plassets.ws.pho.to/a/e/default/913.jpg")</f>
        <v/>
      </c>
      <c r="C1577" s="11">
        <v>913.0</v>
      </c>
      <c r="D1577" s="4"/>
    </row>
    <row r="1578" ht="90.0" customHeight="1">
      <c r="A1578" s="9" t="s">
        <v>1829</v>
      </c>
      <c r="B1578" s="8" t="str">
        <f>IMAGE("http://plassets.ws.pho.to/a/e/default/2562.jpg")</f>
        <v/>
      </c>
      <c r="C1578" s="11">
        <v>2562.0</v>
      </c>
      <c r="D1578" s="4"/>
    </row>
    <row r="1579" ht="90.0" customHeight="1">
      <c r="A1579" s="9" t="s">
        <v>1811</v>
      </c>
      <c r="B1579" s="8" t="str">
        <f>IMAGE("http://plassets.ws.pho.to/a/e/default/2764.jpg")</f>
        <v/>
      </c>
      <c r="C1579" s="11">
        <v>2764.0</v>
      </c>
      <c r="D1579" s="4"/>
    </row>
    <row r="1580" ht="90.0" customHeight="1">
      <c r="A1580" s="9" t="s">
        <v>1812</v>
      </c>
      <c r="B1580" s="8" t="str">
        <f>IMAGE("http://plassets.ws.pho.to/a/e/default/2843.jpg")</f>
        <v/>
      </c>
      <c r="C1580" s="11">
        <v>2843.0</v>
      </c>
      <c r="D1580" s="4"/>
    </row>
    <row r="1581" ht="90.0" customHeight="1">
      <c r="A1581" s="9" t="s">
        <v>1813</v>
      </c>
      <c r="B1581" s="8" t="str">
        <f>IMAGE("http://plassets.ws.pho.to/a/e/default/433.jpg")</f>
        <v/>
      </c>
      <c r="C1581" s="11">
        <v>433.0</v>
      </c>
      <c r="D1581" s="4"/>
    </row>
    <row r="1582" ht="90.0" customHeight="1">
      <c r="A1582" s="9" t="s">
        <v>1814</v>
      </c>
      <c r="B1582" s="8" t="str">
        <f>IMAGE("http://plassets.ws.pho.to/a/e/default/2180.jpg")</f>
        <v/>
      </c>
      <c r="C1582" s="11">
        <v>2180.0</v>
      </c>
      <c r="D1582" s="4"/>
    </row>
    <row r="1583" ht="90.0" customHeight="1">
      <c r="A1583" s="9" t="s">
        <v>1815</v>
      </c>
      <c r="B1583" s="8" t="str">
        <f>IMAGE("http://plassets.ws.pho.to/a/e/default/2270.jpg")</f>
        <v/>
      </c>
      <c r="C1583" s="11">
        <v>2270.0</v>
      </c>
      <c r="D1583" s="4"/>
    </row>
    <row r="1584" ht="90.0" customHeight="1">
      <c r="A1584" s="9" t="s">
        <v>1816</v>
      </c>
      <c r="B1584" s="8" t="str">
        <f>IMAGE("http://plassets.ws.pho.to/a/e/default/1997.jpg")</f>
        <v/>
      </c>
      <c r="C1584" s="11">
        <v>1997.0</v>
      </c>
      <c r="D1584" s="4"/>
    </row>
    <row r="1585" ht="90.0" customHeight="1">
      <c r="A1585" s="9" t="s">
        <v>1818</v>
      </c>
      <c r="B1585" s="8" t="str">
        <f>IMAGE("http://plassets.ws.pho.to/a/e/default/2178.jpg")</f>
        <v/>
      </c>
      <c r="C1585" s="11">
        <v>2178.0</v>
      </c>
      <c r="D1585" s="4"/>
    </row>
    <row r="1586" ht="90.0" customHeight="1">
      <c r="A1586" s="9" t="s">
        <v>1819</v>
      </c>
      <c r="B1586" s="8" t="str">
        <f>IMAGE("http://plassets.ws.pho.to/a/e/default/1538.jpg")</f>
        <v/>
      </c>
      <c r="C1586" s="11">
        <v>1538.0</v>
      </c>
      <c r="D1586" s="4"/>
    </row>
    <row r="1587" ht="90.0" customHeight="1">
      <c r="A1587" s="9" t="s">
        <v>1820</v>
      </c>
      <c r="B1587" s="8" t="str">
        <f>IMAGE("http://plassets.ws.pho.to/a/e/default/1532.jpg")</f>
        <v/>
      </c>
      <c r="C1587" s="11">
        <v>1532.0</v>
      </c>
      <c r="D1587" s="4"/>
    </row>
    <row r="1588" ht="90.0" customHeight="1">
      <c r="A1588" s="9" t="s">
        <v>1821</v>
      </c>
      <c r="B1588" s="8" t="str">
        <f>IMAGE("http://plassets.ws.pho.to/a/e/default/1869.jpg")</f>
        <v/>
      </c>
      <c r="C1588" s="11">
        <v>1869.0</v>
      </c>
      <c r="D1588" s="4"/>
    </row>
    <row r="1589" ht="90.0" customHeight="1">
      <c r="A1589" s="9" t="s">
        <v>1822</v>
      </c>
      <c r="B1589" s="8" t="str">
        <f>IMAGE("http://plassets.ws.pho.to/a/e/default/2362.gif")</f>
        <v/>
      </c>
      <c r="C1589" s="11">
        <v>2362.0</v>
      </c>
      <c r="D1589" s="4"/>
    </row>
    <row r="1590" ht="90.0" customHeight="1">
      <c r="A1590" s="9" t="s">
        <v>1823</v>
      </c>
      <c r="B1590" s="8" t="str">
        <f>IMAGE("http://plassets.ws.pho.to/a/e/default/2305.jpg")</f>
        <v/>
      </c>
      <c r="C1590" s="11">
        <v>2305.0</v>
      </c>
      <c r="D1590" s="4"/>
    </row>
    <row r="1591" ht="90.0" customHeight="1">
      <c r="A1591" s="9" t="s">
        <v>1824</v>
      </c>
      <c r="B1591" s="8" t="str">
        <f>IMAGE("http://plassets.ws.pho.to/a/e/default/1842.jpg")</f>
        <v/>
      </c>
      <c r="C1591" s="11">
        <v>1842.0</v>
      </c>
      <c r="D1591" s="4"/>
    </row>
    <row r="1592" ht="90.0" customHeight="1">
      <c r="A1592" s="9" t="s">
        <v>1826</v>
      </c>
      <c r="B1592" s="8" t="str">
        <f>IMAGE("http://plassets.ws.pho.to/a/e/default/2294.jpg")</f>
        <v/>
      </c>
      <c r="C1592" s="11">
        <v>2294.0</v>
      </c>
      <c r="D1592" s="4"/>
    </row>
    <row r="1593" ht="90.0" customHeight="1">
      <c r="A1593" s="9" t="s">
        <v>1827</v>
      </c>
      <c r="B1593" s="8" t="str">
        <f>IMAGE("http://plassets.ws.pho.to/a/e/default/1866.jpg")</f>
        <v/>
      </c>
      <c r="C1593" s="11">
        <v>1866.0</v>
      </c>
      <c r="D1593" s="4"/>
    </row>
    <row r="1594" ht="90.0" customHeight="1">
      <c r="A1594" s="9" t="s">
        <v>1828</v>
      </c>
      <c r="B1594" s="8" t="str">
        <f>IMAGE("http://plassets.ws.pho.to/a/e/default/525.jpg")</f>
        <v/>
      </c>
      <c r="C1594" s="11">
        <v>525.0</v>
      </c>
      <c r="D1594" s="4"/>
    </row>
    <row r="1595" ht="90.0" customHeight="1">
      <c r="A1595" s="9" t="s">
        <v>1830</v>
      </c>
      <c r="B1595" s="8" t="str">
        <f>IMAGE("http://plassets.ws.pho.to/a/e/default/2542.jpg")</f>
        <v/>
      </c>
      <c r="C1595" s="11">
        <v>2542.0</v>
      </c>
      <c r="D1595" s="4"/>
    </row>
    <row r="1596" ht="90.0" customHeight="1">
      <c r="A1596" s="9" t="s">
        <v>1831</v>
      </c>
      <c r="B1596" s="8" t="str">
        <f>IMAGE("http://plassets.ws.pho.to/a/e/default/1278.jpg")</f>
        <v/>
      </c>
      <c r="C1596" s="11">
        <v>1278.0</v>
      </c>
      <c r="D1596" s="4"/>
    </row>
    <row r="1597" ht="90.0" customHeight="1">
      <c r="A1597" s="9" t="s">
        <v>1832</v>
      </c>
      <c r="B1597" s="8" t="str">
        <f>IMAGE("http://plassets.ws.pho.to/a/e/default/2014.jpg")</f>
        <v/>
      </c>
      <c r="C1597" s="11">
        <v>2014.0</v>
      </c>
      <c r="D1597" s="4"/>
    </row>
    <row r="1598" ht="90.0" customHeight="1">
      <c r="A1598" s="9" t="s">
        <v>1833</v>
      </c>
      <c r="B1598" s="8" t="str">
        <f>IMAGE("http://plassets.ws.pho.to/a/e/default/1666.jpg")</f>
        <v/>
      </c>
      <c r="C1598" s="11">
        <v>1666.0</v>
      </c>
      <c r="D1598" s="4"/>
    </row>
    <row r="1599" ht="90.0" customHeight="1">
      <c r="A1599" s="9" t="s">
        <v>1834</v>
      </c>
      <c r="B1599" s="8" t="str">
        <f>IMAGE("http://plassets.ws.pho.to/a/e/default/932.jpg")</f>
        <v/>
      </c>
      <c r="C1599" s="11">
        <v>932.0</v>
      </c>
      <c r="D1599" s="4"/>
    </row>
    <row r="1600" ht="90.0" customHeight="1">
      <c r="A1600" s="9" t="s">
        <v>1836</v>
      </c>
      <c r="B1600" s="8" t="str">
        <f>IMAGE("http://plassets.ws.pho.to/a/e/default/2214.jpg")</f>
        <v/>
      </c>
      <c r="C1600" s="11">
        <v>2214.0</v>
      </c>
      <c r="D1600" s="4"/>
    </row>
    <row r="1601" ht="90.0" customHeight="1">
      <c r="A1601" s="9" t="s">
        <v>1837</v>
      </c>
      <c r="B1601" s="8" t="str">
        <f>IMAGE("http://plassets.ws.pho.to/a/e/default/1114.jpg")</f>
        <v/>
      </c>
      <c r="C1601" s="11">
        <v>1114.0</v>
      </c>
      <c r="D1601" s="4"/>
    </row>
    <row r="1602" ht="90.0" customHeight="1">
      <c r="A1602" s="9" t="s">
        <v>1838</v>
      </c>
      <c r="B1602" s="8" t="str">
        <f>IMAGE("http://plassets.ws.pho.to/a/e/default/1229.jpg")</f>
        <v/>
      </c>
      <c r="C1602" s="11">
        <v>1229.0</v>
      </c>
      <c r="D1602" s="4"/>
    </row>
    <row r="1603" ht="90.0" customHeight="1">
      <c r="A1603" s="9" t="s">
        <v>1839</v>
      </c>
      <c r="B1603" s="8" t="str">
        <f>IMAGE("http://plassets.ws.pho.to/a/e/default/2727.jpg")</f>
        <v/>
      </c>
      <c r="C1603" s="11">
        <v>2727.0</v>
      </c>
      <c r="D1603" s="4"/>
    </row>
    <row r="1604" ht="90.0" customHeight="1">
      <c r="A1604" s="9" t="s">
        <v>1841</v>
      </c>
      <c r="B1604" s="8" t="str">
        <f>IMAGE("http://plassets.ws.pho.to/a/e/default/447.jpg")</f>
        <v/>
      </c>
      <c r="C1604" s="11">
        <v>447.0</v>
      </c>
      <c r="D1604" s="4"/>
    </row>
    <row r="1605" ht="90.0" customHeight="1">
      <c r="A1605" s="9" t="s">
        <v>1842</v>
      </c>
      <c r="B1605" s="8" t="str">
        <f>IMAGE("http://plassets.ws.pho.to/a/e/default/730.jpg")</f>
        <v/>
      </c>
      <c r="C1605" s="11">
        <v>730.0</v>
      </c>
      <c r="D1605" s="4"/>
    </row>
    <row r="1606" ht="90.0" customHeight="1">
      <c r="A1606" s="9" t="s">
        <v>1843</v>
      </c>
      <c r="B1606" s="8" t="str">
        <f>IMAGE("http://plassets.ws.pho.to/a/e/default/1760.jpg")</f>
        <v/>
      </c>
      <c r="C1606" s="11">
        <v>1760.0</v>
      </c>
      <c r="D1606" s="4"/>
    </row>
    <row r="1607" ht="90.0" customHeight="1">
      <c r="A1607" s="9" t="s">
        <v>1844</v>
      </c>
      <c r="B1607" s="8" t="str">
        <f>IMAGE("http://plassets.ws.pho.to/a/e/default/1267.jpg")</f>
        <v/>
      </c>
      <c r="C1607" s="11">
        <v>1267.0</v>
      </c>
      <c r="D1607" s="4"/>
    </row>
    <row r="1608" ht="90.0" customHeight="1">
      <c r="A1608" s="9" t="s">
        <v>1845</v>
      </c>
      <c r="B1608" s="8" t="str">
        <f>IMAGE("http://plassets.ws.pho.to/a/e/default/473.jpg")</f>
        <v/>
      </c>
      <c r="C1608" s="11">
        <v>473.0</v>
      </c>
      <c r="D1608" s="4"/>
    </row>
    <row r="1609" ht="90.0" customHeight="1">
      <c r="A1609" s="8" t="s">
        <v>1846</v>
      </c>
      <c r="B1609" s="8" t="str">
        <f>IMAGE("http://plassets.ws.pho.to/a/e/default/360.jpg")</f>
        <v/>
      </c>
      <c r="C1609" s="10">
        <v>360.0</v>
      </c>
    </row>
    <row r="1610" ht="90.0" customHeight="1">
      <c r="A1610" s="8" t="s">
        <v>1847</v>
      </c>
      <c r="B1610" s="8" t="str">
        <f>IMAGE("http://plassets.ws.pho.to/a/e/default/1632.jpg")</f>
        <v/>
      </c>
      <c r="C1610" s="10">
        <v>1632.0</v>
      </c>
    </row>
    <row r="1611" ht="90.0" customHeight="1">
      <c r="A1611" s="8" t="s">
        <v>1848</v>
      </c>
      <c r="B1611" s="8" t="str">
        <f>IMAGE("http://plassets.ws.pho.to/a/e/default/1791.jpg")</f>
        <v/>
      </c>
      <c r="C1611" s="10">
        <v>1791.0</v>
      </c>
    </row>
    <row r="1612" ht="90.0" customHeight="1">
      <c r="A1612" s="8" t="s">
        <v>1849</v>
      </c>
      <c r="B1612" s="8" t="str">
        <f>IMAGE("http://plassets.ws.pho.to/a/e/default/912.jpg")</f>
        <v/>
      </c>
      <c r="C1612" s="10">
        <v>912.0</v>
      </c>
    </row>
    <row r="1613" ht="90.0" customHeight="1">
      <c r="A1613" s="8" t="s">
        <v>1863</v>
      </c>
      <c r="B1613" s="8" t="str">
        <f>IMAGE("http://plassets.ws.pho.to/a/e/default/1739.gif")</f>
        <v/>
      </c>
      <c r="C1613" s="10">
        <v>1739.0</v>
      </c>
    </row>
    <row r="1614" ht="90.0" customHeight="1">
      <c r="A1614" s="8" t="s">
        <v>1867</v>
      </c>
      <c r="B1614" s="8" t="str">
        <f>IMAGE("http://plassets.ws.pho.to/a/e/default/2665.jpg")</f>
        <v/>
      </c>
      <c r="C1614" s="10">
        <v>2665.0</v>
      </c>
    </row>
    <row r="1615" ht="90.0" customHeight="1">
      <c r="A1615" s="8" t="s">
        <v>1869</v>
      </c>
      <c r="B1615" s="8" t="str">
        <f>IMAGE("http://plassets.ws.pho.to/a/e/default/2631.jpg")</f>
        <v/>
      </c>
      <c r="C1615" s="10">
        <v>2631.0</v>
      </c>
    </row>
    <row r="1616" ht="90.0" customHeight="1">
      <c r="A1616" s="8" t="s">
        <v>1871</v>
      </c>
      <c r="B1616" s="8" t="str">
        <f>IMAGE("http://plassets.ws.pho.to/a/e/default/502.jpg")</f>
        <v/>
      </c>
      <c r="C1616" s="10">
        <v>502.0</v>
      </c>
    </row>
    <row r="1617" ht="90.0" customHeight="1">
      <c r="A1617" s="8" t="s">
        <v>1872</v>
      </c>
      <c r="B1617" s="8" t="str">
        <f>IMAGE("http://plassets.ws.pho.to/a/e/default/3048.jpg")</f>
        <v/>
      </c>
      <c r="C1617" s="10">
        <v>3048.0</v>
      </c>
    </row>
    <row r="1618" ht="90.0" customHeight="1">
      <c r="A1618" s="8" t="s">
        <v>1873</v>
      </c>
      <c r="B1618" s="8" t="str">
        <f>IMAGE("http://plassets.ws.pho.to/a/e/default/1122.jpg")</f>
        <v/>
      </c>
      <c r="C1618" s="10">
        <v>1122.0</v>
      </c>
    </row>
    <row r="1619" ht="90.0" customHeight="1">
      <c r="A1619" s="8" t="s">
        <v>1874</v>
      </c>
      <c r="B1619" s="8" t="str">
        <f>IMAGE("http://plassets.ws.pho.to/a/e/default/1355.jpg")</f>
        <v/>
      </c>
      <c r="C1619" s="10">
        <v>1355.0</v>
      </c>
    </row>
    <row r="1620" ht="90.0" customHeight="1">
      <c r="A1620" s="8" t="s">
        <v>1875</v>
      </c>
      <c r="B1620" s="8" t="str">
        <f>IMAGE("http://plassets.ws.pho.to/a/e/default/1772.jpg")</f>
        <v/>
      </c>
      <c r="C1620" s="10">
        <v>1772.0</v>
      </c>
    </row>
    <row r="1621" ht="90.0" customHeight="1">
      <c r="A1621" s="8" t="s">
        <v>1876</v>
      </c>
      <c r="B1621" s="8" t="str">
        <f>IMAGE("http://plassets.ws.pho.to/a/e/default/1162.jpg")</f>
        <v/>
      </c>
      <c r="C1621" s="10">
        <v>1162.0</v>
      </c>
    </row>
    <row r="1622" ht="90.0" customHeight="1">
      <c r="A1622" s="8" t="s">
        <v>1878</v>
      </c>
      <c r="B1622" s="8" t="str">
        <f>IMAGE("http://plassets.ws.pho.to/a/e/default/2812.jpg")</f>
        <v/>
      </c>
      <c r="C1622" s="10">
        <v>2812.0</v>
      </c>
    </row>
    <row r="1623" ht="90.0" customHeight="1">
      <c r="A1623" s="8" t="s">
        <v>1879</v>
      </c>
      <c r="B1623" s="8" t="str">
        <f>IMAGE("http://plassets.ws.pho.to/a/e/default/2156.jpg")</f>
        <v/>
      </c>
      <c r="C1623" s="10">
        <v>2156.0</v>
      </c>
    </row>
    <row r="1624" ht="90.0" customHeight="1">
      <c r="A1624" s="8" t="s">
        <v>1880</v>
      </c>
      <c r="B1624" s="8" t="str">
        <f>IMAGE("http://plassets.ws.pho.to/a/e/default/468.jpg")</f>
        <v/>
      </c>
      <c r="C1624" s="10">
        <v>468.0</v>
      </c>
    </row>
    <row r="1625" ht="90.0" customHeight="1">
      <c r="A1625" s="8" t="s">
        <v>1881</v>
      </c>
      <c r="B1625" s="8" t="str">
        <f>IMAGE("http://plassets.ws.pho.to/a/e/default/847.jpg")</f>
        <v/>
      </c>
      <c r="C1625" s="10">
        <v>847.0</v>
      </c>
    </row>
    <row r="1626" ht="90.0" customHeight="1">
      <c r="A1626" s="8" t="s">
        <v>1882</v>
      </c>
      <c r="B1626" s="8" t="str">
        <f>IMAGE("http://plassets.ws.pho.to/a/e/default/2725.jpg")</f>
        <v/>
      </c>
      <c r="C1626" s="10">
        <v>2725.0</v>
      </c>
    </row>
    <row r="1627" ht="90.0" customHeight="1">
      <c r="A1627" s="8" t="s">
        <v>1883</v>
      </c>
      <c r="B1627" s="8" t="str">
        <f>IMAGE("http://plassets.ws.pho.to/a/e/default/1021.jpg")</f>
        <v/>
      </c>
      <c r="C1627" s="10">
        <v>1021.0</v>
      </c>
    </row>
    <row r="1628" ht="90.0" customHeight="1">
      <c r="A1628" s="8" t="s">
        <v>1884</v>
      </c>
      <c r="B1628" s="8" t="str">
        <f>IMAGE("http://plassets.ws.pho.to/a/e/default/1108.jpg")</f>
        <v/>
      </c>
      <c r="C1628" s="10">
        <v>1108.0</v>
      </c>
    </row>
    <row r="1629" ht="90.0" customHeight="1">
      <c r="A1629" s="8" t="s">
        <v>1885</v>
      </c>
      <c r="B1629" s="8" t="str">
        <f>IMAGE("http://plassets.ws.pho.to/a/e/default/1621.jpg")</f>
        <v/>
      </c>
      <c r="C1629" s="10">
        <v>1621.0</v>
      </c>
    </row>
    <row r="1630" ht="90.0" customHeight="1">
      <c r="A1630" s="8" t="s">
        <v>1886</v>
      </c>
      <c r="B1630" s="8" t="str">
        <f>IMAGE("http://plassets.ws.pho.to/a/e/default/880.jpg")</f>
        <v/>
      </c>
      <c r="C1630" s="10">
        <v>880.0</v>
      </c>
    </row>
    <row r="1631" ht="90.0" customHeight="1">
      <c r="A1631" s="8" t="s">
        <v>1887</v>
      </c>
      <c r="B1631" s="8" t="str">
        <f>IMAGE("http://plassets.ws.pho.to/a/e/default/900.jpg")</f>
        <v/>
      </c>
      <c r="C1631" s="10">
        <v>900.0</v>
      </c>
    </row>
    <row r="1632" ht="90.0" customHeight="1">
      <c r="A1632" s="8" t="s">
        <v>1888</v>
      </c>
      <c r="B1632" s="8" t="str">
        <f>IMAGE("http://plassets.ws.pho.to/a/e/default/983.jpg")</f>
        <v/>
      </c>
      <c r="C1632" s="10">
        <v>983.0</v>
      </c>
    </row>
    <row r="1633" ht="90.0" customHeight="1">
      <c r="A1633" s="8" t="s">
        <v>1889</v>
      </c>
      <c r="B1633" s="8" t="str">
        <f>IMAGE("http://plassets.ws.pho.to/a/e/default/2125.jpg")</f>
        <v/>
      </c>
      <c r="C1633" s="10">
        <v>2125.0</v>
      </c>
    </row>
    <row r="1634" ht="90.0" customHeight="1">
      <c r="A1634" s="8" t="s">
        <v>1890</v>
      </c>
      <c r="B1634" s="8" t="str">
        <f>IMAGE("http://plassets.ws.pho.to/a/e/default/2165.jpg")</f>
        <v/>
      </c>
      <c r="C1634" s="10">
        <v>2165.0</v>
      </c>
    </row>
    <row r="1635" ht="90.0" customHeight="1">
      <c r="A1635" s="8" t="s">
        <v>1892</v>
      </c>
      <c r="B1635" s="8" t="str">
        <f>IMAGE("http://plassets.ws.pho.to/a/e/default/2932.gif")</f>
        <v/>
      </c>
      <c r="C1635" s="10">
        <v>2932.0</v>
      </c>
    </row>
    <row r="1636" ht="90.0" customHeight="1">
      <c r="A1636" s="8" t="s">
        <v>1893</v>
      </c>
      <c r="B1636" s="8" t="str">
        <f>IMAGE("http://plassets.ws.pho.to/a/e/default/1943.jpg")</f>
        <v/>
      </c>
      <c r="C1636" s="10">
        <v>1943.0</v>
      </c>
    </row>
    <row r="1637" ht="90.0" customHeight="1">
      <c r="A1637" s="8" t="s">
        <v>1894</v>
      </c>
      <c r="B1637" s="8" t="str">
        <f>IMAGE("http://plassets.ws.pho.to/a/e/default/1241.jpg")</f>
        <v/>
      </c>
      <c r="C1637" s="10">
        <v>1241.0</v>
      </c>
    </row>
    <row r="1638" ht="90.0" customHeight="1">
      <c r="A1638" s="8" t="s">
        <v>1895</v>
      </c>
      <c r="B1638" s="8" t="str">
        <f>IMAGE("http://plassets.ws.pho.to/a/e/default/1002.jpg")</f>
        <v/>
      </c>
      <c r="C1638" s="10">
        <v>1002.0</v>
      </c>
    </row>
    <row r="1639" ht="90.0" customHeight="1">
      <c r="A1639" s="8" t="s">
        <v>1896</v>
      </c>
      <c r="B1639" s="8" t="str">
        <f>IMAGE("http://plassets.ws.pho.to/a/e/default/848.jpg")</f>
        <v/>
      </c>
      <c r="C1639" s="10">
        <v>848.0</v>
      </c>
    </row>
    <row r="1640" ht="90.0" customHeight="1">
      <c r="A1640" s="8" t="s">
        <v>1897</v>
      </c>
      <c r="B1640" s="8" t="str">
        <f>IMAGE("http://plassets.ws.pho.to/a/e/default/2122.jpg")</f>
        <v/>
      </c>
      <c r="C1640" s="10">
        <v>2122.0</v>
      </c>
    </row>
    <row r="1641" ht="90.0" customHeight="1">
      <c r="A1641" s="8" t="s">
        <v>1898</v>
      </c>
      <c r="B1641" s="8" t="str">
        <f>IMAGE("http://plassets.ws.pho.to/a/e/default/693.jpg")</f>
        <v/>
      </c>
      <c r="C1641" s="10">
        <v>693.0</v>
      </c>
    </row>
    <row r="1642" ht="90.0" customHeight="1">
      <c r="A1642" s="8" t="s">
        <v>1899</v>
      </c>
      <c r="B1642" s="8" t="str">
        <f>IMAGE("http://plassets.ws.pho.to/a/e/default/1892.jpg")</f>
        <v/>
      </c>
      <c r="C1642" s="10">
        <v>1892.0</v>
      </c>
    </row>
    <row r="1643" ht="90.0" customHeight="1">
      <c r="A1643" s="8" t="s">
        <v>1900</v>
      </c>
      <c r="B1643" s="8" t="str">
        <f>IMAGE("http://plassets.ws.pho.to/a/e/default/2705.jpg")</f>
        <v/>
      </c>
      <c r="C1643" s="10">
        <v>2705.0</v>
      </c>
    </row>
    <row r="1644" ht="90.0" customHeight="1">
      <c r="A1644" s="8" t="s">
        <v>1901</v>
      </c>
      <c r="B1644" s="8" t="str">
        <f>IMAGE("http://plassets.ws.pho.to/a/e/default/1252.jpg")</f>
        <v/>
      </c>
      <c r="C1644" s="10">
        <v>1252.0</v>
      </c>
    </row>
    <row r="1645" ht="90.0" customHeight="1">
      <c r="A1645" s="8" t="s">
        <v>1902</v>
      </c>
      <c r="B1645" s="8" t="str">
        <f>IMAGE("http://plassets.ws.pho.to/a/e/default/2566.gif")</f>
        <v/>
      </c>
      <c r="C1645" s="10">
        <v>2566.0</v>
      </c>
    </row>
    <row r="1646" ht="90.0" customHeight="1">
      <c r="A1646" s="8" t="s">
        <v>1903</v>
      </c>
      <c r="B1646" s="8" t="str">
        <f>IMAGE("http://plassets.ws.pho.to/a/e/default/1665.jpg")</f>
        <v/>
      </c>
      <c r="C1646" s="10">
        <v>1665.0</v>
      </c>
    </row>
    <row r="1647" ht="90.0" customHeight="1">
      <c r="A1647" s="8" t="s">
        <v>1904</v>
      </c>
      <c r="B1647" s="8" t="str">
        <f>IMAGE("http://plassets.ws.pho.to/a/e/default/2013.jpg")</f>
        <v/>
      </c>
      <c r="C1647" s="10">
        <v>2013.0</v>
      </c>
    </row>
    <row r="1648" ht="90.0" customHeight="1">
      <c r="A1648" s="8" t="s">
        <v>1905</v>
      </c>
      <c r="B1648" s="8" t="str">
        <f>IMAGE("http://plassets.ws.pho.to/a/e/default/793.jpg")</f>
        <v/>
      </c>
      <c r="C1648" s="10">
        <v>793.0</v>
      </c>
    </row>
    <row r="1649" ht="90.0" customHeight="1">
      <c r="A1649" s="8" t="s">
        <v>1906</v>
      </c>
      <c r="B1649" s="8" t="str">
        <f>IMAGE("http://plassets.ws.pho.to/a/e/default/916.jpg")</f>
        <v/>
      </c>
      <c r="C1649" s="10">
        <v>916.0</v>
      </c>
    </row>
    <row r="1650" ht="90.0" customHeight="1">
      <c r="A1650" s="8" t="s">
        <v>1907</v>
      </c>
      <c r="B1650" s="8" t="str">
        <f>IMAGE("http://plassets.ws.pho.to/a/e/default/3011.jpg")</f>
        <v/>
      </c>
      <c r="C1650" s="10">
        <v>3011.0</v>
      </c>
    </row>
    <row r="1651" ht="90.0" customHeight="1">
      <c r="A1651" s="8" t="s">
        <v>1908</v>
      </c>
      <c r="B1651" s="8" t="str">
        <f>IMAGE("http://plassets.ws.pho.to/a/e/default/2297.jpg")</f>
        <v/>
      </c>
      <c r="C1651" s="10">
        <v>2297.0</v>
      </c>
    </row>
    <row r="1652" ht="90.0" customHeight="1">
      <c r="A1652" s="8" t="s">
        <v>1909</v>
      </c>
      <c r="B1652" s="8" t="str">
        <f>IMAGE("http://plassets.ws.pho.to/a/e/default/1784.jpg")</f>
        <v/>
      </c>
      <c r="C1652" s="10">
        <v>1784.0</v>
      </c>
    </row>
    <row r="1653" ht="90.0" customHeight="1">
      <c r="A1653" s="8" t="s">
        <v>1910</v>
      </c>
      <c r="B1653" s="8" t="str">
        <f>IMAGE("http://plassets.ws.pho.to/a/e/default/2609.jpg")</f>
        <v/>
      </c>
      <c r="C1653" s="10">
        <v>2609.0</v>
      </c>
    </row>
    <row r="1654" ht="90.0" customHeight="1">
      <c r="A1654" s="8" t="s">
        <v>1911</v>
      </c>
      <c r="B1654" s="8" t="str">
        <f>IMAGE("http://plassets.ws.pho.to/a/e/default/2875.jpg")</f>
        <v/>
      </c>
      <c r="C1654" s="10">
        <v>2875.0</v>
      </c>
    </row>
    <row r="1655" ht="90.0" customHeight="1">
      <c r="A1655" s="8" t="s">
        <v>1912</v>
      </c>
      <c r="B1655" s="8" t="str">
        <f>IMAGE("http://plassets.ws.pho.to/a/e/default/837.jpg")</f>
        <v/>
      </c>
      <c r="C1655" s="10">
        <v>837.0</v>
      </c>
    </row>
    <row r="1656" ht="90.0" customHeight="1">
      <c r="A1656" s="8" t="s">
        <v>1913</v>
      </c>
      <c r="B1656" s="8" t="str">
        <f>IMAGE("http://plassets.ws.pho.to/a/e/default/904.jpg")</f>
        <v/>
      </c>
      <c r="C1656" s="10">
        <v>904.0</v>
      </c>
    </row>
    <row r="1657" ht="90.0" customHeight="1">
      <c r="A1657" s="8" t="s">
        <v>1914</v>
      </c>
      <c r="B1657" s="8" t="str">
        <f>IMAGE("http://plassets.ws.pho.to/a/e/default/580.jpg")</f>
        <v/>
      </c>
      <c r="C1657" s="10">
        <v>580.0</v>
      </c>
    </row>
    <row r="1658" ht="90.0" customHeight="1">
      <c r="A1658" s="8" t="s">
        <v>1915</v>
      </c>
      <c r="B1658" s="8" t="str">
        <f>IMAGE("http://plassets.ws.pho.to/a/e/default/2762.gif")</f>
        <v/>
      </c>
      <c r="C1658" s="10">
        <v>2762.0</v>
      </c>
    </row>
    <row r="1659" ht="90.0" customHeight="1">
      <c r="A1659" s="8" t="s">
        <v>1916</v>
      </c>
      <c r="B1659" s="8" t="str">
        <f>IMAGE("http://plassets.ws.pho.to/a/e/default/2352.jpg")</f>
        <v/>
      </c>
      <c r="C1659" s="10">
        <v>2352.0</v>
      </c>
    </row>
    <row r="1660" ht="90.0" customHeight="1">
      <c r="A1660" s="8" t="s">
        <v>1917</v>
      </c>
      <c r="B1660" s="8" t="str">
        <f>IMAGE("http://plassets.ws.pho.to/a/e/default/2817.jpg")</f>
        <v/>
      </c>
      <c r="C1660" s="10">
        <v>2817.0</v>
      </c>
    </row>
    <row r="1661" ht="90.0" customHeight="1">
      <c r="A1661" s="8" t="s">
        <v>1918</v>
      </c>
      <c r="B1661" s="8" t="str">
        <f>IMAGE("http://plassets.ws.pho.to/a/e/default/1314.jpg")</f>
        <v/>
      </c>
      <c r="C1661" s="10">
        <v>1314.0</v>
      </c>
    </row>
    <row r="1662" ht="90.0" customHeight="1">
      <c r="A1662" s="8" t="s">
        <v>1919</v>
      </c>
      <c r="B1662" s="8" t="str">
        <f>IMAGE("http://plassets.ws.pho.to/a/e/default/732.jpg")</f>
        <v/>
      </c>
      <c r="C1662" s="10">
        <v>732.0</v>
      </c>
    </row>
    <row r="1663" ht="90.0" customHeight="1">
      <c r="A1663" s="8" t="s">
        <v>1920</v>
      </c>
      <c r="B1663" s="8" t="str">
        <f>IMAGE("http://plassets.ws.pho.to/a/e/default/1849.jpg")</f>
        <v/>
      </c>
      <c r="C1663" s="10">
        <v>1849.0</v>
      </c>
    </row>
    <row r="1664" ht="90.0" customHeight="1">
      <c r="A1664" s="8" t="s">
        <v>1921</v>
      </c>
      <c r="B1664" s="8" t="str">
        <f>IMAGE("http://plassets.ws.pho.to/a/e/default/2073.jpg")</f>
        <v/>
      </c>
      <c r="C1664" s="10">
        <v>2073.0</v>
      </c>
    </row>
    <row r="1665" ht="90.0" customHeight="1">
      <c r="A1665" s="8" t="s">
        <v>1922</v>
      </c>
      <c r="B1665" s="8" t="str">
        <f>IMAGE("http://plassets.ws.pho.to/a/e/default/1921.jpg")</f>
        <v/>
      </c>
      <c r="C1665" s="10">
        <v>1921.0</v>
      </c>
    </row>
    <row r="1666" ht="90.0" customHeight="1">
      <c r="A1666" s="8" t="s">
        <v>1923</v>
      </c>
      <c r="B1666" s="8" t="str">
        <f>IMAGE("http://plassets.ws.pho.to/a/e/default/749.jpg")</f>
        <v/>
      </c>
      <c r="C1666" s="10">
        <v>749.0</v>
      </c>
    </row>
    <row r="1667" ht="90.0" customHeight="1">
      <c r="A1667" s="8" t="s">
        <v>1924</v>
      </c>
      <c r="B1667" s="8" t="str">
        <f>IMAGE("http://plassets.ws.pho.to/a/e/default/2199.jpg")</f>
        <v/>
      </c>
      <c r="C1667" s="10">
        <v>2199.0</v>
      </c>
    </row>
    <row r="1668" ht="90.0" customHeight="1">
      <c r="A1668" s="8" t="s">
        <v>1925</v>
      </c>
      <c r="B1668" s="8" t="str">
        <f>IMAGE("http://plassets.ws.pho.to/a/e/v1/2814.jpg")</f>
        <v/>
      </c>
      <c r="C1668" s="10">
        <v>2814.0</v>
      </c>
    </row>
    <row r="1669" ht="90.0" customHeight="1">
      <c r="A1669" s="8" t="s">
        <v>1926</v>
      </c>
      <c r="B1669" s="8" t="str">
        <f>IMAGE("http://plassets.ws.pho.to/a/e/default/2022.jpg")</f>
        <v/>
      </c>
      <c r="C1669" s="10">
        <v>2022.0</v>
      </c>
    </row>
    <row r="1670" ht="90.0" customHeight="1">
      <c r="A1670" s="8" t="s">
        <v>1927</v>
      </c>
      <c r="B1670" s="8" t="str">
        <f>IMAGE("http://plassets.ws.pho.to/a/e/default/849.jpg")</f>
        <v/>
      </c>
      <c r="C1670" s="10">
        <v>849.0</v>
      </c>
    </row>
    <row r="1671" ht="90.0" customHeight="1">
      <c r="A1671" s="8" t="s">
        <v>1928</v>
      </c>
      <c r="B1671" s="8" t="str">
        <f>IMAGE("http://plassets.ws.pho.to/a/e/default/2819.jpg")</f>
        <v/>
      </c>
      <c r="C1671" s="10">
        <v>2819.0</v>
      </c>
    </row>
    <row r="1672" ht="90.0" customHeight="1">
      <c r="A1672" s="8" t="s">
        <v>1929</v>
      </c>
      <c r="B1672" s="8" t="str">
        <f>IMAGE("http://plassets.ws.pho.to/a/e/default/2704.jpg")</f>
        <v/>
      </c>
      <c r="C1672" s="10">
        <v>2704.0</v>
      </c>
    </row>
    <row r="1673" ht="90.0" customHeight="1">
      <c r="A1673" s="8" t="s">
        <v>1930</v>
      </c>
      <c r="B1673" s="8" t="str">
        <f>IMAGE("http://plassets.ws.pho.to/a/e/default/2561.jpg")</f>
        <v/>
      </c>
      <c r="C1673" s="10">
        <v>2561.0</v>
      </c>
    </row>
    <row r="1674" ht="90.0" customHeight="1">
      <c r="A1674" s="8" t="s">
        <v>1931</v>
      </c>
      <c r="B1674" s="8" t="str">
        <f>IMAGE("http://plassets.ws.pho.to/a/e/default/1263.jpg")</f>
        <v/>
      </c>
      <c r="C1674" s="10">
        <v>1263.0</v>
      </c>
    </row>
    <row r="1675" ht="90.0" customHeight="1">
      <c r="A1675" s="8" t="s">
        <v>1932</v>
      </c>
      <c r="B1675" s="8" t="str">
        <f>IMAGE("http://plassets.ws.pho.to/a/e/default/1111.jpg")</f>
        <v/>
      </c>
      <c r="C1675" s="10">
        <v>1111.0</v>
      </c>
    </row>
    <row r="1676" ht="90.0" customHeight="1">
      <c r="A1676" s="8" t="s">
        <v>1933</v>
      </c>
      <c r="B1676" s="8" t="str">
        <f>IMAGE("http://plassets.ws.pho.to/a/e/default/1032.jpg")</f>
        <v/>
      </c>
      <c r="C1676" s="10">
        <v>1032.0</v>
      </c>
    </row>
    <row r="1677" ht="90.0" customHeight="1">
      <c r="A1677" s="8" t="s">
        <v>1934</v>
      </c>
      <c r="B1677" s="8" t="str">
        <f>IMAGE("http://plassets.ws.pho.to/a/e/default/1105.jpg")</f>
        <v/>
      </c>
      <c r="C1677" s="10">
        <v>1105.0</v>
      </c>
    </row>
    <row r="1678" ht="90.0" customHeight="1">
      <c r="A1678" s="8" t="s">
        <v>1935</v>
      </c>
      <c r="B1678" s="8" t="str">
        <f>IMAGE("http://plassets.ws.pho.to/a/e/default/1014.jpg")</f>
        <v/>
      </c>
      <c r="C1678" s="10">
        <v>1014.0</v>
      </c>
    </row>
    <row r="1679" ht="90.0" customHeight="1">
      <c r="A1679" s="8" t="s">
        <v>1936</v>
      </c>
      <c r="B1679" s="8" t="str">
        <f>IMAGE("http://plassets.ws.pho.to/a/e/default/2884.jpg")</f>
        <v/>
      </c>
      <c r="C1679" s="10">
        <v>2884.0</v>
      </c>
    </row>
    <row r="1680" ht="90.0" customHeight="1">
      <c r="A1680" s="8" t="s">
        <v>1937</v>
      </c>
      <c r="B1680" s="8" t="str">
        <f>IMAGE("http://plassets.ws.pho.to/a/e/default/1273.jpg")</f>
        <v/>
      </c>
      <c r="C1680" s="10">
        <v>1273.0</v>
      </c>
    </row>
    <row r="1681" ht="90.0" customHeight="1">
      <c r="A1681" s="8" t="s">
        <v>1940</v>
      </c>
      <c r="B1681" s="8" t="str">
        <f>IMAGE("http://plassets.ws.pho.to/a/e/default/1175.jpg")</f>
        <v/>
      </c>
      <c r="C1681" s="10">
        <v>1175.0</v>
      </c>
    </row>
    <row r="1682" ht="90.0" customHeight="1">
      <c r="A1682" s="8" t="s">
        <v>1942</v>
      </c>
      <c r="B1682" s="8" t="str">
        <f>IMAGE("http://plassets.ws.pho.to/a/e/default/901.jpg")</f>
        <v/>
      </c>
      <c r="C1682" s="10">
        <v>901.0</v>
      </c>
    </row>
    <row r="1683" ht="90.0" customHeight="1">
      <c r="A1683" s="8" t="s">
        <v>1943</v>
      </c>
      <c r="B1683" s="8" t="str">
        <f>IMAGE("http://plassets.ws.pho.to/a/e/default/1276.jpg")</f>
        <v/>
      </c>
      <c r="C1683" s="10">
        <v>1276.0</v>
      </c>
    </row>
    <row r="1684" ht="90.0" customHeight="1">
      <c r="A1684" s="8" t="s">
        <v>1944</v>
      </c>
      <c r="B1684" s="8" t="str">
        <f>IMAGE("http://plassets.ws.pho.to/a/e/default/1675.jpg")</f>
        <v/>
      </c>
      <c r="C1684" s="10">
        <v>1675.0</v>
      </c>
    </row>
    <row r="1685" ht="90.0" customHeight="1">
      <c r="A1685" s="8" t="s">
        <v>1945</v>
      </c>
      <c r="B1685" s="8" t="str">
        <f>IMAGE("http://plassets.ws.pho.to/a/e/default/1889.jpg")</f>
        <v/>
      </c>
      <c r="C1685" s="10">
        <v>1889.0</v>
      </c>
    </row>
    <row r="1686" ht="90.0" customHeight="1">
      <c r="A1686" s="8" t="s">
        <v>1946</v>
      </c>
      <c r="B1686" s="8" t="str">
        <f>IMAGE("http://plassets.ws.pho.to/a/e/default/1692.gif")</f>
        <v/>
      </c>
      <c r="C1686" s="10">
        <v>1692.0</v>
      </c>
    </row>
    <row r="1687" ht="90.0" customHeight="1">
      <c r="A1687" s="8" t="s">
        <v>1947</v>
      </c>
      <c r="B1687" s="8" t="str">
        <f>IMAGE("http://plassets.ws.pho.to/a/e/default/2230.jpg")</f>
        <v/>
      </c>
      <c r="C1687" s="10">
        <v>2230.0</v>
      </c>
    </row>
    <row r="1688" ht="90.0" customHeight="1">
      <c r="A1688" s="8" t="s">
        <v>1948</v>
      </c>
      <c r="B1688" s="8" t="str">
        <f>IMAGE("http://plassets.ws.pho.to/a/e/default/1214.jpg")</f>
        <v/>
      </c>
      <c r="C1688" s="10">
        <v>1214.0</v>
      </c>
    </row>
    <row r="1689" ht="90.0" customHeight="1">
      <c r="A1689" s="8" t="s">
        <v>1949</v>
      </c>
      <c r="B1689" s="8" t="str">
        <f>IMAGE("http://plassets.ws.pho.to/a/e/default/2543.jpg")</f>
        <v/>
      </c>
      <c r="C1689" s="10">
        <v>2543.0</v>
      </c>
    </row>
    <row r="1690" ht="90.0" customHeight="1">
      <c r="A1690" s="8" t="s">
        <v>1950</v>
      </c>
      <c r="B1690" s="8" t="str">
        <f>IMAGE("http://plassets.ws.pho.to/a/e/default/2195.jpg")</f>
        <v/>
      </c>
      <c r="C1690" s="10">
        <v>2195.0</v>
      </c>
    </row>
    <row r="1691" ht="90.0" customHeight="1">
      <c r="A1691" s="8" t="s">
        <v>1951</v>
      </c>
      <c r="B1691" s="8" t="str">
        <f>IMAGE("http://plassets.ws.pho.to/a/e/default/1658.jpg")</f>
        <v/>
      </c>
      <c r="C1691" s="10">
        <v>1658.0</v>
      </c>
    </row>
    <row r="1692" ht="90.0" customHeight="1">
      <c r="A1692" s="8" t="s">
        <v>1952</v>
      </c>
      <c r="B1692" s="8" t="str">
        <f>IMAGE("http://plassets.ws.pho.to/a/e/default/873.jpg")</f>
        <v/>
      </c>
      <c r="C1692" s="10">
        <v>873.0</v>
      </c>
    </row>
    <row r="1693" ht="90.0" customHeight="1">
      <c r="A1693" s="8" t="s">
        <v>1953</v>
      </c>
      <c r="B1693" s="8" t="str">
        <f>IMAGE("http://plassets.ws.pho.to/a/e/default/271.jpg")</f>
        <v/>
      </c>
      <c r="C1693" s="10">
        <v>271.0</v>
      </c>
    </row>
    <row r="1694" ht="90.0" customHeight="1">
      <c r="A1694" s="8" t="s">
        <v>1954</v>
      </c>
      <c r="B1694" s="8" t="str">
        <f>IMAGE("http://plassets.ws.pho.to/a/e/default/689.jpg")</f>
        <v/>
      </c>
      <c r="C1694" s="10">
        <v>689.0</v>
      </c>
    </row>
    <row r="1695" ht="90.0" customHeight="1">
      <c r="A1695" s="8" t="s">
        <v>1955</v>
      </c>
      <c r="B1695" s="8" t="str">
        <f>IMAGE("http://plassets.ws.pho.to/a/e/default/1281.jpg")</f>
        <v/>
      </c>
      <c r="C1695" s="10">
        <v>1281.0</v>
      </c>
    </row>
    <row r="1696" ht="90.0" customHeight="1">
      <c r="A1696" s="8" t="s">
        <v>1956</v>
      </c>
      <c r="B1696" s="8" t="str">
        <f>IMAGE("http://plassets.ws.pho.to/a/e/default/2236.jpg")</f>
        <v/>
      </c>
      <c r="C1696" s="10">
        <v>2236.0</v>
      </c>
    </row>
    <row r="1697" ht="90.0" customHeight="1">
      <c r="A1697" s="8" t="s">
        <v>1957</v>
      </c>
      <c r="B1697" s="8" t="str">
        <f>IMAGE("http://plassets.ws.pho.to/a/e/default/1055.jpg")</f>
        <v/>
      </c>
      <c r="C1697" s="10">
        <v>1055.0</v>
      </c>
    </row>
    <row r="1698" ht="90.0" customHeight="1">
      <c r="A1698" s="8" t="s">
        <v>1958</v>
      </c>
      <c r="B1698" s="8" t="str">
        <f>IMAGE("http://plassets.ws.pho.to/a/e/default/1120.jpg")</f>
        <v/>
      </c>
      <c r="C1698" s="10">
        <v>1120.0</v>
      </c>
    </row>
    <row r="1699" ht="90.0" customHeight="1">
      <c r="A1699" s="8" t="s">
        <v>1959</v>
      </c>
      <c r="B1699" s="8" t="str">
        <f>IMAGE("http://plassets.ws.pho.to/a/e/default/2593.jpg")</f>
        <v/>
      </c>
      <c r="C1699" s="10">
        <v>2593.0</v>
      </c>
    </row>
    <row r="1700" ht="90.0" customHeight="1">
      <c r="A1700" s="8" t="s">
        <v>1960</v>
      </c>
      <c r="B1700" s="8" t="str">
        <f>IMAGE("http://plassets.ws.pho.to/a/e/default/1283.jpg")</f>
        <v/>
      </c>
      <c r="C1700" s="10">
        <v>1283.0</v>
      </c>
    </row>
    <row r="1701" ht="90.0" customHeight="1">
      <c r="A1701" s="8" t="s">
        <v>1961</v>
      </c>
      <c r="B1701" s="8" t="str">
        <f>IMAGE("http://plassets.ws.pho.to/a/e/default/1980.jpg")</f>
        <v/>
      </c>
      <c r="C1701" s="10">
        <v>1980.0</v>
      </c>
    </row>
    <row r="1702" ht="90.0" customHeight="1">
      <c r="A1702" s="8" t="s">
        <v>1962</v>
      </c>
      <c r="B1702" s="8" t="str">
        <f>IMAGE("http://plassets.ws.pho.to/a/e/default/1785.jpg")</f>
        <v/>
      </c>
      <c r="C1702" s="10">
        <v>1785.0</v>
      </c>
    </row>
    <row r="1703" ht="90.0" customHeight="1">
      <c r="A1703" s="8" t="s">
        <v>1964</v>
      </c>
      <c r="B1703" s="8" t="str">
        <f>IMAGE("http://plassets.ws.pho.to/a/e/default/543.jpg")</f>
        <v/>
      </c>
      <c r="C1703" s="10">
        <v>543.0</v>
      </c>
    </row>
    <row r="1704" ht="90.0" customHeight="1">
      <c r="A1704" s="8" t="s">
        <v>1966</v>
      </c>
      <c r="B1704" s="8" t="str">
        <f>IMAGE("http://plassets.ws.pho.to/a/e/default/1157.jpg")</f>
        <v/>
      </c>
      <c r="C1704" s="10">
        <v>1157.0</v>
      </c>
    </row>
    <row r="1705" ht="90.0" customHeight="1">
      <c r="A1705" s="8" t="s">
        <v>1967</v>
      </c>
      <c r="B1705" s="8" t="str">
        <f>IMAGE("http://plassets.ws.pho.to/a/e/default/641.gif")</f>
        <v/>
      </c>
      <c r="C1705" s="10">
        <v>641.0</v>
      </c>
    </row>
    <row r="1706" ht="90.0" customHeight="1">
      <c r="A1706" s="8" t="s">
        <v>1968</v>
      </c>
      <c r="B1706" s="8" t="str">
        <f>IMAGE("http://plassets.ws.pho.to/a/e/default/883.jpg")</f>
        <v/>
      </c>
      <c r="C1706" s="10">
        <v>883.0</v>
      </c>
    </row>
    <row r="1707" ht="90.0" customHeight="1">
      <c r="A1707" s="8" t="s">
        <v>1969</v>
      </c>
      <c r="B1707" s="8" t="str">
        <f>IMAGE("http://plassets.ws.pho.to/a/e/default/2268.gif")</f>
        <v/>
      </c>
      <c r="C1707" s="10">
        <v>2268.0</v>
      </c>
    </row>
    <row r="1708" ht="90.0" customHeight="1">
      <c r="A1708" s="8" t="s">
        <v>1970</v>
      </c>
      <c r="B1708" s="8" t="str">
        <f>IMAGE("http://plassets.ws.pho.to/a/e/default/902.jpg")</f>
        <v/>
      </c>
      <c r="C1708" s="10">
        <v>902.0</v>
      </c>
    </row>
    <row r="1709" ht="90.0" customHeight="1">
      <c r="A1709" s="8" t="s">
        <v>1971</v>
      </c>
      <c r="B1709" s="8" t="str">
        <f>IMAGE("http://plassets.ws.pho.to/a/e/default/1072.jpg")</f>
        <v/>
      </c>
      <c r="C1709" s="10">
        <v>1072.0</v>
      </c>
    </row>
    <row r="1710" ht="90.0" customHeight="1">
      <c r="A1710" s="8" t="s">
        <v>1972</v>
      </c>
      <c r="B1710" s="8" t="str">
        <f>IMAGE("http://plassets.ws.pho.to/a/e/default/1227.jpg")</f>
        <v/>
      </c>
      <c r="C1710" s="10">
        <v>1227.0</v>
      </c>
    </row>
    <row r="1711" ht="90.0" customHeight="1">
      <c r="A1711" s="8" t="s">
        <v>1973</v>
      </c>
      <c r="B1711" s="8" t="str">
        <f>IMAGE("http://plassets.ws.pho.to/a/e/default/1188.jpg")</f>
        <v/>
      </c>
      <c r="C1711" s="10">
        <v>1188.0</v>
      </c>
    </row>
    <row r="1712" ht="90.0" customHeight="1">
      <c r="A1712" s="8" t="s">
        <v>1974</v>
      </c>
      <c r="B1712" s="8" t="str">
        <f>IMAGE("http://plassets.ws.pho.to/a/e/default/2370.jpg")</f>
        <v/>
      </c>
      <c r="C1712" s="10">
        <v>2370.0</v>
      </c>
    </row>
    <row r="1713" ht="90.0" customHeight="1">
      <c r="A1713" s="8" t="s">
        <v>1975</v>
      </c>
      <c r="B1713" s="8" t="str">
        <f>IMAGE("http://plassets.ws.pho.to/a/e/default/2201.jpg")</f>
        <v/>
      </c>
      <c r="C1713" s="10">
        <v>2201.0</v>
      </c>
    </row>
    <row r="1714" ht="90.0" customHeight="1">
      <c r="A1714" s="8" t="s">
        <v>1976</v>
      </c>
      <c r="B1714" s="8" t="str">
        <f>IMAGE("http://plassets.ws.pho.to/a/e/default/3047.jpg")</f>
        <v/>
      </c>
      <c r="C1714" s="10">
        <v>3047.0</v>
      </c>
    </row>
    <row r="1715" ht="90.0" customHeight="1">
      <c r="A1715" s="8" t="s">
        <v>1977</v>
      </c>
      <c r="B1715" s="8" t="str">
        <f>IMAGE("http://plassets.ws.pho.to/a/e/default/2192.jpg")</f>
        <v/>
      </c>
      <c r="C1715" s="10">
        <v>2192.0</v>
      </c>
    </row>
    <row r="1716" ht="90.0" customHeight="1">
      <c r="A1716" s="8" t="s">
        <v>1978</v>
      </c>
      <c r="B1716" s="8" t="str">
        <f>IMAGE("http://plassets.ws.pho.to/a/e/default/1746.jpg")</f>
        <v/>
      </c>
      <c r="C1716" s="10">
        <v>1746.0</v>
      </c>
    </row>
    <row r="1717" ht="90.0" customHeight="1">
      <c r="A1717" s="8" t="s">
        <v>1979</v>
      </c>
      <c r="B1717" s="8" t="str">
        <f>IMAGE("http://plassets.ws.pho.to/a/e/default/813.jpg")</f>
        <v/>
      </c>
      <c r="C1717" s="10">
        <v>813.0</v>
      </c>
    </row>
    <row r="1718" ht="90.0" customHeight="1">
      <c r="A1718" s="8" t="s">
        <v>1980</v>
      </c>
      <c r="B1718" s="8" t="str">
        <f>IMAGE("http://plassets.ws.pho.to/a/e/default/774.jpg")</f>
        <v/>
      </c>
      <c r="C1718" s="10">
        <v>774.0</v>
      </c>
    </row>
    <row r="1719" ht="90.0" customHeight="1">
      <c r="A1719" s="8" t="s">
        <v>1981</v>
      </c>
      <c r="B1719" s="8" t="str">
        <f>IMAGE("http://plassets.ws.pho.to/a/e/default/2218.jpg")</f>
        <v/>
      </c>
      <c r="C1719" s="10">
        <v>2218.0</v>
      </c>
    </row>
    <row r="1720" ht="90.0" customHeight="1">
      <c r="A1720" s="8" t="s">
        <v>1982</v>
      </c>
      <c r="B1720" s="8" t="str">
        <f>IMAGE("http://plassets.ws.pho.to/a/e/default/1429.jpg")</f>
        <v/>
      </c>
      <c r="C1720" s="10">
        <v>1429.0</v>
      </c>
    </row>
    <row r="1721" ht="90.0" customHeight="1">
      <c r="A1721" s="8" t="s">
        <v>1983</v>
      </c>
      <c r="B1721" s="8" t="str">
        <f>IMAGE("http://plassets.ws.pho.to/a/e/default/2369.jpg")</f>
        <v/>
      </c>
      <c r="C1721" s="10">
        <v>2369.0</v>
      </c>
    </row>
    <row r="1722" ht="90.0" customHeight="1">
      <c r="A1722" s="8" t="s">
        <v>1986</v>
      </c>
      <c r="B1722" s="8" t="str">
        <f>IMAGE("http://plassets.ws.pho.to/a/e/default/1844.jpg")</f>
        <v/>
      </c>
      <c r="C1722" s="10">
        <v>1844.0</v>
      </c>
    </row>
    <row r="1723" ht="90.0" customHeight="1">
      <c r="A1723" s="8" t="s">
        <v>1987</v>
      </c>
      <c r="B1723" s="8" t="str">
        <f>IMAGE("http://plassets.ws.pho.to/a/e/default/1192.jpg")</f>
        <v/>
      </c>
      <c r="C1723" s="10">
        <v>1192.0</v>
      </c>
    </row>
    <row r="1724" ht="90.0" customHeight="1">
      <c r="A1724" s="8" t="s">
        <v>1988</v>
      </c>
      <c r="B1724" s="8" t="str">
        <f>IMAGE("http://plassets.ws.pho.to/a/e/default/1126.jpg")</f>
        <v/>
      </c>
      <c r="C1724" s="10">
        <v>1126.0</v>
      </c>
    </row>
    <row r="1725" ht="90.0" customHeight="1">
      <c r="A1725" s="8" t="s">
        <v>1989</v>
      </c>
      <c r="B1725" s="8" t="str">
        <f>IMAGE("http://plassets.ws.pho.to/a/e/default/553.jpg")</f>
        <v/>
      </c>
      <c r="C1725" s="10">
        <v>553.0</v>
      </c>
    </row>
    <row r="1726" ht="90.0" customHeight="1">
      <c r="A1726" s="8" t="s">
        <v>1991</v>
      </c>
      <c r="B1726" s="8" t="str">
        <f>IMAGE("http://plassets.ws.pho.to/a/e/default/1718.gif")</f>
        <v/>
      </c>
      <c r="C1726" s="10">
        <v>1718.0</v>
      </c>
    </row>
    <row r="1727" ht="90.0" customHeight="1">
      <c r="A1727" s="8" t="s">
        <v>1993</v>
      </c>
      <c r="B1727" s="8" t="str">
        <f>IMAGE("http://plassets.ws.pho.to/a/e/default/635.gif")</f>
        <v/>
      </c>
      <c r="C1727" s="10">
        <v>635.0</v>
      </c>
    </row>
    <row r="1728" ht="90.0" customHeight="1">
      <c r="A1728" s="8" t="s">
        <v>1994</v>
      </c>
      <c r="B1728" s="8" t="str">
        <f>IMAGE("http://plassets.ws.pho.to/a/e/default/1633.jpg")</f>
        <v/>
      </c>
      <c r="C1728" s="10">
        <v>1633.0</v>
      </c>
    </row>
    <row r="1729" ht="90.0" customHeight="1">
      <c r="A1729" s="8" t="s">
        <v>1995</v>
      </c>
      <c r="B1729" s="8" t="str">
        <f>IMAGE("http://plassets.ws.pho.to/a/e/default/772.jpg")</f>
        <v/>
      </c>
      <c r="C1729" s="10">
        <v>772.0</v>
      </c>
    </row>
    <row r="1730" ht="90.0" customHeight="1">
      <c r="A1730" s="8" t="s">
        <v>1996</v>
      </c>
      <c r="B1730" s="8" t="str">
        <f>IMAGE("http://plassets.ws.pho.to/a/e/default/1747.jpg")</f>
        <v/>
      </c>
      <c r="C1730" s="10">
        <v>1747.0</v>
      </c>
    </row>
    <row r="1731" ht="90.0" customHeight="1">
      <c r="A1731" s="8" t="s">
        <v>1997</v>
      </c>
      <c r="B1731" s="8" t="str">
        <f>IMAGE("http://plassets.ws.pho.to/a/e/default/960.jpg")</f>
        <v/>
      </c>
      <c r="C1731" s="10">
        <v>960.0</v>
      </c>
    </row>
    <row r="1732" ht="90.0" customHeight="1">
      <c r="A1732" s="8" t="s">
        <v>1998</v>
      </c>
      <c r="B1732" s="8" t="str">
        <f>IMAGE("http://plassets.ws.pho.to/a/e/default/2295.jpg")</f>
        <v/>
      </c>
      <c r="C1732" s="10">
        <v>2295.0</v>
      </c>
    </row>
    <row r="1733" ht="90.0" customHeight="1">
      <c r="A1733" s="8" t="s">
        <v>1999</v>
      </c>
      <c r="B1733" s="8" t="str">
        <f>IMAGE("http://plassets.ws.pho.to/a/e/default/2231.jpg")</f>
        <v/>
      </c>
      <c r="C1733" s="10">
        <v>2231.0</v>
      </c>
    </row>
    <row r="1734" ht="90.0" customHeight="1">
      <c r="A1734" s="8" t="s">
        <v>2001</v>
      </c>
      <c r="B1734" s="8" t="str">
        <f>IMAGE("http://plassets.ws.pho.to/a/e/default/538.jpg")</f>
        <v/>
      </c>
      <c r="C1734" s="10">
        <v>538.0</v>
      </c>
    </row>
    <row r="1735" ht="90.0" customHeight="1">
      <c r="A1735" s="8" t="s">
        <v>2002</v>
      </c>
      <c r="B1735" s="8" t="str">
        <f>IMAGE("http://plassets.ws.pho.to/a/e/default/1789.jpg")</f>
        <v/>
      </c>
      <c r="C1735" s="10">
        <v>1789.0</v>
      </c>
    </row>
    <row r="1736" ht="90.0" customHeight="1">
      <c r="A1736" s="8" t="s">
        <v>2003</v>
      </c>
      <c r="B1736" s="8" t="str">
        <f>IMAGE("http://plassets.ws.pho.to/a/e/default/1811.jpg")</f>
        <v/>
      </c>
      <c r="C1736" s="10">
        <v>1811.0</v>
      </c>
    </row>
    <row r="1737" ht="90.0" customHeight="1">
      <c r="A1737" s="8" t="s">
        <v>2004</v>
      </c>
      <c r="B1737" s="8" t="str">
        <f>IMAGE("http://plassets.ws.pho.to/a/e/default/1748.jpg")</f>
        <v/>
      </c>
      <c r="C1737" s="10">
        <v>1748.0</v>
      </c>
    </row>
    <row r="1738" ht="90.0" customHeight="1">
      <c r="A1738" s="8" t="s">
        <v>2005</v>
      </c>
      <c r="B1738" s="8" t="str">
        <f>IMAGE("http://plassets.ws.pho.to/a/e/default/2202.jpg")</f>
        <v/>
      </c>
      <c r="C1738" s="10">
        <v>2202.0</v>
      </c>
    </row>
    <row r="1739" ht="90.0" customHeight="1">
      <c r="A1739" s="8" t="s">
        <v>2006</v>
      </c>
      <c r="B1739" s="8" t="str">
        <f>IMAGE("http://plassets.ws.pho.to/a/e/default/1660.jpg")</f>
        <v/>
      </c>
      <c r="C1739" s="10">
        <v>1660.0</v>
      </c>
    </row>
    <row r="1740" ht="90.0" customHeight="1">
      <c r="A1740" s="8" t="s">
        <v>2007</v>
      </c>
      <c r="B1740" s="8" t="str">
        <f>IMAGE("http://plassets.ws.pho.to/a/e/default/1255.jpg")</f>
        <v/>
      </c>
      <c r="C1740" s="10">
        <v>1255.0</v>
      </c>
    </row>
    <row r="1741" ht="90.0" customHeight="1">
      <c r="A1741" s="8" t="s">
        <v>2008</v>
      </c>
      <c r="B1741" s="8" t="str">
        <f>IMAGE("http://plassets.ws.pho.to/a/e/default/1250.jpg")</f>
        <v/>
      </c>
      <c r="C1741" s="10">
        <v>1250.0</v>
      </c>
    </row>
    <row r="1742" ht="90.0" customHeight="1">
      <c r="A1742" s="8" t="s">
        <v>2009</v>
      </c>
      <c r="B1742" s="8" t="str">
        <f>IMAGE("http://plassets.ws.pho.to/a/e/default/2815.gif")</f>
        <v/>
      </c>
      <c r="C1742" s="10">
        <v>2815.0</v>
      </c>
    </row>
    <row r="1743" ht="90.0" customHeight="1">
      <c r="A1743" s="8" t="s">
        <v>2010</v>
      </c>
      <c r="B1743" s="8" t="str">
        <f>IMAGE("http://plassets.ws.pho.to/a/e/default/3014.jpg")</f>
        <v/>
      </c>
      <c r="C1743" s="10">
        <v>3014.0</v>
      </c>
    </row>
    <row r="1744" ht="90.0" customHeight="1">
      <c r="A1744" s="8" t="s">
        <v>2011</v>
      </c>
      <c r="B1744" s="8" t="str">
        <f>IMAGE("http://plassets.ws.pho.to/a/e/default/2856.jpg")</f>
        <v/>
      </c>
      <c r="C1744" s="10">
        <v>2856.0</v>
      </c>
    </row>
    <row r="1745" ht="90.0" customHeight="1">
      <c r="A1745" s="8" t="s">
        <v>2012</v>
      </c>
      <c r="B1745" s="8" t="str">
        <f>IMAGE("http://plassets.ws.pho.to/a/e/default/1719.gif")</f>
        <v/>
      </c>
      <c r="C1745" s="10">
        <v>1719.0</v>
      </c>
    </row>
    <row r="1746" ht="90.0" customHeight="1">
      <c r="A1746" s="8" t="s">
        <v>2013</v>
      </c>
      <c r="B1746" s="8" t="str">
        <f>IMAGE("http://plassets.ws.pho.to/a/e/default/2933.jpg")</f>
        <v/>
      </c>
      <c r="C1746" s="10">
        <v>2933.0</v>
      </c>
    </row>
    <row r="1747" ht="90.0" customHeight="1">
      <c r="A1747" s="8" t="s">
        <v>2014</v>
      </c>
      <c r="B1747" s="8" t="str">
        <f>IMAGE("http://plassets.ws.pho.to/a/e/default/639.gif")</f>
        <v/>
      </c>
      <c r="C1747" s="10">
        <v>639.0</v>
      </c>
    </row>
    <row r="1748" ht="90.0" customHeight="1">
      <c r="A1748" s="8" t="s">
        <v>2015</v>
      </c>
      <c r="B1748" s="8" t="str">
        <f>IMAGE("http://plassets.ws.pho.to/a/e/default/1750.jpg")</f>
        <v/>
      </c>
      <c r="C1748" s="10">
        <v>1750.0</v>
      </c>
    </row>
    <row r="1749" ht="90.0" customHeight="1">
      <c r="A1749" s="8" t="s">
        <v>2016</v>
      </c>
      <c r="B1749" s="8" t="str">
        <f>IMAGE("http://plassets.ws.pho.to/a/e/default/1749.jpg")</f>
        <v/>
      </c>
      <c r="C1749" s="10">
        <v>1749.0</v>
      </c>
    </row>
    <row r="1750" ht="90.0" customHeight="1">
      <c r="A1750" s="8" t="s">
        <v>2017</v>
      </c>
      <c r="B1750" s="8" t="str">
        <f>IMAGE("http://plassets.ws.pho.to/a/e/default/586.jpg")</f>
        <v/>
      </c>
      <c r="C1750" s="10">
        <v>586.0</v>
      </c>
    </row>
    <row r="1751" ht="90.0" customHeight="1">
      <c r="A1751" s="8" t="s">
        <v>2018</v>
      </c>
      <c r="B1751" s="8" t="str">
        <f>IMAGE("http://plassets.ws.pho.to/a/e/default/775.gif")</f>
        <v/>
      </c>
      <c r="C1751" s="10">
        <v>775.0</v>
      </c>
    </row>
    <row r="1752" ht="90.0" customHeight="1">
      <c r="A1752" s="8" t="s">
        <v>2019</v>
      </c>
      <c r="B1752" s="8" t="str">
        <f>IMAGE("http://plassets.ws.pho.to/a/e/default/1805.jpg")</f>
        <v/>
      </c>
      <c r="C1752" s="10">
        <v>1805.0</v>
      </c>
    </row>
    <row r="1753" ht="90.0" customHeight="1">
      <c r="A1753" s="8" t="s">
        <v>2021</v>
      </c>
      <c r="B1753" s="8" t="str">
        <f>IMAGE("http://plassets.ws.pho.to/a/e/default/2544.jpg")</f>
        <v/>
      </c>
      <c r="C1753" s="10">
        <v>2544.0</v>
      </c>
    </row>
    <row r="1754" ht="90.0" customHeight="1">
      <c r="A1754" s="8" t="s">
        <v>2022</v>
      </c>
      <c r="B1754" s="8" t="str">
        <f>IMAGE("http://plassets.ws.pho.to/a/e/default/1647.jpg")</f>
        <v/>
      </c>
      <c r="C1754" s="10">
        <v>1647.0</v>
      </c>
    </row>
    <row r="1755" ht="90.0" customHeight="1">
      <c r="A1755" s="8" t="s">
        <v>2023</v>
      </c>
      <c r="B1755" s="8" t="str">
        <f>IMAGE("http://plassets.ws.pho.to/a/e/default/1539.jpg")</f>
        <v/>
      </c>
      <c r="C1755" s="10">
        <v>1539.0</v>
      </c>
    </row>
    <row r="1756" ht="90.0" customHeight="1">
      <c r="A1756" s="8" t="s">
        <v>2024</v>
      </c>
      <c r="B1756" s="8" t="str">
        <f>IMAGE("http://plassets.ws.pho.to/a/e/default/3086.jpg")</f>
        <v/>
      </c>
      <c r="C1756" s="10">
        <v>3086.0</v>
      </c>
    </row>
    <row r="1757" ht="90.0" customHeight="1">
      <c r="A1757" s="8" t="s">
        <v>2025</v>
      </c>
      <c r="B1757" s="8" t="str">
        <f>IMAGE("http://plassets.ws.pho.to/a/e/default/2291.jpg")</f>
        <v/>
      </c>
      <c r="C1757" s="10">
        <v>2291.0</v>
      </c>
    </row>
    <row r="1758" ht="90.0" customHeight="1">
      <c r="A1758" s="8" t="s">
        <v>2026</v>
      </c>
      <c r="B1758" s="8" t="str">
        <f>IMAGE("http://plassets.ws.pho.to/a/e/default/3015.jpg")</f>
        <v/>
      </c>
      <c r="C1758" s="10">
        <v>3015.0</v>
      </c>
    </row>
    <row r="1759" ht="90.0" customHeight="1">
      <c r="A1759" s="8" t="s">
        <v>2028</v>
      </c>
      <c r="B1759" s="8" t="str">
        <f>IMAGE("http://plassets.ws.pho.to/a/e/default/302.jpg")</f>
        <v/>
      </c>
      <c r="C1759" s="10">
        <v>302.0</v>
      </c>
    </row>
    <row r="1760" ht="90.0" customHeight="1">
      <c r="A1760" s="8" t="s">
        <v>2029</v>
      </c>
      <c r="B1760" s="8" t="str">
        <f>IMAGE("http://plassets.ws.pho.to/a/e/default/2559.jpg")</f>
        <v/>
      </c>
      <c r="C1760" s="10">
        <v>2559.0</v>
      </c>
    </row>
    <row r="1761" ht="90.0" customHeight="1">
      <c r="A1761" s="8" t="s">
        <v>2030</v>
      </c>
      <c r="B1761" s="8" t="str">
        <f>IMAGE("http://plassets.ws.pho.to/a/e/default/2636.jpg")</f>
        <v/>
      </c>
      <c r="C1761" s="10">
        <v>2636.0</v>
      </c>
    </row>
    <row r="1762" ht="90.0" customHeight="1">
      <c r="A1762" s="8" t="s">
        <v>2032</v>
      </c>
      <c r="B1762" s="8" t="str">
        <f>IMAGE("http://plassets.ws.pho.to/a/e/default/2336.jpg")</f>
        <v/>
      </c>
      <c r="C1762" s="10">
        <v>2336.0</v>
      </c>
    </row>
    <row r="1763" ht="90.0" customHeight="1">
      <c r="A1763" s="8" t="s">
        <v>2033</v>
      </c>
      <c r="B1763" s="8" t="str">
        <f>IMAGE("http://plassets.ws.pho.to/a/e/default/3040.jpg")</f>
        <v/>
      </c>
      <c r="C1763" s="10">
        <v>3040.0</v>
      </c>
    </row>
    <row r="1764" ht="90.0" customHeight="1">
      <c r="A1764" s="8" t="s">
        <v>2034</v>
      </c>
      <c r="B1764" s="8" t="str">
        <f>IMAGE("http://plassets.ws.pho.to/a/e/default/2584.jpg")</f>
        <v/>
      </c>
      <c r="C1764" s="10">
        <v>2584.0</v>
      </c>
    </row>
    <row r="1765" ht="90.0" customHeight="1">
      <c r="A1765" s="8" t="s">
        <v>2035</v>
      </c>
      <c r="B1765" s="8" t="str">
        <f>IMAGE("http://plassets.ws.pho.to/a/e/default/1163.jpg")</f>
        <v/>
      </c>
      <c r="C1765" s="10">
        <v>1163.0</v>
      </c>
    </row>
    <row r="1766" ht="90.0" customHeight="1">
      <c r="A1766" s="8" t="s">
        <v>2037</v>
      </c>
      <c r="B1766" s="8" t="str">
        <f>IMAGE("http://plassets.ws.pho.to/a/e/default/448.jpg")</f>
        <v/>
      </c>
      <c r="C1766" s="10">
        <v>448.0</v>
      </c>
    </row>
    <row r="1767" ht="90.0" customHeight="1">
      <c r="A1767" s="8" t="s">
        <v>2038</v>
      </c>
      <c r="B1767" s="8" t="str">
        <f>IMAGE("http://plassets.ws.pho.to/a/e/default/2850.jpg")</f>
        <v/>
      </c>
      <c r="C1767" s="10">
        <v>2850.0</v>
      </c>
    </row>
    <row r="1768" ht="90.0" customHeight="1">
      <c r="A1768" s="8" t="s">
        <v>2039</v>
      </c>
      <c r="B1768" s="8" t="str">
        <f>IMAGE("http://plassets.ws.pho.to/a/e/default/1223.jpg")</f>
        <v/>
      </c>
      <c r="C1768" s="10">
        <v>1223.0</v>
      </c>
    </row>
    <row r="1769" ht="90.0" customHeight="1">
      <c r="A1769" s="8" t="s">
        <v>2040</v>
      </c>
      <c r="B1769" s="8" t="str">
        <f>IMAGE("http://plassets.ws.pho.to/a/e/default/733.jpg")</f>
        <v/>
      </c>
      <c r="C1769" s="10">
        <v>733.0</v>
      </c>
    </row>
    <row r="1770" ht="90.0" customHeight="1">
      <c r="A1770" s="8" t="s">
        <v>2041</v>
      </c>
      <c r="B1770" s="8" t="str">
        <f>IMAGE("http://plassets.ws.pho.to/a/e/default/2187.jpg")</f>
        <v/>
      </c>
      <c r="C1770" s="10">
        <v>2187.0</v>
      </c>
    </row>
  </sheetData>
  <hyperlinks>
    <hyperlink r:id="rId1" ref="A1069"/>
  </hyperlinks>
  <drawing r:id="rId2"/>
</worksheet>
</file>