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C60766A7-C7C2-4789-89D6-F45C44CA51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Таблица отпусков 2022" sheetId="1" r:id="rId1"/>
    <sheet name="Праздники" sheetId="2" r:id="rId2"/>
  </sheets>
  <externalReferences>
    <externalReference r:id="rId3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O5" i="1"/>
  <c r="O6" i="1"/>
  <c r="O7" i="1"/>
  <c r="O8" i="1"/>
  <c r="O9" i="1"/>
  <c r="O10" i="1"/>
  <c r="O11" i="1"/>
  <c r="K11" i="1"/>
  <c r="K5" i="1"/>
  <c r="K6" i="1"/>
  <c r="K7" i="1"/>
  <c r="K8" i="1"/>
  <c r="K9" i="1"/>
  <c r="K10" i="1"/>
  <c r="G5" i="1"/>
  <c r="G6" i="1"/>
  <c r="G7" i="1"/>
  <c r="G8" i="1"/>
  <c r="G9" i="1"/>
  <c r="G10" i="1"/>
  <c r="G11" i="1"/>
  <c r="O4" i="1"/>
  <c r="U11" i="1"/>
  <c r="V11" i="1" s="1"/>
  <c r="C11" i="1"/>
  <c r="U10" i="1"/>
  <c r="V10" i="1" s="1"/>
  <c r="C10" i="1"/>
  <c r="U9" i="1"/>
  <c r="V9" i="1" s="1"/>
  <c r="C9" i="1"/>
  <c r="U8" i="1"/>
  <c r="V8" i="1" s="1"/>
  <c r="C8" i="1"/>
  <c r="D8" i="1" s="1"/>
  <c r="U7" i="1"/>
  <c r="V7" i="1" s="1"/>
  <c r="C7" i="1"/>
  <c r="U6" i="1"/>
  <c r="V6" i="1" s="1"/>
  <c r="C6" i="1"/>
  <c r="U5" i="1"/>
  <c r="V5" i="1" s="1"/>
  <c r="C5" i="1"/>
  <c r="U4" i="1"/>
  <c r="V4" i="1" s="1"/>
  <c r="S4" i="1"/>
  <c r="G4" i="1"/>
  <c r="C4" i="1"/>
  <c r="H4" i="1" l="1"/>
  <c r="D7" i="1"/>
  <c r="H7" i="1" s="1"/>
  <c r="D6" i="1"/>
  <c r="H6" i="1" s="1"/>
  <c r="H5" i="1"/>
  <c r="L5" i="1" s="1"/>
  <c r="P5" i="1" s="1"/>
  <c r="D11" i="1"/>
  <c r="H11" i="1" s="1"/>
  <c r="D10" i="1"/>
  <c r="H10" i="1" s="1"/>
  <c r="D9" i="1"/>
  <c r="H8" i="1"/>
  <c r="K4" i="1"/>
  <c r="L4" i="1" l="1"/>
  <c r="P4" i="1" s="1"/>
  <c r="L8" i="1"/>
  <c r="P8" i="1" s="1"/>
  <c r="L6" i="1"/>
  <c r="P6" i="1" s="1"/>
  <c r="L7" i="1"/>
  <c r="P7" i="1" s="1"/>
  <c r="L11" i="1"/>
  <c r="P11" i="1" s="1"/>
  <c r="L10" i="1"/>
  <c r="P10" i="1" s="1"/>
  <c r="H9" i="1"/>
  <c r="L9" i="1" l="1"/>
  <c r="P9" i="1" s="1"/>
</calcChain>
</file>

<file path=xl/sharedStrings.xml><?xml version="1.0" encoding="utf-8"?>
<sst xmlns="http://schemas.openxmlformats.org/spreadsheetml/2006/main" count="32" uniqueCount="32">
  <si>
    <t>Сотрудник</t>
  </si>
  <si>
    <t>Должность</t>
  </si>
  <si>
    <t>Начало года</t>
  </si>
  <si>
    <t>Столбец1</t>
  </si>
  <si>
    <t>Дата начала1</t>
  </si>
  <si>
    <t>Продолжительность1, дней</t>
  </si>
  <si>
    <t>Дата конца1</t>
  </si>
  <si>
    <t>Столбец2</t>
  </si>
  <si>
    <t>Дата начала2</t>
  </si>
  <si>
    <t>Продолжительность2, дней</t>
  </si>
  <si>
    <t>Дата конца2</t>
  </si>
  <si>
    <t>Дата начала3</t>
  </si>
  <si>
    <t>Продолжительность3, дней</t>
  </si>
  <si>
    <t>Дата конца3</t>
  </si>
  <si>
    <t>Дата начала4</t>
  </si>
  <si>
    <t>Продолжительность4, дней</t>
  </si>
  <si>
    <t>Дата конца4</t>
  </si>
  <si>
    <t>Положено за год</t>
  </si>
  <si>
    <t>Израсхо- довано</t>
  </si>
  <si>
    <t>Оста- лось</t>
  </si>
  <si>
    <t>Сотрудник 1</t>
  </si>
  <si>
    <t>Сотрудник 2</t>
  </si>
  <si>
    <t>Сотрудник 3</t>
  </si>
  <si>
    <t>Сотрудник 4</t>
  </si>
  <si>
    <t>Сотрудник 5</t>
  </si>
  <si>
    <t>Сотрудник 6</t>
  </si>
  <si>
    <t>Сотрудник 7</t>
  </si>
  <si>
    <t>Сотрудник 8</t>
  </si>
  <si>
    <t>дата начало года</t>
  </si>
  <si>
    <t>Нераб. дни 2022</t>
  </si>
  <si>
    <t>Столбец3</t>
  </si>
  <si>
    <t>Столбец4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</si>
</sst>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F2F2F2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 applyProtection="1">
      <alignment horizontal="left" vertical="center" wrapText="1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14" fontId="2" fillId="0" borderId="2" xfId="0" applyNumberFormat="1" applyFont="1" applyBorder="1"/>
    <xf numFmtId="0" fontId="2" fillId="0" borderId="2" xfId="0" applyFont="1" applyBorder="1"/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2" borderId="1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Alignment="1">
      <alignment horizont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2" borderId="4" xfId="0" applyFont="1" applyFill="1" applyBorder="1" applyAlignment="1" applyProtection="1">
      <alignment horizontal="center"/>
      <protection locked="0"/>
    </xf>
    <xf numFmtId="14" fontId="3" fillId="3" borderId="2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26">
    <dxf>
      <font>
        <strike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0" tint="-0.249977111117893"/>
        </patternFill>
      </fill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outline="0">
        <left style="thin">
          <color auto="1"/>
        </left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outline="0">
        <right style="thin">
          <color auto="1"/>
        </right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font>
        <strike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Times New Roman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'Таблица отпусков 2022'!$D$3</c:f>
              <c:strCache>
                <c:ptCount val="1"/>
                <c:pt idx="0">
                  <c:v>Столбец1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2022'!$D$4:$D$11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33</c:v>
                </c:pt>
                <c:pt idx="3">
                  <c:v>34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7-433D-BB5E-C6309389FB74}"/>
            </c:ext>
          </c:extLst>
        </c:ser>
        <c:ser>
          <c:idx val="1"/>
          <c:order val="1"/>
          <c:tx>
            <c:strRef>
              <c:f>'Таблица отпусков 2022'!$F$3</c:f>
              <c:strCache>
                <c:ptCount val="1"/>
                <c:pt idx="0">
                  <c:v>Продолжительность1, дней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invertIfNegative val="0"/>
          <c:dLbls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2022'!$F$4:$F$11</c:f>
              <c:numCache>
                <c:formatCode>General</c:formatCode>
                <c:ptCount val="8"/>
                <c:pt idx="0">
                  <c:v>7</c:v>
                </c:pt>
                <c:pt idx="1">
                  <c:v>10</c:v>
                </c:pt>
                <c:pt idx="2">
                  <c:v>5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7-433D-BB5E-C6309389FB74}"/>
            </c:ext>
          </c:extLst>
        </c:ser>
        <c:ser>
          <c:idx val="2"/>
          <c:order val="2"/>
          <c:tx>
            <c:strRef>
              <c:f>'Таблица отпусков 2022'!$H$3</c:f>
              <c:strCache>
                <c:ptCount val="1"/>
                <c:pt idx="0">
                  <c:v>Столбец2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2022'!$H$4:$H$11</c:f>
              <c:numCache>
                <c:formatCode>General</c:formatCode>
                <c:ptCount val="8"/>
                <c:pt idx="0">
                  <c:v>20</c:v>
                </c:pt>
                <c:pt idx="1">
                  <c:v>59</c:v>
                </c:pt>
                <c:pt idx="2">
                  <c:v>38</c:v>
                </c:pt>
                <c:pt idx="3">
                  <c:v>36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7-433D-BB5E-C6309389FB74}"/>
            </c:ext>
          </c:extLst>
        </c:ser>
        <c:ser>
          <c:idx val="3"/>
          <c:order val="3"/>
          <c:tx>
            <c:strRef>
              <c:f>'Таблица отпусков 2022'!$J$3</c:f>
              <c:strCache>
                <c:ptCount val="1"/>
                <c:pt idx="0">
                  <c:v>Продолжительность2, дней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2022'!$J$4:$J$11</c:f>
              <c:numCache>
                <c:formatCode>General</c:formatCode>
                <c:ptCount val="8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7-433D-BB5E-C6309389FB74}"/>
            </c:ext>
          </c:extLst>
        </c:ser>
        <c:ser>
          <c:idx val="4"/>
          <c:order val="4"/>
          <c:tx>
            <c:strRef>
              <c:f>'Таблица отпусков 2022'!$L$3</c:f>
              <c:strCache>
                <c:ptCount val="1"/>
                <c:pt idx="0">
                  <c:v>Столбец3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2022'!$L$4:$L$11</c:f>
              <c:numCache>
                <c:formatCode>General</c:formatCode>
                <c:ptCount val="8"/>
                <c:pt idx="0">
                  <c:v>126</c:v>
                </c:pt>
                <c:pt idx="1">
                  <c:v>106</c:v>
                </c:pt>
                <c:pt idx="2">
                  <c:v>104</c:v>
                </c:pt>
                <c:pt idx="3">
                  <c:v>106</c:v>
                </c:pt>
                <c:pt idx="4">
                  <c:v>106</c:v>
                </c:pt>
                <c:pt idx="5">
                  <c:v>106</c:v>
                </c:pt>
                <c:pt idx="6">
                  <c:v>101</c:v>
                </c:pt>
                <c:pt idx="7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7-433D-BB5E-C6309389FB74}"/>
            </c:ext>
          </c:extLst>
        </c:ser>
        <c:ser>
          <c:idx val="5"/>
          <c:order val="5"/>
          <c:tx>
            <c:strRef>
              <c:f>'Таблица отпусков 2022'!$N$3</c:f>
              <c:strCache>
                <c:ptCount val="1"/>
                <c:pt idx="0">
                  <c:v>Продолжительность3, дней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2022'!$N$4:$N$11</c:f>
              <c:numCache>
                <c:formatCode>General</c:formatCode>
                <c:ptCount val="8"/>
                <c:pt idx="0">
                  <c:v>5</c:v>
                </c:pt>
                <c:pt idx="1">
                  <c:v>7</c:v>
                </c:pt>
                <c:pt idx="2">
                  <c:v>10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7-433D-BB5E-C6309389FB74}"/>
            </c:ext>
          </c:extLst>
        </c:ser>
        <c:ser>
          <c:idx val="6"/>
          <c:order val="6"/>
          <c:tx>
            <c:strRef>
              <c:f>'Таблица отпусков 2022'!$P$3</c:f>
              <c:strCache>
                <c:ptCount val="1"/>
                <c:pt idx="0">
                  <c:v>Столбец4</c:v>
                </c:pt>
              </c:strCache>
            </c:strRef>
          </c:tx>
          <c:spPr>
            <a:noFill/>
            <a:ln w="0">
              <a:noFill/>
            </a:ln>
          </c:spPr>
          <c:invertIfNegative val="0"/>
          <c:dLbls>
            <c:delete val="1"/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2022'!$P$4:$P$11</c:f>
              <c:numCache>
                <c:formatCode>General</c:formatCode>
                <c:ptCount val="8"/>
                <c:pt idx="0">
                  <c:v>140</c:v>
                </c:pt>
                <c:pt idx="1">
                  <c:v>119</c:v>
                </c:pt>
                <c:pt idx="2">
                  <c:v>116</c:v>
                </c:pt>
                <c:pt idx="3">
                  <c:v>119</c:v>
                </c:pt>
                <c:pt idx="4">
                  <c:v>121</c:v>
                </c:pt>
                <c:pt idx="5">
                  <c:v>119</c:v>
                </c:pt>
                <c:pt idx="6">
                  <c:v>121</c:v>
                </c:pt>
                <c:pt idx="7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7-433D-BB5E-C6309389FB74}"/>
            </c:ext>
          </c:extLst>
        </c:ser>
        <c:ser>
          <c:idx val="7"/>
          <c:order val="7"/>
          <c:tx>
            <c:strRef>
              <c:f>'Таблица отпусков 2022'!$R$3</c:f>
              <c:strCache>
                <c:ptCount val="1"/>
                <c:pt idx="0">
                  <c:v>Продолжительность4, дней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dLbls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'[1]График отпусков 2016 год'!$A$9:$A$17</c:f>
              <c:strCache>
                <c:ptCount val="9"/>
                <c:pt idx="0">
                  <c:v>Сотрудник 1</c:v>
                </c:pt>
                <c:pt idx="1">
                  <c:v>Сотрудник 2</c:v>
                </c:pt>
                <c:pt idx="2">
                  <c:v>Сотрудник 3</c:v>
                </c:pt>
                <c:pt idx="3">
                  <c:v>Сотрудник 4</c:v>
                </c:pt>
                <c:pt idx="4">
                  <c:v>Сотрудник 5</c:v>
                </c:pt>
                <c:pt idx="5">
                  <c:v>Сотрудник 6</c:v>
                </c:pt>
                <c:pt idx="6">
                  <c:v>Сотрудник 7</c:v>
                </c:pt>
                <c:pt idx="7">
                  <c:v>Сотрудник 8</c:v>
                </c:pt>
                <c:pt idx="8">
                  <c:v>0</c:v>
                </c:pt>
              </c:strCache>
            </c:strRef>
          </c:cat>
          <c:val>
            <c:numRef>
              <c:f>'Таблица отпусков 2022'!$R$4:$R$11</c:f>
              <c:numCache>
                <c:formatCode>General</c:formatCode>
                <c:ptCount val="8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067-433D-BB5E-C6309389FB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100"/>
        <c:axId val="10126892"/>
        <c:axId val="55704167"/>
      </c:barChart>
      <c:catAx>
        <c:axId val="10126892"/>
        <c:scaling>
          <c:orientation val="maxMin"/>
        </c:scaling>
        <c:delete val="0"/>
        <c:axPos val="l"/>
        <c:majorGridlines>
          <c:spPr>
            <a:ln w="648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1260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55704167"/>
        <c:crosses val="autoZero"/>
        <c:auto val="1"/>
        <c:lblAlgn val="ctr"/>
        <c:lblOffset val="100"/>
        <c:noMultiLvlLbl val="0"/>
      </c:catAx>
      <c:valAx>
        <c:axId val="55704167"/>
        <c:scaling>
          <c:orientation val="minMax"/>
          <c:min val="1"/>
        </c:scaling>
        <c:delete val="0"/>
        <c:axPos val="t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minorGridlines>
          <c:spPr>
            <a:ln w="9360">
              <a:solidFill>
                <a:srgbClr val="B7B7B7"/>
              </a:solidFill>
              <a:round/>
            </a:ln>
          </c:spPr>
        </c:minorGridlines>
        <c:numFmt formatCode="[$-419]mmmm;@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endParaRPr lang="ru-RU"/>
          </a:p>
        </c:txPr>
        <c:crossAx val="10126892"/>
        <c:crosses val="autoZero"/>
        <c:crossBetween val="between"/>
        <c:majorUnit val="31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74558</xdr:rowOff>
    </xdr:from>
    <xdr:to>
      <xdr:col>25</xdr:col>
      <xdr:colOff>11880</xdr:colOff>
      <xdr:row>32</xdr:row>
      <xdr:rowOff>38798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5B16028-A0D0-4C5B-8923-C118D1A40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_b/Downloads/table_2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рафик отпусков 2016 год"/>
      <sheetName val="Праздники"/>
    </sheetNames>
    <sheetDataSet>
      <sheetData sheetId="0">
        <row r="8">
          <cell r="D8" t="str">
            <v>Столбец1</v>
          </cell>
        </row>
        <row r="9">
          <cell r="A9" t="str">
            <v>Сотрудник 1</v>
          </cell>
        </row>
        <row r="10">
          <cell r="A10" t="str">
            <v>Сотрудник 2</v>
          </cell>
        </row>
        <row r="11">
          <cell r="A11" t="str">
            <v>Сотрудник 3</v>
          </cell>
        </row>
        <row r="12">
          <cell r="A12" t="str">
            <v>Сотрудник 4</v>
          </cell>
        </row>
        <row r="13">
          <cell r="A13" t="str">
            <v>Сотрудник 5</v>
          </cell>
        </row>
        <row r="14">
          <cell r="A14" t="str">
            <v>Сотрудник 6</v>
          </cell>
        </row>
        <row r="15">
          <cell r="A15" t="str">
            <v>Сотрудник 7</v>
          </cell>
        </row>
        <row r="16">
          <cell r="A16" t="str">
            <v>Сотрудник 8</v>
          </cell>
        </row>
        <row r="17">
          <cell r="A17">
            <v>0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A3:V11" totalsRowShown="0" headerRowDxfId="24" dataDxfId="22" headerRowBorderDxfId="23">
  <tableColumns count="22">
    <tableColumn id="1" xr3:uid="{00000000-0010-0000-0000-000001000000}" name="Сотрудник" dataDxfId="21"/>
    <tableColumn id="2" xr3:uid="{00000000-0010-0000-0000-000002000000}" name="Должность" dataDxfId="20"/>
    <tableColumn id="3" xr3:uid="{00000000-0010-0000-0000-000003000000}" name="Начало года" dataDxfId="19"/>
    <tableColumn id="4" xr3:uid="{00000000-0010-0000-0000-000004000000}" name="Столбец1" dataDxfId="2">
      <calculatedColumnFormula>IF(MONTH(E4)&gt;2,E4-C4+2,E4-C4+1)</calculatedColumnFormula>
    </tableColumn>
    <tableColumn id="5" xr3:uid="{00000000-0010-0000-0000-000005000000}" name="Дата начала1" dataDxfId="0"/>
    <tableColumn id="6" xr3:uid="{00000000-0010-0000-0000-000006000000}" name="Продолжительность1, дней" dataDxfId="1"/>
    <tableColumn id="7" xr3:uid="{00000000-0010-0000-0000-000007000000}" name="Дата конца1" dataDxfId="18"/>
    <tableColumn id="8" xr3:uid="{00000000-0010-0000-0000-000008000000}" name="Столбец2" dataDxfId="17"/>
    <tableColumn id="9" xr3:uid="{00000000-0010-0000-0000-000009000000}" name="Дата начала2" dataDxfId="16"/>
    <tableColumn id="10" xr3:uid="{00000000-0010-0000-0000-00000A000000}" name="Продолжительность2, дней" dataDxfId="15"/>
    <tableColumn id="11" xr3:uid="{00000000-0010-0000-0000-00000B000000}" name="Дата конца2" dataDxfId="14"/>
    <tableColumn id="12" xr3:uid="{00000000-0010-0000-0000-00000C000000}" name="Столбец3" dataDxfId="13">
      <calculatedColumnFormula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calculatedColumnFormula>
    </tableColumn>
    <tableColumn id="13" xr3:uid="{00000000-0010-0000-0000-00000D000000}" name="Дата начала3" dataDxfId="12"/>
    <tableColumn id="14" xr3:uid="{00000000-0010-0000-0000-00000E000000}" name="Продолжительность3, дней" dataDxfId="11"/>
    <tableColumn id="15" xr3:uid="{00000000-0010-0000-0000-00000F000000}" name="Дата конца3" dataDxfId="10"/>
    <tableColumn id="16" xr3:uid="{00000000-0010-0000-0000-000010000000}" name="Столбец4" dataDxfId="9">
      <calculatedColumnFormula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calculatedColumnFormula>
    </tableColumn>
    <tableColumn id="17" xr3:uid="{00000000-0010-0000-0000-000011000000}" name="Дата начала4" dataDxfId="8"/>
    <tableColumn id="18" xr3:uid="{00000000-0010-0000-0000-000012000000}" name="Продолжительность4, дней" dataDxfId="7"/>
    <tableColumn id="19" xr3:uid="{00000000-0010-0000-0000-000013000000}" name="Дата конца4" dataDxfId="6"/>
    <tableColumn id="20" xr3:uid="{00000000-0010-0000-0000-000014000000}" name="Положено за год" dataDxfId="5"/>
    <tableColumn id="21" xr3:uid="{00000000-0010-0000-0000-000015000000}" name="Израсхо- довано" dataDxfId="4">
      <calculatedColumnFormula>F4+J4+N4+R4</calculatedColumnFormula>
    </tableColumn>
    <tableColumn id="22" xr3:uid="{00000000-0010-0000-0000-000016000000}" name="Оста- лось" dataDxfId="3">
      <calculatedColumnFormula>T4-U4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"/>
  <sheetViews>
    <sheetView tabSelected="1" topLeftCell="B1" zoomScale="70" zoomScaleNormal="70" workbookViewId="0">
      <selection activeCell="E6" sqref="E6"/>
    </sheetView>
  </sheetViews>
  <sheetFormatPr defaultRowHeight="15" x14ac:dyDescent="0.25"/>
  <cols>
    <col min="1" max="1" width="14.85546875" customWidth="1"/>
    <col min="2" max="2" width="18.28515625" customWidth="1"/>
    <col min="3" max="3" width="13.42578125" customWidth="1"/>
    <col min="4" max="4" width="11.42578125" customWidth="1"/>
    <col min="5" max="5" width="13.85546875" customWidth="1"/>
    <col min="7" max="7" width="16" customWidth="1"/>
    <col min="8" max="9" width="12" customWidth="1"/>
    <col min="11" max="11" width="14.85546875" customWidth="1"/>
    <col min="12" max="12" width="11.28515625" customWidth="1"/>
    <col min="13" max="13" width="12.140625" customWidth="1"/>
    <col min="15" max="15" width="13.7109375" customWidth="1"/>
    <col min="16" max="16" width="16.85546875" customWidth="1"/>
    <col min="17" max="17" width="12.140625" customWidth="1"/>
    <col min="19" max="19" width="13.28515625" customWidth="1"/>
  </cols>
  <sheetData>
    <row r="1" spans="1:22" ht="15.75" x14ac:dyDescent="0.25">
      <c r="A1" s="16">
        <v>44562</v>
      </c>
      <c r="B1" s="17" t="s">
        <v>28</v>
      </c>
    </row>
    <row r="3" spans="1:22" ht="63" x14ac:dyDescent="0.25">
      <c r="A3" s="12" t="s">
        <v>0</v>
      </c>
      <c r="B3" s="13" t="s">
        <v>1</v>
      </c>
      <c r="C3" s="14" t="s">
        <v>2</v>
      </c>
      <c r="D3" s="13" t="s">
        <v>3</v>
      </c>
      <c r="E3" s="14" t="s">
        <v>4</v>
      </c>
      <c r="F3" s="14" t="s">
        <v>5</v>
      </c>
      <c r="G3" s="14" t="s">
        <v>6</v>
      </c>
      <c r="H3" s="13" t="s">
        <v>7</v>
      </c>
      <c r="I3" s="14" t="s">
        <v>8</v>
      </c>
      <c r="J3" s="14" t="s">
        <v>9</v>
      </c>
      <c r="K3" s="14" t="s">
        <v>10</v>
      </c>
      <c r="L3" s="13" t="s">
        <v>30</v>
      </c>
      <c r="M3" s="14" t="s">
        <v>11</v>
      </c>
      <c r="N3" s="14" t="s">
        <v>12</v>
      </c>
      <c r="O3" s="14" t="s">
        <v>13</v>
      </c>
      <c r="P3" s="13" t="s">
        <v>31</v>
      </c>
      <c r="Q3" s="14" t="s">
        <v>14</v>
      </c>
      <c r="R3" s="14" t="s">
        <v>15</v>
      </c>
      <c r="S3" s="14" t="s">
        <v>16</v>
      </c>
      <c r="T3" s="15" t="s">
        <v>17</v>
      </c>
      <c r="U3" s="15" t="s">
        <v>18</v>
      </c>
      <c r="V3" s="15" t="s">
        <v>19</v>
      </c>
    </row>
    <row r="4" spans="1:22" ht="15.75" x14ac:dyDescent="0.25">
      <c r="A4" s="1" t="s">
        <v>20</v>
      </c>
      <c r="B4" s="2"/>
      <c r="C4" s="3">
        <f>$A$1</f>
        <v>44562</v>
      </c>
      <c r="D4" s="4">
        <v>5</v>
      </c>
      <c r="E4" s="20">
        <v>44567</v>
      </c>
      <c r="F4" s="6">
        <v>7</v>
      </c>
      <c r="G4" s="7">
        <f>Таблица1[[#This Row],[Дата начала1]]+Таблица1[[#This Row],[Продолжительность1, дней]]-1</f>
        <v>44573</v>
      </c>
      <c r="H4" s="8">
        <f>IF(AND(I4-$C4&gt;0,Таблица1[[#This Row],[Продолжительность1, дней]]&gt;0),I4-$C4-D4-(Таблица1[[#This Row],[Дата конца1]]-Таблица1[[#This Row],[Дата начала1]]),"")</f>
        <v>20</v>
      </c>
      <c r="I4" s="5">
        <v>44593</v>
      </c>
      <c r="J4" s="6">
        <v>8</v>
      </c>
      <c r="K4" s="7">
        <f>Таблица1[[#This Row],[Дата начала2]]+Таблица1[[#This Row],[Продолжительность2, дней]]-1</f>
        <v>44600</v>
      </c>
      <c r="L4" s="8">
        <f>IF(AND(M4-$C4&gt;0,Таблица1[[#This Row],[Продолжительность1, дней]]&gt;0,Таблица1[[#This Row],[Продолжительность2, дней]]&gt;0),M4-$C4-$D4-(Таблица1[[#This Row],[Дата конца1]]-Таблица1[[#This Row],[Дата начала1]])-$H4-(Таблица1[[#This Row],[Дата конца2]]-Таблица1[[#This Row],[Дата начала2]])-1,"")</f>
        <v>126</v>
      </c>
      <c r="M4" s="5">
        <v>44727</v>
      </c>
      <c r="N4" s="6">
        <v>5</v>
      </c>
      <c r="O4" s="7">
        <f>Таблица1[[#This Row],[Дата начала3]]+Таблица1[[#This Row],[Продолжительность3, дней]]-1</f>
        <v>44731</v>
      </c>
      <c r="P4" s="8">
        <f>IF(AND(Q4-$C4&gt;0,Таблица1[[#This Row],[Продолжительность1, дней]]&gt;0,Таблица1[[#This Row],[Продолжительность2, дней]]&gt;0,Таблица1[[#This Row],[Продолжительность3, дней]]&gt;0),Q4-$C4-$D4-(Таблица1[[#This Row],[Дата конца1]]-Таблица1[[#This Row],[Дата начала1]])-$H4-(Таблица1[[#This Row],[Дата конца2]]-Таблица1[[#This Row],[Дата начала2]])-L4-(Таблица1[[#This Row],[Дата конца3]]-Таблица1[[#This Row],[Дата начала3]])-2,"")</f>
        <v>140</v>
      </c>
      <c r="Q4" s="5">
        <v>44872</v>
      </c>
      <c r="R4" s="6">
        <v>5</v>
      </c>
      <c r="S4" s="9">
        <f>Q4+R4-1</f>
        <v>44876</v>
      </c>
      <c r="T4" s="10">
        <v>28</v>
      </c>
      <c r="U4" s="11">
        <f t="shared" ref="U4:U11" si="0">F4+J4+N4+R4</f>
        <v>25</v>
      </c>
      <c r="V4" s="11">
        <f t="shared" ref="V4:V11" si="1">T4-U4</f>
        <v>3</v>
      </c>
    </row>
    <row r="5" spans="1:22" ht="15.75" x14ac:dyDescent="0.25">
      <c r="A5" s="1" t="s">
        <v>21</v>
      </c>
      <c r="B5" s="2"/>
      <c r="C5" s="3">
        <f t="shared" ref="C5:C11" si="2">$A$1</f>
        <v>44562</v>
      </c>
      <c r="D5" s="4">
        <v>6</v>
      </c>
      <c r="E5" s="20">
        <v>44593</v>
      </c>
      <c r="F5" s="6">
        <v>10</v>
      </c>
      <c r="G5" s="7">
        <f>Таблица1[[#This Row],[Дата начала1]]+Таблица1[[#This Row],[Продолжительность1, дней]]-1</f>
        <v>44602</v>
      </c>
      <c r="H5" s="8">
        <f>IF(AND(I5-$C5&gt;0,Таблица1[[#This Row],[Продолжительность1, дней]]&gt;0),I5-$C5-D5-(Таблица1[[#This Row],[Дата конца1]]-Таблица1[[#This Row],[Дата начала1]]),"")</f>
        <v>59</v>
      </c>
      <c r="I5" s="5">
        <v>44636</v>
      </c>
      <c r="J5" s="6">
        <v>5</v>
      </c>
      <c r="K5" s="7">
        <f>Таблица1[[#This Row],[Дата начала2]]+Таблица1[[#This Row],[Продолжительность2, дней]]-1</f>
        <v>44640</v>
      </c>
      <c r="L5" s="8">
        <f>IF(AND(M5-$C5&gt;0,Таблица1[[#This Row],[Продолжительность1, дней]]&gt;0,Таблица1[[#This Row],[Продолжительность2, дней]]&gt;0),M5-$C5-$D5-(Таблица1[[#This Row],[Дата конца1]]-Таблица1[[#This Row],[Дата начала1]])-$H5-(Таблица1[[#This Row],[Дата конца2]]-Таблица1[[#This Row],[Дата начала2]])-1,"")</f>
        <v>106</v>
      </c>
      <c r="M5" s="5">
        <v>44747</v>
      </c>
      <c r="N5" s="6">
        <v>7</v>
      </c>
      <c r="O5" s="7">
        <f>Таблица1[[#This Row],[Дата начала3]]+Таблица1[[#This Row],[Продолжительность3, дней]]-1</f>
        <v>44753</v>
      </c>
      <c r="P5" s="8">
        <f>IF(AND(Q5-$C5&gt;0,Таблица1[[#This Row],[Продолжительность1, дней]]&gt;0,Таблица1[[#This Row],[Продолжительность2, дней]]&gt;0,Таблица1[[#This Row],[Продолжительность3, дней]]&gt;0),Q5-$C5-$D5-(Таблица1[[#This Row],[Дата конца1]]-Таблица1[[#This Row],[Дата начала1]])-$H5-(Таблица1[[#This Row],[Дата конца2]]-Таблица1[[#This Row],[Дата начала2]])-L5-(Таблица1[[#This Row],[Дата конца3]]-Таблица1[[#This Row],[Дата начала3]])-2,"")</f>
        <v>119</v>
      </c>
      <c r="Q5" s="5">
        <v>44873</v>
      </c>
      <c r="R5" s="6">
        <v>3</v>
      </c>
      <c r="S5" s="9">
        <f t="shared" ref="S5:S11" si="3">Q5+R5-1</f>
        <v>44875</v>
      </c>
      <c r="T5" s="10">
        <v>28</v>
      </c>
      <c r="U5" s="11">
        <f t="shared" si="0"/>
        <v>25</v>
      </c>
      <c r="V5" s="11">
        <f t="shared" si="1"/>
        <v>3</v>
      </c>
    </row>
    <row r="6" spans="1:22" ht="15.75" x14ac:dyDescent="0.25">
      <c r="A6" s="1" t="s">
        <v>22</v>
      </c>
      <c r="B6" s="2"/>
      <c r="C6" s="3">
        <f t="shared" si="2"/>
        <v>44562</v>
      </c>
      <c r="D6" s="4">
        <f t="shared" ref="D6:D11" si="4">IF(MONTH(E6)&gt;2,E6-C6+2,E6-C6+1)</f>
        <v>33</v>
      </c>
      <c r="E6" s="20">
        <v>44594</v>
      </c>
      <c r="F6" s="6">
        <v>5</v>
      </c>
      <c r="G6" s="7">
        <f>Таблица1[[#This Row],[Дата начала1]]+Таблица1[[#This Row],[Продолжительность1, дней]]-1</f>
        <v>44598</v>
      </c>
      <c r="H6" s="8">
        <f>IF(AND(I6-$C6&gt;0,Таблица1[[#This Row],[Продолжительность1, дней]]&gt;0),I6-$C6-D6-(Таблица1[[#This Row],[Дата конца1]]-Таблица1[[#This Row],[Дата начала1]]),"")</f>
        <v>38</v>
      </c>
      <c r="I6" s="5">
        <v>44637</v>
      </c>
      <c r="J6" s="6">
        <v>7</v>
      </c>
      <c r="K6" s="7">
        <f>Таблица1[[#This Row],[Дата начала2]]+Таблица1[[#This Row],[Продолжительность2, дней]]-1</f>
        <v>44643</v>
      </c>
      <c r="L6" s="8">
        <f>IF(AND(M6-$C6&gt;0,Таблица1[[#This Row],[Продолжительность1, дней]]&gt;0,Таблица1[[#This Row],[Продолжительность2, дней]]&gt;0),M6-$C6-$D6-(Таблица1[[#This Row],[Дата конца1]]-Таблица1[[#This Row],[Дата начала1]])-$H6-(Таблица1[[#This Row],[Дата конца2]]-Таблица1[[#This Row],[Дата начала2]])-1,"")</f>
        <v>104</v>
      </c>
      <c r="M6" s="5">
        <v>44748</v>
      </c>
      <c r="N6" s="6">
        <v>10</v>
      </c>
      <c r="O6" s="7">
        <f>Таблица1[[#This Row],[Дата начала3]]+Таблица1[[#This Row],[Продолжительность3, дней]]-1</f>
        <v>44757</v>
      </c>
      <c r="P6" s="8">
        <f>IF(AND(Q6-$C6&gt;0,Таблица1[[#This Row],[Продолжительность1, дней]]&gt;0,Таблица1[[#This Row],[Продолжительность2, дней]]&gt;0,Таблица1[[#This Row],[Продолжительность3, дней]]&gt;0),Q6-$C6-$D6-(Таблица1[[#This Row],[Дата конца1]]-Таблица1[[#This Row],[Дата начала1]])-$H6-(Таблица1[[#This Row],[Дата конца2]]-Таблица1[[#This Row],[Дата начала2]])-L6-(Таблица1[[#This Row],[Дата конца3]]-Таблица1[[#This Row],[Дата начала3]])-2,"")</f>
        <v>116</v>
      </c>
      <c r="Q6" s="5">
        <v>44874</v>
      </c>
      <c r="R6" s="6">
        <v>4</v>
      </c>
      <c r="S6" s="9">
        <f t="shared" si="3"/>
        <v>44877</v>
      </c>
      <c r="T6" s="10">
        <v>28</v>
      </c>
      <c r="U6" s="11">
        <f t="shared" si="0"/>
        <v>26</v>
      </c>
      <c r="V6" s="11">
        <f t="shared" si="1"/>
        <v>2</v>
      </c>
    </row>
    <row r="7" spans="1:22" ht="15.75" x14ac:dyDescent="0.25">
      <c r="A7" s="1" t="s">
        <v>23</v>
      </c>
      <c r="B7" s="2"/>
      <c r="C7" s="3">
        <f t="shared" si="2"/>
        <v>44562</v>
      </c>
      <c r="D7" s="4">
        <f t="shared" si="4"/>
        <v>34</v>
      </c>
      <c r="E7" s="20">
        <v>44595</v>
      </c>
      <c r="F7" s="6">
        <v>7</v>
      </c>
      <c r="G7" s="7">
        <f>Таблица1[[#This Row],[Дата начала1]]+Таблица1[[#This Row],[Продолжительность1, дней]]-1</f>
        <v>44601</v>
      </c>
      <c r="H7" s="8">
        <f>IF(AND(I7-$C7&gt;0,Таблица1[[#This Row],[Продолжительность1, дней]]&gt;0),I7-$C7-D7-(Таблица1[[#This Row],[Дата конца1]]-Таблица1[[#This Row],[Дата начала1]]),"")</f>
        <v>36</v>
      </c>
      <c r="I7" s="5">
        <v>44638</v>
      </c>
      <c r="J7" s="6">
        <v>5</v>
      </c>
      <c r="K7" s="7">
        <f>Таблица1[[#This Row],[Дата начала2]]+Таблица1[[#This Row],[Продолжительность2, дней]]-1</f>
        <v>44642</v>
      </c>
      <c r="L7" s="8">
        <f>IF(AND(M7-$C7&gt;0,Таблица1[[#This Row],[Продолжительность1, дней]]&gt;0,Таблица1[[#This Row],[Продолжительность2, дней]]&gt;0),M7-$C7-$D7-(Таблица1[[#This Row],[Дата конца1]]-Таблица1[[#This Row],[Дата начала1]])-$H7-(Таблица1[[#This Row],[Дата конца2]]-Таблица1[[#This Row],[Дата начала2]])-1,"")</f>
        <v>106</v>
      </c>
      <c r="M7" s="5">
        <v>44749</v>
      </c>
      <c r="N7" s="6">
        <v>7</v>
      </c>
      <c r="O7" s="7">
        <f>Таблица1[[#This Row],[Дата начала3]]+Таблица1[[#This Row],[Продолжительность3, дней]]-1</f>
        <v>44755</v>
      </c>
      <c r="P7" s="8">
        <f>IF(AND(Q7-$C7&gt;0,Таблица1[[#This Row],[Продолжительность1, дней]]&gt;0,Таблица1[[#This Row],[Продолжительность2, дней]]&gt;0,Таблица1[[#This Row],[Продолжительность3, дней]]&gt;0),Q7-$C7-$D7-(Таблица1[[#This Row],[Дата конца1]]-Таблица1[[#This Row],[Дата начала1]])-$H7-(Таблица1[[#This Row],[Дата конца2]]-Таблица1[[#This Row],[Дата начала2]])-L7-(Таблица1[[#This Row],[Дата конца3]]-Таблица1[[#This Row],[Дата начала3]])-2,"")</f>
        <v>119</v>
      </c>
      <c r="Q7" s="5">
        <v>44875</v>
      </c>
      <c r="R7" s="6">
        <v>4</v>
      </c>
      <c r="S7" s="9">
        <f t="shared" si="3"/>
        <v>44878</v>
      </c>
      <c r="T7" s="10">
        <v>28</v>
      </c>
      <c r="U7" s="11">
        <f t="shared" si="0"/>
        <v>23</v>
      </c>
      <c r="V7" s="11">
        <f t="shared" si="1"/>
        <v>5</v>
      </c>
    </row>
    <row r="8" spans="1:22" ht="15.75" x14ac:dyDescent="0.25">
      <c r="A8" s="1" t="s">
        <v>24</v>
      </c>
      <c r="B8" s="2"/>
      <c r="C8" s="3">
        <f t="shared" si="2"/>
        <v>44562</v>
      </c>
      <c r="D8" s="4">
        <f t="shared" si="4"/>
        <v>35</v>
      </c>
      <c r="E8" s="20">
        <v>44596</v>
      </c>
      <c r="F8" s="6">
        <v>10</v>
      </c>
      <c r="G8" s="7">
        <f>Таблица1[[#This Row],[Дата начала1]]+Таблица1[[#This Row],[Продолжительность1, дней]]-1</f>
        <v>44605</v>
      </c>
      <c r="H8" s="8">
        <f>IF(AND(I8-$C8&gt;0,Таблица1[[#This Row],[Продолжительность1, дней]]&gt;0),I8-$C8-D8-(Таблица1[[#This Row],[Дата конца1]]-Таблица1[[#This Row],[Дата начала1]]),"")</f>
        <v>33</v>
      </c>
      <c r="I8" s="5">
        <v>44639</v>
      </c>
      <c r="J8" s="6">
        <v>5</v>
      </c>
      <c r="K8" s="7">
        <f>Таблица1[[#This Row],[Дата начала2]]+Таблица1[[#This Row],[Продолжительность2, дней]]-1</f>
        <v>44643</v>
      </c>
      <c r="L8" s="8">
        <f>IF(AND(M8-$C8&gt;0,Таблица1[[#This Row],[Продолжительность1, дней]]&gt;0,Таблица1[[#This Row],[Продолжительность2, дней]]&gt;0),M8-$C8-$D8-(Таблица1[[#This Row],[Дата конца1]]-Таблица1[[#This Row],[Дата начала1]])-$H8-(Таблица1[[#This Row],[Дата конца2]]-Таблица1[[#This Row],[Дата начала2]])-1,"")</f>
        <v>106</v>
      </c>
      <c r="M8" s="5">
        <v>44750</v>
      </c>
      <c r="N8" s="6">
        <v>5</v>
      </c>
      <c r="O8" s="7">
        <f>Таблица1[[#This Row],[Дата начала3]]+Таблица1[[#This Row],[Продолжительность3, дней]]-1</f>
        <v>44754</v>
      </c>
      <c r="P8" s="8">
        <f>IF(AND(Q8-$C8&gt;0,Таблица1[[#This Row],[Продолжительность1, дней]]&gt;0,Таблица1[[#This Row],[Продолжительность2, дней]]&gt;0,Таблица1[[#This Row],[Продолжительность3, дней]]&gt;0),Q8-$C8-$D8-(Таблица1[[#This Row],[Дата конца1]]-Таблица1[[#This Row],[Дата начала1]])-$H8-(Таблица1[[#This Row],[Дата конца2]]-Таблица1[[#This Row],[Дата начала2]])-L8-(Таблица1[[#This Row],[Дата конца3]]-Таблица1[[#This Row],[Дата начала3]])-2,"")</f>
        <v>121</v>
      </c>
      <c r="Q8" s="5">
        <v>44876</v>
      </c>
      <c r="R8" s="6">
        <v>7</v>
      </c>
      <c r="S8" s="9">
        <f t="shared" si="3"/>
        <v>44882</v>
      </c>
      <c r="T8" s="10">
        <v>28</v>
      </c>
      <c r="U8" s="11">
        <f t="shared" si="0"/>
        <v>27</v>
      </c>
      <c r="V8" s="11">
        <f t="shared" si="1"/>
        <v>1</v>
      </c>
    </row>
    <row r="9" spans="1:22" ht="15.75" x14ac:dyDescent="0.25">
      <c r="A9" s="1" t="s">
        <v>25</v>
      </c>
      <c r="B9" s="2"/>
      <c r="C9" s="3">
        <f t="shared" si="2"/>
        <v>44562</v>
      </c>
      <c r="D9" s="4">
        <f t="shared" si="4"/>
        <v>36</v>
      </c>
      <c r="E9" s="20">
        <v>44597</v>
      </c>
      <c r="F9" s="6">
        <v>10</v>
      </c>
      <c r="G9" s="7">
        <f>Таблица1[[#This Row],[Дата начала1]]+Таблица1[[#This Row],[Продолжительность1, дней]]-1</f>
        <v>44606</v>
      </c>
      <c r="H9" s="8">
        <f>IF(AND(I9-$C9&gt;0,Таблица1[[#This Row],[Продолжительность1, дней]]&gt;0),I9-$C9-D9-(Таблица1[[#This Row],[Дата конца1]]-Таблица1[[#This Row],[Дата начала1]]),"")</f>
        <v>33</v>
      </c>
      <c r="I9" s="5">
        <v>44640</v>
      </c>
      <c r="J9" s="6">
        <v>5</v>
      </c>
      <c r="K9" s="7">
        <f>Таблица1[[#This Row],[Дата начала2]]+Таблица1[[#This Row],[Продолжительность2, дней]]-1</f>
        <v>44644</v>
      </c>
      <c r="L9" s="8">
        <f>IF(AND(M9-$C9&gt;0,Таблица1[[#This Row],[Продолжительность1, дней]]&gt;0,Таблица1[[#This Row],[Продолжительность2, дней]]&gt;0),M9-$C9-$D9-(Таблица1[[#This Row],[Дата конца1]]-Таблица1[[#This Row],[Дата начала1]])-$H9-(Таблица1[[#This Row],[Дата конца2]]-Таблица1[[#This Row],[Дата начала2]])-1,"")</f>
        <v>106</v>
      </c>
      <c r="M9" s="5">
        <v>44751</v>
      </c>
      <c r="N9" s="6">
        <v>7</v>
      </c>
      <c r="O9" s="7">
        <f>Таблица1[[#This Row],[Дата начала3]]+Таблица1[[#This Row],[Продолжительность3, дней]]-1</f>
        <v>44757</v>
      </c>
      <c r="P9" s="8">
        <f>IF(AND(Q9-$C9&gt;0,Таблица1[[#This Row],[Продолжительность1, дней]]&gt;0,Таблица1[[#This Row],[Продолжительность2, дней]]&gt;0,Таблица1[[#This Row],[Продолжительность3, дней]]&gt;0),Q9-$C9-$D9-(Таблица1[[#This Row],[Дата конца1]]-Таблица1[[#This Row],[Дата начала1]])-$H9-(Таблица1[[#This Row],[Дата конца2]]-Таблица1[[#This Row],[Дата начала2]])-L9-(Таблица1[[#This Row],[Дата конца3]]-Таблица1[[#This Row],[Дата начала3]])-2,"")</f>
        <v>119</v>
      </c>
      <c r="Q9" s="5">
        <v>44877</v>
      </c>
      <c r="R9" s="6">
        <v>5</v>
      </c>
      <c r="S9" s="9">
        <f t="shared" si="3"/>
        <v>44881</v>
      </c>
      <c r="T9" s="10">
        <v>28</v>
      </c>
      <c r="U9" s="11">
        <f t="shared" si="0"/>
        <v>27</v>
      </c>
      <c r="V9" s="11">
        <f t="shared" si="1"/>
        <v>1</v>
      </c>
    </row>
    <row r="10" spans="1:22" ht="15.75" x14ac:dyDescent="0.25">
      <c r="A10" s="1" t="s">
        <v>26</v>
      </c>
      <c r="B10" s="2"/>
      <c r="C10" s="3">
        <f t="shared" si="2"/>
        <v>44562</v>
      </c>
      <c r="D10" s="4">
        <f t="shared" si="4"/>
        <v>37</v>
      </c>
      <c r="E10" s="20">
        <v>44598</v>
      </c>
      <c r="F10" s="6">
        <v>10</v>
      </c>
      <c r="G10" s="7">
        <f>Таблица1[[#This Row],[Дата начала1]]+Таблица1[[#This Row],[Продолжительность1, дней]]-1</f>
        <v>44607</v>
      </c>
      <c r="H10" s="8">
        <f>IF(AND(I10-$C10&gt;0,Таблица1[[#This Row],[Продолжительность1, дней]]&gt;0),I10-$C10-D10-(Таблица1[[#This Row],[Дата конца1]]-Таблица1[[#This Row],[Дата начала1]]),"")</f>
        <v>33</v>
      </c>
      <c r="I10" s="5">
        <v>44641</v>
      </c>
      <c r="J10" s="6">
        <v>10</v>
      </c>
      <c r="K10" s="7">
        <f>Таблица1[[#This Row],[Дата начала2]]+Таблица1[[#This Row],[Продолжительность2, дней]]-1</f>
        <v>44650</v>
      </c>
      <c r="L10" s="8">
        <f>IF(AND(M10-$C10&gt;0,Таблица1[[#This Row],[Продолжительность1, дней]]&gt;0,Таблица1[[#This Row],[Продолжительность2, дней]]&gt;0),M10-$C10-$D10-(Таблица1[[#This Row],[Дата конца1]]-Таблица1[[#This Row],[Дата начала1]])-$H10-(Таблица1[[#This Row],[Дата конца2]]-Таблица1[[#This Row],[Дата начала2]])-1,"")</f>
        <v>101</v>
      </c>
      <c r="M10" s="5">
        <v>44752</v>
      </c>
      <c r="N10" s="6">
        <v>5</v>
      </c>
      <c r="O10" s="7">
        <f>Таблица1[[#This Row],[Дата начала3]]+Таблица1[[#This Row],[Продолжительность3, дней]]-1</f>
        <v>44756</v>
      </c>
      <c r="P10" s="8">
        <f>IF(AND(Q10-$C10&gt;0,Таблица1[[#This Row],[Продолжительность1, дней]]&gt;0,Таблица1[[#This Row],[Продолжительность2, дней]]&gt;0,Таблица1[[#This Row],[Продолжительность3, дней]]&gt;0),Q10-$C10-$D10-(Таблица1[[#This Row],[Дата конца1]]-Таблица1[[#This Row],[Дата начала1]])-$H10-(Таблица1[[#This Row],[Дата конца2]]-Таблица1[[#This Row],[Дата начала2]])-L10-(Таблица1[[#This Row],[Дата конца3]]-Таблица1[[#This Row],[Дата начала3]])-2,"")</f>
        <v>121</v>
      </c>
      <c r="Q10" s="5">
        <v>44878</v>
      </c>
      <c r="R10" s="6">
        <v>5</v>
      </c>
      <c r="S10" s="9">
        <f t="shared" si="3"/>
        <v>44882</v>
      </c>
      <c r="T10" s="10">
        <v>28</v>
      </c>
      <c r="U10" s="11">
        <f t="shared" si="0"/>
        <v>30</v>
      </c>
      <c r="V10" s="11">
        <f t="shared" si="1"/>
        <v>-2</v>
      </c>
    </row>
    <row r="11" spans="1:22" ht="15.75" x14ac:dyDescent="0.25">
      <c r="A11" s="1" t="s">
        <v>27</v>
      </c>
      <c r="B11" s="2"/>
      <c r="C11" s="3">
        <f t="shared" si="2"/>
        <v>44562</v>
      </c>
      <c r="D11" s="4">
        <f t="shared" si="4"/>
        <v>38</v>
      </c>
      <c r="E11" s="20">
        <v>44599</v>
      </c>
      <c r="F11" s="6">
        <v>5</v>
      </c>
      <c r="G11" s="7">
        <f>Таблица1[[#This Row],[Дата начала1]]+Таблица1[[#This Row],[Продолжительность1, дней]]-1</f>
        <v>44603</v>
      </c>
      <c r="H11" s="8">
        <f>IF(AND(I11-$C11&gt;0,Таблица1[[#This Row],[Продолжительность1, дней]]&gt;0),I11-$C11-D11-(Таблица1[[#This Row],[Дата конца1]]-Таблица1[[#This Row],[Дата начала1]]),"")</f>
        <v>38</v>
      </c>
      <c r="I11" s="5">
        <v>44642</v>
      </c>
      <c r="J11" s="6">
        <v>5</v>
      </c>
      <c r="K11" s="7">
        <f>Таблица1[[#This Row],[Дата начала2]]+Таблица1[[#This Row],[Продолжительность2, дней]]-1</f>
        <v>44646</v>
      </c>
      <c r="L11" s="8">
        <f>IF(AND(M11-$C11&gt;0,Таблица1[[#This Row],[Продолжительность1, дней]]&gt;0,Таблица1[[#This Row],[Продолжительность2, дней]]&gt;0),M11-$C11-$D11-(Таблица1[[#This Row],[Дата конца1]]-Таблица1[[#This Row],[Дата начала1]])-$H11-(Таблица1[[#This Row],[Дата конца2]]-Таблица1[[#This Row],[Дата начала2]])-1,"")</f>
        <v>106</v>
      </c>
      <c r="M11" s="5">
        <v>44753</v>
      </c>
      <c r="N11" s="6">
        <v>7</v>
      </c>
      <c r="O11" s="7">
        <f>Таблица1[[#This Row],[Дата начала3]]+Таблица1[[#This Row],[Продолжительность3, дней]]-1</f>
        <v>44759</v>
      </c>
      <c r="P11" s="8">
        <f>IF(AND(Q11-$C11&gt;0,Таблица1[[#This Row],[Продолжительность1, дней]]&gt;0,Таблица1[[#This Row],[Продолжительность2, дней]]&gt;0,Таблица1[[#This Row],[Продолжительность3, дней]]&gt;0),Q11-$C11-$D11-(Таблица1[[#This Row],[Дата конца1]]-Таблица1[[#This Row],[Дата начала1]])-$H11-(Таблица1[[#This Row],[Дата конца2]]-Таблица1[[#This Row],[Дата начала2]])-L11-(Таблица1[[#This Row],[Дата конца3]]-Таблица1[[#This Row],[Дата начала3]])-2,"")</f>
        <v>119</v>
      </c>
      <c r="Q11" s="5">
        <v>44879</v>
      </c>
      <c r="R11" s="6">
        <v>7</v>
      </c>
      <c r="S11" s="9">
        <f t="shared" si="3"/>
        <v>44885</v>
      </c>
      <c r="T11" s="19">
        <v>28</v>
      </c>
      <c r="U11" s="11">
        <f t="shared" si="0"/>
        <v>24</v>
      </c>
      <c r="V11" s="11">
        <f t="shared" si="1"/>
        <v>4</v>
      </c>
    </row>
  </sheetData>
  <conditionalFormatting sqref="E4:E11 I4:I11 M4:M11 Q4:Q11">
    <cfRule type="cellIs" dxfId="25" priority="1" operator="lessThan">
      <formula>$B$1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5"/>
  <sheetViews>
    <sheetView workbookViewId="0">
      <selection activeCell="E10" sqref="E10"/>
    </sheetView>
  </sheetViews>
  <sheetFormatPr defaultRowHeight="15" x14ac:dyDescent="0.25"/>
  <cols>
    <col min="1" max="1" width="16.140625" customWidth="1"/>
  </cols>
  <sheetData>
    <row r="1" spans="1:1" ht="15.75" x14ac:dyDescent="0.25">
      <c r="A1" s="18" t="s">
        <v>29</v>
      </c>
    </row>
    <row r="2" spans="1:1" ht="15.75" x14ac:dyDescent="0.25">
      <c r="A2" s="16">
        <v>44562</v>
      </c>
    </row>
    <row r="3" spans="1:1" ht="15.75" x14ac:dyDescent="0.25">
      <c r="A3" s="16">
        <v>44563</v>
      </c>
    </row>
    <row r="4" spans="1:1" ht="15.75" x14ac:dyDescent="0.25">
      <c r="A4" s="16">
        <v>44564</v>
      </c>
    </row>
    <row r="5" spans="1:1" ht="15.75" x14ac:dyDescent="0.25">
      <c r="A5" s="16">
        <v>44565</v>
      </c>
    </row>
    <row r="6" spans="1:1" ht="15.75" x14ac:dyDescent="0.25">
      <c r="A6" s="16">
        <v>44566</v>
      </c>
    </row>
    <row r="7" spans="1:1" ht="15.75" x14ac:dyDescent="0.25">
      <c r="A7" s="16">
        <v>44567</v>
      </c>
    </row>
    <row r="8" spans="1:1" ht="15.75" x14ac:dyDescent="0.25">
      <c r="A8" s="16">
        <v>44568</v>
      </c>
    </row>
    <row r="9" spans="1:1" ht="15.75" x14ac:dyDescent="0.25">
      <c r="A9" s="16">
        <v>44569</v>
      </c>
    </row>
    <row r="10" spans="1:1" ht="15.75" x14ac:dyDescent="0.25">
      <c r="A10" s="16">
        <v>44615</v>
      </c>
    </row>
    <row r="11" spans="1:1" ht="15.75" x14ac:dyDescent="0.25">
      <c r="A11" s="16">
        <v>44628</v>
      </c>
    </row>
    <row r="12" spans="1:1" ht="15.75" x14ac:dyDescent="0.25">
      <c r="A12" s="16">
        <v>44682</v>
      </c>
    </row>
    <row r="13" spans="1:1" ht="15.75" x14ac:dyDescent="0.25">
      <c r="A13" s="16">
        <v>44690</v>
      </c>
    </row>
    <row r="14" spans="1:1" ht="15.75" x14ac:dyDescent="0.25">
      <c r="A14" s="16">
        <v>44724</v>
      </c>
    </row>
    <row r="15" spans="1:1" ht="15.75" x14ac:dyDescent="0.25">
      <c r="A15" s="16">
        <v>44869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Таблица отпусков 2022</vt:lpstr>
      <vt:lpstr>Праздники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Саша Александров</dc:creator>
  <cp:lastModifiedBy>Пользователь</cp:lastModifiedBy>
  <dcterms:created xsi:type="dcterms:W3CDTF">2015-06-05T18:17:20Z</dcterms:created>
  <dcterms:modified xsi:type="dcterms:W3CDTF">2022-11-21T14:19:06Z</dcterms:modified>
</cp:coreProperties>
</file>