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322F7BAA-71DE-498E-8164-DA39F069A80B}" xr6:coauthVersionLast="37" xr6:coauthVersionMax="37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  <sheet name="Лист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D8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D4" i="1" s="1"/>
  <c r="H4" i="1" l="1"/>
  <c r="L4" i="1" s="1"/>
  <c r="P4" i="1" s="1"/>
  <c r="D7" i="1"/>
  <c r="H7" i="1" s="1"/>
  <c r="D6" i="1"/>
  <c r="H6" i="1" s="1"/>
  <c r="D5" i="1"/>
  <c r="H5" i="1" s="1"/>
  <c r="L5" i="1" s="1"/>
  <c r="P5" i="1" s="1"/>
  <c r="D11" i="1"/>
  <c r="H11" i="1" s="1"/>
  <c r="D10" i="1"/>
  <c r="D9" i="1"/>
  <c r="H8" i="1"/>
  <c r="H10" i="1"/>
  <c r="K4" i="1"/>
  <c r="L8" i="1" l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<sst xmlns="http://schemas.openxmlformats.org/spreadsheetml/2006/main" count="32" uniqueCount="32">
  <si>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</si>
  <si>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</si>
  <si>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</si>
  <si>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</si>
  <si>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</si>
  <si>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</si>
  <si>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</si>
  <si>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</si>
  <si>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</si>
  <si>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</si>
  <si>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</si>
  <si>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Столбец6</t>
  </si>
  <si>
    <t>Дата начала3</t>
  </si>
  <si>
    <t>Продолжительность3, дней</t>
  </si>
  <si>
    <t>Дата конца3</t>
  </si>
  <si>
    <t>Столбец10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</si>
  <si>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</si>
  <si>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</si>
  <si>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</si>
  <si>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</si>
  <si>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</si>
  <si>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</si>
  <si>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</si>
  <si>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</si>
  <si>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</si>
  <si>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</si>
  <si>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</si>
  <si>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</si>
  <si>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</si>
  <si>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</si>
  <si>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</si>
  <si>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-дата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</si>
</sst>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64" fontId="2" fillId="2" borderId="5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1">
    <cellStyle name="Обычный" xfId="0" builtinId="0"/>
  </cellStyles>
  <dxfs count="26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Sheet1!$F$4:$F$11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Sheet1!$H$4:$H$11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37</c:v>
                </c:pt>
                <c:pt idx="3">
                  <c:v>29</c:v>
                </c:pt>
                <c:pt idx="4">
                  <c:v>27</c:v>
                </c:pt>
                <c:pt idx="5">
                  <c:v>37</c:v>
                </c:pt>
                <c:pt idx="6">
                  <c:v>20</c:v>
                </c:pt>
                <c:pt idx="7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Sheet1!$J$4:$J$11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Sheet1!$L$4:$L$11</c:f>
              <c:numCache>
                <c:formatCode>General</c:formatCode>
                <c:ptCount val="8"/>
                <c:pt idx="0">
                  <c:v>72</c:v>
                </c:pt>
                <c:pt idx="1">
                  <c:v>87</c:v>
                </c:pt>
                <c:pt idx="2">
                  <c:v>76</c:v>
                </c:pt>
                <c:pt idx="3">
                  <c:v>74</c:v>
                </c:pt>
                <c:pt idx="4">
                  <c:v>63</c:v>
                </c:pt>
                <c:pt idx="5">
                  <c:v>62</c:v>
                </c:pt>
                <c:pt idx="6">
                  <c:v>88</c:v>
                </c:pt>
                <c:pt idx="7">
                  <c:v>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Sheet1!$N$4:$N$11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Sheet1!$P$3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Sheet1!$P$4:$P$11</c:f>
              <c:numCache>
                <c:formatCode>General</c:formatCode>
                <c:ptCount val="8"/>
                <c:pt idx="0">
                  <c:v>176</c:v>
                </c:pt>
                <c:pt idx="1">
                  <c:v>156</c:v>
                </c:pt>
                <c:pt idx="2">
                  <c:v>170</c:v>
                </c:pt>
                <c:pt idx="3">
                  <c:v>178</c:v>
                </c:pt>
                <c:pt idx="4">
                  <c:v>186</c:v>
                </c:pt>
                <c:pt idx="5">
                  <c:v>182</c:v>
                </c:pt>
                <c:pt idx="6">
                  <c:v>179</c:v>
                </c:pt>
                <c:pt idx="7">
                  <c:v>173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Sheet1!$R$4:$R$11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26</xdr:col>
      <xdr:colOff>102174</xdr:colOff>
      <xdr:row>30</xdr:row>
      <xdr:rowOff>121103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3:V11" totalsRowShown="0" headerRowDxfId="24" dataDxfId="22" headerRowBorderDxfId="23">
  <tableColumns count="22">
    <tableColumn id="1" xr3:uid="{00000000-0010-0000-0000-000001000000}" name="Сотрудник" dataDxfId="21"/>
    <tableColumn id="2" xr3:uid="{00000000-0010-0000-0000-000002000000}" name="Должность" dataDxfId="20"/>
    <tableColumn id="3" xr3:uid="{00000000-0010-0000-0000-000003000000}" name="Начало года" dataDxfId="19"/>
    <tableColumn id="4" xr3:uid="{00000000-0010-0000-0000-000004000000}" name="Столбец1" dataDxfId="18">
      <calculatedColumnFormula>IF(MONTH(E4)&gt;2,E4-C4+2,E4-C4+1)</calculatedColumnFormula>
    </tableColumn>
    <tableColumn id="5" xr3:uid="{00000000-0010-0000-0000-000005000000}" name="Дата начала1" dataDxfId="17"/>
    <tableColumn id="6" xr3:uid="{00000000-0010-0000-0000-000006000000}" name="Продолжительность1, дней" dataDxfId="16"/>
    <tableColumn id="7" xr3:uid="{00000000-0010-0000-0000-000007000000}" name="Дата конца1" dataDxfId="15"/>
    <tableColumn id="8" xr3:uid="{00000000-0010-0000-0000-000008000000}" name="Столбец2" dataDxfId="14"/>
    <tableColumn id="9" xr3:uid="{00000000-0010-0000-0000-000009000000}" name="Дата начала2" dataDxfId="13"/>
    <tableColumn id="10" xr3:uid="{00000000-0010-0000-0000-00000A000000}" name="Продолжительность2, дней" dataDxfId="12"/>
    <tableColumn id="11" xr3:uid="{00000000-0010-0000-0000-00000B000000}" name="Дата конца2" dataDxfId="11"/>
    <tableColumn id="12" xr3:uid="{00000000-0010-0000-0000-00000C000000}" name="Столбец6" dataDxfId="10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xr3:uid="{00000000-0010-0000-0000-00000D000000}" name="Дата начала3" dataDxfId="9"/>
    <tableColumn id="14" xr3:uid="{00000000-0010-0000-0000-00000E000000}" name="Продолжительность3, дней" dataDxfId="8"/>
    <tableColumn id="15" xr3:uid="{00000000-0010-0000-0000-00000F000000}" name="Дата конца3" dataDxfId="7"/>
    <tableColumn id="16" xr3:uid="{00000000-0010-0000-0000-000010000000}" name="Столбец10" dataDxfId="6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xr3:uid="{00000000-0010-0000-0000-000011000000}" name="Дата начала4" dataDxfId="5"/>
    <tableColumn id="18" xr3:uid="{00000000-0010-0000-0000-000012000000}" name="Продолжительность4, дней" dataDxfId="4"/>
    <tableColumn id="19" xr3:uid="{00000000-0010-0000-0000-000013000000}" name="Дата конца4" dataDxfId="3"/>
    <tableColumn id="20" xr3:uid="{00000000-0010-0000-0000-000014000000}" name="Положено за год" dataDxfId="2"/>
    <tableColumn id="21" xr3:uid="{00000000-0010-0000-0000-000015000000}" name="Израсхо- довано" dataDxfId="1">
      <calculatedColumnFormula>F4+J4+N4+R4</calculatedColumnFormula>
    </tableColumn>
    <tableColumn id="22" xr3:uid="{00000000-0010-0000-0000-000016000000}" name="Оста- лось" dataDxfId="0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zoomScale="78" zoomScaleNormal="70" workbookViewId="0">
      <selection activeCell="G37" sqref="G37"/>
    </sheetView>
  </sheetViews>
  <sheetFormatPr defaultRowHeight="15.75" x14ac:dyDescent="0.25"/>
  <cols>
    <col min="1" max="1" width="14.85546875" style="23" customWidth="1"/>
    <col min="2" max="2" width="12.5703125" style="23" customWidth="1"/>
    <col min="3" max="3" width="13.42578125" style="23" customWidth="1"/>
    <col min="4" max="4" width="11.42578125" style="23" customWidth="1"/>
    <col min="5" max="5" width="13.85546875" style="23" customWidth="1"/>
    <col min="6" max="6" width="9.140625" style="23"/>
    <col min="7" max="7" width="16" style="23" customWidth="1"/>
    <col min="8" max="8" width="12" style="23" customWidth="1"/>
    <col min="9" max="9" width="14.140625" style="23" customWidth="1"/>
    <col min="10" max="10" width="9.140625" style="23"/>
    <col min="11" max="11" width="14.85546875" style="23" customWidth="1"/>
    <col min="12" max="12" width="9.140625" style="23"/>
    <col min="13" max="13" width="14.42578125" style="23" customWidth="1"/>
    <col min="14" max="14" width="9.140625" style="23"/>
    <col min="15" max="15" width="13.7109375" style="23" customWidth="1"/>
    <col min="16" max="16" width="9.140625" style="23"/>
    <col min="17" max="17" width="13.7109375" style="23" customWidth="1"/>
    <col min="18" max="18" width="9.140625" style="23"/>
    <col min="19" max="19" width="13.28515625" style="23" customWidth="1"/>
    <col min="20" max="16384" width="9.140625" style="23"/>
  </cols>
  <sheetData>
    <row r="1" spans="1:22" x14ac:dyDescent="0.25">
      <c r="A1" s="22">
        <v>44562</v>
      </c>
      <c r="B1" s="24" t="s">
        <v>31</v>
      </c>
    </row>
    <row r="3" spans="1:22" ht="63" x14ac:dyDescent="0.25">
      <c r="A3" s="18" t="s">
        <v>0</v>
      </c>
      <c r="B3" s="19" t="s">
        <v>1</v>
      </c>
      <c r="C3" s="20" t="s">
        <v>2</v>
      </c>
      <c r="D3" s="19" t="s">
        <v>3</v>
      </c>
      <c r="E3" s="20" t="s">
        <v>4</v>
      </c>
      <c r="F3" s="20" t="s">
        <v>5</v>
      </c>
      <c r="G3" s="20" t="s">
        <v>6</v>
      </c>
      <c r="H3" s="19" t="s">
        <v>7</v>
      </c>
      <c r="I3" s="20" t="s">
        <v>8</v>
      </c>
      <c r="J3" s="20" t="s">
        <v>9</v>
      </c>
      <c r="K3" s="20" t="s">
        <v>10</v>
      </c>
      <c r="L3" s="19" t="s">
        <v>11</v>
      </c>
      <c r="M3" s="20" t="s">
        <v>12</v>
      </c>
      <c r="N3" s="20" t="s">
        <v>13</v>
      </c>
      <c r="O3" s="20" t="s">
        <v>14</v>
      </c>
      <c r="P3" s="19" t="s">
        <v>15</v>
      </c>
      <c r="Q3" s="20" t="s">
        <v>16</v>
      </c>
      <c r="R3" s="20" t="s">
        <v>17</v>
      </c>
      <c r="S3" s="20" t="s">
        <v>18</v>
      </c>
      <c r="T3" s="21" t="s">
        <v>19</v>
      </c>
      <c r="U3" s="21" t="s">
        <v>20</v>
      </c>
      <c r="V3" s="21" t="s">
        <v>21</v>
      </c>
    </row>
    <row r="4" spans="1:22" x14ac:dyDescent="0.25">
      <c r="A4" s="2" t="s">
        <v>22</v>
      </c>
      <c r="B4" s="3"/>
      <c r="C4" s="4">
        <f>$A$1</f>
        <v>44562</v>
      </c>
      <c r="D4" s="5">
        <f t="shared" ref="D4:D11" si="0">IF(MONTH(E4)&gt;2,E4-C4+2,E4-C4+1)</f>
        <v>10</v>
      </c>
      <c r="E4" s="6">
        <v>44571</v>
      </c>
      <c r="F4" s="7">
        <v>10</v>
      </c>
      <c r="G4" s="8">
        <f>Таблица1[[#This Row],[Дата начала1]]+Таблица1[[#This Row],[Продолжительность1, дней]]-1</f>
        <v>44580</v>
      </c>
      <c r="H4" s="9">
        <f>IF(AND(I4-$C4&gt;0,Таблица1[[#This Row],[Продолжительность1, дней]]&gt;0),I4-$C4-D4-(Таблица1[[#This Row],[Дата конца1]]-Таблица1[[#This Row],[Дата начала1]]),"")</f>
        <v>30</v>
      </c>
      <c r="I4" s="6">
        <v>44611</v>
      </c>
      <c r="J4" s="7">
        <v>10</v>
      </c>
      <c r="K4" s="8">
        <f>Таблица1[[#This Row],[Дата начала2]]+Таблица1[[#This Row],[Продолжительность2, дней]]-1</f>
        <v>44620</v>
      </c>
      <c r="L4" s="9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72</v>
      </c>
      <c r="M4" s="6">
        <v>44693</v>
      </c>
      <c r="N4" s="7">
        <v>2</v>
      </c>
      <c r="O4" s="8">
        <f>Таблица1[[#This Row],[Дата начала3]]+Таблица1[[#This Row],[Продолжительность3, дней]]-1</f>
        <v>44694</v>
      </c>
      <c r="P4" s="9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176</v>
      </c>
      <c r="Q4" s="6">
        <v>44871</v>
      </c>
      <c r="R4" s="7">
        <v>6</v>
      </c>
      <c r="S4" s="10">
        <f>Q4+R4-1</f>
        <v>44876</v>
      </c>
      <c r="T4" s="11">
        <v>28</v>
      </c>
      <c r="U4" s="12">
        <f t="shared" ref="U4:U11" si="1">F4+J4+N4+R4</f>
        <v>28</v>
      </c>
      <c r="V4" s="13">
        <f t="shared" ref="V4:V11" si="2">T4-U4</f>
        <v>0</v>
      </c>
    </row>
    <row r="5" spans="1:22" x14ac:dyDescent="0.25">
      <c r="A5" s="2" t="s">
        <v>23</v>
      </c>
      <c r="B5" s="3"/>
      <c r="C5" s="4">
        <f t="shared" ref="C5:C11" si="3">$A$1</f>
        <v>44562</v>
      </c>
      <c r="D5" s="5">
        <f t="shared" si="0"/>
        <v>4</v>
      </c>
      <c r="E5" s="6">
        <v>44565</v>
      </c>
      <c r="F5" s="7">
        <v>3</v>
      </c>
      <c r="G5" s="8">
        <f>Таблица1[[#This Row],[Дата начала1]]+Таблица1[[#This Row],[Продолжительность1, дней]]-1</f>
        <v>44567</v>
      </c>
      <c r="H5" s="9">
        <f>IF(AND(I5-$C5&gt;0,Таблица1[[#This Row],[Продолжительность1, дней]]&gt;0),I5-$C5-D5-(Таблица1[[#This Row],[Дата конца1]]-Таблица1[[#This Row],[Дата начала1]]),"")</f>
        <v>38</v>
      </c>
      <c r="I5" s="6">
        <v>44606</v>
      </c>
      <c r="J5" s="7">
        <v>10</v>
      </c>
      <c r="K5" s="8">
        <f>Таблица1[[#This Row],[Дата начала2]]+Таблица1[[#This Row],[Продолжительность2, дней]]-1</f>
        <v>44615</v>
      </c>
      <c r="L5" s="9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87</v>
      </c>
      <c r="M5" s="6">
        <v>44703</v>
      </c>
      <c r="N5" s="7">
        <v>7</v>
      </c>
      <c r="O5" s="8">
        <f>Таблица1[[#This Row],[Дата начала3]]+Таблица1[[#This Row],[Продолжительность3, дней]]-1</f>
        <v>44709</v>
      </c>
      <c r="P5" s="9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156</v>
      </c>
      <c r="Q5" s="6">
        <v>44866</v>
      </c>
      <c r="R5" s="7">
        <v>8</v>
      </c>
      <c r="S5" s="10">
        <f t="shared" ref="S5:S11" si="4">Q5+R5-1</f>
        <v>44873</v>
      </c>
      <c r="T5" s="11">
        <v>28</v>
      </c>
      <c r="U5" s="12">
        <f t="shared" si="1"/>
        <v>28</v>
      </c>
      <c r="V5" s="13">
        <f t="shared" si="2"/>
        <v>0</v>
      </c>
    </row>
    <row r="6" spans="1:22" x14ac:dyDescent="0.25">
      <c r="A6" s="2" t="s">
        <v>24</v>
      </c>
      <c r="B6" s="3"/>
      <c r="C6" s="4">
        <f t="shared" si="3"/>
        <v>44562</v>
      </c>
      <c r="D6" s="5">
        <f t="shared" si="0"/>
        <v>8</v>
      </c>
      <c r="E6" s="6">
        <v>44569</v>
      </c>
      <c r="F6" s="7">
        <v>7</v>
      </c>
      <c r="G6" s="8">
        <f>Таблица1[[#This Row],[Дата начала1]]+Таблица1[[#This Row],[Продолжительность1, дней]]-1</f>
        <v>44575</v>
      </c>
      <c r="H6" s="9">
        <f>IF(AND(I6-$C6&gt;0,Таблица1[[#This Row],[Продолжительность1, дней]]&gt;0),I6-$C6-D6-(Таблица1[[#This Row],[Дата конца1]]-Таблица1[[#This Row],[Дата начала1]]),"")</f>
        <v>37</v>
      </c>
      <c r="I6" s="6">
        <v>44613</v>
      </c>
      <c r="J6" s="7">
        <v>7</v>
      </c>
      <c r="K6" s="8">
        <f>Таблица1[[#This Row],[Дата начала2]]+Таблица1[[#This Row],[Продолжительность2, дней]]-1</f>
        <v>44619</v>
      </c>
      <c r="L6" s="9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76</v>
      </c>
      <c r="M6" s="6">
        <v>44696</v>
      </c>
      <c r="N6" s="7">
        <v>7</v>
      </c>
      <c r="O6" s="8">
        <f>Таблица1[[#This Row],[Дата начала3]]+Таблица1[[#This Row],[Продолжительность3, дней]]-1</f>
        <v>44702</v>
      </c>
      <c r="P6" s="9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170</v>
      </c>
      <c r="Q6" s="6">
        <v>44873</v>
      </c>
      <c r="R6" s="7">
        <v>7</v>
      </c>
      <c r="S6" s="10">
        <f t="shared" si="4"/>
        <v>44879</v>
      </c>
      <c r="T6" s="11">
        <v>28</v>
      </c>
      <c r="U6" s="12">
        <f t="shared" si="1"/>
        <v>28</v>
      </c>
      <c r="V6" s="13">
        <f t="shared" si="2"/>
        <v>0</v>
      </c>
    </row>
    <row r="7" spans="1:22" x14ac:dyDescent="0.25">
      <c r="A7" s="2" t="s">
        <v>25</v>
      </c>
      <c r="B7" s="3"/>
      <c r="C7" s="4">
        <f t="shared" si="3"/>
        <v>44562</v>
      </c>
      <c r="D7" s="5">
        <f t="shared" si="0"/>
        <v>10</v>
      </c>
      <c r="E7" s="6">
        <v>44571</v>
      </c>
      <c r="F7" s="7">
        <v>14</v>
      </c>
      <c r="G7" s="8">
        <f>Таблица1[[#This Row],[Дата начала1]]+Таблица1[[#This Row],[Продолжительность1, дней]]-1</f>
        <v>44584</v>
      </c>
      <c r="H7" s="9">
        <f>IF(AND(I7-$C7&gt;0,Таблица1[[#This Row],[Продолжительность1, дней]]&gt;0),I7-$C7-D7-(Таблица1[[#This Row],[Дата конца1]]-Таблица1[[#This Row],[Дата начала1]]),"")</f>
        <v>29</v>
      </c>
      <c r="I7" s="6">
        <v>44614</v>
      </c>
      <c r="J7" s="7">
        <v>7</v>
      </c>
      <c r="K7" s="8">
        <f>Таблица1[[#This Row],[Дата начала2]]+Таблица1[[#This Row],[Продолжительность2, дней]]-1</f>
        <v>44620</v>
      </c>
      <c r="L7" s="9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74</v>
      </c>
      <c r="M7" s="6">
        <v>44695</v>
      </c>
      <c r="N7" s="7">
        <v>1</v>
      </c>
      <c r="O7" s="8">
        <f>Таблица1[[#This Row],[Дата начала3]]+Таблица1[[#This Row],[Продолжительность3, дней]]-1</f>
        <v>44695</v>
      </c>
      <c r="P7" s="9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178</v>
      </c>
      <c r="Q7" s="6">
        <v>44874</v>
      </c>
      <c r="R7" s="7">
        <v>6</v>
      </c>
      <c r="S7" s="10">
        <f t="shared" si="4"/>
        <v>44879</v>
      </c>
      <c r="T7" s="11">
        <v>28</v>
      </c>
      <c r="U7" s="12">
        <f t="shared" si="1"/>
        <v>28</v>
      </c>
      <c r="V7" s="13">
        <f t="shared" si="2"/>
        <v>0</v>
      </c>
    </row>
    <row r="8" spans="1:22" x14ac:dyDescent="0.25">
      <c r="A8" s="2" t="s">
        <v>26</v>
      </c>
      <c r="B8" s="3"/>
      <c r="C8" s="4">
        <f t="shared" si="3"/>
        <v>44562</v>
      </c>
      <c r="D8" s="5">
        <f t="shared" si="0"/>
        <v>15</v>
      </c>
      <c r="E8" s="6">
        <v>44576</v>
      </c>
      <c r="F8" s="7">
        <v>10</v>
      </c>
      <c r="G8" s="8">
        <f>Таблица1[[#This Row],[Дата начала1]]+Таблица1[[#This Row],[Продолжительность1, дней]]-1</f>
        <v>44585</v>
      </c>
      <c r="H8" s="9">
        <f>IF(AND(I8-$C8&gt;0,Таблица1[[#This Row],[Продолжительность1, дней]]&gt;0),I8-$C8-D8-(Таблица1[[#This Row],[Дата конца1]]-Таблица1[[#This Row],[Дата начала1]]),"")</f>
        <v>27</v>
      </c>
      <c r="I8" s="6">
        <v>44613</v>
      </c>
      <c r="J8" s="7">
        <v>10</v>
      </c>
      <c r="K8" s="8">
        <f>Таблица1[[#This Row],[Дата начала2]]+Таблица1[[#This Row],[Продолжительность2, дней]]-1</f>
        <v>44622</v>
      </c>
      <c r="L8" s="9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63</v>
      </c>
      <c r="M8" s="6">
        <v>44686</v>
      </c>
      <c r="N8" s="7">
        <v>3</v>
      </c>
      <c r="O8" s="8">
        <f>Таблица1[[#This Row],[Дата начала3]]+Таблица1[[#This Row],[Продолжительность3, дней]]-1</f>
        <v>44688</v>
      </c>
      <c r="P8" s="9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186</v>
      </c>
      <c r="Q8" s="6">
        <v>44875</v>
      </c>
      <c r="R8" s="7">
        <v>5</v>
      </c>
      <c r="S8" s="10">
        <f t="shared" si="4"/>
        <v>44879</v>
      </c>
      <c r="T8" s="11">
        <v>28</v>
      </c>
      <c r="U8" s="12">
        <f t="shared" si="1"/>
        <v>28</v>
      </c>
      <c r="V8" s="13">
        <f t="shared" si="2"/>
        <v>0</v>
      </c>
    </row>
    <row r="9" spans="1:22" x14ac:dyDescent="0.25">
      <c r="A9" s="2" t="s">
        <v>27</v>
      </c>
      <c r="B9" s="3"/>
      <c r="C9" s="4">
        <f t="shared" si="3"/>
        <v>44562</v>
      </c>
      <c r="D9" s="5">
        <f t="shared" si="0"/>
        <v>11</v>
      </c>
      <c r="E9" s="6">
        <v>44572</v>
      </c>
      <c r="F9" s="7">
        <v>7</v>
      </c>
      <c r="G9" s="8">
        <f>Таблица1[[#This Row],[Дата начала1]]+Таблица1[[#This Row],[Продолжительность1, дней]]-1</f>
        <v>44578</v>
      </c>
      <c r="H9" s="9">
        <f>IF(AND(I9-$C9&gt;0,Таблица1[[#This Row],[Продолжительность1, дней]]&gt;0),I9-$C9-D9-(Таблица1[[#This Row],[Дата конца1]]-Таблица1[[#This Row],[Дата начала1]]),"")</f>
        <v>37</v>
      </c>
      <c r="I9" s="6">
        <v>44616</v>
      </c>
      <c r="J9" s="7">
        <v>9</v>
      </c>
      <c r="K9" s="8">
        <f>Таблица1[[#This Row],[Дата начала2]]+Таблица1[[#This Row],[Продолжительность2, дней]]-1</f>
        <v>44624</v>
      </c>
      <c r="L9" s="9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62</v>
      </c>
      <c r="M9" s="6">
        <v>44687</v>
      </c>
      <c r="N9" s="7">
        <v>7</v>
      </c>
      <c r="O9" s="8">
        <f>Таблица1[[#This Row],[Дата начала3]]+Таблица1[[#This Row],[Продолжительность3, дней]]-1</f>
        <v>44693</v>
      </c>
      <c r="P9" s="9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182</v>
      </c>
      <c r="Q9" s="6">
        <v>44876</v>
      </c>
      <c r="R9" s="7">
        <v>5</v>
      </c>
      <c r="S9" s="10">
        <f t="shared" si="4"/>
        <v>44880</v>
      </c>
      <c r="T9" s="11">
        <v>28</v>
      </c>
      <c r="U9" s="12">
        <f t="shared" si="1"/>
        <v>28</v>
      </c>
      <c r="V9" s="13">
        <f t="shared" si="2"/>
        <v>0</v>
      </c>
    </row>
    <row r="10" spans="1:22" x14ac:dyDescent="0.25">
      <c r="A10" s="2" t="s">
        <v>28</v>
      </c>
      <c r="B10" s="3"/>
      <c r="C10" s="4">
        <f t="shared" si="3"/>
        <v>44562</v>
      </c>
      <c r="D10" s="5">
        <f t="shared" si="0"/>
        <v>6</v>
      </c>
      <c r="E10" s="6">
        <v>44567</v>
      </c>
      <c r="F10" s="7">
        <v>7</v>
      </c>
      <c r="G10" s="8">
        <f>Таблица1[[#This Row],[Дата начала1]]+Таблица1[[#This Row],[Продолжительность1, дней]]-1</f>
        <v>44573</v>
      </c>
      <c r="H10" s="9">
        <f>IF(AND(I10-$C10&gt;0,Таблица1[[#This Row],[Продолжительность1, дней]]&gt;0),I10-$C10-D10-(Таблица1[[#This Row],[Дата конца1]]-Таблица1[[#This Row],[Дата начала1]]),"")</f>
        <v>20</v>
      </c>
      <c r="I10" s="6">
        <v>44594</v>
      </c>
      <c r="J10" s="7">
        <v>2</v>
      </c>
      <c r="K10" s="8">
        <f>Таблица1[[#This Row],[Дата начала2]]+Таблица1[[#This Row],[Продолжительность2, дней]]-1</f>
        <v>44595</v>
      </c>
      <c r="L10" s="9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88</v>
      </c>
      <c r="M10" s="6">
        <v>44684</v>
      </c>
      <c r="N10" s="7">
        <v>14</v>
      </c>
      <c r="O10" s="8">
        <f>Таблица1[[#This Row],[Дата начала3]]+Таблица1[[#This Row],[Продолжительность3, дней]]-1</f>
        <v>44697</v>
      </c>
      <c r="P10" s="9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179</v>
      </c>
      <c r="Q10" s="6">
        <v>44877</v>
      </c>
      <c r="R10" s="7">
        <v>5</v>
      </c>
      <c r="S10" s="10">
        <f t="shared" si="4"/>
        <v>44881</v>
      </c>
      <c r="T10" s="11">
        <v>28</v>
      </c>
      <c r="U10" s="12">
        <f t="shared" si="1"/>
        <v>28</v>
      </c>
      <c r="V10" s="13">
        <f t="shared" si="2"/>
        <v>0</v>
      </c>
    </row>
    <row r="11" spans="1:22" x14ac:dyDescent="0.25">
      <c r="A11" s="2" t="s">
        <v>29</v>
      </c>
      <c r="B11" s="14"/>
      <c r="C11" s="4">
        <f t="shared" si="3"/>
        <v>44562</v>
      </c>
      <c r="D11" s="5">
        <f t="shared" si="0"/>
        <v>5</v>
      </c>
      <c r="E11" s="6">
        <v>44566</v>
      </c>
      <c r="F11" s="7">
        <v>3</v>
      </c>
      <c r="G11" s="8">
        <f>Таблица1[[#This Row],[Дата начала1]]+Таблица1[[#This Row],[Продолжительность1, дней]]-1</f>
        <v>44568</v>
      </c>
      <c r="H11" s="9">
        <f>IF(AND(I11-$C11&gt;0,Таблица1[[#This Row],[Продолжительность1, дней]]&gt;0),I11-$C11-D11-(Таблица1[[#This Row],[Дата конца1]]-Таблица1[[#This Row],[Дата начала1]]),"")</f>
        <v>51</v>
      </c>
      <c r="I11" s="6">
        <v>44620</v>
      </c>
      <c r="J11" s="7">
        <v>10</v>
      </c>
      <c r="K11" s="8">
        <f>Таблица1[[#This Row],[Дата начала2]]+Таблица1[[#This Row],[Продолжительность2, дней]]-1</f>
        <v>44629</v>
      </c>
      <c r="L11" s="9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61</v>
      </c>
      <c r="M11" s="6">
        <v>44691</v>
      </c>
      <c r="N11" s="7">
        <v>14</v>
      </c>
      <c r="O11" s="8">
        <f>Таблица1[[#This Row],[Дата начала3]]+Таблица1[[#This Row],[Продолжительность3, дней]]-1</f>
        <v>44704</v>
      </c>
      <c r="P11" s="9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173</v>
      </c>
      <c r="Q11" s="6">
        <v>44878</v>
      </c>
      <c r="R11" s="7">
        <v>1</v>
      </c>
      <c r="S11" s="10">
        <f t="shared" si="4"/>
        <v>44878</v>
      </c>
      <c r="T11" s="15">
        <v>28</v>
      </c>
      <c r="U11" s="16">
        <f t="shared" si="1"/>
        <v>28</v>
      </c>
      <c r="V11" s="17">
        <f t="shared" si="2"/>
        <v>0</v>
      </c>
    </row>
  </sheetData>
  <conditionalFormatting sqref="E4:E11 I4:I11 M4:M11 Q4:Q11">
    <cfRule type="cellIs" dxfId="25" priority="1" operator="lessThan">
      <formula>$A$1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"/>
  <sheetViews>
    <sheetView workbookViewId="0">
      <selection activeCell="A20" sqref="A20"/>
    </sheetView>
  </sheetViews>
  <sheetFormatPr defaultRowHeight="15" x14ac:dyDescent="0.25"/>
  <cols>
    <col min="1" max="1" width="20.140625" customWidth="1"/>
  </cols>
  <sheetData>
    <row r="1" spans="1:1" ht="15.75" x14ac:dyDescent="0.25">
      <c r="A1" s="23" t="s">
        <v>30</v>
      </c>
    </row>
    <row r="3" spans="1:1" x14ac:dyDescent="0.25">
      <c r="A3" s="1">
        <v>44562</v>
      </c>
    </row>
    <row r="4" spans="1:1" x14ac:dyDescent="0.25">
      <c r="A4" s="1">
        <v>44563</v>
      </c>
    </row>
    <row r="5" spans="1:1" x14ac:dyDescent="0.25">
      <c r="A5" s="1">
        <v>44564</v>
      </c>
    </row>
    <row r="6" spans="1:1" x14ac:dyDescent="0.25">
      <c r="A6" s="1">
        <v>44565</v>
      </c>
    </row>
    <row r="7" spans="1:1" x14ac:dyDescent="0.25">
      <c r="A7" s="1">
        <v>44566</v>
      </c>
    </row>
    <row r="8" spans="1:1" x14ac:dyDescent="0.25">
      <c r="A8" s="1">
        <v>44567</v>
      </c>
    </row>
    <row r="9" spans="1:1" x14ac:dyDescent="0.25">
      <c r="A9" s="1">
        <v>44568</v>
      </c>
    </row>
    <row r="10" spans="1:1" x14ac:dyDescent="0.25">
      <c r="A10" s="1">
        <v>44569</v>
      </c>
    </row>
    <row r="11" spans="1:1" x14ac:dyDescent="0.25">
      <c r="A11" s="1">
        <v>44615</v>
      </c>
    </row>
    <row r="12" spans="1:1" x14ac:dyDescent="0.25">
      <c r="A12" s="1">
        <v>44627</v>
      </c>
    </row>
    <row r="13" spans="1:1" x14ac:dyDescent="0.25">
      <c r="A13" s="1">
        <v>44628</v>
      </c>
    </row>
    <row r="14" spans="1:1" x14ac:dyDescent="0.25">
      <c r="A14" s="1">
        <v>44683</v>
      </c>
    </row>
    <row r="15" spans="1:1" x14ac:dyDescent="0.25">
      <c r="A15" s="1">
        <v>44684</v>
      </c>
    </row>
    <row r="16" spans="1:1" x14ac:dyDescent="0.25">
      <c r="A16" s="1">
        <v>44690</v>
      </c>
    </row>
    <row r="17" spans="1:1" x14ac:dyDescent="0.25">
      <c r="A17" s="1">
        <v>44691</v>
      </c>
    </row>
    <row r="18" spans="1:1" x14ac:dyDescent="0.25">
      <c r="A18" s="1">
        <v>44725</v>
      </c>
    </row>
    <row r="19" spans="1:1" x14ac:dyDescent="0.25">
      <c r="A19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Студент</cp:lastModifiedBy>
  <dcterms:created xsi:type="dcterms:W3CDTF">2015-06-05T18:17:20Z</dcterms:created>
  <dcterms:modified xsi:type="dcterms:W3CDTF">2022-12-05T05:41:44Z</dcterms:modified>
</cp:coreProperties>
</file>