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Уник\LR3\"/>
    </mc:Choice>
  </mc:AlternateContent>
  <xr:revisionPtr revIDLastSave="0" documentId="13_ncr:1_{52D4F737-3841-45B1-8BA3-7DFC09994ED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График отпусков 2016 год" sheetId="1" r:id="rId1"/>
    <sheet name="Лист1" sheetId="4" r:id="rId2"/>
    <sheet name="Праздники" sheetId="2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<sst xmlns="http://schemas.openxmlformats.org/spreadsheetml/2006/main">
  <si>
    <t>Демо-версия!</t>
  </si>
  <si>
    <t xml:space="preserve"> -  дата начала года</t>
  </si>
  <si>
    <t xml:space="preserve">1-я часть </t>
  </si>
  <si>
    <t xml:space="preserve">2-я часть </t>
  </si>
  <si>
    <t xml:space="preserve">3-я часть </t>
  </si>
  <si>
    <t xml:space="preserve">4-я часть </t>
  </si>
  <si>
    <t>Всего дней</t>
  </si>
  <si>
    <t>Продолж. отпуска с учетом праздников 
(не удалять ячейки, используются в графике!)</t>
  </si>
  <si>
    <t>Сотрудник</t>
  </si>
  <si>
    <t>Должность</t>
  </si>
  <si>
    <t>Начало года</t>
  </si>
  <si>
    <t>Столбец1</t>
  </si>
  <si>
    <t>Дата начала1</t>
  </si>
  <si>
    <t>Продолжи- тельность1, дней</t>
  </si>
  <si>
    <t>Дата конца1</t>
  </si>
  <si>
    <t>Столбец2</t>
  </si>
  <si>
    <t>Дата начала2</t>
  </si>
  <si>
    <t>Продолжи- тельность2, дней</t>
  </si>
  <si>
    <t>Дата конца2</t>
  </si>
  <si>
    <t>Столбец6</t>
  </si>
  <si>
    <t>Дата начала3</t>
  </si>
  <si>
    <t>Продолжи- тельность3, дней</t>
  </si>
  <si>
    <t>Дата конца3</t>
  </si>
  <si>
    <t>Столбец10</t>
  </si>
  <si>
    <t>Дата начала4</t>
  </si>
  <si>
    <t>Продолжи- тельность4, дней</t>
  </si>
  <si>
    <t>Дата конца4</t>
  </si>
  <si>
    <t>Положе- но за год</t>
  </si>
  <si>
    <t>Израсхо- довано</t>
  </si>
  <si>
    <t>Оста- лось</t>
  </si>
  <si>
    <t>Часть1</t>
  </si>
  <si>
    <t>Часть2</t>
  </si>
  <si>
    <t>Часть3</t>
  </si>
  <si>
    <t>Часть4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</si>
  <si>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</si>
  <si>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</si>
  <si>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</si>
  <si>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</si>
  <si>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</si>
  <si>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</si>
  <si>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</si>
  <si>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</si>
  <si>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Примечание. Если на графике отображаются не все сотрудники, потяните за нижнюю границу графика!</t>
  </si>
  <si>
    <t>Нераб. дни 2015</t>
  </si>
  <si>
    <t>Таблица и график отпусков с учетом официальных праздничных дней в 2016 году. При изменении данных в таблице меняется график. При открытии файла включайте макросы!</t>
  </si>
  <si>
    <t>Для добавления фамилий вставьте строку (строки) МЕЖДУ существующими строками таблицы. Фамилии желательно вносить сразу, не оставляя пустых строк</t>
  </si>
  <si>
    <t>Если введенная Вами дата по какой-то причине некорректна (например, Вы хотели ввести 01.03.2016, а ввели 01.03.2015), текст в ячейке окрасится бордовым</t>
  </si>
  <si>
    <t>- дата начала года</t>
  </si>
  <si>
    <t>Нераб. дни 2022</t>
  </si>
  <si>
    <t>Столбец3</t>
  </si>
  <si>
    <t>Столбец4</t>
  </si>
  <si>
    <t>Положено за год</t>
  </si>
  <si>
    <t>Израсходовано</t>
  </si>
  <si>
    <t>Осталось</t>
  </si>
  <si>
    <t>Продолжительность1, дней</t>
  </si>
  <si>
    <t>Продолжительность2, дней</t>
  </si>
  <si>
    <t>Продолжительность3, дней</t>
  </si>
  <si>
    <t>Продолжительность4,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</si>
</sst>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9" x14ac:knownFonts="1"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558ED5"/>
      <name val="Times New Roman"/>
      <family val="1"/>
      <charset val="204"/>
    </font>
    <font>
      <b/>
      <sz val="12"/>
      <color rgb="FF558ED5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b/>
      <u/>
      <sz val="12"/>
      <color rgb="FFC00000"/>
      <name val="Times New Roman"/>
      <family val="1"/>
      <charset val="204"/>
    </font>
    <font>
      <b/>
      <sz val="12"/>
      <color rgb="FFC0000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i/>
      <sz val="12"/>
      <color rgb="FF0070C0"/>
      <name val="Times New Roman"/>
      <family val="1"/>
      <charset val="204"/>
    </font>
    <font>
      <b/>
      <i/>
      <sz val="12"/>
      <color rgb="FF0070C0"/>
      <name val="Times New Roman"/>
      <family val="1"/>
      <charset val="204"/>
    </font>
    <font>
      <i/>
      <sz val="12"/>
      <color rgb="FFC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A6A6A6"/>
      <name val="Times New Roman"/>
      <family val="1"/>
      <charset val="204"/>
    </font>
    <font>
      <sz val="12"/>
      <color rgb="FFA6A6A6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wrapText="1"/>
    </xf>
    <xf numFmtId="14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/>
    </xf>
    <xf numFmtId="0" fontId="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14" fontId="3" fillId="0" borderId="2" xfId="0" applyNumberFormat="1" applyFont="1" applyBorder="1"/>
    <xf numFmtId="0" fontId="3" fillId="0" borderId="2" xfId="0" applyFont="1" applyBorder="1"/>
    <xf numFmtId="14" fontId="3" fillId="0" borderId="2" xfId="0" applyNumberFormat="1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1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2" borderId="4" xfId="0" applyFont="1" applyFill="1" applyBorder="1" applyAlignment="1" applyProtection="1">
      <alignment horizontal="center"/>
      <protection locked="0"/>
    </xf>
    <xf numFmtId="164" fontId="3" fillId="2" borderId="2" xfId="0" applyNumberFormat="1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3" fillId="0" borderId="1" xfId="0" applyFont="1" applyBorder="1" applyAlignment="1" applyProtection="1">
      <alignment horizontal="left" vertical="center" wrapText="1"/>
      <protection locked="0"/>
    </xf>
    <xf numFmtId="1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0" xfId="0" applyFont="1" applyFill="1" applyBorder="1" applyAlignment="1" applyProtection="1">
      <alignment horizontal="center"/>
      <protection locked="0"/>
    </xf>
    <xf numFmtId="164" fontId="3" fillId="2" borderId="1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left" vertical="center" wrapText="1"/>
    </xf>
    <xf numFmtId="14" fontId="3" fillId="0" borderId="0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6" fillId="0" borderId="8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3" fillId="0" borderId="2" xfId="0" applyFont="1" applyBorder="1" applyAlignment="1">
      <alignment horizontal="center" vertical="center"/>
    </xf>
    <xf numFmtId="14" fontId="3" fillId="0" borderId="0" xfId="0" applyNumberFormat="1" applyFont="1"/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3" fillId="0" borderId="2" xfId="0" quotePrefix="1" applyFont="1" applyBorder="1" applyAlignment="1">
      <alignment horizontal="center"/>
    </xf>
    <xf numFmtId="49" fontId="3" fillId="0" borderId="0" xfId="0" applyNumberFormat="1" applyFont="1"/>
    <xf numFmtId="0" fontId="14" fillId="0" borderId="5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charset val="204"/>
        <scheme val="none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78787"/>
      <rgbColor rgb="FF558ED5"/>
      <rgbColor rgb="FF993366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B0F0"/>
      <rgbColor rgb="FFCCFFFF"/>
      <rgbColor rgb="FFCCFFCC"/>
      <rgbColor rgb="FFFFFF99"/>
      <rgbColor rgb="FFB7B7B7"/>
      <rgbColor rgb="FFFF99CC"/>
      <rgbColor rgb="FFCC99FF"/>
      <rgbColor rgb="FFFFC7CE"/>
      <rgbColor rgb="FF316AC5"/>
      <rgbColor rgb="FF33CCCC"/>
      <rgbColor rgb="FF99CC00"/>
      <rgbColor rgb="FFFFCC00"/>
      <rgbColor rgb="FFFF9900"/>
      <rgbColor rgb="FFFF6600"/>
      <rgbColor rgb="FF4F81BD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_rels/chart2.xml.rels>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'График отпусков 2016 год'!$D$8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год'!$D$9:$D$17</c:f>
              <c:numCache>
                <c:formatCode>General</c:formatCode>
                <c:ptCount val="8"/>
                <c:pt idx="0">
                  <c:v>2</c:v>
                </c:pt>
                <c:pt idx="1">
                  <c:v>-42369</c:v>
                </c:pt>
                <c:pt idx="2">
                  <c:v>-42369</c:v>
                </c:pt>
                <c:pt idx="3">
                  <c:v>-42369</c:v>
                </c:pt>
                <c:pt idx="4">
                  <c:v>-42369</c:v>
                </c:pt>
                <c:pt idx="5">
                  <c:v>-42369</c:v>
                </c:pt>
                <c:pt idx="6">
                  <c:v>-42369</c:v>
                </c:pt>
                <c:pt idx="7">
                  <c:v>-42369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2-4FC1-8592-9E6A8628F6D3}"/>
            </c:ext>
          </c:extLst>
        </c:ser>
        <c:ser>
          <c:idx val="1"/>
          <c:order val="1"/>
          <c:tx>
            <c:strRef>
              <c:f>'График отпусков 2016 год'!$F$8</c:f>
              <c:strCache>
                <c:ptCount val="1"/>
                <c:pt idx="0">
                  <c:v>Продолжи- тельность1, дней</c:v>
                </c:pt>
              </c:strCache>
            </c:strRef>
          </c:tx>
          <c:spPr>
            <a:solidFill>
              <a:srgbClr val="FFFF0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год'!$AA$9:$AA$16</c:f>
              <c:numCache>
                <c:formatCode>General</c:formatCode>
                <c:ptCount val="8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2-4FC1-8592-9E6A8628F6D3}"/>
            </c:ext>
          </c:extLst>
        </c:ser>
        <c:ser>
          <c:idx val="2"/>
          <c:order val="2"/>
          <c:tx>
            <c:strRef>
              <c:f>'График отпусков 2016 год'!$H$8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год'!$H$9:$H$17</c:f>
              <c:numCache>
                <c:formatCode>General</c:formatCode>
                <c:ptCount val="8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2-4FC1-8592-9E6A8628F6D3}"/>
            </c:ext>
          </c:extLst>
        </c:ser>
        <c:ser>
          <c:idx val="3"/>
          <c:order val="3"/>
          <c:tx>
            <c:strRef>
              <c:f>'График отпусков 2016 год'!$J$8</c:f>
              <c:strCache>
                <c:ptCount val="1"/>
                <c:pt idx="0">
                  <c:v>Продолжи- тельность2, дней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год'!$AB$9:$AB$16</c:f>
              <c:numCache>
                <c:formatCode>General</c:formatCode>
                <c:ptCount val="8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B2-4FC1-8592-9E6A8628F6D3}"/>
            </c:ext>
          </c:extLst>
        </c:ser>
        <c:ser>
          <c:idx val="4"/>
          <c:order val="4"/>
          <c:tx>
            <c:strRef>
              <c:f>'График отпусков 2016 год'!$L$8</c:f>
              <c:strCache>
                <c:ptCount val="1"/>
                <c:pt idx="0">
                  <c:v>Столбец6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год'!$L$9:$L$17</c:f>
              <c:numCache>
                <c:formatCode>General</c:formatCode>
                <c:ptCount val="8"/>
                <c:pt idx="0">
                  <c:v>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B2-4FC1-8592-9E6A8628F6D3}"/>
            </c:ext>
          </c:extLst>
        </c:ser>
        <c:ser>
          <c:idx val="5"/>
          <c:order val="5"/>
          <c:tx>
            <c:strRef>
              <c:f>'График отпусков 2016 год'!$N$8</c:f>
              <c:strCache>
                <c:ptCount val="1"/>
                <c:pt idx="0">
                  <c:v>Продолжи- тельность3, дней</c:v>
                </c:pt>
              </c:strCache>
            </c:strRef>
          </c:tx>
          <c:spPr>
            <a:solidFill>
              <a:srgbClr val="00B0F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год'!$AC$9:$AC$16</c:f>
              <c:numCache>
                <c:formatCode>General</c:formatCode>
                <c:ptCount val="8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B2-4FC1-8592-9E6A8628F6D3}"/>
            </c:ext>
          </c:extLst>
        </c:ser>
        <c:ser>
          <c:idx val="6"/>
          <c:order val="6"/>
          <c:tx>
            <c:strRef>
              <c:f>'График отпусков 2016 год'!$P$8</c:f>
              <c:strCache>
                <c:ptCount val="1"/>
                <c:pt idx="0">
                  <c:v>Столбец10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год'!$P$9:$P$17</c:f>
              <c:numCache>
                <c:formatCode>General</c:formatCode>
                <c:ptCount val="8"/>
                <c:pt idx="0">
                  <c:v>183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B2-4FC1-8592-9E6A8628F6D3}"/>
            </c:ext>
          </c:extLst>
        </c:ser>
        <c:ser>
          <c:idx val="7"/>
          <c:order val="7"/>
          <c:tx>
            <c:strRef>
              <c:f>'График отпусков 2016 год'!$R$8</c:f>
              <c:strCache>
                <c:ptCount val="1"/>
                <c:pt idx="0">
                  <c:v>Продолжи- тельность4, дней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2016 год'!$A$9:$A$17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2016 год'!$AD$9:$AD$16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B2-4FC1-8592-9E6A8628F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0126892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'График отпусков 2016 год'!$D$8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'График отпусков 2016 год'!$D$9:$D$17</c:f>
              <c:numCache>
                <c:formatCode>General</c:formatCode>
                <c:ptCount val="9"/>
                <c:pt idx="0">
                  <c:v>2</c:v>
                </c:pt>
                <c:pt idx="1">
                  <c:v>-42369</c:v>
                </c:pt>
                <c:pt idx="2">
                  <c:v>-42369</c:v>
                </c:pt>
                <c:pt idx="3">
                  <c:v>-42369</c:v>
                </c:pt>
                <c:pt idx="4">
                  <c:v>-42369</c:v>
                </c:pt>
                <c:pt idx="5">
                  <c:v>-42369</c:v>
                </c:pt>
                <c:pt idx="6">
                  <c:v>-42369</c:v>
                </c:pt>
                <c:pt idx="7">
                  <c:v>-42369</c:v>
                </c:pt>
                <c:pt idx="8">
                  <c:v>-42369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2-4FC1-8592-9E6A8628F6D3}"/>
            </c:ext>
          </c:extLst>
        </c:ser>
        <c:ser>
          <c:idx val="1"/>
          <c:order val="1"/>
          <c:tx>
            <c:strRef>
              <c:f>'График отпусков 2016 год'!$F$8</c:f>
              <c:strCache>
                <c:ptCount val="1"/>
                <c:pt idx="0">
                  <c:v>Продолжи- тельность1, дней</c:v>
                </c:pt>
              </c:strCache>
            </c:strRef>
          </c:tx>
          <c:spPr>
            <a:solidFill>
              <a:srgbClr val="FFFF0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'График отпусков 2016 год'!$AA$9:$AA$16</c:f>
              <c:numCache>
                <c:formatCode>General</c:formatCode>
                <c:ptCount val="8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2-4FC1-8592-9E6A8628F6D3}"/>
            </c:ext>
          </c:extLst>
        </c:ser>
        <c:ser>
          <c:idx val="2"/>
          <c:order val="2"/>
          <c:tx>
            <c:strRef>
              <c:f>'График отпусков 2016 год'!$H$8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'График отпусков 2016 год'!$H$9:$H$17</c:f>
              <c:numCache>
                <c:formatCode>General</c:formatCode>
                <c:ptCount val="9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2-4FC1-8592-9E6A8628F6D3}"/>
            </c:ext>
          </c:extLst>
        </c:ser>
        <c:ser>
          <c:idx val="3"/>
          <c:order val="3"/>
          <c:tx>
            <c:strRef>
              <c:f>'График отпусков 2016 год'!$J$8</c:f>
              <c:strCache>
                <c:ptCount val="1"/>
                <c:pt idx="0">
                  <c:v>Продолжи- тельность2, дней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'График отпусков 2016 год'!$AB$9:$AB$16</c:f>
              <c:numCache>
                <c:formatCode>General</c:formatCode>
                <c:ptCount val="8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B2-4FC1-8592-9E6A8628F6D3}"/>
            </c:ext>
          </c:extLst>
        </c:ser>
        <c:ser>
          <c:idx val="4"/>
          <c:order val="4"/>
          <c:tx>
            <c:strRef>
              <c:f>'График отпусков 2016 год'!$L$8</c:f>
              <c:strCache>
                <c:ptCount val="1"/>
                <c:pt idx="0">
                  <c:v>Столбец6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'График отпусков 2016 год'!$L$9:$L$17</c:f>
              <c:numCache>
                <c:formatCode>General</c:formatCode>
                <c:ptCount val="9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B2-4FC1-8592-9E6A8628F6D3}"/>
            </c:ext>
          </c:extLst>
        </c:ser>
        <c:ser>
          <c:idx val="5"/>
          <c:order val="5"/>
          <c:tx>
            <c:strRef>
              <c:f>'График отпусков 2016 год'!$N$8</c:f>
              <c:strCache>
                <c:ptCount val="1"/>
                <c:pt idx="0">
                  <c:v>Продолжи- тельность3, дней</c:v>
                </c:pt>
              </c:strCache>
            </c:strRef>
          </c:tx>
          <c:spPr>
            <a:solidFill>
              <a:srgbClr val="00B0F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'График отпусков 2016 год'!$AC$9:$AC$16</c:f>
              <c:numCache>
                <c:formatCode>General</c:formatCode>
                <c:ptCount val="8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B2-4FC1-8592-9E6A8628F6D3}"/>
            </c:ext>
          </c:extLst>
        </c:ser>
        <c:ser>
          <c:idx val="6"/>
          <c:order val="6"/>
          <c:tx>
            <c:strRef>
              <c:f>'График отпусков 2016 год'!$P$8</c:f>
              <c:strCache>
                <c:ptCount val="1"/>
                <c:pt idx="0">
                  <c:v>Столбец10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'График отпусков 2016 год'!$P$9:$P$17</c:f>
              <c:numCache>
                <c:formatCode>General</c:formatCode>
                <c:ptCount val="9"/>
                <c:pt idx="0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B2-4FC1-8592-9E6A8628F6D3}"/>
            </c:ext>
          </c:extLst>
        </c:ser>
        <c:ser>
          <c:idx val="7"/>
          <c:order val="7"/>
          <c:tx>
            <c:strRef>
              <c:f>'График отпусков 2016 год'!$R$8</c:f>
              <c:strCache>
                <c:ptCount val="1"/>
                <c:pt idx="0">
                  <c:v>Продолжи- тельность4, дней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'График отпусков 2016 год'!$AD$9:$AD$16</c:f>
              <c:numCache>
                <c:formatCode>General</c:formatCode>
                <c:ptCount val="8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B2-4FC1-8592-9E6A8628F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0126892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4294967295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4294967295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4294967295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4294967295"/>
    </cs:lnRef>
    <cs:fillRef idx="0">
      <cs:styleClr val="4294967295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4294967295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4294967295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1.xml.rels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hyperlink" TargetMode="External" Target="http://vexcele.ru/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20</xdr:row>
      <xdr:rowOff>47625</xdr:rowOff>
    </xdr:from>
    <xdr:ext cx="18145125" cy="2714625"/>
    <xdr:graphicFrame>
      <xdr:nvGraphicFramePr>
        <xdr:cNvPr id="2" name="Диаграмма 1"/>
        <xdr:cNvGraphicFramePr/>
      </xdr:nvGraphicFramePr>
      <xdr:xfrm>
        <a:off x="28575" y="4819650"/>
        <a:ext cx="18145125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4</xdr:col>
      <xdr:colOff>85725</xdr:colOff>
      <xdr:row>0</xdr:row>
      <xdr:rowOff>28575</xdr:rowOff>
    </xdr:from>
    <xdr:to>
      <xdr:col>6</xdr:col>
      <xdr:colOff>371475</xdr:colOff>
      <xdr:row>0</xdr:row>
      <xdr:rowOff>352425</xdr:rowOff>
    </xdr:to>
    <xdr:sp>
      <xdr:nvSpPr>
        <xdr:cNvPr id="3" name="Пятиугольник 5">
          <a:hlinkClick xmlns:r="http://schemas.openxmlformats.org/officeDocument/2006/relationships" r:id="rId2"/>
        </xdr:cNvPr>
        <xdr:cNvSpPr/>
      </xdr:nvSpPr>
      <xdr:spPr>
        <a:xfrm>
          <a:off x="4105275" y="28575"/>
          <a:ext cx="2324100" cy="323850"/>
        </a:xfrm>
        <a:prstGeom prst="homePlate">
          <a:avLst>
            <a:gd name="adj" fmla="val 50000"/>
          </a:avLst>
        </a:prstGeom>
        <a:solidFill>
          <a:srgbClr val="00B0F0"/>
        </a:solidFill>
        <a:ln>
          <a:solidFill>
            <a:srgbClr val="00206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ru-RU" sz="1200" b="1" strike="noStrike">
              <a:solidFill>
                <a:srgbClr val="FFFFFF"/>
              </a:solidFill>
              <a:latin typeface="Calibri" panose="020F0502020204030204"/>
            </a:rPr>
            <a:t>на сайт автора: </a:t>
          </a:r>
          <a:r>
            <a:rPr lang="en-US" sz="1200" b="1" strike="noStrike">
              <a:solidFill>
                <a:srgbClr val="FFFFFF"/>
              </a:solidFill>
              <a:latin typeface="Calibri" panose="020F0502020204030204"/>
            </a:rPr>
            <a:t>vExcele.ru</a:t>
          </a:r>
          <a:endParaRPr lang="ru-RU" sz="1200" b="0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</xdr:row>
      <xdr:rowOff>57150</xdr:rowOff>
    </xdr:from>
    <xdr:to>
      <xdr:col>10</xdr:col>
      <xdr:colOff>66675</xdr:colOff>
      <xdr:row>7</xdr:row>
      <xdr:rowOff>19050</xdr:rowOff>
    </xdr:to>
    <xdr:sp>
      <xdr:nvSpPr>
        <xdr:cNvPr id="2" name="Выноска со стрелкой влево 1"/>
        <xdr:cNvSpPr/>
      </xdr:nvSpPr>
      <xdr:spPr>
        <a:xfrm>
          <a:off x="1238250" y="800100"/>
          <a:ext cx="4314825" cy="609600"/>
        </a:xfrm>
        <a:prstGeom prst="leftArrowCallout">
          <a:avLst>
            <a:gd name="adj1" fmla="val 25000"/>
            <a:gd name="adj2" fmla="val 25000"/>
            <a:gd name="adj3" fmla="val 25000"/>
            <a:gd name="adj4" fmla="val 90821"/>
          </a:avLst>
        </a:prstGeom>
        <a:solidFill>
          <a:schemeClr val="tx2">
            <a:lumMod val="40000"/>
            <a:lumOff val="60000"/>
          </a:schemeClr>
        </a:solidFill>
        <a:ln>
          <a:solidFill>
            <a:srgbClr val="0070C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ru-RU" sz="1100" b="1" strike="noStrike">
              <a:solidFill>
                <a:srgbClr val="FFFFFF"/>
              </a:solidFill>
              <a:latin typeface="Calibri" panose="020F0502020204030204"/>
            </a:rPr>
            <a:t>Даты в соответствии с годовым производственым календарем.  Возможно изменение в любое время. </a:t>
          </a:r>
          <a:endParaRPr lang="ru-RU" sz="1100" b="0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ru-RU" sz="1100" b="1" u="sng" strike="noStrike">
              <a:solidFill>
                <a:srgbClr val="FFFFFF"/>
              </a:solidFill>
              <a:uLnTx/>
              <a:latin typeface="Calibri" panose="020F0502020204030204"/>
            </a:rPr>
            <a:t>НЕ ОСТАВЛЯТЬ</a:t>
          </a:r>
          <a:r>
            <a:rPr lang="ru-RU" sz="1100" b="1" strike="noStrike">
              <a:solidFill>
                <a:srgbClr val="FFFFFF"/>
              </a:solidFill>
              <a:latin typeface="Calibri" panose="020F0502020204030204"/>
            </a:rPr>
            <a:t> </a:t>
          </a:r>
          <a:r>
            <a:rPr lang="ru-RU" sz="1100" b="1" u="sng" strike="noStrike">
              <a:solidFill>
                <a:srgbClr val="FFFFFF"/>
              </a:solidFill>
              <a:uLnTx/>
              <a:latin typeface="Calibri" panose="020F0502020204030204"/>
            </a:rPr>
            <a:t>ПРОБЕЛОВ</a:t>
          </a:r>
          <a:r>
            <a:rPr lang="ru-RU" sz="1100" b="1" strike="noStrike">
              <a:solidFill>
                <a:srgbClr val="FFFFFF"/>
              </a:solidFill>
              <a:latin typeface="Calibri" panose="020F0502020204030204"/>
            </a:rPr>
            <a:t> между датами!</a:t>
          </a:r>
          <a:endParaRPr lang="ru-RU" sz="1100" b="0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8:V17" totalsRowShown="0" headerRowDxfId="24" dataDxfId="23">
  <autoFilter ref="A8:V17" xr:uid="{00000000-0009-0000-0100-000001000000}"/>
  <tableColumns count="22">
    <tableColumn id="1" xr3:uid="{00000000-0010-0000-0000-000001000000}" name="Сотрудник" dataDxfId="22"/>
    <tableColumn id="2" xr3:uid="{00000000-0010-0000-0000-000002000000}" name="Должность" dataDxfId="21"/>
    <tableColumn id="3" xr3:uid="{00000000-0010-0000-0000-000003000000}" name="Начало года" dataDxfId="20"/>
    <tableColumn id="4" xr3:uid="{00000000-0010-0000-0000-000004000000}" name="Столбец1" dataDxfId="19"/>
    <tableColumn id="5" xr3:uid="{00000000-0010-0000-0000-000005000000}" name="Дата начала1" dataDxfId="18"/>
    <tableColumn id="6" xr3:uid="{00000000-0010-0000-0000-000006000000}" name="Продолжи- тельность1, дней" dataDxfId="17"/>
    <tableColumn id="7" xr3:uid="{00000000-0010-0000-0000-000007000000}" name="Дата конца1" dataDxfId="16"/>
    <tableColumn id="8" xr3:uid="{00000000-0010-0000-0000-000008000000}" name="Столбец2" dataDxfId="15"/>
    <tableColumn id="9" xr3:uid="{00000000-0010-0000-0000-000009000000}" name="Дата начала2" dataDxfId="14"/>
    <tableColumn id="10" xr3:uid="{00000000-0010-0000-0000-00000A000000}" name="Продолжи- тельность2, дней" dataDxfId="13"/>
    <tableColumn id="11" xr3:uid="{00000000-0010-0000-0000-00000B000000}" name="Дата конца2" dataDxfId="12"/>
    <tableColumn id="12" xr3:uid="{00000000-0010-0000-0000-00000C000000}" name="Столбец6" dataDxfId="11"/>
    <tableColumn id="13" xr3:uid="{00000000-0010-0000-0000-00000D000000}" name="Дата начала3" dataDxfId="10"/>
    <tableColumn id="14" xr3:uid="{00000000-0010-0000-0000-00000E000000}" name="Продолжи- тельность3, дней" dataDxfId="9"/>
    <tableColumn id="15" xr3:uid="{00000000-0010-0000-0000-00000F000000}" name="Дата конца3" dataDxfId="8"/>
    <tableColumn id="16" xr3:uid="{00000000-0010-0000-0000-000010000000}" name="Столбец10" dataDxfId="7"/>
    <tableColumn id="17" xr3:uid="{00000000-0010-0000-0000-000011000000}" name="Дата начала4" dataDxfId="6"/>
    <tableColumn id="18" xr3:uid="{00000000-0010-0000-0000-000012000000}" name="Продолжи- тельность4, дней" dataDxfId="5"/>
    <tableColumn id="19" xr3:uid="{00000000-0010-0000-0000-000013000000}" name="Дата конца4" dataDxfId="4"/>
    <tableColumn id="20" xr3:uid="{00000000-0010-0000-0000-000014000000}" name="Положе- но за год" dataDxfId="3"/>
    <tableColumn id="21" xr3:uid="{00000000-0010-0000-0000-000015000000}" name="Израсхо- довано" dataDxfId="2"/>
    <tableColumn id="22" xr3:uid="{00000000-0010-0000-0000-000016000000}" name="Оста- лось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trlProp" Target="../ctrlProps/ctrlProp3.xml"/><Relationship Id="rId7" Type="http://schemas.openxmlformats.org/officeDocument/2006/relationships/ctrlProp" Target="../ctrlProps/ctrlProp4.xml"/><Relationship Id="rId8" Type="http://schemas.openxmlformats.org/officeDocument/2006/relationships/ctrlProp" Target="../ctrlProps/ctrlProp5.xml"/><Relationship Id="rId9" Type="http://schemas.openxmlformats.org/officeDocument/2006/relationships/ctrlProp" Target="../ctrlProps/ctrlProp6.xml"/><Relationship Id="rId10" Type="http://schemas.openxmlformats.org/officeDocument/2006/relationships/table" Target="../tables/table1.xml"/></Relationships>
</file>

<file path=xl/worksheets/_rels/sheet3.xml.rels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32"/>
  <sheetViews>
    <sheetView showGridLines="false" zoomScale="85" zoomScaleNormal="85" workbookViewId="0" topLeftCell="S1">
      <pane ySplit="1" topLeftCell="A2" activePane="bottomLeft" state="frozen"/>
      <selection pane="bottomLeft" activeCell="A20" sqref="A20" activeCellId="0"/>
    </sheetView>
  </sheetViews>
  <sheetFormatPr defaultColWidth="8.7109375" defaultRowHeight="15.75" outlineLevelCol="3" x14ac:dyDescent="0.25" outlineLevelRow="0"/>
  <cols>
    <col min="1" max="1" width="25.7109375" style="7" customWidth="1"/>
    <col min="2" max="2" width="19.140625" style="5" customWidth="1"/>
    <col min="3" max="3" width="12" style="7" customWidth="1" outlineLevel="1"/>
    <col min="4" max="4" width="0.85546875" style="7" customWidth="1"/>
    <col min="5" max="5" width="14.85546875" style="7" customWidth="1"/>
    <col min="6" max="6" width="14.5703125" style="7" customWidth="1"/>
    <col min="7" max="7" width="13.7109375" style="7" customWidth="1"/>
    <col min="8" max="8" width="0.85546875" style="7" customWidth="1" outlineLevel="1"/>
    <col min="9" max="9" width="14.85546875" style="7" customWidth="1" outlineLevel="1"/>
    <col min="10" max="10" width="13.140625" style="7" customWidth="1" outlineLevel="1"/>
    <col min="11" max="11" width="14.140625" style="7" customWidth="1" outlineLevel="1"/>
    <col min="12" max="12" width="0.85546875" style="7" customWidth="1" outlineLevel="2"/>
    <col min="13" max="13" width="14.28515625" style="7" customWidth="1" outlineLevel="2"/>
    <col min="14" max="14" width="14.42578125" style="7" customWidth="1" outlineLevel="2"/>
    <col min="15" max="15" width="13" style="7" customWidth="1" outlineLevel="2"/>
    <col min="16" max="16" width="0.7109375" style="7" customWidth="1" outlineLevel="3"/>
    <col min="17" max="17" width="15.5703125" style="7" customWidth="1" outlineLevel="3"/>
    <col min="18" max="18" width="13" style="7" customWidth="1" outlineLevel="3"/>
    <col min="19" max="19" width="13.140625" style="7" customWidth="1" outlineLevel="3"/>
    <col min="20" max="20" width="10.42578125" style="7" customWidth="1"/>
    <col min="21" max="21" width="11.7109375" style="7" customWidth="1"/>
    <col min="22" max="22" width="10" style="7" customWidth="1"/>
    <col min="23" max="26" width="8.7109375" style="7"/>
    <col min="27" max="27" width="10.7109375" style="7" customWidth="1"/>
    <col min="28" max="28" width="10.7109375" style="7" customWidth="1"/>
    <col min="29" max="29" width="10.7109375" style="7" customWidth="1"/>
    <col min="30" max="30" width="10.7109375" style="7" customWidth="1"/>
    <col min="31" max="37" width="8.7109375" style="7"/>
    <col min="38" max="38" width="8.42578125" style="7" customWidth="1"/>
    <col min="39" max="39" width="8.42578125" style="7" customWidth="1"/>
    <col min="40" max="40" width="8.42578125" style="7" customWidth="1"/>
    <col min="41" max="41" width="7.42578125" style="7" customWidth="1"/>
    <col min="42" max="16384" width="8.7109375" style="7"/>
  </cols>
  <sheetData>
    <row r="1" customHeight="1" ht="76">
      <c r="A1" s="4" t="s">
        <v>0</v>
      </c>
      <c r="C1" s="6">
        <v>42370</v>
      </c>
      <c r="E1" s="8" t="s">
        <v>1</v>
      </c>
    </row>
    <row r="2" customHeight="1" ht="9"/>
    <row r="3" customFormat="1" s="11">
      <c r="A3" s="9" t="s">
        <v>44</v>
      </c>
      <c r="B3" s="10"/>
    </row>
    <row r="4" customFormat="1" s="11">
      <c r="A4" s="12" t="s">
        <v>45</v>
      </c>
      <c r="B4" s="13"/>
    </row>
    <row r="5" customFormat="1" s="11">
      <c r="A5" s="12" t="s">
        <v>46</v>
      </c>
      <c r="B5" s="13"/>
    </row>
    <row r="6" customHeight="1" ht="10">
      <c r="A6" s="14"/>
      <c r="B6" s="15"/>
      <c r="C6" s="14"/>
      <c r="D6" s="14"/>
    </row>
    <row r="7" customHeight="1" ht="21" customFormat="1" s="18">
      <c r="A7" s="16"/>
      <c r="B7" s="17"/>
      <c r="C7" s="16"/>
      <c r="D7" s="73" t="s">
        <v>2</v>
      </c>
      <c r="E7" s="73"/>
      <c r="F7" s="73"/>
      <c r="G7" s="73"/>
      <c r="H7" s="73" t="s">
        <v>3</v>
      </c>
      <c r="I7" s="73"/>
      <c r="J7" s="73"/>
      <c r="K7" s="73"/>
      <c r="L7" s="73" t="s">
        <v>4</v>
      </c>
      <c r="M7" s="73"/>
      <c r="N7" s="73"/>
      <c r="O7" s="73"/>
      <c r="P7" s="74" t="s">
        <v>5</v>
      </c>
      <c r="Q7" s="74"/>
      <c r="R7" s="74"/>
      <c r="S7" s="74"/>
      <c r="T7" s="75" t="s">
        <v>6</v>
      </c>
      <c r="U7" s="75"/>
      <c r="V7" s="75"/>
      <c r="AA7" s="72" t="s">
        <v>7</v>
      </c>
      <c r="AB7" s="72"/>
      <c r="AC7" s="72"/>
      <c r="AD7" s="72"/>
    </row>
    <row r="8" customHeight="1" ht="48" customFormat="1" s="27">
      <c r="A8" s="19" t="s">
        <v>8</v>
      </c>
      <c r="B8" s="20" t="s">
        <v>9</v>
      </c>
      <c r="C8" s="21" t="s">
        <v>10</v>
      </c>
      <c r="D8" s="22" t="s">
        <v>11</v>
      </c>
      <c r="E8" s="23" t="s">
        <v>12</v>
      </c>
      <c r="F8" s="23" t="s">
        <v>13</v>
      </c>
      <c r="G8" s="23" t="s">
        <v>14</v>
      </c>
      <c r="H8" s="22" t="s">
        <v>15</v>
      </c>
      <c r="I8" s="23" t="s">
        <v>16</v>
      </c>
      <c r="J8" s="23" t="s">
        <v>17</v>
      </c>
      <c r="K8" s="23" t="s">
        <v>18</v>
      </c>
      <c r="L8" s="22" t="s">
        <v>19</v>
      </c>
      <c r="M8" s="23" t="s">
        <v>20</v>
      </c>
      <c r="N8" s="23" t="s">
        <v>21</v>
      </c>
      <c r="O8" s="23" t="s">
        <v>22</v>
      </c>
      <c r="P8" s="22" t="s">
        <v>23</v>
      </c>
      <c r="Q8" s="23" t="s">
        <v>24</v>
      </c>
      <c r="R8" s="23" t="s">
        <v>25</v>
      </c>
      <c r="S8" s="23" t="s">
        <v>26</v>
      </c>
      <c r="T8" s="24" t="s">
        <v>27</v>
      </c>
      <c r="U8" s="25" t="s">
        <v>28</v>
      </c>
      <c r="V8" s="26" t="s">
        <v>29</v>
      </c>
      <c r="AA8" s="28" t="s">
        <v>30</v>
      </c>
      <c r="AB8" s="28" t="s">
        <v>31</v>
      </c>
      <c r="AC8" s="28" t="s">
        <v>32</v>
      </c>
      <c r="AD8" s="28" t="s">
        <v>33</v>
      </c>
    </row>
    <row r="9" customHeight="1" ht="14">
      <c r="A9" s="29" t="s">
        <v>34</v>
      </c>
      <c r="B9" s="30"/>
      <c r="C9" s="31">
        <f>$C$1</f>
        <v>42370</v>
      </c>
      <c r="D9" s="32">
        <f>IF(MONTH(E9)&gt;2,E9-C9+2,E9-C9+1)</f>
        <v>2</v>
      </c>
      <c r="E9" s="33">
        <v>42371</v>
      </c>
      <c r="F9" s="34">
        <v>10</v>
      </c>
      <c r="G9" s="35">
        <v>42387</v>
      </c>
      <c r="H9" s="36">
        <f>IF(AND(I9-$C9&gt;0,Таблица1[[#This Row],[Продолжи- тельность1, дней]]&gt;0),I9-$C9-D9-(Таблица1[[#This Row],[Дата конца1]]-Таблица1[[#This Row],[Дата начала1]]),"")</f>
        <v>31</v>
      </c>
      <c r="I9" s="33">
        <v>42419</v>
      </c>
      <c r="J9" s="34">
        <v>10</v>
      </c>
      <c r="K9" s="35">
        <v>42429</v>
      </c>
      <c r="L9" s="36">
        <f>IF(AND(M9-$C9&gt;0,Таблица1[[#This Row],[Продолжи- тельность1, дней]]&gt;0,Таблица1[[#This Row],[Продолжи- тельность2, дней]]&gt;0),M9-$C9-$D9-(Таблица1[[#This Row],[Дата конца1]]-Таблица1[[#This Row],[Дата начала1]])-$H9-(Таблица1[[#This Row],[Дата конца2]]-Таблица1[[#This Row],[Дата начала2]])-1,"")</f>
        <v>61</v>
      </c>
      <c r="M9" s="33">
        <v>42491</v>
      </c>
      <c r="N9" s="34">
        <v>5</v>
      </c>
      <c r="O9" s="35">
        <v>42496</v>
      </c>
      <c r="P9" s="36">
        <f>IF(AND(Q9-$C9&gt;0,Таблица1[[#This Row],[Продолжи- тельность1, дней]]&gt;0,Таблица1[[#This Row],[Продолжи- тельность2, дней]]&gt;0,Таблица1[[#This Row],[Продолжи- тельность3, дней]]&gt;0),Q9-$C9-$D9-(Таблица1[[#This Row],[Дата конца1]]-Таблица1[[#This Row],[Дата начала1]])-$H9-(Таблица1[[#This Row],[Дата конца2]]-Таблица1[[#This Row],[Дата начала2]])-L9-(Таблица1[[#This Row],[Дата конца3]]-Таблица1[[#This Row],[Дата начала3]])-2,"")</f>
        <v>183</v>
      </c>
      <c r="Q9" s="33">
        <v>42680</v>
      </c>
      <c r="R9" s="34">
        <v>5</v>
      </c>
      <c r="S9" s="37">
        <f>Q9+R9-1</f>
        <v>42684</v>
      </c>
      <c r="T9" s="38">
        <v>28</v>
      </c>
      <c r="U9" s="39">
        <f>F9+J9+N9+R9</f>
        <v>30</v>
      </c>
      <c r="V9" s="40">
        <f>T9-U9</f>
        <v>-2</v>
      </c>
      <c r="AA9" s="41">
        <f>IF(Таблица1[[#This Row],[Дата конца1]]-Таблица1[[#This Row],[Дата начала1]]&gt;0,Таблица1[[#This Row],[Дата конца1]]-Таблица1[[#This Row],[Дата начала1]]+1,"")</f>
        <v>17</v>
      </c>
      <c r="AB9" s="41">
        <f>IF(Таблица1[[#This Row],[Дата конца2]]-Таблица1[[#This Row],[Дата начала2]]&gt;0,Таблица1[[#This Row],[Дата конца2]]-Таблица1[[#This Row],[Дата начала2]]+1,"")</f>
        <v>11</v>
      </c>
      <c r="AC9" s="41">
        <f>IF(Таблица1[[#This Row],[Дата конца3]]-Таблица1[[#This Row],[Дата начала3]]&gt;0,Таблица1[[#This Row],[Дата конца3]]-Таблица1[[#This Row],[Дата начала3]]+1,"")</f>
        <v>6</v>
      </c>
      <c r="AD9" s="41">
        <f>IF(Таблица1[[#This Row],[Дата конца4]]-Таблица1[[#This Row],[Дата начала4]]&gt;0,Таблица1[[#This Row],[Дата конца4]]-Таблица1[[#This Row],[Дата начала4]]+1,"")</f>
        <v>5</v>
      </c>
    </row>
    <row r="10">
      <c r="A10" s="29" t="s">
        <v>35</v>
      </c>
      <c r="B10" s="30"/>
      <c r="C10" s="31">
        <f>$C$1</f>
        <v>42370</v>
      </c>
      <c r="D10" s="32">
        <f>IF(MONTH(E10)&gt;2,E10-C10+2,E10-C10+1)</f>
        <v>-42369</v>
      </c>
      <c r="E10" s="33"/>
      <c r="F10" s="34"/>
      <c r="G10" s="35"/>
      <c r="H10" s="36">
        <f>IF(AND(I10-$C10&gt;0,Таблица1[[#This Row],[Продолжи- тельность1, дней]]&gt;0),I10-$C10-D10-(Таблица1[[#This Row],[Дата конца1]]-Таблица1[[#This Row],[Дата начала1]]),"")</f>
      </c>
      <c r="I10" s="33"/>
      <c r="J10" s="34"/>
      <c r="K10" s="35"/>
      <c r="L10" s="36">
        <f>IF(AND(M10-$C10&gt;0,Таблица1[[#This Row],[Продолжи- тельность1, дней]]&gt;0,Таблица1[[#This Row],[Продолжи- тельность2, дней]]&gt;0),M10-$C10-$D10-(Таблица1[[#This Row],[Дата конца1]]-Таблица1[[#This Row],[Дата начала1]])-$H10-(Таблица1[[#This Row],[Дата конца2]]-Таблица1[[#This Row],[Дата начала2]])-1,"")</f>
      </c>
      <c r="M10" s="33"/>
      <c r="N10" s="34"/>
      <c r="O10" s="35"/>
      <c r="P10" s="36">
        <f>IF(AND(Q10-$C10&gt;0,Таблица1[[#This Row],[Продолжи- тельность1, дней]]&gt;0,Таблица1[[#This Row],[Продолжи- тельность2, дней]]&gt;0,Таблица1[[#This Row],[Продолжи- тельность3, дней]]&gt;0),Q10-$C10-$D10-(Таблица1[[#This Row],[Дата конца1]]-Таблица1[[#This Row],[Дата начала1]])-$H10-(Таблица1[[#This Row],[Дата конца2]]-Таблица1[[#This Row],[Дата начала2]])-L10-(Таблица1[[#This Row],[Дата конца3]]-Таблица1[[#This Row],[Дата начала3]])-2,"")</f>
      </c>
      <c r="Q10" s="33"/>
      <c r="R10" s="34"/>
      <c r="S10" s="37"/>
      <c r="T10" s="38">
        <v>28</v>
      </c>
      <c r="U10" s="39">
        <f>F10+J10+N10+R10</f>
        <v>0</v>
      </c>
      <c r="V10" s="40">
        <f>T10-U10</f>
        <v>28</v>
      </c>
      <c r="AA10" s="41">
        <f>IF(Таблица1[[#This Row],[Дата конца1]]-Таблица1[[#This Row],[Дата начала1]]&gt;0,Таблица1[[#This Row],[Дата конца1]]-Таблица1[[#This Row],[Дата начала1]]+1,"")</f>
      </c>
      <c r="AB10" s="41">
        <f>IF(Таблица1[[#This Row],[Дата конца2]]-Таблица1[[#This Row],[Дата начала2]]&gt;0,Таблица1[[#This Row],[Дата конца2]]-Таблица1[[#This Row],[Дата начала2]]+1,"")</f>
      </c>
      <c r="AC10" s="41">
        <f>IF(Таблица1[[#This Row],[Дата конца3]]-Таблица1[[#This Row],[Дата начала3]]&gt;0,Таблица1[[#This Row],[Дата конца3]]-Таблица1[[#This Row],[Дата начала3]]+1,"")</f>
      </c>
      <c r="AD10" s="41">
        <f>IF(Таблица1[[#This Row],[Дата конца4]]-Таблица1[[#This Row],[Дата начала4]]&gt;0,Таблица1[[#This Row],[Дата конца4]]-Таблица1[[#This Row],[Дата начала4]]+1,"")</f>
      </c>
    </row>
    <row r="11">
      <c r="A11" s="29" t="s">
        <v>36</v>
      </c>
      <c r="B11" s="30"/>
      <c r="C11" s="31">
        <f>$C$1</f>
        <v>42370</v>
      </c>
      <c r="D11" s="32">
        <f>IF(MONTH(E11)&gt;2,E11-C11+2,E11-C11+1)</f>
        <v>-42369</v>
      </c>
      <c r="E11" s="33"/>
      <c r="F11" s="34"/>
      <c r="G11" s="35"/>
      <c r="H11" s="36">
        <f>IF(AND(I11-$C11&gt;0,Таблица1[[#This Row],[Продолжи- тельность1, дней]]&gt;0),I11-$C11-D11-(Таблица1[[#This Row],[Дата конца1]]-Таблица1[[#This Row],[Дата начала1]]),"")</f>
      </c>
      <c r="I11" s="33"/>
      <c r="J11" s="34"/>
      <c r="K11" s="35"/>
      <c r="L11" s="36">
        <f>IF(AND(M11-$C11&gt;0,Таблица1[[#This Row],[Продолжи- тельность1, дней]]&gt;0,Таблица1[[#This Row],[Продолжи- тельность2, дней]]&gt;0),M11-$C11-$D11-(Таблица1[[#This Row],[Дата конца1]]-Таблица1[[#This Row],[Дата начала1]])-$H11-(Таблица1[[#This Row],[Дата конца2]]-Таблица1[[#This Row],[Дата начала2]])-1,"")</f>
      </c>
      <c r="M11" s="33"/>
      <c r="N11" s="34"/>
      <c r="O11" s="35"/>
      <c r="P11" s="36">
        <f>IF(AND(Q11-$C11&gt;0,Таблица1[[#This Row],[Продолжи- тельность1, дней]]&gt;0,Таблица1[[#This Row],[Продолжи- тельность2, дней]]&gt;0,Таблица1[[#This Row],[Продолжи- тельность3, дней]]&gt;0),Q11-$C11-$D11-(Таблица1[[#This Row],[Дата конца1]]-Таблица1[[#This Row],[Дата начала1]])-$H11-(Таблица1[[#This Row],[Дата конца2]]-Таблица1[[#This Row],[Дата начала2]])-L11-(Таблица1[[#This Row],[Дата конца3]]-Таблица1[[#This Row],[Дата начала3]])-2,"")</f>
      </c>
      <c r="Q11" s="33"/>
      <c r="R11" s="34"/>
      <c r="S11" s="37"/>
      <c r="T11" s="38">
        <v>28</v>
      </c>
      <c r="U11" s="39">
        <f>F11+J11+N11+R11</f>
        <v>0</v>
      </c>
      <c r="V11" s="40">
        <f>T11-U11</f>
        <v>28</v>
      </c>
      <c r="AA11" s="41">
        <f>IF(Таблица1[[#This Row],[Дата конца1]]-Таблица1[[#This Row],[Дата начала1]]&gt;0,Таблица1[[#This Row],[Дата конца1]]-Таблица1[[#This Row],[Дата начала1]]+1,"")</f>
      </c>
      <c r="AB11" s="41">
        <f>IF(Таблица1[[#This Row],[Дата конца2]]-Таблица1[[#This Row],[Дата начала2]]&gt;0,Таблица1[[#This Row],[Дата конца2]]-Таблица1[[#This Row],[Дата начала2]]+1,"")</f>
      </c>
      <c r="AC11" s="41">
        <f>IF(Таблица1[[#This Row],[Дата конца3]]-Таблица1[[#This Row],[Дата начала3]]&gt;0,Таблица1[[#This Row],[Дата конца3]]-Таблица1[[#This Row],[Дата начала3]]+1,"")</f>
      </c>
      <c r="AD11" s="41">
        <f>IF(Таблица1[[#This Row],[Дата конца4]]-Таблица1[[#This Row],[Дата начала4]]&gt;0,Таблица1[[#This Row],[Дата конца4]]-Таблица1[[#This Row],[Дата начала4]]+1,"")</f>
      </c>
    </row>
    <row r="12">
      <c r="A12" s="29" t="s">
        <v>37</v>
      </c>
      <c r="B12" s="30"/>
      <c r="C12" s="31">
        <f>$C$1</f>
        <v>42370</v>
      </c>
      <c r="D12" s="32">
        <f>IF(MONTH(E12)&gt;2,E12-C12+2,E12-C12+1)</f>
        <v>-42369</v>
      </c>
      <c r="E12" s="33"/>
      <c r="F12" s="34"/>
      <c r="G12" s="35"/>
      <c r="H12" s="36">
        <f>IF(AND(I12-$C12&gt;0,Таблица1[[#This Row],[Продолжи- тельность1, дней]]&gt;0),I12-$C12-D12-(Таблица1[[#This Row],[Дата конца1]]-Таблица1[[#This Row],[Дата начала1]]),"")</f>
      </c>
      <c r="I12" s="33"/>
      <c r="J12" s="34"/>
      <c r="K12" s="35"/>
      <c r="L12" s="36">
        <f>IF(AND(M12-$C12&gt;0,Таблица1[[#This Row],[Продолжи- тельность1, дней]]&gt;0,Таблица1[[#This Row],[Продолжи- тельность2, дней]]&gt;0),M12-$C12-$D12-(Таблица1[[#This Row],[Дата конца1]]-Таблица1[[#This Row],[Дата начала1]])-$H12-(Таблица1[[#This Row],[Дата конца2]]-Таблица1[[#This Row],[Дата начала2]])-1,"")</f>
      </c>
      <c r="M12" s="33"/>
      <c r="N12" s="34"/>
      <c r="O12" s="35"/>
      <c r="P12" s="36">
        <f>IF(AND(Q12-$C12&gt;0,Таблица1[[#This Row],[Продолжи- тельность1, дней]]&gt;0,Таблица1[[#This Row],[Продолжи- тельность2, дней]]&gt;0,Таблица1[[#This Row],[Продолжи- тельность3, дней]]&gt;0),Q12-$C12-$D12-(Таблица1[[#This Row],[Дата конца1]]-Таблица1[[#This Row],[Дата начала1]])-$H12-(Таблица1[[#This Row],[Дата конца2]]-Таблица1[[#This Row],[Дата начала2]])-L12-(Таблица1[[#This Row],[Дата конца3]]-Таблица1[[#This Row],[Дата начала3]])-2,"")</f>
      </c>
      <c r="Q12" s="33"/>
      <c r="R12" s="34"/>
      <c r="S12" s="37"/>
      <c r="T12" s="38">
        <v>28</v>
      </c>
      <c r="U12" s="39">
        <f>F12+J12+N12+R12</f>
        <v>0</v>
      </c>
      <c r="V12" s="40">
        <f>T12-U12</f>
        <v>28</v>
      </c>
      <c r="AA12" s="41">
        <f>IF(Таблица1[[#This Row],[Дата конца1]]-Таблица1[[#This Row],[Дата начала1]]&gt;0,Таблица1[[#This Row],[Дата конца1]]-Таблица1[[#This Row],[Дата начала1]]+1,"")</f>
      </c>
      <c r="AB12" s="41">
        <f>IF(Таблица1[[#This Row],[Дата конца2]]-Таблица1[[#This Row],[Дата начала2]]&gt;0,Таблица1[[#This Row],[Дата конца2]]-Таблица1[[#This Row],[Дата начала2]]+1,"")</f>
      </c>
      <c r="AC12" s="41">
        <f>IF(Таблица1[[#This Row],[Дата конца3]]-Таблица1[[#This Row],[Дата начала3]]&gt;0,Таблица1[[#This Row],[Дата конца3]]-Таблица1[[#This Row],[Дата начала3]]+1,"")</f>
      </c>
      <c r="AD12" s="41">
        <f>IF(Таблица1[[#This Row],[Дата конца4]]-Таблица1[[#This Row],[Дата начала4]]&gt;0,Таблица1[[#This Row],[Дата конца4]]-Таблица1[[#This Row],[Дата начала4]]+1,"")</f>
      </c>
    </row>
    <row r="13">
      <c r="A13" s="29" t="s">
        <v>38</v>
      </c>
      <c r="B13" s="30"/>
      <c r="C13" s="31">
        <f>$C$1</f>
        <v>42370</v>
      </c>
      <c r="D13" s="32">
        <f>IF(MONTH(E13)&gt;2,E13-C13+2,E13-C13+1)</f>
        <v>-42369</v>
      </c>
      <c r="E13" s="33"/>
      <c r="F13" s="34"/>
      <c r="G13" s="35"/>
      <c r="H13" s="36">
        <f>IF(AND(I13-$C13&gt;0,Таблица1[[#This Row],[Продолжи- тельность1, дней]]&gt;0),I13-$C13-D13-(Таблица1[[#This Row],[Дата конца1]]-Таблица1[[#This Row],[Дата начала1]]),"")</f>
      </c>
      <c r="I13" s="33"/>
      <c r="J13" s="34"/>
      <c r="K13" s="35"/>
      <c r="L13" s="36">
        <f>IF(AND(M13-$C13&gt;0,Таблица1[[#This Row],[Продолжи- тельность1, дней]]&gt;0,Таблица1[[#This Row],[Продолжи- тельность2, дней]]&gt;0),M13-$C13-$D13-(Таблица1[[#This Row],[Дата конца1]]-Таблица1[[#This Row],[Дата начала1]])-$H13-(Таблица1[[#This Row],[Дата конца2]]-Таблица1[[#This Row],[Дата начала2]])-1,"")</f>
      </c>
      <c r="M13" s="33"/>
      <c r="N13" s="34"/>
      <c r="O13" s="35"/>
      <c r="P13" s="36">
        <f>IF(AND(Q13-$C13&gt;0,Таблица1[[#This Row],[Продолжи- тельность1, дней]]&gt;0,Таблица1[[#This Row],[Продолжи- тельность2, дней]]&gt;0,Таблица1[[#This Row],[Продолжи- тельность3, дней]]&gt;0),Q13-$C13-$D13-(Таблица1[[#This Row],[Дата конца1]]-Таблица1[[#This Row],[Дата начала1]])-$H13-(Таблица1[[#This Row],[Дата конца2]]-Таблица1[[#This Row],[Дата начала2]])-L13-(Таблица1[[#This Row],[Дата конца3]]-Таблица1[[#This Row],[Дата начала3]])-2,"")</f>
      </c>
      <c r="Q13" s="33"/>
      <c r="R13" s="34"/>
      <c r="S13" s="37"/>
      <c r="T13" s="38">
        <v>28</v>
      </c>
      <c r="U13" s="39">
        <f>F13+J13+N13+R13</f>
        <v>0</v>
      </c>
      <c r="V13" s="40">
        <f>T13-U13</f>
        <v>28</v>
      </c>
      <c r="AA13" s="41">
        <f>IF(Таблица1[[#This Row],[Дата конца1]]-Таблица1[[#This Row],[Дата начала1]]&gt;0,Таблица1[[#This Row],[Дата конца1]]-Таблица1[[#This Row],[Дата начала1]]+1,"")</f>
      </c>
      <c r="AB13" s="41">
        <f>IF(Таблица1[[#This Row],[Дата конца2]]-Таблица1[[#This Row],[Дата начала2]]&gt;0,Таблица1[[#This Row],[Дата конца2]]-Таблица1[[#This Row],[Дата начала2]]+1,"")</f>
      </c>
      <c r="AC13" s="41">
        <f>IF(Таблица1[[#This Row],[Дата конца3]]-Таблица1[[#This Row],[Дата начала3]]&gt;0,Таблица1[[#This Row],[Дата конца3]]-Таблица1[[#This Row],[Дата начала3]]+1,"")</f>
      </c>
      <c r="AD13" s="41">
        <f>IF(Таблица1[[#This Row],[Дата конца4]]-Таблица1[[#This Row],[Дата начала4]]&gt;0,Таблица1[[#This Row],[Дата конца4]]-Таблица1[[#This Row],[Дата начала4]]+1,"")</f>
      </c>
    </row>
    <row r="14">
      <c r="A14" s="29" t="s">
        <v>39</v>
      </c>
      <c r="B14" s="30"/>
      <c r="C14" s="31">
        <f>$C$1</f>
        <v>42370</v>
      </c>
      <c r="D14" s="32">
        <f>IF(MONTH(E14)&gt;2,E14-C14+2,E14-C14+1)</f>
        <v>-42369</v>
      </c>
      <c r="E14" s="33"/>
      <c r="F14" s="34"/>
      <c r="G14" s="35"/>
      <c r="H14" s="36">
        <f>IF(AND(I14-$C14&gt;0,Таблица1[[#This Row],[Продолжи- тельность1, дней]]&gt;0),I14-$C14-D14-(Таблица1[[#This Row],[Дата конца1]]-Таблица1[[#This Row],[Дата начала1]]),"")</f>
      </c>
      <c r="I14" s="33"/>
      <c r="J14" s="34"/>
      <c r="K14" s="35"/>
      <c r="L14" s="36">
        <f>IF(AND(M14-$C14&gt;0,Таблица1[[#This Row],[Продолжи- тельность1, дней]]&gt;0,Таблица1[[#This Row],[Продолжи- тельность2, дней]]&gt;0),M14-$C14-$D14-(Таблица1[[#This Row],[Дата конца1]]-Таблица1[[#This Row],[Дата начала1]])-$H14-(Таблица1[[#This Row],[Дата конца2]]-Таблица1[[#This Row],[Дата начала2]])-1,"")</f>
      </c>
      <c r="M14" s="33"/>
      <c r="N14" s="34"/>
      <c r="O14" s="35"/>
      <c r="P14" s="36">
        <f>IF(AND(Q14-$C14&gt;0,Таблица1[[#This Row],[Продолжи- тельность1, дней]]&gt;0,Таблица1[[#This Row],[Продолжи- тельность2, дней]]&gt;0,Таблица1[[#This Row],[Продолжи- тельность3, дней]]&gt;0),Q14-$C14-$D14-(Таблица1[[#This Row],[Дата конца1]]-Таблица1[[#This Row],[Дата начала1]])-$H14-(Таблица1[[#This Row],[Дата конца2]]-Таблица1[[#This Row],[Дата начала2]])-L14-(Таблица1[[#This Row],[Дата конца3]]-Таблица1[[#This Row],[Дата начала3]])-2,"")</f>
      </c>
      <c r="Q14" s="33"/>
      <c r="R14" s="34"/>
      <c r="S14" s="37"/>
      <c r="T14" s="38">
        <v>28</v>
      </c>
      <c r="U14" s="39">
        <f>F14+J14+N14+R14</f>
        <v>0</v>
      </c>
      <c r="V14" s="40">
        <f>T14-U14</f>
        <v>28</v>
      </c>
      <c r="AA14" s="41">
        <f>IF(Таблица1[[#This Row],[Дата конца1]]-Таблица1[[#This Row],[Дата начала1]]&gt;0,Таблица1[[#This Row],[Дата конца1]]-Таблица1[[#This Row],[Дата начала1]]+1,"")</f>
      </c>
      <c r="AB14" s="41">
        <f>IF(Таблица1[[#This Row],[Дата конца2]]-Таблица1[[#This Row],[Дата начала2]]&gt;0,Таблица1[[#This Row],[Дата конца2]]-Таблица1[[#This Row],[Дата начала2]]+1,"")</f>
      </c>
      <c r="AC14" s="41">
        <f>IF(Таблица1[[#This Row],[Дата конца3]]-Таблица1[[#This Row],[Дата начала3]]&gt;0,Таблица1[[#This Row],[Дата конца3]]-Таблица1[[#This Row],[Дата начала3]]+1,"")</f>
      </c>
      <c r="AD14" s="41">
        <f>IF(Таблица1[[#This Row],[Дата конца4]]-Таблица1[[#This Row],[Дата начала4]]&gt;0,Таблица1[[#This Row],[Дата конца4]]-Таблица1[[#This Row],[Дата начала4]]+1,"")</f>
      </c>
    </row>
    <row r="15">
      <c r="A15" s="29" t="s">
        <v>40</v>
      </c>
      <c r="B15" s="30"/>
      <c r="C15" s="31">
        <f>$C$1</f>
        <v>42370</v>
      </c>
      <c r="D15" s="32">
        <f>IF(MONTH(E15)&gt;2,E15-C15+2,E15-C15+1)</f>
        <v>-42369</v>
      </c>
      <c r="E15" s="33"/>
      <c r="F15" s="34"/>
      <c r="G15" s="35"/>
      <c r="H15" s="36">
        <f>IF(AND(I15-$C15&gt;0,Таблица1[[#This Row],[Продолжи- тельность1, дней]]&gt;0),I15-$C15-D15-(Таблица1[[#This Row],[Дата конца1]]-Таблица1[[#This Row],[Дата начала1]]),"")</f>
      </c>
      <c r="I15" s="33"/>
      <c r="J15" s="34"/>
      <c r="K15" s="35"/>
      <c r="L15" s="36">
        <f>IF(AND(M15-$C15&gt;0,Таблица1[[#This Row],[Продолжи- тельность1, дней]]&gt;0,Таблица1[[#This Row],[Продолжи- тельность2, дней]]&gt;0),M15-$C15-$D15-(Таблица1[[#This Row],[Дата конца1]]-Таблица1[[#This Row],[Дата начала1]])-$H15-(Таблица1[[#This Row],[Дата конца2]]-Таблица1[[#This Row],[Дата начала2]])-1,"")</f>
      </c>
      <c r="M15" s="33"/>
      <c r="N15" s="34"/>
      <c r="O15" s="35"/>
      <c r="P15" s="36">
        <f>IF(AND(Q15-$C15&gt;0,Таблица1[[#This Row],[Продолжи- тельность1, дней]]&gt;0,Таблица1[[#This Row],[Продолжи- тельность2, дней]]&gt;0,Таблица1[[#This Row],[Продолжи- тельность3, дней]]&gt;0),Q15-$C15-$D15-(Таблица1[[#This Row],[Дата конца1]]-Таблица1[[#This Row],[Дата начала1]])-$H15-(Таблица1[[#This Row],[Дата конца2]]-Таблица1[[#This Row],[Дата начала2]])-L15-(Таблица1[[#This Row],[Дата конца3]]-Таблица1[[#This Row],[Дата начала3]])-2,"")</f>
      </c>
      <c r="Q15" s="33"/>
      <c r="R15" s="34"/>
      <c r="S15" s="37"/>
      <c r="T15" s="38">
        <v>28</v>
      </c>
      <c r="U15" s="39">
        <f>F15+J15+N15+R15</f>
        <v>0</v>
      </c>
      <c r="V15" s="40">
        <f>T15-U15</f>
        <v>28</v>
      </c>
      <c r="AA15" s="41">
        <f>IF(Таблица1[[#This Row],[Дата конца1]]-Таблица1[[#This Row],[Дата начала1]]&gt;0,Таблица1[[#This Row],[Дата конца1]]-Таблица1[[#This Row],[Дата начала1]]+1,"")</f>
      </c>
      <c r="AB15" s="41">
        <f>IF(Таблица1[[#This Row],[Дата конца2]]-Таблица1[[#This Row],[Дата начала2]]&gt;0,Таблица1[[#This Row],[Дата конца2]]-Таблица1[[#This Row],[Дата начала2]]+1,"")</f>
      </c>
      <c r="AC15" s="41">
        <f>IF(Таблица1[[#This Row],[Дата конца3]]-Таблица1[[#This Row],[Дата начала3]]&gt;0,Таблица1[[#This Row],[Дата конца3]]-Таблица1[[#This Row],[Дата начала3]]+1,"")</f>
      </c>
      <c r="AD15" s="41">
        <f>IF(Таблица1[[#This Row],[Дата конца4]]-Таблица1[[#This Row],[Дата начала4]]&gt;0,Таблица1[[#This Row],[Дата конца4]]-Таблица1[[#This Row],[Дата начала4]]+1,"")</f>
      </c>
    </row>
    <row r="16">
      <c r="A16" s="29" t="s">
        <v>41</v>
      </c>
      <c r="B16" s="42"/>
      <c r="C16" s="43">
        <f>$C$1</f>
        <v>42370</v>
      </c>
      <c r="D16" s="44">
        <f>IF(MONTH(E16)&gt;2,E16-C16+2,E16-C16+1)</f>
        <v>-42369</v>
      </c>
      <c r="E16" s="45"/>
      <c r="F16" s="46"/>
      <c r="G16" s="35"/>
      <c r="H16" s="36">
        <f>IF(AND(I16-$C16&gt;0,Таблица1[[#This Row],[Продолжи- тельность1, дней]]&gt;0),I16-$C16-D16-(Таблица1[[#This Row],[Дата конца1]]-Таблица1[[#This Row],[Дата начала1]]),"")</f>
      </c>
      <c r="I16" s="45"/>
      <c r="J16" s="46"/>
      <c r="K16" s="47"/>
      <c r="L16" s="48">
        <f>IF(AND(M16-$C16&gt;0,Таблица1[[#This Row],[Продолжи- тельность1, дней]]&gt;0,Таблица1[[#This Row],[Продолжи- тельность2, дней]]&gt;0),M16-$C16-$D16-(Таблица1[[#This Row],[Дата конца1]]-Таблица1[[#This Row],[Дата начала1]])-$H16-(Таблица1[[#This Row],[Дата конца2]]-Таблица1[[#This Row],[Дата начала2]])-1,"")</f>
      </c>
      <c r="M16" s="45"/>
      <c r="N16" s="46"/>
      <c r="O16" s="35"/>
      <c r="P16" s="48">
        <f>IF(AND(Q16-$C16&gt;0,Таблица1[[#This Row],[Продолжи- тельность1, дней]]&gt;0,Таблица1[[#This Row],[Продолжи- тельность2, дней]]&gt;0,Таблица1[[#This Row],[Продолжи- тельность3, дней]]&gt;0),Q16-$C16-$D16-(Таблица1[[#This Row],[Дата конца1]]-Таблица1[[#This Row],[Дата начала1]])-$H16-(Таблица1[[#This Row],[Дата конца2]]-Таблица1[[#This Row],[Дата начала2]])-L16-(Таблица1[[#This Row],[Дата конца3]]-Таблица1[[#This Row],[Дата начала3]])-2,"")</f>
      </c>
      <c r="Q16" s="45"/>
      <c r="R16" s="46"/>
      <c r="S16" s="37"/>
      <c r="T16" s="49">
        <v>28</v>
      </c>
      <c r="U16" s="50">
        <f>F16+J16+N16+R16</f>
        <v>0</v>
      </c>
      <c r="V16" s="51">
        <f>T16-U16</f>
        <v>28</v>
      </c>
      <c r="AA16" s="41">
        <f>IF(Таблица1[[#This Row],[Дата конца1]]-Таблица1[[#This Row],[Дата начала1]]&gt;0,Таблица1[[#This Row],[Дата конца1]]-Таблица1[[#This Row],[Дата начала1]]+1,"")</f>
      </c>
      <c r="AB16" s="41">
        <f>IF(Таблица1[[#This Row],[Дата конца2]]-Таблица1[[#This Row],[Дата начала2]]&gt;0,Таблица1[[#This Row],[Дата конца2]]-Таблица1[[#This Row],[Дата начала2]]+1,"")</f>
      </c>
      <c r="AC16" s="41">
        <f>IF(Таблица1[[#This Row],[Дата конца3]]-Таблица1[[#This Row],[Дата начала3]]&gt;0,Таблица1[[#This Row],[Дата конца3]]-Таблица1[[#This Row],[Дата начала3]]+1,"")</f>
      </c>
      <c r="AD16" s="41">
        <f>IF(Таблица1[[#This Row],[Дата конца4]]-Таблица1[[#This Row],[Дата начала4]]&gt;0,Таблица1[[#This Row],[Дата конца4]]-Таблица1[[#This Row],[Дата начала4]]+1,"")</f>
      </c>
    </row>
    <row r="17" hidden="1" customFormat="1" s="52">
      <c r="A17" s="29"/>
      <c r="B17" s="30"/>
      <c r="C17" s="31">
        <f>$C$1</f>
        <v>42370</v>
      </c>
      <c r="D17" s="32">
        <f>IF(MONTH(E17)&gt;2,E17-C17+2,E17-C17+1)</f>
        <v>-42369</v>
      </c>
      <c r="E17" s="33"/>
      <c r="F17" s="34"/>
      <c r="G17" s="35">
        <f>E17+F17-1</f>
        <v>-1</v>
      </c>
      <c r="H17" s="36">
        <f>IF(AND(I17-$C17&gt;0,Таблица1[[#This Row],[Продолжи- тельность1, дней]]&gt;0),I17-$C17-D17-(Таблица1[[#This Row],[Дата конца1]]-Таблица1[[#This Row],[Дата начала1]]),"")</f>
      </c>
      <c r="I17" s="33"/>
      <c r="J17" s="34"/>
      <c r="K17" s="35">
        <f>I17+J17-1</f>
        <v>-1</v>
      </c>
      <c r="L17" s="36">
        <f>IF(AND(M17-$C17&gt;0,Таблица1[[#This Row],[Продолжи- тельность1, дней]]&gt;0,Таблица1[[#This Row],[Продолжи- тельность2, дней]]&gt;0),M17-$C17-$D17-(Таблица1[[#This Row],[Дата конца1]]-Таблица1[[#This Row],[Дата начала1]])-$H17-(Таблица1[[#This Row],[Дата конца2]]-Таблица1[[#This Row],[Дата начала2]])-1,"")</f>
      </c>
      <c r="M17" s="33"/>
      <c r="N17" s="34"/>
      <c r="O17" s="35">
        <f>M17+N17-1</f>
        <v>-1</v>
      </c>
      <c r="P17" s="36">
        <f>IF(AND(Q17-$C17&gt;0,Таблица1[[#This Row],[Продолжи- тельность1, дней]]&gt;0,Таблица1[[#This Row],[Продолжи- тельность2, дней]]&gt;0,Таблица1[[#This Row],[Продолжи- тельность3, дней]]&gt;0),Q17-$C17-$D17-(Таблица1[[#This Row],[Дата конца1]]-Таблица1[[#This Row],[Дата начала1]])-$H17-(Таблица1[[#This Row],[Дата конца2]]-Таблица1[[#This Row],[Дата начала2]])-L17-(Таблица1[[#This Row],[Дата конца3]]-Таблица1[[#This Row],[Дата начала3]])-2,"")</f>
      </c>
      <c r="Q17" s="33"/>
      <c r="R17" s="34"/>
      <c r="S17" s="37">
        <f>Q17+R17-1</f>
        <v>-1</v>
      </c>
      <c r="T17" s="38"/>
      <c r="U17" s="39">
        <f>F17+J17+N17+R17</f>
        <v>0</v>
      </c>
      <c r="V17" s="40">
        <f>T17-U17</f>
        <v>0</v>
      </c>
      <c r="AA17" s="41">
        <f>IF(Таблица1[[#This Row],[Дата конца1]]-Таблица1[[#This Row],[Дата начала1]]&gt;0,Таблица1[[#This Row],[Дата конца1]]-Таблица1[[#This Row],[Дата начала1]]+1,"")</f>
      </c>
      <c r="AB17" s="41">
        <f>IF(Таблица1[[#This Row],[Дата конца2]]-Таблица1[[#This Row],[Дата начала2]]&gt;0,Таблица1[[#This Row],[Дата конца2]]-Таблица1[[#This Row],[Дата начала2]]+1,"")</f>
      </c>
      <c r="AC17" s="41">
        <f>IF(Таблица1[[#This Row],[Дата конца3]]-Таблица1[[#This Row],[Дата начала3]]&gt;0,Таблица1[[#This Row],[Дата конца3]]-Таблица1[[#This Row],[Дата начала3]]+1,"")</f>
      </c>
      <c r="AD17" s="41">
        <f>IF(Таблица1[[#This Row],[Дата конца4]]-Таблица1[[#This Row],[Дата начала4]]&gt;0,Таблица1[[#This Row],[Дата конца4]]-Таблица1[[#This Row],[Дата начала4]]+1,"")</f>
      </c>
      <c r="AN17" s="52">
        <f>IF(Таблица1[[#This Row],[Дата конца3]]-Таблица1[[#This Row],[Дата начала3]]&gt;0,Таблица1[[#This Row],[Дата конца3]]-Таблица1[[#This Row],[Дата начала3]],0)</f>
        <v>0</v>
      </c>
    </row>
    <row r="18" customHeight="1" ht="6" customFormat="1" s="52">
      <c r="A18" s="53"/>
      <c r="B18" s="53"/>
      <c r="C18" s="54"/>
      <c r="E18" s="55"/>
      <c r="F18" s="56"/>
      <c r="G18" s="55"/>
      <c r="H18" s="56"/>
      <c r="I18" s="55"/>
      <c r="J18" s="56"/>
      <c r="K18" s="57"/>
      <c r="L18" s="56"/>
      <c r="M18" s="55"/>
      <c r="N18" s="56"/>
      <c r="O18" s="55"/>
      <c r="P18" s="56"/>
      <c r="Q18" s="55"/>
      <c r="R18" s="56"/>
      <c r="S18" s="55"/>
      <c r="T18" s="58"/>
      <c r="U18" s="59"/>
      <c r="V18" s="59"/>
      <c r="AA18" s="60"/>
      <c r="AB18" s="60"/>
      <c r="AC18" s="60"/>
      <c r="AD18" s="60"/>
    </row>
    <row r="19" customHeight="1" ht="6" customFormat="1" s="52">
      <c r="A19" s="53"/>
      <c r="B19" s="53"/>
      <c r="C19" s="54"/>
      <c r="E19" s="55"/>
      <c r="F19" s="56"/>
      <c r="G19" s="55"/>
      <c r="H19" s="56"/>
      <c r="I19" s="55"/>
      <c r="J19" s="56"/>
      <c r="K19" s="57"/>
      <c r="L19" s="56"/>
      <c r="M19" s="55"/>
      <c r="N19" s="56"/>
      <c r="O19" s="55"/>
      <c r="P19" s="56"/>
      <c r="Q19" s="55"/>
      <c r="R19" s="56"/>
      <c r="S19" s="55"/>
      <c r="T19" s="58"/>
      <c r="U19" s="59"/>
      <c r="V19" s="59"/>
      <c r="AA19" s="61"/>
      <c r="AB19" s="61"/>
      <c r="AC19" s="61"/>
      <c r="AD19" s="61"/>
    </row>
    <row r="20" customHeight="1" ht="24" customFormat="1" s="65">
      <c r="A20" s="62" t="str">
        <f>"График отпусков на "&amp; YEAR(C1) &amp; " год"</f>
        <v>График отпусков на 2016 год</v>
      </c>
      <c r="B20" s="63"/>
      <c r="C20" s="64" t="s">
        <v>42</v>
      </c>
    </row>
    <row r="32">
      <c r="A32" s="14"/>
      <c r="B32" s="15"/>
      <c r="C32" s="14"/>
      <c r="D32" s="14"/>
    </row>
  </sheetData>
  <mergeCells count="6">
    <mergeCell ref="D7:G7"/>
    <mergeCell ref="H7:K7"/>
    <mergeCell ref="L7:O7"/>
    <mergeCell ref="P7:S7"/>
    <mergeCell ref="T7:V7"/>
    <mergeCell ref="AA7:AD7"/>
  </mergeCells>
  <conditionalFormatting sqref="E9:E17 I9:I17 M9:M17 Q9:Q17">
    <cfRule type="cellIs" dxfId="25" priority="2" operator="lessThan">
      <formula>$C$1</formula>
    </cfRule>
  </conditionalFormatting>
  <pageMargins left="0.25" right="0.25" top="0.75" bottom="0.75" header="0.511811023622047" footer="0.511811023622047"/>
  <pageSetup paperSize="9" fitToHeight="0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hape_0">
              <controlPr defaultSize="0" autoPict="0">
                <anchor moveWithCells="1" sizeWithCells="1">
                  <from>
                    <xdr:col>0</xdr:col>
                    <xdr:colOff>790575</xdr:colOff>
                    <xdr:row>0</xdr:row>
                    <xdr:rowOff>123825</xdr:rowOff>
                  </from>
                  <to>
                    <xdr:col>2</xdr:col>
                    <xdr:colOff>123825</xdr:colOff>
                    <xdr:row>0</xdr:row>
                    <xdr:rowOff>876300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ReCount">
              <controlPr defaultSize="0" autoFill="0" autoPict="0" altText="Пересчитать даты отпусков с учетом праздников">
                <anchor moveWithCells="1">
                  <from>
                    <xdr:col>4</xdr:col>
                    <xdr:colOff>409575</xdr:colOff>
                    <xdr:row>0</xdr:row>
                    <xdr:rowOff>533400</xdr:rowOff>
                  </from>
                  <to>
                    <xdr:col>8</xdr:col>
                    <xdr:colOff>142875</xdr:colOff>
                    <xdr:row>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autoFill="0" autoPict="0" altText="Пересчитать даты отпусков с учетом праздников">
                <anchor moveWithCells="1">
                  <from>
                    <xdr:col>0</xdr:col>
                    <xdr:colOff>66675</xdr:colOff>
                    <xdr:row>0</xdr:row>
                    <xdr:rowOff>342900</xdr:rowOff>
                  </from>
                  <to>
                    <xdr:col>1</xdr:col>
                    <xdr:colOff>828675</xdr:colOff>
                    <xdr:row>0</xdr:row>
                    <xdr:rowOff>885825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autoFill="0" autoPict="0" altText="Пересчитать даты отпусков с учетом праздников">
                <anchor moveWithCells="1">
                  <from>
                    <xdr:col>0</xdr:col>
                    <xdr:colOff>66675</xdr:colOff>
                    <xdr:row>0</xdr:row>
                    <xdr:rowOff>342900</xdr:rowOff>
                  </from>
                  <to>
                    <xdr:col>1</xdr:col>
                    <xdr:colOff>828675</xdr:colOff>
                    <xdr:row>0</xdr:row>
                    <xdr:rowOff>885825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autoFill="0" autoPict="0" altText="Пересчитать даты отпусков с учетом праздников">
                <anchor moveWithCells="1">
                  <from>
                    <xdr:col>0</xdr:col>
                    <xdr:colOff>66675</xdr:colOff>
                    <xdr:row>0</xdr:row>
                    <xdr:rowOff>342900</xdr:rowOff>
                  </from>
                  <to>
                    <xdr:col>1</xdr:col>
                    <xdr:colOff>828675</xdr:colOff>
                    <xdr:row>0</xdr:row>
                    <xdr:rowOff>885825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1" r:id="rId9" name="Button -23">
              <controlPr defaultSize="0" autoFill="0" autoPict="0" altText="Пересчитать даты отпусков с учетом праздников">
                <anchor moveWithCells="1">
                  <from>
                    <xdr:col>0</xdr:col>
                    <xdr:colOff>66675</xdr:colOff>
                    <xdr:row>0</xdr:row>
                    <xdr:rowOff>342900</xdr:rowOff>
                  </from>
                  <to>
                    <xdr:col>1</xdr:col>
                    <xdr:colOff>828675</xdr:colOff>
                    <xdr:row>0</xdr:row>
                    <xdr:rowOff>885825</xdr:rowOff>
                  </to>
                </anchor>
              </controlPr>
            </control>
          </mc:Choice>
        </mc:AlternateContent>
      </controls>
    </mc:Choice>
  </mc:AlternateContent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5BD3C-56A3-434D-BB8D-7809569066BA}">
  <dimension ref="A1:V12"/>
  <sheetViews>
    <sheetView workbookViewId="0" topLeftCell="A1">
      <selection activeCell="Y15" sqref="Y15" activeCellId="0"/>
    </sheetView>
  </sheetViews>
  <sheetFormatPr defaultRowHeight="15.75" x14ac:dyDescent="0.25" outlineLevelRow="0" defaultColWidth="9.140625" outlineLevelCol="0"/>
  <cols>
    <col min="1" max="1" width="11.28515625" style="7" bestFit="1" customWidth="1"/>
    <col min="2" max="2" width="9.140625" style="7"/>
    <col min="3" max="3" width="11.28515625" style="7" bestFit="1" customWidth="1"/>
    <col min="4" max="4" width="9.140625" style="7"/>
    <col min="5" max="5" width="11.28515625" style="7" bestFit="1" customWidth="1"/>
    <col min="6" max="6" width="9.140625" style="7"/>
    <col min="7" max="7" width="11.28515625" style="7" bestFit="1" customWidth="1"/>
    <col min="8" max="8" width="9.140625" style="7"/>
    <col min="9" max="9" width="11.28515625" style="7" bestFit="1" customWidth="1"/>
    <col min="10" max="10" width="9.140625" style="7"/>
    <col min="11" max="11" width="11.28515625" style="7" bestFit="1" customWidth="1"/>
    <col min="12" max="12" width="9.140625" style="7"/>
    <col min="13" max="13" width="11.28515625" style="7" bestFit="1" customWidth="1"/>
    <col min="14" max="14" width="9.140625" style="7"/>
    <col min="15" max="15" width="11.28515625" style="7" bestFit="1" customWidth="1"/>
    <col min="16" max="16" width="9.140625" style="7"/>
    <col min="17" max="17" width="11.28515625" style="7" bestFit="1" customWidth="1"/>
    <col min="18" max="18" width="9.140625" style="7"/>
    <col min="19" max="19" width="11.28515625" style="7" bestFit="1" customWidth="1"/>
    <col min="20" max="16384" width="9.140625" style="7"/>
  </cols>
  <sheetData>
    <row r="1">
      <c r="A1" s="67">
        <v>44562</v>
      </c>
      <c r="B1" s="71" t="s">
        <v>47</v>
      </c>
    </row>
    <row r="3">
      <c r="A3" s="16"/>
      <c r="B3" s="17"/>
      <c r="C3" s="16"/>
      <c r="D3" s="68" t="s">
        <v>2</v>
      </c>
      <c r="E3" s="68"/>
      <c r="F3" s="68"/>
      <c r="G3" s="68"/>
      <c r="H3" s="68" t="s">
        <v>3</v>
      </c>
      <c r="I3" s="68"/>
      <c r="J3" s="68"/>
      <c r="K3" s="68"/>
      <c r="L3" s="68" t="s">
        <v>4</v>
      </c>
      <c r="M3" s="68"/>
      <c r="N3" s="68"/>
      <c r="O3" s="68"/>
      <c r="P3" s="69" t="s">
        <v>5</v>
      </c>
      <c r="Q3" s="69"/>
      <c r="R3" s="69"/>
      <c r="S3" s="69"/>
      <c r="T3" s="75" t="s">
        <v>6</v>
      </c>
      <c r="U3" s="75"/>
      <c r="V3" s="75"/>
    </row>
    <row r="4" ht="63">
      <c r="A4" s="19" t="s">
        <v>8</v>
      </c>
      <c r="B4" s="20" t="s">
        <v>9</v>
      </c>
      <c r="C4" s="21" t="s">
        <v>10</v>
      </c>
      <c r="D4" s="66" t="s">
        <v>11</v>
      </c>
      <c r="E4" s="23" t="s">
        <v>12</v>
      </c>
      <c r="F4" s="23" t="s">
        <v>54</v>
      </c>
      <c r="G4" s="23" t="s">
        <v>14</v>
      </c>
      <c r="H4" s="66" t="s">
        <v>15</v>
      </c>
      <c r="I4" s="23" t="s">
        <v>16</v>
      </c>
      <c r="J4" s="23" t="s">
        <v>55</v>
      </c>
      <c r="K4" s="23" t="s">
        <v>18</v>
      </c>
      <c r="L4" s="66" t="s">
        <v>49</v>
      </c>
      <c r="M4" s="23" t="s">
        <v>20</v>
      </c>
      <c r="N4" s="23" t="s">
        <v>56</v>
      </c>
      <c r="O4" s="23" t="s">
        <v>22</v>
      </c>
      <c r="P4" s="66" t="s">
        <v>50</v>
      </c>
      <c r="Q4" s="23" t="s">
        <v>24</v>
      </c>
      <c r="R4" s="23" t="s">
        <v>57</v>
      </c>
      <c r="S4" s="23" t="s">
        <v>26</v>
      </c>
      <c r="T4" s="24" t="s">
        <v>51</v>
      </c>
      <c r="U4" s="25" t="s">
        <v>52</v>
      </c>
      <c r="V4" s="26" t="s">
        <v>53</v>
      </c>
    </row>
    <row r="5" ht="31">
      <c r="A5" s="29" t="s">
        <v>34</v>
      </c>
      <c r="B5" s="30"/>
      <c r="C5" s="31">
        <f>$A$1</f>
        <v>44562</v>
      </c>
      <c r="D5" s="32">
        <f>IF(MONTH(E5)&gt;2,E5-C5+2,E5-C5+1)</f>
        <v>2</v>
      </c>
      <c r="E5" s="33">
        <v>44563</v>
      </c>
      <c r="F5" s="34">
        <v>10</v>
      </c>
      <c r="G5" s="35">
        <f>E5+F5-1</f>
        <v>44572</v>
      </c>
      <c r="H5" s="70">
        <f>IF(AND(I5-$C5&gt;0,F5&gt;0),I5-$C5 - D5-(G5-E5),"")</f>
        <v>38</v>
      </c>
      <c r="I5" s="33">
        <v>44611</v>
      </c>
      <c r="J5" s="34">
        <v>10</v>
      </c>
      <c r="K5" s="35">
        <f>I5+J5-1</f>
        <v>44620</v>
      </c>
      <c r="L5" s="36">
        <f>IF(AND(M5-$C5&gt;0,F5&gt;0,J5&gt;0),M5-$C5-$D5-(G5-E5)-$H5-(K5-I5)-1,"")</f>
        <v>61</v>
      </c>
      <c r="M5" s="33">
        <v>44682</v>
      </c>
      <c r="N5" s="34">
        <v>10</v>
      </c>
      <c r="O5" s="35">
        <f>M5+N5-1</f>
        <v>44691</v>
      </c>
      <c r="P5" s="36">
        <f>IF(AND(Q5-$C5&gt;0,F5&gt;0,J5&gt;0,N5&gt;0),Q5-$C5-$D5-(G5-E5)-$H5-(K5-I5)-L5-(O5-M5)-2,"")</f>
        <v>179</v>
      </c>
      <c r="Q5" s="33">
        <v>44871</v>
      </c>
      <c r="R5" s="34">
        <v>10</v>
      </c>
      <c r="S5" s="37">
        <f>Q5+R5-1</f>
        <v>44880</v>
      </c>
      <c r="T5" s="38">
        <v>28</v>
      </c>
      <c r="U5" s="39">
        <f>F5+J5+N5+R5-8-5-7-3</f>
        <v>17</v>
      </c>
      <c r="V5" s="40">
        <f>T5-U5-D5</f>
        <v>9</v>
      </c>
    </row>
    <row r="6" ht="31">
      <c r="A6" s="29" t="s">
        <v>35</v>
      </c>
      <c r="B6" s="30"/>
      <c r="C6" s="31">
        <f>$A$1</f>
        <v>44562</v>
      </c>
      <c r="D6" s="32">
        <f>IF(MONTH(E6)&gt;2,E6-C6+2,E6-C6+1)</f>
        <v>2</v>
      </c>
      <c r="E6" s="33">
        <v>44563</v>
      </c>
      <c r="F6" s="34">
        <v>10</v>
      </c>
      <c r="G6" s="35">
        <f>E6+F6-1</f>
        <v>44572</v>
      </c>
      <c r="H6" s="70">
        <f>IF(AND(I6-$C6&gt;0,F6&gt;0),I6-$C6 - D6-(G6-E6),"")</f>
        <v>38</v>
      </c>
      <c r="I6" s="33">
        <v>44611</v>
      </c>
      <c r="J6" s="34">
        <v>10</v>
      </c>
      <c r="K6" s="35">
        <f>I6+J6-1</f>
        <v>44620</v>
      </c>
      <c r="L6" s="36">
        <f>IF(AND(M6-$C6&gt;0,F6&gt;0,J6&gt;0),M6-$C6-$D6-(G6-E6)-$H6-(K6-I6)-1,"")</f>
        <v>61</v>
      </c>
      <c r="M6" s="33">
        <v>44682</v>
      </c>
      <c r="N6" s="34">
        <v>10</v>
      </c>
      <c r="O6" s="35">
        <f>M6+N6-1</f>
        <v>44691</v>
      </c>
      <c r="P6" s="36">
        <f>IF(AND(Q6-$C6&gt;0,F6&gt;0,J6&gt;0,N6&gt;0),Q6-$C6-$D6-(G6-E6)-$H6-(K6-I6)-L6-(O6-M6)-2,"")</f>
        <v>179</v>
      </c>
      <c r="Q6" s="33">
        <v>44871</v>
      </c>
      <c r="R6" s="34">
        <v>10</v>
      </c>
      <c r="S6" s="37">
        <f>Q6+R6-1</f>
        <v>44880</v>
      </c>
      <c r="T6" s="38">
        <v>28</v>
      </c>
      <c r="U6" s="39">
        <f>F6+J6+N6+R6-8-5-7-3</f>
        <v>17</v>
      </c>
      <c r="V6" s="40">
        <f>T6-U6-D6</f>
        <v>9</v>
      </c>
    </row>
    <row r="7" ht="31">
      <c r="A7" s="29" t="s">
        <v>36</v>
      </c>
      <c r="B7" s="30"/>
      <c r="C7" s="31">
        <f>$A$1</f>
        <v>44562</v>
      </c>
      <c r="D7" s="32">
        <f>IF(MONTH(E7)&gt;2,E7-C7+2,E7-C7+1)</f>
        <v>2</v>
      </c>
      <c r="E7" s="33">
        <v>44563</v>
      </c>
      <c r="F7" s="34">
        <v>10</v>
      </c>
      <c r="G7" s="35">
        <f>E7+F7-1</f>
        <v>44572</v>
      </c>
      <c r="H7" s="70">
        <f>IF(AND(I7-$C7&gt;0,F7&gt;0),I7-$C7 - D7-(G7-E7),"")</f>
        <v>38</v>
      </c>
      <c r="I7" s="33">
        <v>44611</v>
      </c>
      <c r="J7" s="34">
        <v>10</v>
      </c>
      <c r="K7" s="35">
        <f>I7+J7-1</f>
        <v>44620</v>
      </c>
      <c r="L7" s="36">
        <f>IF(AND(M7-$C7&gt;0,F7&gt;0,J7&gt;0),M7-$C7-$D7-(G7-E7)-$H7-(K7-I7)-1,"")</f>
        <v>61</v>
      </c>
      <c r="M7" s="33">
        <v>44682</v>
      </c>
      <c r="N7" s="34">
        <v>10</v>
      </c>
      <c r="O7" s="35">
        <f>M7+N7-1</f>
        <v>44691</v>
      </c>
      <c r="P7" s="36">
        <f>IF(AND(Q7-$C7&gt;0,F7&gt;0,J7&gt;0,N7&gt;0),Q7-$C7-$D7-(G7-E7)-$H7-(K7-I7)-L7-(O7-M7)-2,"")</f>
        <v>179</v>
      </c>
      <c r="Q7" s="33">
        <v>44871</v>
      </c>
      <c r="R7" s="34">
        <v>10</v>
      </c>
      <c r="S7" s="37">
        <f>Q7+R7-1</f>
        <v>44880</v>
      </c>
      <c r="T7" s="38">
        <v>28</v>
      </c>
      <c r="U7" s="39">
        <f>F7+J7+N7+R7-8-5-7-3</f>
        <v>17</v>
      </c>
      <c r="V7" s="40">
        <f>T7-U7-D7</f>
        <v>9</v>
      </c>
    </row>
    <row r="8" ht="31">
      <c r="A8" s="29" t="s">
        <v>37</v>
      </c>
      <c r="B8" s="30"/>
      <c r="C8" s="31">
        <f>$A$1</f>
        <v>44562</v>
      </c>
      <c r="D8" s="32">
        <f>IF(MONTH(E8)&gt;2,E8-C8+2,E8-C8+1)</f>
        <v>2</v>
      </c>
      <c r="E8" s="33">
        <v>44563</v>
      </c>
      <c r="F8" s="34">
        <v>10</v>
      </c>
      <c r="G8" s="35">
        <f>E8+F8-1</f>
        <v>44572</v>
      </c>
      <c r="H8" s="70">
        <f>IF(AND(I8-$C8&gt;0,F8&gt;0),I8-$C8 - D8-(G8-E8),"")</f>
        <v>38</v>
      </c>
      <c r="I8" s="33">
        <v>44611</v>
      </c>
      <c r="J8" s="34">
        <v>10</v>
      </c>
      <c r="K8" s="35">
        <f>I8+J8-1</f>
        <v>44620</v>
      </c>
      <c r="L8" s="36">
        <f>IF(AND(M8-$C8&gt;0,F8&gt;0,J8&gt;0),M8-$C8-$D8-(G8-E8)-$H8-(K8-I8)-1,"")</f>
        <v>61</v>
      </c>
      <c r="M8" s="33">
        <v>44682</v>
      </c>
      <c r="N8" s="34">
        <v>10</v>
      </c>
      <c r="O8" s="35">
        <f>M8+N8-1</f>
        <v>44691</v>
      </c>
      <c r="P8" s="36">
        <f>IF(AND(Q8-$C8&gt;0,F8&gt;0,J8&gt;0,N8&gt;0),Q8-$C8-$D8-(G8-E8)-$H8-(K8-I8)-L8-(O8-M8)-2,"")</f>
        <v>179</v>
      </c>
      <c r="Q8" s="33">
        <v>44871</v>
      </c>
      <c r="R8" s="34">
        <v>10</v>
      </c>
      <c r="S8" s="37">
        <f>Q8+R8-1</f>
        <v>44880</v>
      </c>
      <c r="T8" s="38">
        <v>28</v>
      </c>
      <c r="U8" s="39">
        <f>F8+J8+N8+R8-8-5-7-3</f>
        <v>17</v>
      </c>
      <c r="V8" s="40">
        <f>T8-U8-D8</f>
        <v>9</v>
      </c>
    </row>
    <row r="9" ht="31">
      <c r="A9" s="29" t="s">
        <v>38</v>
      </c>
      <c r="B9" s="30"/>
      <c r="C9" s="31">
        <f>$A$1</f>
        <v>44562</v>
      </c>
      <c r="D9" s="32">
        <f>IF(MONTH(E9)&gt;2,E9-C9+2,E9-C9+1)</f>
        <v>2</v>
      </c>
      <c r="E9" s="33">
        <v>44563</v>
      </c>
      <c r="F9" s="34">
        <v>10</v>
      </c>
      <c r="G9" s="35">
        <f>E9+F9-1</f>
        <v>44572</v>
      </c>
      <c r="H9" s="70">
        <f>IF(AND(I9-$C9&gt;0,F9&gt;0),I9-$C9 - D9-(G9-E9),"")</f>
        <v>38</v>
      </c>
      <c r="I9" s="33">
        <v>44611</v>
      </c>
      <c r="J9" s="34">
        <v>10</v>
      </c>
      <c r="K9" s="35">
        <f>I9+J9-1</f>
        <v>44620</v>
      </c>
      <c r="L9" s="36">
        <f>IF(AND(M9-$C9&gt;0,F9&gt;0,J9&gt;0),M9-$C9-$D9-(G9-E9)-$H9-(K9-I9)-1,"")</f>
        <v>61</v>
      </c>
      <c r="M9" s="33">
        <v>44682</v>
      </c>
      <c r="N9" s="34">
        <v>10</v>
      </c>
      <c r="O9" s="35">
        <f>M9+N9-1</f>
        <v>44691</v>
      </c>
      <c r="P9" s="36">
        <f>IF(AND(Q9-$C9&gt;0,F9&gt;0,J9&gt;0,N9&gt;0),Q9-$C9-$D9-(G9-E9)-$H9-(K9-I9)-L9-(O9-M9)-2,"")</f>
        <v>179</v>
      </c>
      <c r="Q9" s="33">
        <v>44871</v>
      </c>
      <c r="R9" s="34">
        <v>10</v>
      </c>
      <c r="S9" s="37">
        <f>Q9+R9-1</f>
        <v>44880</v>
      </c>
      <c r="T9" s="38">
        <v>28</v>
      </c>
      <c r="U9" s="39">
        <f>F9+J9+N9+R9-8-5-7-3</f>
        <v>17</v>
      </c>
      <c r="V9" s="40">
        <f>T9-U9-D9</f>
        <v>9</v>
      </c>
    </row>
    <row r="10" ht="31">
      <c r="A10" s="29" t="s">
        <v>39</v>
      </c>
      <c r="B10" s="30"/>
      <c r="C10" s="31">
        <f>$A$1</f>
        <v>44562</v>
      </c>
      <c r="D10" s="32">
        <f>IF(MONTH(E10)&gt;2,E10-C10+2,E10-C10+1)</f>
        <v>2</v>
      </c>
      <c r="E10" s="33">
        <v>44563</v>
      </c>
      <c r="F10" s="34">
        <v>10</v>
      </c>
      <c r="G10" s="35">
        <f>E10+F10-1</f>
        <v>44572</v>
      </c>
      <c r="H10" s="70">
        <f>IF(AND(I10-$C10&gt;0,F10&gt;0),I10-$C10 - D10-(G10-E10),"")</f>
        <v>38</v>
      </c>
      <c r="I10" s="33">
        <v>44611</v>
      </c>
      <c r="J10" s="34">
        <v>10</v>
      </c>
      <c r="K10" s="35">
        <f>I10+J10-1</f>
        <v>44620</v>
      </c>
      <c r="L10" s="36">
        <f>IF(AND(M10-$C10&gt;0,F10&gt;0,J10&gt;0),M10-$C10-$D10-(G10-E10)-$H10-(K10-I10)-1,"")</f>
        <v>61</v>
      </c>
      <c r="M10" s="33">
        <v>44682</v>
      </c>
      <c r="N10" s="34">
        <v>10</v>
      </c>
      <c r="O10" s="35">
        <f>M10+N10-1</f>
        <v>44691</v>
      </c>
      <c r="P10" s="36">
        <f>IF(AND(Q10-$C10&gt;0,F10&gt;0,J10&gt;0,N10&gt;0),Q10-$C10-$D10-(G10-E10)-$H10-(K10-I10)-L10-(O10-M10)-2,"")</f>
        <v>179</v>
      </c>
      <c r="Q10" s="33">
        <v>44871</v>
      </c>
      <c r="R10" s="34">
        <v>10</v>
      </c>
      <c r="S10" s="37">
        <f>Q10+R10-1</f>
        <v>44880</v>
      </c>
      <c r="T10" s="38">
        <v>28</v>
      </c>
      <c r="U10" s="39">
        <f>F10+J10+N10+R10-8-5-7-3</f>
        <v>17</v>
      </c>
      <c r="V10" s="40">
        <f>T10-U10-D10</f>
        <v>9</v>
      </c>
    </row>
    <row r="11" ht="31">
      <c r="A11" s="29" t="s">
        <v>40</v>
      </c>
      <c r="B11" s="30"/>
      <c r="C11" s="31">
        <f>$A$1</f>
        <v>44562</v>
      </c>
      <c r="D11" s="32">
        <f>IF(MONTH(E11)&gt;2,E11-C11+2,E11-C11+1)</f>
        <v>2</v>
      </c>
      <c r="E11" s="33">
        <v>44563</v>
      </c>
      <c r="F11" s="34">
        <v>10</v>
      </c>
      <c r="G11" s="35">
        <f>E11+F11-1</f>
        <v>44572</v>
      </c>
      <c r="H11" s="70">
        <f>IF(AND(I11-$C11&gt;0,F11&gt;0),I11-$C11 - D11-(G11-E11),"")</f>
        <v>38</v>
      </c>
      <c r="I11" s="33">
        <v>44611</v>
      </c>
      <c r="J11" s="34">
        <v>10</v>
      </c>
      <c r="K11" s="35">
        <f>I11+J11-1</f>
        <v>44620</v>
      </c>
      <c r="L11" s="36">
        <f>IF(AND(M11-$C11&gt;0,F11&gt;0,J11&gt;0),M11-$C11-$D11-(G11-E11)-$H11-(K11-I11)-1,"")</f>
        <v>61</v>
      </c>
      <c r="M11" s="33">
        <v>44682</v>
      </c>
      <c r="N11" s="34">
        <v>10</v>
      </c>
      <c r="O11" s="35">
        <f>M11+N11-1</f>
        <v>44691</v>
      </c>
      <c r="P11" s="36">
        <f>IF(AND(Q11-$C11&gt;0,F11&gt;0,J11&gt;0,N11&gt;0),Q11-$C11-$D11-(G11-E11)-$H11-(K11-I11)-L11-(O11-M11)-2,"")</f>
        <v>179</v>
      </c>
      <c r="Q11" s="33">
        <v>44871</v>
      </c>
      <c r="R11" s="34">
        <v>10</v>
      </c>
      <c r="S11" s="37">
        <f>Q11+R11-1</f>
        <v>44880</v>
      </c>
      <c r="T11" s="38">
        <v>28</v>
      </c>
      <c r="U11" s="39">
        <f>F11+J11+N11+R11-8-5-7-3</f>
        <v>17</v>
      </c>
      <c r="V11" s="40">
        <f>T11-U11-D11</f>
        <v>9</v>
      </c>
    </row>
    <row r="12" ht="31">
      <c r="A12" s="29" t="s">
        <v>41</v>
      </c>
      <c r="B12" s="42"/>
      <c r="C12" s="31">
        <f>$A$1</f>
        <v>44562</v>
      </c>
      <c r="D12" s="32">
        <f>IF(MONTH(E12)&gt;2,E12-C12+2,E12-C12+1)</f>
        <v>2</v>
      </c>
      <c r="E12" s="33">
        <v>44563</v>
      </c>
      <c r="F12" s="34">
        <v>10</v>
      </c>
      <c r="G12" s="35">
        <f>E12+F12-1</f>
        <v>44572</v>
      </c>
      <c r="H12" s="70">
        <f>IF(AND(I12-$C12&gt;0,F12&gt;0),I12-$C12 - D12-(G12-E12),"")</f>
        <v>38</v>
      </c>
      <c r="I12" s="33">
        <v>44611</v>
      </c>
      <c r="J12" s="34">
        <v>10</v>
      </c>
      <c r="K12" s="35">
        <f>I12+J12-1</f>
        <v>44620</v>
      </c>
      <c r="L12" s="36">
        <f>IF(AND(M12-$C12&gt;0,F12&gt;0,J12&gt;0),M12-$C12-$D12-(G12-E12)-$H12-(K12-I12)-1,"")</f>
        <v>61</v>
      </c>
      <c r="M12" s="33">
        <v>44682</v>
      </c>
      <c r="N12" s="34">
        <v>10</v>
      </c>
      <c r="O12" s="35">
        <f>M12+N12-1</f>
        <v>44691</v>
      </c>
      <c r="P12" s="36">
        <f>IF(AND(Q12-$C12&gt;0,F12&gt;0,J12&gt;0,N12&gt;0),Q12-$C12-$D12-(G12-E12)-$H12-(K12-I12)-L12-(O12-M12)-2,"")</f>
        <v>179</v>
      </c>
      <c r="Q12" s="33">
        <v>44871</v>
      </c>
      <c r="R12" s="34">
        <v>10</v>
      </c>
      <c r="S12" s="37">
        <f>Q12+R12-1</f>
        <v>44880</v>
      </c>
      <c r="T12" s="49">
        <v>28</v>
      </c>
      <c r="U12" s="39">
        <f>F12+J12+N12+R12-8-5-7-3</f>
        <v>17</v>
      </c>
      <c r="V12" s="40">
        <f>T12-U12-D12</f>
        <v>9</v>
      </c>
    </row>
  </sheetData>
  <mergeCells count="1">
    <mergeCell ref="T3:V3"/>
  </mergeCells>
  <phoneticPr fontId="18" type="noConversion"/>
  <conditionalFormatting sqref="E5:E12 I5:I12 M5:M12 Q5:Q12">
    <cfRule type="cellIs" dxfId="0" priority="1" operator="lessThan">
      <formula>$C$1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C16"/>
  <sheetViews>
    <sheetView zoomScaleNormal="100" workbookViewId="0">
      <selection activeCell="C16" sqref="C16"/>
    </sheetView>
  </sheetViews>
  <sheetFormatPr defaultColWidth="8.7109375" defaultRowHeight="12.75" x14ac:dyDescent="0.2" outlineLevelRow="0" outlineLevelCol="0"/>
  <cols>
    <col min="1" max="1" width="0.5703125" customWidth="1"/>
    <col min="2" max="2" width="0.7109375" customWidth="1"/>
    <col min="3" max="3" width="12.42578125" customWidth="1"/>
  </cols>
  <sheetData>
    <row r="1" customHeight="1" ht="33">
      <c r="A1" s="1" t="s">
        <v>43</v>
      </c>
      <c r="B1" s="1"/>
      <c r="C1" s="1" t="s">
        <v>48</v>
      </c>
    </row>
    <row r="2">
      <c r="A2" s="1"/>
      <c r="B2" s="1"/>
      <c r="C2" s="1"/>
    </row>
    <row r="3">
      <c r="A3" s="2">
        <v>42005</v>
      </c>
      <c r="B3" s="2"/>
      <c r="C3" s="2">
        <v>44564</v>
      </c>
    </row>
    <row r="4">
      <c r="A4" s="2">
        <v>42006</v>
      </c>
      <c r="B4" s="2"/>
      <c r="C4" s="2">
        <v>44565</v>
      </c>
    </row>
    <row r="5">
      <c r="A5" s="2">
        <v>42007</v>
      </c>
      <c r="B5" s="2"/>
      <c r="C5" s="3">
        <v>44566</v>
      </c>
    </row>
    <row r="6">
      <c r="A6" s="2">
        <v>42008</v>
      </c>
      <c r="B6" s="2"/>
      <c r="C6" s="3">
        <v>44567</v>
      </c>
    </row>
    <row r="7">
      <c r="A7" s="2">
        <v>42009</v>
      </c>
      <c r="B7" s="2"/>
      <c r="C7" s="3">
        <v>44568</v>
      </c>
    </row>
    <row r="8">
      <c r="A8" s="2">
        <v>42010</v>
      </c>
      <c r="B8" s="2"/>
      <c r="C8" s="3">
        <v>44615</v>
      </c>
    </row>
    <row r="9">
      <c r="A9" s="2">
        <v>42011</v>
      </c>
      <c r="B9" s="2"/>
      <c r="C9" s="2">
        <v>44628</v>
      </c>
    </row>
    <row r="10">
      <c r="A10" s="2">
        <v>42012</v>
      </c>
      <c r="B10" s="2"/>
      <c r="C10" s="2">
        <v>44683</v>
      </c>
    </row>
    <row r="11">
      <c r="A11" s="3">
        <v>42058</v>
      </c>
      <c r="B11" s="3"/>
      <c r="C11" s="3">
        <v>44684</v>
      </c>
    </row>
    <row r="12">
      <c r="A12" s="3">
        <v>42071</v>
      </c>
      <c r="B12" s="3"/>
      <c r="C12" s="3">
        <v>44690</v>
      </c>
    </row>
    <row r="13">
      <c r="A13" s="2">
        <v>42125</v>
      </c>
      <c r="B13" s="2"/>
      <c r="C13" s="3">
        <v>44691</v>
      </c>
    </row>
    <row r="14">
      <c r="A14" s="2">
        <v>42133</v>
      </c>
      <c r="B14" s="2"/>
      <c r="C14" s="2">
        <v>44725</v>
      </c>
    </row>
    <row r="15">
      <c r="A15" s="2">
        <v>42167</v>
      </c>
      <c r="B15" s="2"/>
      <c r="C15" s="2">
        <v>44869</v>
      </c>
    </row>
    <row r="16">
      <c r="A16" s="2">
        <v>42312</v>
      </c>
      <c r="B16" s="2"/>
      <c r="C16" s="2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График отпусков 2016 год</vt:lpstr>
      <vt:lpstr>Лист1</vt:lpstr>
      <vt:lpstr>Праздники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Olga</dc:creator>
  <dc:description/>
  <cp:lastModifiedBy>Ефарова Лиза</cp:lastModifiedBy>
  <cp:revision>1</cp:revision>
  <cp:lastPrinted>2015-11-20T21:10:08Z</cp:lastPrinted>
  <dcterms:created xsi:type="dcterms:W3CDTF">2014-08-08T19:00:37Z</dcterms:created>
  <dcterms:modified xsi:type="dcterms:W3CDTF">2022-12-27T18:45:20Z</dcterms:modified>
  <dc:language>ru-RU</dc:language>
</cp:coreProperties>
</file>