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Рижий\"/>
    </mc:Choice>
  </mc:AlternateContent>
  <xr:revisionPtr revIDLastSave="0" documentId="13_ncr:1_{7E5AD289-526D-4ABA-BE5E-5C9DCEFCC178}" xr6:coauthVersionLast="47" xr6:coauthVersionMax="47" xr10:uidLastSave="{00000000-0000-0000-0000-000000000000}"/>
  <bookViews>
    <workbookView xWindow="-108" yWindow="-108" windowWidth="23256" windowHeight="12456" xr2:uid="{98F547B1-9ADB-4D61-8ADE-4177B0CFD943}"/>
  </bookViews>
  <sheets>
    <sheet name="Аркуш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J2" i="1"/>
  <c r="F16" i="1" s="1"/>
  <c r="G16" i="1" s="1"/>
  <c r="K16" i="1" s="1"/>
  <c r="L16" i="1" s="1"/>
  <c r="F14" i="1" l="1"/>
  <c r="G14" i="1" s="1"/>
  <c r="K14" i="1" s="1"/>
  <c r="L14" i="1" s="1"/>
  <c r="F15" i="1"/>
  <c r="G15" i="1" s="1"/>
  <c r="K15" i="1" s="1"/>
  <c r="L15" i="1" s="1"/>
  <c r="Q15" i="1" s="1"/>
  <c r="F9" i="1"/>
  <c r="G9" i="1" s="1"/>
  <c r="K9" i="1" s="1"/>
  <c r="L9" i="1" s="1"/>
  <c r="P9" i="1" s="1"/>
  <c r="F11" i="1"/>
  <c r="G11" i="1" s="1"/>
  <c r="K11" i="1" s="1"/>
  <c r="L11" i="1" s="1"/>
  <c r="P11" i="1" s="1"/>
  <c r="F12" i="1"/>
  <c r="G12" i="1" s="1"/>
  <c r="K12" i="1" s="1"/>
  <c r="L12" i="1" s="1"/>
  <c r="P12" i="1" s="1"/>
  <c r="F17" i="1"/>
  <c r="G17" i="1" s="1"/>
  <c r="K17" i="1" s="1"/>
  <c r="L17" i="1" s="1"/>
  <c r="N17" i="1" s="1"/>
  <c r="Q16" i="1"/>
  <c r="P16" i="1"/>
  <c r="O16" i="1"/>
  <c r="N16" i="1"/>
  <c r="O14" i="1"/>
  <c r="N14" i="1"/>
  <c r="Q14" i="1"/>
  <c r="P14" i="1"/>
  <c r="Q9" i="1"/>
  <c r="F10" i="1"/>
  <c r="G10" i="1" s="1"/>
  <c r="K10" i="1" s="1"/>
  <c r="L10" i="1" s="1"/>
  <c r="F13" i="1"/>
  <c r="G13" i="1" s="1"/>
  <c r="K13" i="1" s="1"/>
  <c r="L13" i="1" s="1"/>
  <c r="F8" i="1"/>
  <c r="G8" i="1" s="1"/>
  <c r="N9" i="1" l="1"/>
  <c r="O15" i="1"/>
  <c r="P15" i="1"/>
  <c r="N15" i="1"/>
  <c r="N11" i="1"/>
  <c r="M15" i="1"/>
  <c r="Q12" i="1"/>
  <c r="Q11" i="1"/>
  <c r="O9" i="1"/>
  <c r="M9" i="1" s="1"/>
  <c r="R9" i="1" s="1"/>
  <c r="S9" i="1" s="1"/>
  <c r="M16" i="1"/>
  <c r="R16" i="1" s="1"/>
  <c r="S16" i="1" s="1"/>
  <c r="O11" i="1"/>
  <c r="Q17" i="1"/>
  <c r="M14" i="1"/>
  <c r="R14" i="1" s="1"/>
  <c r="S14" i="1" s="1"/>
  <c r="O17" i="1"/>
  <c r="N12" i="1"/>
  <c r="P17" i="1"/>
  <c r="O12" i="1"/>
  <c r="G18" i="1"/>
  <c r="K8" i="1"/>
  <c r="P10" i="1"/>
  <c r="Q10" i="1"/>
  <c r="O10" i="1"/>
  <c r="N10" i="1"/>
  <c r="R15" i="1"/>
  <c r="S15" i="1" s="1"/>
  <c r="O13" i="1"/>
  <c r="Q13" i="1"/>
  <c r="P13" i="1"/>
  <c r="N13" i="1"/>
  <c r="M12" i="1" l="1"/>
  <c r="M13" i="1"/>
  <c r="R13" i="1" s="1"/>
  <c r="S13" i="1" s="1"/>
  <c r="M11" i="1"/>
  <c r="R11" i="1" s="1"/>
  <c r="S11" i="1" s="1"/>
  <c r="M10" i="1"/>
  <c r="R10" i="1" s="1"/>
  <c r="S10" i="1" s="1"/>
  <c r="R12" i="1"/>
  <c r="S12" i="1" s="1"/>
  <c r="M17" i="1"/>
  <c r="R17" i="1" s="1"/>
  <c r="S17" i="1" s="1"/>
  <c r="K18" i="1"/>
  <c r="L8" i="1"/>
  <c r="Q8" i="1" l="1"/>
  <c r="Q18" i="1" s="1"/>
  <c r="P8" i="1"/>
  <c r="P18" i="1" s="1"/>
  <c r="N8" i="1"/>
  <c r="N18" i="1" s="1"/>
  <c r="O8" i="1"/>
  <c r="O18" i="1" s="1"/>
  <c r="L18" i="1"/>
  <c r="M8" i="1" l="1"/>
  <c r="R8" i="1" s="1"/>
  <c r="M18" i="1" l="1"/>
  <c r="R18" i="1"/>
  <c r="S8" i="1"/>
  <c r="S18" i="1" s="1"/>
</calcChain>
</file>

<file path=xl/sharedStrings.xml><?xml version="1.0" encoding="utf-8"?>
<sst xmlns="http://schemas.openxmlformats.org/spreadsheetml/2006/main" count="51" uniqueCount="42">
  <si>
    <t>Відомість виплат інженерно-технічному персоналу цеху №5 за лютий 2025 року</t>
  </si>
  <si>
    <t>Поточна дата</t>
  </si>
  <si>
    <t>№ п.п.</t>
  </si>
  <si>
    <t>Прізвище, ім'я, по-батькові</t>
  </si>
  <si>
    <t>Дата прийняття на роботу</t>
  </si>
  <si>
    <t>Посада</t>
  </si>
  <si>
    <t>Оклад</t>
  </si>
  <si>
    <t>Вислуга років</t>
  </si>
  <si>
    <t>Нарахування</t>
  </si>
  <si>
    <t>Всього нараховано</t>
  </si>
  <si>
    <t>Відрахування</t>
  </si>
  <si>
    <t>Всього відраховано</t>
  </si>
  <si>
    <t>Сума до видачі</t>
  </si>
  <si>
    <t>Надбавка за вислугу років</t>
  </si>
  <si>
    <t>Додаткові надбавки</t>
  </si>
  <si>
    <t>Загальна надбавка</t>
  </si>
  <si>
    <t>Податок на дохід</t>
  </si>
  <si>
    <t>Профсоюзний податок</t>
  </si>
  <si>
    <t>Внесок в фонд зайнятості</t>
  </si>
  <si>
    <t>Внесок на соціальне страхування</t>
  </si>
  <si>
    <t>Внесок в пенсійний фонд</t>
  </si>
  <si>
    <t>Премія за перевиконання плану</t>
  </si>
  <si>
    <t>Кваліфікаційна надбавка</t>
  </si>
  <si>
    <t>Надбавка за розширення зони обслуговування</t>
  </si>
  <si>
    <t>Петров І.Д</t>
  </si>
  <si>
    <t>Технолог</t>
  </si>
  <si>
    <t>Сидоренко П.І</t>
  </si>
  <si>
    <t>Старший майстер</t>
  </si>
  <si>
    <t>Сомов А.К</t>
  </si>
  <si>
    <t>Зам.нач.по підготовці виробництва</t>
  </si>
  <si>
    <t>Федоренко А.Г</t>
  </si>
  <si>
    <t>Зам.нач.цеху</t>
  </si>
  <si>
    <t>Стасюк Е.Л</t>
  </si>
  <si>
    <t>Начальник цеху</t>
  </si>
  <si>
    <t>Стасюк В.Д</t>
  </si>
  <si>
    <t>Економіст</t>
  </si>
  <si>
    <t>Козлов В.С</t>
  </si>
  <si>
    <t>Буряков Д.Д</t>
  </si>
  <si>
    <t>Луневі А.А</t>
  </si>
  <si>
    <t>Буркін П.Л</t>
  </si>
  <si>
    <t>Всього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</si>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</sst>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5" fillId="0" borderId="1" xfId="0" applyFont="1" applyBorder="1"/>
    <xf numFmtId="2" fontId="5" fillId="0" borderId="1" xfId="0" applyNumberFormat="1" applyFont="1" applyBorder="1"/>
    <xf numFmtId="0" fontId="4" fillId="0" borderId="1" xfId="0" applyFont="1" applyBorder="1" applyAlignment="1">
      <alignment wrapText="1"/>
    </xf>
    <xf numFmtId="0" fontId="6" fillId="0" borderId="0" xfId="0" applyFont="1"/>
    <xf numFmtId="0" fontId="2" fillId="5" borderId="1" xfId="0" applyFont="1" applyFill="1" applyBorder="1" applyAlignment="1">
      <alignment horizontal="center" textRotation="90" wrapText="1"/>
    </xf>
    <xf numFmtId="0" fontId="5" fillId="0" borderId="1" xfId="0" applyFont="1" applyFill="1" applyBorder="1"/>
    <xf numFmtId="2" fontId="5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5" fillId="2" borderId="1" xfId="0" applyFont="1" applyFill="1" applyBorder="1"/>
    <xf numFmtId="2" fontId="5" fillId="2" borderId="1" xfId="0" applyNumberFormat="1" applyFont="1" applyFill="1" applyBorder="1"/>
    <xf numFmtId="0" fontId="2" fillId="5" borderId="2" xfId="0" applyFont="1" applyFill="1" applyBorder="1" applyAlignment="1">
      <alignment horizontal="center" textRotation="90" wrapText="1"/>
    </xf>
    <xf numFmtId="0" fontId="2" fillId="5" borderId="7" xfId="0" applyFont="1" applyFill="1" applyBorder="1" applyAlignment="1">
      <alignment horizontal="center" textRotation="90" wrapText="1"/>
    </xf>
    <xf numFmtId="0" fontId="7" fillId="2" borderId="3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 textRotation="90" wrapText="1"/>
    </xf>
    <xf numFmtId="0" fontId="1" fillId="4" borderId="6" xfId="0" applyFont="1" applyFill="1" applyBorder="1" applyAlignment="1">
      <alignment horizontal="center" textRotation="90" wrapText="1"/>
    </xf>
    <xf numFmtId="0" fontId="1" fillId="4" borderId="7" xfId="0" applyFont="1" applyFill="1" applyBorder="1" applyAlignment="1">
      <alignment horizontal="center" textRotation="90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textRotation="90" wrapText="1"/>
    </xf>
    <xf numFmtId="0" fontId="2" fillId="4" borderId="6" xfId="0" applyFont="1" applyFill="1" applyBorder="1" applyAlignment="1">
      <alignment horizontal="center" textRotation="90" wrapText="1"/>
    </xf>
    <xf numFmtId="0" fontId="2" fillId="4" borderId="7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left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Виплати працівникам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 w="12700" cap="flat" cmpd="sng" algn="ctr">
          <a:solidFill>
            <a:schemeClr val="accent2"/>
          </a:solidFill>
          <a:prstDash val="solid"/>
          <a:miter lim="800000"/>
        </a:ln>
        <a:effectLst/>
        <a:sp3d contourW="12700">
          <a:contourClr>
            <a:schemeClr val="accent2"/>
          </a:contourClr>
        </a:sp3d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 w="12700" cap="flat" cmpd="sng" algn="ctr">
          <a:solidFill>
            <a:schemeClr val="accent2"/>
          </a:solidFill>
          <a:prstDash val="solid"/>
          <a:miter lim="800000"/>
        </a:ln>
        <a:effectLst/>
        <a:sp3d contourW="12700">
          <a:contourClr>
            <a:schemeClr val="accent2"/>
          </a:contourClr>
        </a:sp3d>
      </c:spPr>
    </c:backWall>
    <c:plotArea>
      <c:layout>
        <c:manualLayout>
          <c:layoutTarget val="inner"/>
          <c:xMode val="edge"/>
          <c:yMode val="edge"/>
          <c:x val="0.1940392931079056"/>
          <c:y val="0.18848231921483632"/>
          <c:w val="0.67459277584008071"/>
          <c:h val="0.457196693130842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Аркуш1!$E$4</c:f>
              <c:strCache>
                <c:ptCount val="1"/>
                <c:pt idx="0">
                  <c:v>Оклад</c:v>
                </c:pt>
              </c:strCache>
            </c:strRef>
          </c:tx>
          <c:spPr>
            <a:pattFill prst="ltDnDiag">
              <a:fgClr>
                <a:schemeClr val="accent1">
                  <a:shade val="76000"/>
                </a:schemeClr>
              </a:fgClr>
              <a:bgClr>
                <a:schemeClr val="accent1">
                  <a:shade val="76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shade val="76000"/>
                </a:schemeClr>
              </a:solidFill>
            </a:ln>
            <a:effectLst/>
            <a:sp3d>
              <a:contourClr>
                <a:schemeClr val="accent1">
                  <a:shade val="76000"/>
                </a:schemeClr>
              </a:contourClr>
            </a:sp3d>
          </c:spPr>
          <c:invertIfNegative val="0"/>
          <c:cat>
            <c:strRef>
              <c:f>Аркуш1!$B$8:$B$17</c:f>
              <c:strCache>
                <c:ptCount val="10"/>
                <c:pt idx="0">
                  <c:v>Петров І.Д</c:v>
                </c:pt>
                <c:pt idx="1">
                  <c:v>Сидоренко П.І</c:v>
                </c:pt>
                <c:pt idx="2">
                  <c:v>Сомов А.К</c:v>
                </c:pt>
                <c:pt idx="3">
                  <c:v>Федоренко А.Г</c:v>
                </c:pt>
                <c:pt idx="4">
                  <c:v>Стасюк Е.Л</c:v>
                </c:pt>
                <c:pt idx="5">
                  <c:v>Стасюк В.Д</c:v>
                </c:pt>
                <c:pt idx="6">
                  <c:v>Козлов В.С</c:v>
                </c:pt>
                <c:pt idx="7">
                  <c:v>Буряков Д.Д</c:v>
                </c:pt>
                <c:pt idx="8">
                  <c:v>Луневі А.А</c:v>
                </c:pt>
                <c:pt idx="9">
                  <c:v>Буркін П.Л</c:v>
                </c:pt>
              </c:strCache>
            </c:strRef>
          </c:cat>
          <c:val>
            <c:numRef>
              <c:f>Аркуш1!$E$8:$E$17</c:f>
              <c:numCache>
                <c:formatCode>General</c:formatCode>
                <c:ptCount val="10"/>
                <c:pt idx="0">
                  <c:v>6903</c:v>
                </c:pt>
                <c:pt idx="1">
                  <c:v>8553</c:v>
                </c:pt>
                <c:pt idx="2">
                  <c:v>8703</c:v>
                </c:pt>
                <c:pt idx="3">
                  <c:v>9003</c:v>
                </c:pt>
                <c:pt idx="4">
                  <c:v>11853</c:v>
                </c:pt>
                <c:pt idx="5">
                  <c:v>7203</c:v>
                </c:pt>
                <c:pt idx="6">
                  <c:v>8553</c:v>
                </c:pt>
                <c:pt idx="7">
                  <c:v>7203</c:v>
                </c:pt>
                <c:pt idx="8">
                  <c:v>6903</c:v>
                </c:pt>
                <c:pt idx="9">
                  <c:v>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2-4143-9B64-41E2578A8451}"/>
            </c:ext>
          </c:extLst>
        </c:ser>
        <c:ser>
          <c:idx val="1"/>
          <c:order val="1"/>
          <c:tx>
            <c:strRef>
              <c:f>Аркуш1!$S$4</c:f>
              <c:strCache>
                <c:ptCount val="1"/>
                <c:pt idx="0">
                  <c:v>Сума до видачі</c:v>
                </c:pt>
              </c:strCache>
            </c:strRef>
          </c:tx>
          <c:spPr>
            <a:pattFill prst="ltDnDiag">
              <a:fgClr>
                <a:schemeClr val="accent1">
                  <a:tint val="77000"/>
                </a:schemeClr>
              </a:fgClr>
              <a:bgClr>
                <a:schemeClr val="accent1">
                  <a:tint val="77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tint val="77000"/>
                </a:schemeClr>
              </a:solidFill>
            </a:ln>
            <a:effectLst/>
            <a:sp3d>
              <a:contourClr>
                <a:schemeClr val="accent1">
                  <a:tint val="77000"/>
                </a:schemeClr>
              </a:contourClr>
            </a:sp3d>
          </c:spPr>
          <c:invertIfNegative val="0"/>
          <c:cat>
            <c:strRef>
              <c:f>Аркуш1!$B$8:$B$17</c:f>
              <c:strCache>
                <c:ptCount val="10"/>
                <c:pt idx="0">
                  <c:v>Петров І.Д</c:v>
                </c:pt>
                <c:pt idx="1">
                  <c:v>Сидоренко П.І</c:v>
                </c:pt>
                <c:pt idx="2">
                  <c:v>Сомов А.К</c:v>
                </c:pt>
                <c:pt idx="3">
                  <c:v>Федоренко А.Г</c:v>
                </c:pt>
                <c:pt idx="4">
                  <c:v>Стасюк Е.Л</c:v>
                </c:pt>
                <c:pt idx="5">
                  <c:v>Стасюк В.Д</c:v>
                </c:pt>
                <c:pt idx="6">
                  <c:v>Козлов В.С</c:v>
                </c:pt>
                <c:pt idx="7">
                  <c:v>Буряков Д.Д</c:v>
                </c:pt>
                <c:pt idx="8">
                  <c:v>Луневі А.А</c:v>
                </c:pt>
                <c:pt idx="9">
                  <c:v>Буркін П.Л</c:v>
                </c:pt>
              </c:strCache>
            </c:strRef>
          </c:cat>
          <c:val>
            <c:numRef>
              <c:f>Аркуш1!$S$8:$S$17</c:f>
              <c:numCache>
                <c:formatCode>0.00</c:formatCode>
                <c:ptCount val="10"/>
                <c:pt idx="0">
                  <c:v>6711.7869000000001</c:v>
                </c:pt>
                <c:pt idx="1">
                  <c:v>10395.102375</c:v>
                </c:pt>
                <c:pt idx="2">
                  <c:v>8461.9269000000004</c:v>
                </c:pt>
                <c:pt idx="3">
                  <c:v>13495.1593875</c:v>
                </c:pt>
                <c:pt idx="4">
                  <c:v>15366.2292</c:v>
                </c:pt>
                <c:pt idx="5">
                  <c:v>7003.4769000000006</c:v>
                </c:pt>
                <c:pt idx="6">
                  <c:v>8316.081900000001</c:v>
                </c:pt>
                <c:pt idx="7">
                  <c:v>7003.4769000000006</c:v>
                </c:pt>
                <c:pt idx="8">
                  <c:v>7271.1024749999997</c:v>
                </c:pt>
                <c:pt idx="9">
                  <c:v>8389.7336250000008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2-4143-9B64-41E2578A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74762031"/>
        <c:axId val="1274763279"/>
        <c:axId val="0"/>
      </c:bar3DChart>
      <c:catAx>
        <c:axId val="127476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400"/>
                  <a:t>Працівники</a:t>
                </a:r>
              </a:p>
            </c:rich>
          </c:tx>
          <c:layout>
            <c:manualLayout>
              <c:xMode val="edge"/>
              <c:yMode val="edge"/>
              <c:x val="0.44496893584504471"/>
              <c:y val="0.90386178080101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74763279"/>
        <c:crosses val="autoZero"/>
        <c:auto val="1"/>
        <c:lblAlgn val="ctr"/>
        <c:lblOffset val="100"/>
        <c:noMultiLvlLbl val="0"/>
      </c:catAx>
      <c:valAx>
        <c:axId val="1274763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400"/>
                  <a:t>Виплати</a:t>
                </a:r>
              </a:p>
            </c:rich>
          </c:tx>
          <c:layout>
            <c:manualLayout>
              <c:xMode val="edge"/>
              <c:yMode val="edge"/>
              <c:x val="2.6944881889763777E-2"/>
              <c:y val="0.35746062992125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747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Склад відрахувань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D6-4AE3-AA18-B9FA40F87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D6-4AE3-AA18-B9FA40F87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BD6-4AE3-AA18-B9FA40F87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BD6-4AE3-AA18-B9FA40F87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BD6-4AE3-AA18-B9FA40F875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Аркуш1!$M$5:$Q$6</c:f>
              <c:strCache>
                <c:ptCount val="5"/>
                <c:pt idx="0">
                  <c:v>Податок на дохід</c:v>
                </c:pt>
                <c:pt idx="1">
                  <c:v>Профсоюзний податок</c:v>
                </c:pt>
                <c:pt idx="2">
                  <c:v>Внесок в фонд зайнятості</c:v>
                </c:pt>
                <c:pt idx="3">
                  <c:v>Внесок на соціальне страхування</c:v>
                </c:pt>
                <c:pt idx="4">
                  <c:v>Внесок в пенсійний фонд</c:v>
                </c:pt>
              </c:strCache>
            </c:strRef>
          </c:cat>
          <c:val>
            <c:numRef>
              <c:f>Аркуш1!$M$18:$Q$18</c:f>
              <c:numCache>
                <c:formatCode>0.00</c:formatCode>
                <c:ptCount val="5"/>
                <c:pt idx="0">
                  <c:v>16509.642187499998</c:v>
                </c:pt>
                <c:pt idx="1">
                  <c:v>1140.5625</c:v>
                </c:pt>
                <c:pt idx="2">
                  <c:v>570.28125</c:v>
                </c:pt>
                <c:pt idx="3">
                  <c:v>1140.5625</c:v>
                </c:pt>
                <c:pt idx="4">
                  <c:v>2281.125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D6-4AE3-AA18-B9FA40F875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Податки і внески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4.8075673932677879E-2"/>
          <c:y val="0.27812107889128074"/>
          <c:w val="0.9137647743482209"/>
          <c:h val="0.6941164068868295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7B-40E8-9D21-69B79FABB2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7B-40E8-9D21-69B79FABB2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27B-40E8-9D21-69B79FABB2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27B-40E8-9D21-69B79FABB2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Аркуш1!$M$5:$Q$6</c15:sqref>
                  </c15:fullRef>
                </c:ext>
              </c:extLst>
              <c:f>Аркуш1!$M$5:$Q$5</c:f>
              <c:strCache>
                <c:ptCount val="4"/>
                <c:pt idx="0">
                  <c:v>Податок на дохід</c:v>
                </c:pt>
                <c:pt idx="1">
                  <c:v>Внесок в фонд зайнятості</c:v>
                </c:pt>
                <c:pt idx="2">
                  <c:v>Внесок на соціальне страхування</c:v>
                </c:pt>
                <c:pt idx="3">
                  <c:v>Внесок в пенсійний фонд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(Аркуш1!$M$8:$M$17,Аркуш1!$O$8:$O$17,Аркуш1!$P$8:$P$17,Аркуш1!$Q$8:$Q$17)</c15:sqref>
                  </c15:fullRef>
                </c:ext>
              </c:extLst>
              <c:f>(Аркуш1!$M$8,Аркуш1!$M$10:$M$12)</c:f>
              <c:numCache>
                <c:formatCode>0.00</c:formatCode>
                <c:ptCount val="4"/>
                <c:pt idx="0">
                  <c:v>1199.0511000000001</c:v>
                </c:pt>
                <c:pt idx="1">
                  <c:v>1511.7111</c:v>
                </c:pt>
                <c:pt idx="2">
                  <c:v>2410.8908624999999</c:v>
                </c:pt>
                <c:pt idx="3">
                  <c:v>2745.1547999999998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B27B-40E8-9D21-69B79FABB2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037773623933733"/>
          <c:y val="8.6649602776339332E-2"/>
          <c:w val="0.71723613338267345"/>
          <c:h val="0.2217141485850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477673</xdr:colOff>
      <xdr:row>18</xdr:row>
      <xdr:rowOff>159224</xdr:rowOff>
    </xdr:from>
    <xdr:to>
      <xdr:col>10</xdr:col>
      <xdr:colOff>329822</xdr:colOff>
      <xdr:row>37</xdr:row>
      <xdr:rowOff>25150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FC55143-D4FD-43B5-9839-F9424D56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250209</xdr:colOff>
      <xdr:row>15</xdr:row>
      <xdr:rowOff>34120</xdr:rowOff>
    </xdr:from>
    <xdr:to>
      <xdr:col>30</xdr:col>
      <xdr:colOff>536758</xdr:colOff>
      <xdr:row>32</xdr:row>
      <xdr:rowOff>153216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380F63B-483E-43D6-9B33-4178D4BE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170599</xdr:colOff>
      <xdr:row>21</xdr:row>
      <xdr:rowOff>147850</xdr:rowOff>
    </xdr:from>
    <xdr:to>
      <xdr:col>20</xdr:col>
      <xdr:colOff>568656</xdr:colOff>
      <xdr:row>46</xdr:row>
      <xdr:rowOff>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070D3A88-EFD2-4BDF-AEF3-A638C7FB6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3;&#1072;&#1074;&#1095;&#1072;&#1083;&#1100;&#1085;&#1072;%20&#1087;&#1088;&#1072;&#1082;&#1090;&#1080;&#1082;&#1072;%20&#1030;&#1085;&#1092;&#1086;&#1088;&#1084;&#1072;&#1090;&#1080;&#1082;&#1072;/&#1053;&#1055;&#1088;-2-Excel-&#1052;&#1072;&#1093;&#1083;&#1072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куш1"/>
    </sheetNames>
    <sheetDataSet>
      <sheetData sheetId="0">
        <row r="4">
          <cell r="E4" t="str">
            <v>Оклад</v>
          </cell>
          <cell r="S4" t="str">
            <v>Сума до видачі</v>
          </cell>
        </row>
        <row r="5">
          <cell r="M5" t="str">
            <v>Податок на дохід</v>
          </cell>
          <cell r="N5" t="str">
            <v>Профсоюзний податок</v>
          </cell>
          <cell r="O5" t="str">
            <v>Внесок в фонд зайнятості</v>
          </cell>
          <cell r="P5" t="str">
            <v>Внесок на соціальне страхування</v>
          </cell>
          <cell r="Q5" t="str">
            <v>Внесок в пенсійний фонд</v>
          </cell>
        </row>
        <row r="6">
          <cell r="M6"/>
          <cell r="N6"/>
          <cell r="O6"/>
          <cell r="P6"/>
          <cell r="Q6"/>
        </row>
        <row r="8">
          <cell r="B8" t="str">
            <v>Петров І.Д</v>
          </cell>
          <cell r="E8">
            <v>6911</v>
          </cell>
          <cell r="S8">
            <v>6159.601525</v>
          </cell>
        </row>
        <row r="9">
          <cell r="B9" t="str">
            <v>Сидоренко П.І</v>
          </cell>
          <cell r="E9">
            <v>8561</v>
          </cell>
          <cell r="S9">
            <v>10404.825375</v>
          </cell>
        </row>
        <row r="10">
          <cell r="B10" t="str">
            <v>Сомов А.К</v>
          </cell>
          <cell r="E10">
            <v>8711</v>
          </cell>
          <cell r="S10">
            <v>8469.7053000000014</v>
          </cell>
        </row>
        <row r="11">
          <cell r="B11" t="str">
            <v>Федоренко А.Г</v>
          </cell>
          <cell r="E11">
            <v>9011</v>
          </cell>
          <cell r="S11">
            <v>13507.151087499999</v>
          </cell>
        </row>
        <row r="12">
          <cell r="B12" t="str">
            <v>Стасюк Е.Л</v>
          </cell>
          <cell r="E12">
            <v>11861</v>
          </cell>
          <cell r="S12">
            <v>15376.600399999999</v>
          </cell>
        </row>
        <row r="13">
          <cell r="B13" t="str">
            <v>Стасюк В.Д</v>
          </cell>
          <cell r="E13">
            <v>7211</v>
          </cell>
          <cell r="S13">
            <v>7011.2553000000007</v>
          </cell>
        </row>
        <row r="14">
          <cell r="B14" t="str">
            <v>Козлов В.С</v>
          </cell>
          <cell r="E14">
            <v>8561</v>
          </cell>
          <cell r="S14">
            <v>8323.8603000000003</v>
          </cell>
        </row>
        <row r="15">
          <cell r="B15" t="str">
            <v>Буряков Д.Д</v>
          </cell>
          <cell r="E15">
            <v>7211</v>
          </cell>
          <cell r="S15">
            <v>7011.2553000000007</v>
          </cell>
        </row>
        <row r="16">
          <cell r="B16" t="str">
            <v>Луневі А.А</v>
          </cell>
          <cell r="E16">
            <v>6911</v>
          </cell>
          <cell r="S16">
            <v>7279.5290749999995</v>
          </cell>
        </row>
        <row r="17">
          <cell r="B17" t="str">
            <v>Буркін П.Л</v>
          </cell>
          <cell r="E17">
            <v>6911</v>
          </cell>
          <cell r="S17">
            <v>8399.4566250000007</v>
          </cell>
        </row>
        <row r="18">
          <cell r="M18">
            <v>16425.527962499997</v>
          </cell>
          <cell r="N18">
            <v>1134.7514999999999</v>
          </cell>
          <cell r="O18">
            <v>567.37574999999993</v>
          </cell>
          <cell r="P18">
            <v>1134.7514999999999</v>
          </cell>
          <cell r="Q18">
            <v>2269.5029999999997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98AA-CC81-4DA4-B024-8610C98BF898}">
  <dimension ref="A1:S18"/>
  <sheetViews>
    <sheetView tabSelected="1" topLeftCell="A6" zoomScale="67" zoomScaleNormal="67" workbookViewId="0">
      <selection activeCell="AC15" sqref="AC15"/>
    </sheetView>
  </sheetViews>
  <sheetFormatPr defaultRowHeight="13.8" x14ac:dyDescent="0.25"/>
  <cols>
    <col min="1" max="1" width="9" style="6" bestFit="1" customWidth="1"/>
    <col min="2" max="2" width="12.6640625" style="6" customWidth="1"/>
    <col min="3" max="3" width="15.33203125" style="6" customWidth="1"/>
    <col min="4" max="4" width="13.33203125" style="6" customWidth="1"/>
    <col min="5" max="8" width="9" style="6" bestFit="1" customWidth="1"/>
    <col min="9" max="9" width="10.6640625" style="6" customWidth="1"/>
    <col min="10" max="10" width="9" style="6" bestFit="1" customWidth="1"/>
    <col min="11" max="11" width="10.109375" style="6" bestFit="1" customWidth="1"/>
    <col min="12" max="12" width="11.33203125" style="6" bestFit="1" customWidth="1"/>
    <col min="13" max="13" width="10.109375" style="6" bestFit="1" customWidth="1"/>
    <col min="14" max="17" width="9" style="6" bestFit="1" customWidth="1"/>
    <col min="18" max="19" width="10.109375" style="6" bestFit="1" customWidth="1"/>
    <col min="20" max="16384" width="8.88671875" style="6"/>
  </cols>
  <sheetData>
    <row r="1" spans="1:19" ht="13.8" customHeight="1" x14ac:dyDescent="0.25">
      <c r="A1" s="32" t="s">
        <v>0</v>
      </c>
      <c r="B1" s="32"/>
      <c r="C1" s="32"/>
      <c r="D1" s="32"/>
      <c r="E1" s="32"/>
      <c r="F1" s="32"/>
    </row>
    <row r="2" spans="1:19" ht="21.6" customHeight="1" x14ac:dyDescent="0.3">
      <c r="A2" s="32"/>
      <c r="B2" s="32"/>
      <c r="C2" s="32"/>
      <c r="D2" s="32"/>
      <c r="E2" s="32"/>
      <c r="F2" s="32"/>
      <c r="H2" s="27" t="s">
        <v>1</v>
      </c>
      <c r="I2" s="27"/>
      <c r="J2" s="28">
        <f ca="1">TODAY()</f>
        <v>45749</v>
      </c>
      <c r="K2" s="28"/>
    </row>
    <row r="4" spans="1:19" ht="17.399999999999999" x14ac:dyDescent="0.3">
      <c r="A4" s="29" t="s">
        <v>2</v>
      </c>
      <c r="B4" s="29" t="s">
        <v>3</v>
      </c>
      <c r="C4" s="29" t="s">
        <v>4</v>
      </c>
      <c r="D4" s="29" t="s">
        <v>5</v>
      </c>
      <c r="E4" s="18" t="s">
        <v>6</v>
      </c>
      <c r="F4" s="29" t="s">
        <v>7</v>
      </c>
      <c r="G4" s="21" t="s">
        <v>8</v>
      </c>
      <c r="H4" s="22"/>
      <c r="I4" s="22"/>
      <c r="J4" s="22"/>
      <c r="K4" s="23"/>
      <c r="L4" s="18" t="s">
        <v>9</v>
      </c>
      <c r="M4" s="21" t="s">
        <v>10</v>
      </c>
      <c r="N4" s="22"/>
      <c r="O4" s="22"/>
      <c r="P4" s="22"/>
      <c r="Q4" s="23"/>
      <c r="R4" s="18" t="s">
        <v>11</v>
      </c>
      <c r="S4" s="18" t="s">
        <v>12</v>
      </c>
    </row>
    <row r="5" spans="1:19" ht="18" x14ac:dyDescent="0.35">
      <c r="A5" s="30"/>
      <c r="B5" s="30"/>
      <c r="C5" s="30"/>
      <c r="D5" s="30"/>
      <c r="E5" s="19"/>
      <c r="F5" s="30"/>
      <c r="G5" s="14" t="s">
        <v>13</v>
      </c>
      <c r="H5" s="24" t="s">
        <v>14</v>
      </c>
      <c r="I5" s="25"/>
      <c r="J5" s="26"/>
      <c r="K5" s="14" t="s">
        <v>15</v>
      </c>
      <c r="L5" s="19"/>
      <c r="M5" s="14" t="s">
        <v>16</v>
      </c>
      <c r="N5" s="14" t="s">
        <v>17</v>
      </c>
      <c r="O5" s="14" t="s">
        <v>18</v>
      </c>
      <c r="P5" s="14" t="s">
        <v>19</v>
      </c>
      <c r="Q5" s="14" t="s">
        <v>20</v>
      </c>
      <c r="R5" s="19"/>
      <c r="S5" s="19"/>
    </row>
    <row r="6" spans="1:19" ht="153" x14ac:dyDescent="0.25">
      <c r="A6" s="31"/>
      <c r="B6" s="31"/>
      <c r="C6" s="31"/>
      <c r="D6" s="31"/>
      <c r="E6" s="20"/>
      <c r="F6" s="31"/>
      <c r="G6" s="15"/>
      <c r="H6" s="7" t="s">
        <v>21</v>
      </c>
      <c r="I6" s="7" t="s">
        <v>22</v>
      </c>
      <c r="J6" s="7" t="s">
        <v>23</v>
      </c>
      <c r="K6" s="15"/>
      <c r="L6" s="20"/>
      <c r="M6" s="15"/>
      <c r="N6" s="15"/>
      <c r="O6" s="15"/>
      <c r="P6" s="15"/>
      <c r="Q6" s="15"/>
      <c r="R6" s="20"/>
      <c r="S6" s="20"/>
    </row>
    <row r="7" spans="1:19" x14ac:dyDescent="0.25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0">
        <v>9</v>
      </c>
      <c r="J7" s="10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10">
        <v>19</v>
      </c>
    </row>
    <row r="8" spans="1:19" ht="16.8" x14ac:dyDescent="0.3">
      <c r="A8" s="1">
        <v>1</v>
      </c>
      <c r="B8" s="1" t="s">
        <v>24</v>
      </c>
      <c r="C8" s="2">
        <v>40575</v>
      </c>
      <c r="D8" s="1" t="s">
        <v>25</v>
      </c>
      <c r="E8" s="8">
        <v>6903</v>
      </c>
      <c r="F8" s="3">
        <f ca="1">INT(DAYS360(C8,$J$2)/360)</f>
        <v>14</v>
      </c>
      <c r="G8" s="3">
        <f ca="1">IF(AND(F8&gt;=3, F8&lt;=10),E8*10%,IF(AND(F8&gt;=11,F8&lt;=20),E8*20%,IF(F8&gt;=21,E8*30%,0)))</f>
        <v>1380.6000000000001</v>
      </c>
      <c r="H8" s="1"/>
      <c r="I8" s="1"/>
      <c r="J8" s="1"/>
      <c r="K8" s="4">
        <f ca="1">IF(H8=1,E8*35%,0)+IF(I8=1,E8*30%,0)+IF(J8=1,E8*20%,0)+G8</f>
        <v>1380.6000000000001</v>
      </c>
      <c r="L8" s="9">
        <f ca="1">E8+K8</f>
        <v>8283.6</v>
      </c>
      <c r="M8" s="4">
        <f ca="1">IF(L8&lt;7400,(L8-Q8-P8-O8-200)*15%,(L8-Q8-P8-O8)*15%)</f>
        <v>1199.0511000000001</v>
      </c>
      <c r="N8" s="4">
        <f ca="1">L8*1%</f>
        <v>82.835999999999999</v>
      </c>
      <c r="O8" s="4">
        <f ca="1">L8*0.5%</f>
        <v>41.417999999999999</v>
      </c>
      <c r="P8" s="4">
        <f ca="1">IF(L8&gt;=5320,L8*1%,L8*0.5%)</f>
        <v>82.835999999999999</v>
      </c>
      <c r="Q8" s="4">
        <f ca="1">IF(L8&gt;=5320,L8*2%,L8*0.5%)</f>
        <v>165.672</v>
      </c>
      <c r="R8" s="9">
        <f ca="1">SUM(M8:Q8)</f>
        <v>1571.8131000000001</v>
      </c>
      <c r="S8" s="9">
        <f ca="1">L8-R8</f>
        <v>6711.7869000000001</v>
      </c>
    </row>
    <row r="9" spans="1:19" ht="31.2" x14ac:dyDescent="0.3">
      <c r="A9" s="1">
        <v>2</v>
      </c>
      <c r="B9" s="1" t="s">
        <v>26</v>
      </c>
      <c r="C9" s="2">
        <v>39816</v>
      </c>
      <c r="D9" s="5" t="s">
        <v>27</v>
      </c>
      <c r="E9" s="8">
        <v>8553</v>
      </c>
      <c r="F9" s="3">
        <f t="shared" ref="F9:F17" ca="1" si="0">INT(DAYS360(C9,$J$2)/360)</f>
        <v>16</v>
      </c>
      <c r="G9" s="3">
        <f t="shared" ref="G9:G17" ca="1" si="1">IF(AND(F9&gt;=3, F9&lt;=10),E9*10%,IF(AND(F9&gt;=11,F9&lt;=20),E9*20%,IF(F9&gt;=21,E9*30%,0)))</f>
        <v>1710.6000000000001</v>
      </c>
      <c r="H9" s="1"/>
      <c r="I9" s="1">
        <v>1</v>
      </c>
      <c r="J9" s="1"/>
      <c r="K9" s="4">
        <f t="shared" ref="K9:K17" ca="1" si="2">IF(H9=1,E9*35%,0)+IF(I9=1,E9*30%,0)+IF(J9=1,E9*20%,0)+G9</f>
        <v>4276.5</v>
      </c>
      <c r="L9" s="9">
        <f t="shared" ref="L9:L17" ca="1" si="3">E9+K9</f>
        <v>12829.5</v>
      </c>
      <c r="M9" s="4">
        <f t="shared" ref="M9:M17" ca="1" si="4">IF(L9&lt;7400,(L9-Q9-P9-O9-200)*15%,(L9-Q9-P9-O9)*15%)</f>
        <v>1857.070125</v>
      </c>
      <c r="N9" s="4">
        <f t="shared" ref="N9:N17" ca="1" si="5">L9*1%</f>
        <v>128.29500000000002</v>
      </c>
      <c r="O9" s="4">
        <f t="shared" ref="O9:O17" ca="1" si="6">L9*0.5%</f>
        <v>64.147500000000008</v>
      </c>
      <c r="P9" s="4">
        <f t="shared" ref="P9:P16" ca="1" si="7">IF(L9&gt;=5320,L9*1%,L9*0.5%)</f>
        <v>128.29500000000002</v>
      </c>
      <c r="Q9" s="4">
        <f t="shared" ref="Q9:Q16" ca="1" si="8">IF(L9&gt;=5320,L9*2%,L9*0.5%)</f>
        <v>256.59000000000003</v>
      </c>
      <c r="R9" s="9">
        <f t="shared" ref="R9:R17" ca="1" si="9">SUM(M9:Q9)</f>
        <v>2434.3976250000001</v>
      </c>
      <c r="S9" s="9">
        <f t="shared" ref="S9:S17" ca="1" si="10">L9-R9</f>
        <v>10395.102375</v>
      </c>
    </row>
    <row r="10" spans="1:19" ht="46.8" x14ac:dyDescent="0.3">
      <c r="A10" s="1">
        <v>3</v>
      </c>
      <c r="B10" s="1" t="s">
        <v>28</v>
      </c>
      <c r="C10" s="2">
        <v>40555</v>
      </c>
      <c r="D10" s="5" t="s">
        <v>29</v>
      </c>
      <c r="E10" s="8">
        <v>8703</v>
      </c>
      <c r="F10" s="3">
        <f t="shared" ca="1" si="0"/>
        <v>14</v>
      </c>
      <c r="G10" s="3">
        <f t="shared" ca="1" si="1"/>
        <v>1740.6000000000001</v>
      </c>
      <c r="H10" s="1"/>
      <c r="I10" s="1"/>
      <c r="J10" s="1"/>
      <c r="K10" s="4">
        <f t="shared" ca="1" si="2"/>
        <v>1740.6000000000001</v>
      </c>
      <c r="L10" s="9">
        <f t="shared" ca="1" si="3"/>
        <v>10443.6</v>
      </c>
      <c r="M10" s="4">
        <f t="shared" ca="1" si="4"/>
        <v>1511.7111</v>
      </c>
      <c r="N10" s="4">
        <f t="shared" ca="1" si="5"/>
        <v>104.43600000000001</v>
      </c>
      <c r="O10" s="4">
        <f t="shared" ca="1" si="6"/>
        <v>52.218000000000004</v>
      </c>
      <c r="P10" s="4">
        <f t="shared" ca="1" si="7"/>
        <v>104.43600000000001</v>
      </c>
      <c r="Q10" s="4">
        <f t="shared" ca="1" si="8"/>
        <v>208.87200000000001</v>
      </c>
      <c r="R10" s="9">
        <f t="shared" ca="1" si="9"/>
        <v>1981.6731</v>
      </c>
      <c r="S10" s="9">
        <f t="shared" ca="1" si="10"/>
        <v>8461.9269000000004</v>
      </c>
    </row>
    <row r="11" spans="1:19" ht="16.8" x14ac:dyDescent="0.3">
      <c r="A11" s="1">
        <v>4</v>
      </c>
      <c r="B11" s="1" t="s">
        <v>30</v>
      </c>
      <c r="C11" s="2">
        <v>34722</v>
      </c>
      <c r="D11" s="1" t="s">
        <v>31</v>
      </c>
      <c r="E11" s="8">
        <v>9003</v>
      </c>
      <c r="F11" s="3">
        <f t="shared" ca="1" si="0"/>
        <v>30</v>
      </c>
      <c r="G11" s="3">
        <f t="shared" ca="1" si="1"/>
        <v>2700.9</v>
      </c>
      <c r="H11" s="1">
        <v>1</v>
      </c>
      <c r="I11" s="1"/>
      <c r="J11" s="1">
        <v>1</v>
      </c>
      <c r="K11" s="4">
        <f t="shared" ca="1" si="2"/>
        <v>7652.5499999999993</v>
      </c>
      <c r="L11" s="9">
        <f t="shared" ca="1" si="3"/>
        <v>16655.55</v>
      </c>
      <c r="M11" s="4">
        <f t="shared" ca="1" si="4"/>
        <v>2410.8908624999999</v>
      </c>
      <c r="N11" s="4">
        <f t="shared" ca="1" si="5"/>
        <v>166.55549999999999</v>
      </c>
      <c r="O11" s="4">
        <f t="shared" ca="1" si="6"/>
        <v>83.277749999999997</v>
      </c>
      <c r="P11" s="4">
        <f t="shared" ca="1" si="7"/>
        <v>166.55549999999999</v>
      </c>
      <c r="Q11" s="4">
        <f t="shared" ca="1" si="8"/>
        <v>333.11099999999999</v>
      </c>
      <c r="R11" s="9">
        <f t="shared" ca="1" si="9"/>
        <v>3160.3906124999999</v>
      </c>
      <c r="S11" s="9">
        <f t="shared" ca="1" si="10"/>
        <v>13495.1593875</v>
      </c>
    </row>
    <row r="12" spans="1:19" ht="31.2" x14ac:dyDescent="0.3">
      <c r="A12" s="1">
        <v>5</v>
      </c>
      <c r="B12" s="1" t="s">
        <v>32</v>
      </c>
      <c r="C12" s="2">
        <v>36852</v>
      </c>
      <c r="D12" s="5" t="s">
        <v>33</v>
      </c>
      <c r="E12" s="8">
        <v>11853</v>
      </c>
      <c r="F12" s="3">
        <f t="shared" ca="1" si="0"/>
        <v>24</v>
      </c>
      <c r="G12" s="3">
        <f t="shared" ca="1" si="1"/>
        <v>3555.9</v>
      </c>
      <c r="H12" s="1"/>
      <c r="I12" s="1">
        <v>1</v>
      </c>
      <c r="J12" s="1"/>
      <c r="K12" s="4">
        <f t="shared" ca="1" si="2"/>
        <v>7111.8</v>
      </c>
      <c r="L12" s="9">
        <f t="shared" ca="1" si="3"/>
        <v>18964.8</v>
      </c>
      <c r="M12" s="4">
        <f t="shared" ca="1" si="4"/>
        <v>2745.1547999999998</v>
      </c>
      <c r="N12" s="4">
        <f t="shared" ca="1" si="5"/>
        <v>189.648</v>
      </c>
      <c r="O12" s="4">
        <f t="shared" ca="1" si="6"/>
        <v>94.823999999999998</v>
      </c>
      <c r="P12" s="4">
        <f t="shared" ca="1" si="7"/>
        <v>189.648</v>
      </c>
      <c r="Q12" s="4">
        <f t="shared" ca="1" si="8"/>
        <v>379.29599999999999</v>
      </c>
      <c r="R12" s="9">
        <f t="shared" ca="1" si="9"/>
        <v>3598.5708</v>
      </c>
      <c r="S12" s="9">
        <f t="shared" ca="1" si="10"/>
        <v>15366.2292</v>
      </c>
    </row>
    <row r="13" spans="1:19" ht="16.8" x14ac:dyDescent="0.3">
      <c r="A13" s="1">
        <v>6</v>
      </c>
      <c r="B13" s="1" t="s">
        <v>34</v>
      </c>
      <c r="C13" s="2">
        <v>38729</v>
      </c>
      <c r="D13" s="1" t="s">
        <v>35</v>
      </c>
      <c r="E13" s="8">
        <v>7203</v>
      </c>
      <c r="F13" s="3">
        <f t="shared" ca="1" si="0"/>
        <v>19</v>
      </c>
      <c r="G13" s="3">
        <f t="shared" ca="1" si="1"/>
        <v>1440.6000000000001</v>
      </c>
      <c r="H13" s="1"/>
      <c r="I13" s="1"/>
      <c r="J13" s="1"/>
      <c r="K13" s="4">
        <f t="shared" ca="1" si="2"/>
        <v>1440.6000000000001</v>
      </c>
      <c r="L13" s="9">
        <f t="shared" ca="1" si="3"/>
        <v>8643.6</v>
      </c>
      <c r="M13" s="4">
        <f t="shared" ca="1" si="4"/>
        <v>1251.1611</v>
      </c>
      <c r="N13" s="4">
        <f t="shared" ca="1" si="5"/>
        <v>86.436000000000007</v>
      </c>
      <c r="O13" s="4">
        <f t="shared" ca="1" si="6"/>
        <v>43.218000000000004</v>
      </c>
      <c r="P13" s="4">
        <f t="shared" ca="1" si="7"/>
        <v>86.436000000000007</v>
      </c>
      <c r="Q13" s="4">
        <f t="shared" ca="1" si="8"/>
        <v>172.87200000000001</v>
      </c>
      <c r="R13" s="9">
        <f t="shared" ca="1" si="9"/>
        <v>1640.1231</v>
      </c>
      <c r="S13" s="9">
        <f t="shared" ca="1" si="10"/>
        <v>7003.4769000000006</v>
      </c>
    </row>
    <row r="14" spans="1:19" ht="31.2" x14ac:dyDescent="0.3">
      <c r="A14" s="1">
        <v>7</v>
      </c>
      <c r="B14" s="1" t="s">
        <v>36</v>
      </c>
      <c r="C14" s="2">
        <v>39427</v>
      </c>
      <c r="D14" s="5" t="s">
        <v>27</v>
      </c>
      <c r="E14" s="8">
        <v>8553</v>
      </c>
      <c r="F14" s="3">
        <f t="shared" ca="1" si="0"/>
        <v>17</v>
      </c>
      <c r="G14" s="3">
        <f t="shared" ca="1" si="1"/>
        <v>1710.6000000000001</v>
      </c>
      <c r="H14" s="1"/>
      <c r="I14" s="1"/>
      <c r="J14" s="1"/>
      <c r="K14" s="4">
        <f t="shared" ca="1" si="2"/>
        <v>1710.6000000000001</v>
      </c>
      <c r="L14" s="9">
        <f t="shared" ca="1" si="3"/>
        <v>10263.6</v>
      </c>
      <c r="M14" s="4">
        <f t="shared" ca="1" si="4"/>
        <v>1485.6560999999999</v>
      </c>
      <c r="N14" s="4">
        <f t="shared" ca="1" si="5"/>
        <v>102.63600000000001</v>
      </c>
      <c r="O14" s="4">
        <f t="shared" ca="1" si="6"/>
        <v>51.318000000000005</v>
      </c>
      <c r="P14" s="4">
        <f t="shared" ca="1" si="7"/>
        <v>102.63600000000001</v>
      </c>
      <c r="Q14" s="4">
        <f t="shared" ca="1" si="8"/>
        <v>205.27200000000002</v>
      </c>
      <c r="R14" s="9">
        <f t="shared" ca="1" si="9"/>
        <v>1947.5180999999998</v>
      </c>
      <c r="S14" s="9">
        <f t="shared" ca="1" si="10"/>
        <v>8316.081900000001</v>
      </c>
    </row>
    <row r="15" spans="1:19" ht="16.8" x14ac:dyDescent="0.3">
      <c r="A15" s="1">
        <v>8</v>
      </c>
      <c r="B15" s="1" t="s">
        <v>37</v>
      </c>
      <c r="C15" s="2">
        <v>38364</v>
      </c>
      <c r="D15" s="1" t="s">
        <v>35</v>
      </c>
      <c r="E15" s="8">
        <v>7203</v>
      </c>
      <c r="F15" s="3">
        <f t="shared" ca="1" si="0"/>
        <v>20</v>
      </c>
      <c r="G15" s="3">
        <f t="shared" ca="1" si="1"/>
        <v>1440.6000000000001</v>
      </c>
      <c r="H15" s="1"/>
      <c r="I15" s="1"/>
      <c r="J15" s="1"/>
      <c r="K15" s="4">
        <f t="shared" ca="1" si="2"/>
        <v>1440.6000000000001</v>
      </c>
      <c r="L15" s="9">
        <f t="shared" ca="1" si="3"/>
        <v>8643.6</v>
      </c>
      <c r="M15" s="4">
        <f t="shared" ca="1" si="4"/>
        <v>1251.1611</v>
      </c>
      <c r="N15" s="4">
        <f t="shared" ca="1" si="5"/>
        <v>86.436000000000007</v>
      </c>
      <c r="O15" s="4">
        <f t="shared" ca="1" si="6"/>
        <v>43.218000000000004</v>
      </c>
      <c r="P15" s="4">
        <f t="shared" ca="1" si="7"/>
        <v>86.436000000000007</v>
      </c>
      <c r="Q15" s="4">
        <f t="shared" ca="1" si="8"/>
        <v>172.87200000000001</v>
      </c>
      <c r="R15" s="9">
        <f t="shared" ca="1" si="9"/>
        <v>1640.1231</v>
      </c>
      <c r="S15" s="9">
        <f t="shared" ca="1" si="10"/>
        <v>7003.4769000000006</v>
      </c>
    </row>
    <row r="16" spans="1:19" ht="16.8" x14ac:dyDescent="0.3">
      <c r="A16" s="1">
        <v>9</v>
      </c>
      <c r="B16" s="1" t="s">
        <v>38</v>
      </c>
      <c r="C16" s="2">
        <v>37188</v>
      </c>
      <c r="D16" s="1" t="s">
        <v>25</v>
      </c>
      <c r="E16" s="8">
        <v>6903</v>
      </c>
      <c r="F16" s="3">
        <f t="shared" ca="1" si="0"/>
        <v>23</v>
      </c>
      <c r="G16" s="3">
        <f t="shared" ca="1" si="1"/>
        <v>2070.9</v>
      </c>
      <c r="H16" s="1"/>
      <c r="I16" s="1"/>
      <c r="J16" s="1"/>
      <c r="K16" s="4">
        <f ca="1">IF(H16=1,E16*35%,0)+IF(I16=1,E16*30%,0)+IF(J16=1,E16*20%,0)+G16</f>
        <v>2070.9</v>
      </c>
      <c r="L16" s="9">
        <f t="shared" ca="1" si="3"/>
        <v>8973.9</v>
      </c>
      <c r="M16" s="4">
        <f t="shared" ca="1" si="4"/>
        <v>1298.972025</v>
      </c>
      <c r="N16" s="4">
        <f t="shared" ca="1" si="5"/>
        <v>89.739000000000004</v>
      </c>
      <c r="O16" s="4">
        <f t="shared" ca="1" si="6"/>
        <v>44.869500000000002</v>
      </c>
      <c r="P16" s="4">
        <f t="shared" ca="1" si="7"/>
        <v>89.739000000000004</v>
      </c>
      <c r="Q16" s="4">
        <f t="shared" ca="1" si="8"/>
        <v>179.47800000000001</v>
      </c>
      <c r="R16" s="9">
        <f t="shared" ca="1" si="9"/>
        <v>1702.7975250000002</v>
      </c>
      <c r="S16" s="9">
        <f t="shared" ca="1" si="10"/>
        <v>7271.1024749999997</v>
      </c>
    </row>
    <row r="17" spans="1:19" ht="16.8" x14ac:dyDescent="0.3">
      <c r="A17" s="1">
        <v>10</v>
      </c>
      <c r="B17" s="1" t="s">
        <v>39</v>
      </c>
      <c r="C17" s="2">
        <v>33635</v>
      </c>
      <c r="D17" s="1" t="s">
        <v>25</v>
      </c>
      <c r="E17" s="8">
        <v>6903</v>
      </c>
      <c r="F17" s="3">
        <f t="shared" ca="1" si="0"/>
        <v>33</v>
      </c>
      <c r="G17" s="3">
        <f t="shared" ca="1" si="1"/>
        <v>2070.9</v>
      </c>
      <c r="H17" s="1"/>
      <c r="I17" s="1"/>
      <c r="J17" s="1">
        <v>1</v>
      </c>
      <c r="K17" s="4">
        <f t="shared" ca="1" si="2"/>
        <v>3451.5</v>
      </c>
      <c r="L17" s="9">
        <f t="shared" ca="1" si="3"/>
        <v>10354.5</v>
      </c>
      <c r="M17" s="4">
        <f t="shared" ca="1" si="4"/>
        <v>1498.8138750000001</v>
      </c>
      <c r="N17" s="4">
        <f t="shared" ca="1" si="5"/>
        <v>103.545</v>
      </c>
      <c r="O17" s="4">
        <f t="shared" ca="1" si="6"/>
        <v>51.772500000000001</v>
      </c>
      <c r="P17" s="4">
        <f ca="1">IF(L17&gt;=5320,L17*1%,L17*0.5%)</f>
        <v>103.545</v>
      </c>
      <c r="Q17" s="4">
        <f ca="1">IF(L17&gt;=5320,L17*2%,L17*0.5%)</f>
        <v>207.09</v>
      </c>
      <c r="R17" s="9">
        <f t="shared" ca="1" si="9"/>
        <v>1964.7663750000002</v>
      </c>
      <c r="S17" s="9">
        <f t="shared" ca="1" si="10"/>
        <v>8389.7336250000008</v>
      </c>
    </row>
    <row r="18" spans="1:19" ht="16.8" x14ac:dyDescent="0.3">
      <c r="A18" s="16" t="s">
        <v>40</v>
      </c>
      <c r="B18" s="17"/>
      <c r="C18" s="11" t="s">
        <v>41</v>
      </c>
      <c r="D18" s="11" t="s">
        <v>41</v>
      </c>
      <c r="E18" s="12">
        <f>SUM(E8:E17)</f>
        <v>81780</v>
      </c>
      <c r="F18" s="12" t="s">
        <v>41</v>
      </c>
      <c r="G18" s="12">
        <f t="shared" ref="G18" ca="1" si="11">SUM(G8:G17)</f>
        <v>19822.200000000004</v>
      </c>
      <c r="H18" s="11" t="s">
        <v>41</v>
      </c>
      <c r="I18" s="11" t="s">
        <v>41</v>
      </c>
      <c r="J18" s="11" t="s">
        <v>41</v>
      </c>
      <c r="K18" s="13">
        <f ca="1">SUM(K8:K17)</f>
        <v>32276.249999999996</v>
      </c>
      <c r="L18" s="13">
        <f t="shared" ref="L18:S18" ca="1" si="12">SUM(L8:L17)</f>
        <v>114056.25000000001</v>
      </c>
      <c r="M18" s="13">
        <f t="shared" ca="1" si="12"/>
        <v>16509.642187499998</v>
      </c>
      <c r="N18" s="13">
        <f t="shared" ca="1" si="12"/>
        <v>1140.5625</v>
      </c>
      <c r="O18" s="13">
        <f t="shared" ca="1" si="12"/>
        <v>570.28125</v>
      </c>
      <c r="P18" s="13">
        <f t="shared" ca="1" si="12"/>
        <v>1140.5625</v>
      </c>
      <c r="Q18" s="13">
        <f t="shared" ca="1" si="12"/>
        <v>2281.125</v>
      </c>
      <c r="R18" s="13">
        <f t="shared" ca="1" si="12"/>
        <v>21642.173437500001</v>
      </c>
      <c r="S18" s="13">
        <f t="shared" ca="1" si="12"/>
        <v>92414.076562499977</v>
      </c>
    </row>
  </sheetData>
  <mergeCells count="23">
    <mergeCell ref="R4:R6"/>
    <mergeCell ref="S4:S6"/>
    <mergeCell ref="G5:G6"/>
    <mergeCell ref="H5:J5"/>
    <mergeCell ref="K5:K6"/>
    <mergeCell ref="M5:M6"/>
    <mergeCell ref="N5:N6"/>
    <mergeCell ref="O5:O6"/>
    <mergeCell ref="G4:K4"/>
    <mergeCell ref="P5:P6"/>
    <mergeCell ref="Q5:Q6"/>
    <mergeCell ref="A18:B18"/>
    <mergeCell ref="A1:F2"/>
    <mergeCell ref="L4:L6"/>
    <mergeCell ref="M4:Q4"/>
    <mergeCell ref="H2:I2"/>
    <mergeCell ref="J2:K2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Анастасія</dc:creator>
  <cp:lastModifiedBy>Анастасія</cp:lastModifiedBy>
  <dcterms:created xsi:type="dcterms:W3CDTF">2025-03-31T20:52:35Z</dcterms:created>
  <dcterms:modified xsi:type="dcterms:W3CDTF">2025-04-02T07:11:29Z</dcterms:modified>
</cp:coreProperties>
</file>