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ижий\"/>
    </mc:Choice>
  </mc:AlternateContent>
  <xr:revisionPtr revIDLastSave="0" documentId="13_ncr:1_{406B767E-1C5A-43EA-8608-9C8809372135}" xr6:coauthVersionLast="47" xr6:coauthVersionMax="47" xr10:uidLastSave="{00000000-0000-0000-0000-000000000000}"/>
  <bookViews>
    <workbookView xWindow="-108" yWindow="-108" windowWidth="23256" windowHeight="12456" activeTab="1" xr2:uid="{2123C1E0-8A9A-4AB1-8F4A-484606251A2F}"/>
  </bookViews>
  <sheets>
    <sheet name="Аркуш1" sheetId="1" r:id="rId1"/>
    <sheet name="Аркуш2" sheetId="2" r:id="rId2"/>
    <sheet name="Аркуш3" sheetId="3" r:id="rId3"/>
    <sheet name="Аркуш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4" l="1"/>
  <c r="G28" i="4"/>
  <c r="G25" i="4"/>
  <c r="G24" i="4"/>
  <c r="G23" i="4"/>
  <c r="H21" i="4"/>
  <c r="H20" i="4"/>
  <c r="G20" i="4"/>
  <c r="H19" i="4"/>
  <c r="G19" i="4"/>
  <c r="H18" i="4"/>
  <c r="K2" i="4"/>
  <c r="I12" i="4" s="1"/>
  <c r="E6" i="3"/>
  <c r="E5" i="3"/>
  <c r="E4" i="3"/>
  <c r="F4" i="3" s="1"/>
  <c r="G4" i="3" s="1"/>
  <c r="E3" i="3"/>
  <c r="H7" i="2"/>
  <c r="H6" i="2"/>
  <c r="H5" i="2"/>
  <c r="H4" i="2"/>
  <c r="H3" i="2"/>
  <c r="G6" i="1"/>
  <c r="G5" i="1"/>
  <c r="G4" i="1"/>
  <c r="G3" i="1"/>
  <c r="I8" i="4" l="1"/>
  <c r="I13" i="4"/>
  <c r="I14" i="4"/>
  <c r="I15" i="4"/>
  <c r="I16" i="4"/>
  <c r="I5" i="4"/>
  <c r="I6" i="4"/>
  <c r="I7" i="4"/>
  <c r="I10" i="4"/>
  <c r="I9" i="4"/>
  <c r="I17" i="4"/>
  <c r="I3" i="4"/>
  <c r="I11" i="4"/>
  <c r="I4" i="4"/>
  <c r="F5" i="3"/>
  <c r="F3" i="3"/>
  <c r="G3" i="3" s="1"/>
  <c r="F6" i="3"/>
  <c r="G30" i="4" l="1"/>
  <c r="G32" i="4"/>
  <c r="G29" i="4"/>
  <c r="I19" i="4"/>
  <c r="G31" i="4"/>
  <c r="G26" i="4"/>
  <c r="I21" i="4"/>
  <c r="I20" i="4"/>
  <c r="G6" i="3"/>
  <c r="G5" i="3"/>
</calcChain>
</file>

<file path=xl/sharedStrings.xml><?xml version="1.0" encoding="utf-8"?>
<sst xmlns="http://schemas.openxmlformats.org/spreadsheetml/2006/main" count="127" uniqueCount="92">
  <si>
    <t>Прізвище</t>
  </si>
  <si>
    <t>Сплачено газу м.куб.</t>
  </si>
  <si>
    <t xml:space="preserve">Інвалід війни </t>
  </si>
  <si>
    <t>Сплатити</t>
  </si>
  <si>
    <t>Іваненко</t>
  </si>
  <si>
    <t>Сидоренко</t>
  </si>
  <si>
    <t>Карпенко</t>
  </si>
  <si>
    <t>Хоменко</t>
  </si>
  <si>
    <t>Учасник ліквідації Чорнобильської аварії</t>
  </si>
  <si>
    <t>Спожито кВт/год</t>
  </si>
  <si>
    <t>Членів сім'ї</t>
  </si>
  <si>
    <t>Інвалід війни</t>
  </si>
  <si>
    <t>Поліція, судді, прокурори, пожежники</t>
  </si>
  <si>
    <t>Яковенко</t>
  </si>
  <si>
    <t>Посадовий оклад</t>
  </si>
  <si>
    <t>Робочих днів</t>
  </si>
  <si>
    <t>Нараховано</t>
  </si>
  <si>
    <t>Прибутковий податок</t>
  </si>
  <si>
    <t>Видати</t>
  </si>
  <si>
    <t>№ п/п</t>
  </si>
  <si>
    <t>Ім'я</t>
  </si>
  <si>
    <t>По-батькові</t>
  </si>
  <si>
    <t>Стать</t>
  </si>
  <si>
    <t>Рік народження</t>
  </si>
  <si>
    <t>Оклад</t>
  </si>
  <si>
    <t>Вік</t>
  </si>
  <si>
    <t>Давидович</t>
  </si>
  <si>
    <t>Олексій</t>
  </si>
  <si>
    <t>Миколайович</t>
  </si>
  <si>
    <t>ч</t>
  </si>
  <si>
    <t>Даниленко</t>
  </si>
  <si>
    <t>Володимир</t>
  </si>
  <si>
    <t>Петрович</t>
  </si>
  <si>
    <t>Василець</t>
  </si>
  <si>
    <t>Сергій</t>
  </si>
  <si>
    <t>Павлович</t>
  </si>
  <si>
    <t>Григоренко</t>
  </si>
  <si>
    <t>Олена</t>
  </si>
  <si>
    <t>Сергіївна</t>
  </si>
  <si>
    <t>ж</t>
  </si>
  <si>
    <t>Істомін</t>
  </si>
  <si>
    <t>Василь</t>
  </si>
  <si>
    <t>Вікторович</t>
  </si>
  <si>
    <t>Мартиненко</t>
  </si>
  <si>
    <t>Оксана</t>
  </si>
  <si>
    <t>Володимирівна</t>
  </si>
  <si>
    <t>Дроздов</t>
  </si>
  <si>
    <t>Микола</t>
  </si>
  <si>
    <t>Іванович</t>
  </si>
  <si>
    <t>Павлов</t>
  </si>
  <si>
    <t>Олександр</t>
  </si>
  <si>
    <t>Тобілевич</t>
  </si>
  <si>
    <t>Світлана</t>
  </si>
  <si>
    <t>Геннадіївна</t>
  </si>
  <si>
    <t>Шевцова</t>
  </si>
  <si>
    <t>Ірина</t>
  </si>
  <si>
    <t>Ігорівна</t>
  </si>
  <si>
    <t>Макарова</t>
  </si>
  <si>
    <t>Петрівна</t>
  </si>
  <si>
    <t>Гранд</t>
  </si>
  <si>
    <t>Володимирович</t>
  </si>
  <si>
    <t>Іванов</t>
  </si>
  <si>
    <t>Курпотий</t>
  </si>
  <si>
    <t>Геннадій</t>
  </si>
  <si>
    <t>Кузьма</t>
  </si>
  <si>
    <t>Ігорович</t>
  </si>
  <si>
    <t>Всього</t>
  </si>
  <si>
    <t>Мінімальне</t>
  </si>
  <si>
    <t>Максимальне</t>
  </si>
  <si>
    <t>Середнє</t>
  </si>
  <si>
    <t>1).</t>
  </si>
  <si>
    <t>Визначити кількість робітників</t>
  </si>
  <si>
    <t>чоловіків</t>
  </si>
  <si>
    <t>на фірмі</t>
  </si>
  <si>
    <t>жінок</t>
  </si>
  <si>
    <t>2).</t>
  </si>
  <si>
    <t>3).</t>
  </si>
  <si>
    <t>Визначити кількість робітників, старше 30 років.</t>
  </si>
  <si>
    <t>4).</t>
  </si>
  <si>
    <t>Визначити кількість робітників з ім'ям</t>
  </si>
  <si>
    <t>ж - Олена</t>
  </si>
  <si>
    <t>5).</t>
  </si>
  <si>
    <t>Розрахувати середній вік працівників</t>
  </si>
  <si>
    <t>6).</t>
  </si>
  <si>
    <t>Розрахувати середній оклад серед працівників</t>
  </si>
  <si>
    <t>до 40</t>
  </si>
  <si>
    <t>7).</t>
  </si>
  <si>
    <t>Розрахувати середній оклад працівників віком</t>
  </si>
  <si>
    <t>старше 40</t>
  </si>
  <si>
    <t>ч - Микола</t>
  </si>
  <si>
    <t>Визначити кількість робітників, що народились пізніше 1963</t>
  </si>
  <si>
    <t>Учасник війни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</si>
</sst>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₴-422]_-;\-* #,##0.00\ [$₴-422]_-;_-* &quot;-&quot;??\ [$₴-422]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4" fillId="2" borderId="2" xfId="0" applyFont="1" applyFill="1" applyBorder="1"/>
    <xf numFmtId="0" fontId="3" fillId="0" borderId="5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164" fontId="0" fillId="0" borderId="4" xfId="0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0" xfId="0" applyFont="1" applyBorder="1"/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164" fontId="0" fillId="0" borderId="9" xfId="0" applyNumberFormat="1" applyFont="1" applyFill="1" applyBorder="1" applyAlignment="1">
      <alignment horizontal="center" vertical="center" wrapText="1"/>
    </xf>
    <xf numFmtId="164" fontId="0" fillId="0" borderId="10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DB34-C6B8-4800-9757-C90B42BFB68B}">
  <dimension ref="B1:G6"/>
  <sheetViews>
    <sheetView workbookViewId="0">
      <selection activeCell="D19" sqref="D19"/>
    </sheetView>
  </sheetViews>
  <sheetFormatPr defaultRowHeight="14.4" x14ac:dyDescent="0.3"/>
  <cols>
    <col min="1" max="1" width="3" style="21" customWidth="1"/>
    <col min="2" max="2" width="13.44140625" style="21" customWidth="1"/>
    <col min="3" max="3" width="14.44140625" style="21" customWidth="1"/>
    <col min="4" max="4" width="12.88671875" style="21" customWidth="1"/>
    <col min="5" max="5" width="12" style="21" customWidth="1"/>
    <col min="6" max="6" width="16.21875" style="21" customWidth="1"/>
    <col min="7" max="7" width="11.77734375" style="21" customWidth="1"/>
    <col min="8" max="16384" width="8.88671875" style="21"/>
  </cols>
  <sheetData>
    <row r="1" spans="2:7" s="21" customFormat="1" ht="15" thickBot="1" x14ac:dyDescent="0.35"/>
    <row r="2" spans="2:7" s="21" customFormat="1" ht="58.2" thickBot="1" x14ac:dyDescent="0.35">
      <c r="B2" s="4" t="s">
        <v>0</v>
      </c>
      <c r="C2" s="4" t="s">
        <v>1</v>
      </c>
      <c r="D2" s="4" t="s">
        <v>91</v>
      </c>
      <c r="E2" s="4" t="s">
        <v>2</v>
      </c>
      <c r="F2" s="4" t="s">
        <v>8</v>
      </c>
      <c r="G2" s="4" t="s">
        <v>3</v>
      </c>
    </row>
    <row r="3" spans="2:7" s="21" customFormat="1" ht="15" thickBot="1" x14ac:dyDescent="0.35">
      <c r="B3" s="50" t="s">
        <v>4</v>
      </c>
      <c r="C3" s="51">
        <v>950</v>
      </c>
      <c r="D3" s="51">
        <v>0</v>
      </c>
      <c r="E3" s="51">
        <v>0</v>
      </c>
      <c r="F3" s="51">
        <v>1</v>
      </c>
      <c r="G3" s="51">
        <f>IF(E3=1,IF(C3&lt;=840,0,(C3-840)*7.8),IF(F3=1,C3*7.8*40%,IF(D3=1,C3*7.8*50%,C3*7.8)))</f>
        <v>2964</v>
      </c>
    </row>
    <row r="4" spans="2:7" s="21" customFormat="1" ht="15" thickBot="1" x14ac:dyDescent="0.35">
      <c r="B4" s="50" t="s">
        <v>5</v>
      </c>
      <c r="C4" s="51">
        <v>1050</v>
      </c>
      <c r="D4" s="51">
        <v>0</v>
      </c>
      <c r="E4" s="51">
        <v>1</v>
      </c>
      <c r="F4" s="51">
        <v>0</v>
      </c>
      <c r="G4" s="51">
        <f>IF(E4=1,IF(C4&lt;=840,0,(C4-840)*7.8),IF(F4=1,C4*7.8*40%,IF(D4=1,C4*7.8*50%,C4*7.8)))</f>
        <v>1638</v>
      </c>
    </row>
    <row r="5" spans="2:7" s="21" customFormat="1" ht="15" thickBot="1" x14ac:dyDescent="0.35">
      <c r="B5" s="50" t="s">
        <v>6</v>
      </c>
      <c r="C5" s="51">
        <v>1050</v>
      </c>
      <c r="D5" s="51">
        <v>1</v>
      </c>
      <c r="E5" s="51">
        <v>0</v>
      </c>
      <c r="F5" s="51">
        <v>0</v>
      </c>
      <c r="G5" s="51">
        <f>IF(E5=1,IF(C5&lt;=840,0,(C5-840)*7.8),IF(F5=1,C5*7.8*40%,IF(D5=1,C5*7.8*50%,C5*7.8)))</f>
        <v>4095</v>
      </c>
    </row>
    <row r="6" spans="2:7" s="21" customFormat="1" ht="15" thickBot="1" x14ac:dyDescent="0.35">
      <c r="B6" s="50" t="s">
        <v>7</v>
      </c>
      <c r="C6" s="51">
        <v>800</v>
      </c>
      <c r="D6" s="51">
        <v>1</v>
      </c>
      <c r="E6" s="51">
        <v>0</v>
      </c>
      <c r="F6" s="51">
        <v>0</v>
      </c>
      <c r="G6" s="51">
        <f>IF(E6=1,IF(C6&lt;=840,0,(C6-840)*7.8),IF(F6=1,C6*7.8*40%,IF(D6=1,C6*7.8*50%,C6*7.8)))</f>
        <v>3120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424A-5FBE-4597-9183-D0C7068F7688}">
  <dimension ref="B1:H7"/>
  <sheetViews>
    <sheetView tabSelected="1" workbookViewId="0">
      <selection activeCell="C22" sqref="C22"/>
    </sheetView>
  </sheetViews>
  <sheetFormatPr defaultRowHeight="14.4" x14ac:dyDescent="0.3"/>
  <cols>
    <col min="1" max="1" width="3" style="21" customWidth="1"/>
    <col min="2" max="2" width="13.44140625" style="21" customWidth="1"/>
    <col min="3" max="3" width="14.44140625" style="21" customWidth="1"/>
    <col min="4" max="4" width="12.88671875" style="21" customWidth="1"/>
    <col min="5" max="5" width="12" style="21" customWidth="1"/>
    <col min="6" max="6" width="13.88671875" style="21" customWidth="1"/>
    <col min="7" max="7" width="15.5546875" style="21" customWidth="1"/>
    <col min="8" max="8" width="13.21875" style="21" customWidth="1"/>
    <col min="9" max="16384" width="8.88671875" style="21"/>
  </cols>
  <sheetData>
    <row r="1" spans="2:8" s="21" customFormat="1" ht="15" thickBot="1" x14ac:dyDescent="0.35"/>
    <row r="2" spans="2:8" s="21" customFormat="1" ht="43.8" thickBot="1" x14ac:dyDescent="0.35">
      <c r="B2" s="4" t="s">
        <v>0</v>
      </c>
      <c r="C2" s="4" t="s">
        <v>9</v>
      </c>
      <c r="D2" s="4" t="s">
        <v>10</v>
      </c>
      <c r="E2" s="4" t="s">
        <v>11</v>
      </c>
      <c r="F2" s="4" t="s">
        <v>91</v>
      </c>
      <c r="G2" s="4" t="s">
        <v>12</v>
      </c>
      <c r="H2" s="4" t="s">
        <v>3</v>
      </c>
    </row>
    <row r="3" spans="2:8" s="21" customFormat="1" ht="15" thickBot="1" x14ac:dyDescent="0.35">
      <c r="B3" s="50" t="s">
        <v>4</v>
      </c>
      <c r="C3" s="51">
        <v>150</v>
      </c>
      <c r="D3" s="51">
        <v>5</v>
      </c>
      <c r="E3" s="51">
        <v>0</v>
      </c>
      <c r="F3" s="51">
        <v>0</v>
      </c>
      <c r="G3" s="51">
        <v>0</v>
      </c>
      <c r="H3" s="51">
        <f>IF(E3=1,IF(C3&lt;=75+15*D3,0,(C3-(75+15*D3))*1.68),IF(F3=1,IF(C3&lt;=75+15*D3,C3*1.68*50%,(75+15*D3)*1.68*50%+(C3-(75+15*D3))*1.68),IF(G3=1,C3*1.68*50%,C3*1.68)))</f>
        <v>252</v>
      </c>
    </row>
    <row r="4" spans="2:8" s="21" customFormat="1" ht="15" thickBot="1" x14ac:dyDescent="0.35">
      <c r="B4" s="50" t="s">
        <v>5</v>
      </c>
      <c r="C4" s="51">
        <v>150</v>
      </c>
      <c r="D4" s="51">
        <v>5</v>
      </c>
      <c r="E4" s="51">
        <v>0</v>
      </c>
      <c r="F4" s="51">
        <v>0</v>
      </c>
      <c r="G4" s="51">
        <v>1</v>
      </c>
      <c r="H4" s="51">
        <f>IF(E4=1,IF(C4&lt;=75+15*D4,0,(C4-(75+15*D4))*1.68),IF(F4=1,IF(C4&lt;=75+15*D4,C4*1.68*50%,(75+15*D4)*1.68*50%+(C4-(75+15*D4))*1.68),IF(G4=1,C4*1.68*50%,C4*1.68)))</f>
        <v>126</v>
      </c>
    </row>
    <row r="5" spans="2:8" s="21" customFormat="1" ht="15" thickBot="1" x14ac:dyDescent="0.35">
      <c r="B5" s="50" t="s">
        <v>6</v>
      </c>
      <c r="C5" s="51">
        <v>180</v>
      </c>
      <c r="D5" s="51">
        <v>3</v>
      </c>
      <c r="E5" s="51">
        <v>1</v>
      </c>
      <c r="F5" s="51">
        <v>0</v>
      </c>
      <c r="G5" s="51">
        <v>0</v>
      </c>
      <c r="H5" s="51">
        <f>IF(E5=1,IF(C5&lt;=75+15*D5,0,(C5-(75+15*D5))*1.68),IF(F5=1,IF(C5&lt;=75+15*D5,C5*1.68*50%,(75+15*D5)*1.68*50%+(C5-(75+15*D5))*1.68),IF(G5=1,C5*1.68*50%,C5*1.68)))</f>
        <v>100.8</v>
      </c>
    </row>
    <row r="6" spans="2:8" s="21" customFormat="1" ht="15" thickBot="1" x14ac:dyDescent="0.35">
      <c r="B6" s="50" t="s">
        <v>7</v>
      </c>
      <c r="C6" s="51">
        <v>150</v>
      </c>
      <c r="D6" s="51">
        <v>6</v>
      </c>
      <c r="E6" s="51">
        <v>0</v>
      </c>
      <c r="F6" s="51">
        <v>0</v>
      </c>
      <c r="G6" s="51">
        <v>1</v>
      </c>
      <c r="H6" s="51">
        <f>IF(E6=1,IF(C6&lt;=75+15*D6,0,(C6-(75+15*D6))*1.68),IF(F6=1,IF(C6&lt;=75+15*D6,C6*1.68*50%,(75+15*D6)*1.68*50%+(C6-(75+15*D6))*1.68),IF(G6=1,C6*1.68*50%,C6*1.68)))</f>
        <v>126</v>
      </c>
    </row>
    <row r="7" spans="2:8" s="21" customFormat="1" ht="15" thickBot="1" x14ac:dyDescent="0.35">
      <c r="B7" s="50" t="s">
        <v>13</v>
      </c>
      <c r="C7" s="51">
        <v>160</v>
      </c>
      <c r="D7" s="51">
        <v>7</v>
      </c>
      <c r="E7" s="51">
        <v>0</v>
      </c>
      <c r="F7" s="51">
        <v>1</v>
      </c>
      <c r="G7" s="51">
        <v>0</v>
      </c>
      <c r="H7" s="51">
        <f>IF(E7=1,IF(C7&lt;=75+15*D7,0,(C7-(75+15*D7))*1.68),IF(F7=1,IF(C7&lt;=75+15*D7,C7*1.68*50%,(75+15*D7)*1.68*50%+(C7-(75+15*D7))*1.68),IF(G7=1,C7*1.68*50%,C7*1.68)))</f>
        <v>134.4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46AA-45A8-4560-BD06-E7CDC893A230}">
  <dimension ref="B1:G6"/>
  <sheetViews>
    <sheetView workbookViewId="0">
      <selection activeCell="E26" sqref="E26"/>
    </sheetView>
  </sheetViews>
  <sheetFormatPr defaultRowHeight="13.8" x14ac:dyDescent="0.25"/>
  <cols>
    <col min="1" max="1" width="3" style="1" customWidth="1"/>
    <col min="2" max="2" width="15" style="1" customWidth="1"/>
    <col min="3" max="3" width="14.44140625" style="1" customWidth="1"/>
    <col min="4" max="4" width="12.88671875" style="1" customWidth="1"/>
    <col min="5" max="5" width="12" style="1" customWidth="1"/>
    <col min="6" max="6" width="13.88671875" style="1" customWidth="1"/>
    <col min="7" max="7" width="15.5546875" style="1" customWidth="1"/>
    <col min="8" max="8" width="13.21875" style="1" customWidth="1"/>
    <col min="9" max="16384" width="8.88671875" style="1"/>
  </cols>
  <sheetData>
    <row r="1" spans="2:7" ht="14.4" thickBot="1" x14ac:dyDescent="0.3"/>
    <row r="2" spans="2:7" ht="41.4" customHeight="1" thickBot="1" x14ac:dyDescent="0.3">
      <c r="B2" s="4" t="s">
        <v>0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</row>
    <row r="3" spans="2:7" ht="15" thickBot="1" x14ac:dyDescent="0.35">
      <c r="B3" s="2" t="s">
        <v>4</v>
      </c>
      <c r="C3" s="3">
        <v>330</v>
      </c>
      <c r="D3" s="3">
        <v>12</v>
      </c>
      <c r="E3" s="5">
        <f>C3/22*D3</f>
        <v>180</v>
      </c>
      <c r="F3" s="5">
        <f>IF(E3&lt;=17,0,IF(E3&lt;=85,(E3-17)*10%,IF(E3&lt;=170,6.8+(E3-85)*15%,IF(E3&lt;=1020,19.55+(E3-170)*20%,IF(E3&lt;=1700,189.55+(E3-1020)*30%,393.55+(E3-1700)*40%)))))</f>
        <v>21.55</v>
      </c>
      <c r="G3" s="5">
        <f>E3-F3</f>
        <v>158.44999999999999</v>
      </c>
    </row>
    <row r="4" spans="2:7" ht="15" thickBot="1" x14ac:dyDescent="0.35">
      <c r="B4" s="2" t="s">
        <v>5</v>
      </c>
      <c r="C4" s="3">
        <v>1300</v>
      </c>
      <c r="D4" s="3">
        <v>19</v>
      </c>
      <c r="E4" s="5">
        <f>C4/22*D4</f>
        <v>1122.7272727272727</v>
      </c>
      <c r="F4" s="5">
        <f>IF(E4&lt;=17,0,IF(E4&lt;=85,(E4-17)*10%,IF(E4&lt;=170,6.8+(E4-85)*15%,IF(E4&lt;=1020,19.55+(E4-170)*20%,IF(E4&lt;=1700,189.55+(E4-1020)*30%,393.55+(E4-1700)*40%)))))</f>
        <v>220.36818181818182</v>
      </c>
      <c r="G4" s="5">
        <f>E4-F4</f>
        <v>902.35909090909092</v>
      </c>
    </row>
    <row r="5" spans="2:7" ht="15" thickBot="1" x14ac:dyDescent="0.35">
      <c r="B5" s="2" t="s">
        <v>6</v>
      </c>
      <c r="C5" s="3">
        <v>1780</v>
      </c>
      <c r="D5" s="3">
        <v>22</v>
      </c>
      <c r="E5" s="5">
        <f>C5/22*D5</f>
        <v>1780</v>
      </c>
      <c r="F5" s="5">
        <f>IF(E5&lt;=17,0,IF(E5&lt;=85,(E5-17)*10%,IF(E5&lt;=170,6.8+(E5-85)*15%,IF(E5&lt;=1020,19.55+(E5-170)*20%,IF(E5&lt;=1700,189.55+(E5-1020)*30%,393.55+(E5-1700)*40%)))))</f>
        <v>425.55</v>
      </c>
      <c r="G5" s="5">
        <f>E5-F5</f>
        <v>1354.45</v>
      </c>
    </row>
    <row r="6" spans="2:7" ht="15" thickBot="1" x14ac:dyDescent="0.35">
      <c r="B6" s="2" t="s">
        <v>7</v>
      </c>
      <c r="C6" s="3">
        <v>100</v>
      </c>
      <c r="D6" s="3">
        <v>8</v>
      </c>
      <c r="E6" s="5">
        <f>C6/22*D6</f>
        <v>36.363636363636367</v>
      </c>
      <c r="F6" s="5">
        <f>IF(E6&lt;=17,0,IF(E6&lt;=85,(E6-17)*10%,IF(E6&lt;=170,6.8+(E6-85)*15%,IF(E6&lt;=1020,19.55+(E6-170)*20%,IF(E6&lt;=1700,189.55+(E6-1020)*30%,393.55+(E6-1700)*40%)))))</f>
        <v>1.9363636363636367</v>
      </c>
      <c r="G6" s="5">
        <f>E6-F6</f>
        <v>34.427272727272729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377F-340D-4943-8FBE-A3E7F1803710}">
  <dimension ref="B1:K33"/>
  <sheetViews>
    <sheetView workbookViewId="0">
      <selection activeCell="K10" sqref="K10"/>
    </sheetView>
  </sheetViews>
  <sheetFormatPr defaultRowHeight="14.4" x14ac:dyDescent="0.3"/>
  <cols>
    <col min="1" max="1" width="6.21875" style="21" customWidth="1"/>
    <col min="2" max="2" width="4.77734375" style="21" customWidth="1"/>
    <col min="3" max="3" width="12.21875" style="21" customWidth="1"/>
    <col min="4" max="4" width="15.44140625" style="21" customWidth="1"/>
    <col min="5" max="5" width="16.21875" style="21" customWidth="1"/>
    <col min="6" max="6" width="11.6640625" style="21" customWidth="1"/>
    <col min="7" max="7" width="13.21875" style="21" customWidth="1"/>
    <col min="8" max="8" width="12.21875" style="21" customWidth="1"/>
    <col min="9" max="9" width="11.109375" style="21" customWidth="1"/>
    <col min="10" max="16384" width="8.88671875" style="21"/>
  </cols>
  <sheetData>
    <row r="1" spans="2:11" ht="14.4" customHeight="1" thickBot="1" x14ac:dyDescent="0.35"/>
    <row r="2" spans="2:11" ht="29.4" thickTop="1" x14ac:dyDescent="0.3">
      <c r="B2" s="22" t="s">
        <v>19</v>
      </c>
      <c r="C2" s="23" t="s">
        <v>0</v>
      </c>
      <c r="D2" s="23" t="s">
        <v>20</v>
      </c>
      <c r="E2" s="23" t="s">
        <v>21</v>
      </c>
      <c r="F2" s="23" t="s">
        <v>22</v>
      </c>
      <c r="G2" s="23" t="s">
        <v>23</v>
      </c>
      <c r="H2" s="23" t="s">
        <v>24</v>
      </c>
      <c r="I2" s="24" t="s">
        <v>25</v>
      </c>
      <c r="K2" s="11">
        <f ca="1">YEAR(TODAY())</f>
        <v>2025</v>
      </c>
    </row>
    <row r="3" spans="2:11" x14ac:dyDescent="0.3">
      <c r="B3" s="25">
        <v>1</v>
      </c>
      <c r="C3" s="26" t="s">
        <v>26</v>
      </c>
      <c r="D3" s="26" t="s">
        <v>27</v>
      </c>
      <c r="E3" s="26" t="s">
        <v>28</v>
      </c>
      <c r="F3" s="27" t="s">
        <v>29</v>
      </c>
      <c r="G3" s="27">
        <v>1963</v>
      </c>
      <c r="H3" s="28">
        <v>4560.3599999999997</v>
      </c>
      <c r="I3" s="29">
        <f ca="1">$K$2-G3</f>
        <v>62</v>
      </c>
    </row>
    <row r="4" spans="2:11" x14ac:dyDescent="0.3">
      <c r="B4" s="25">
        <v>2</v>
      </c>
      <c r="C4" s="26" t="s">
        <v>30</v>
      </c>
      <c r="D4" s="26" t="s">
        <v>31</v>
      </c>
      <c r="E4" s="26" t="s">
        <v>32</v>
      </c>
      <c r="F4" s="27" t="s">
        <v>29</v>
      </c>
      <c r="G4" s="27">
        <v>1949</v>
      </c>
      <c r="H4" s="28">
        <v>5230.32</v>
      </c>
      <c r="I4" s="29">
        <f t="shared" ref="I4:I17" ca="1" si="0">$K$2-G4</f>
        <v>76</v>
      </c>
    </row>
    <row r="5" spans="2:11" x14ac:dyDescent="0.3">
      <c r="B5" s="25">
        <v>3</v>
      </c>
      <c r="C5" s="26" t="s">
        <v>33</v>
      </c>
      <c r="D5" s="26" t="s">
        <v>34</v>
      </c>
      <c r="E5" s="26" t="s">
        <v>35</v>
      </c>
      <c r="F5" s="27" t="s">
        <v>29</v>
      </c>
      <c r="G5" s="27">
        <v>1976</v>
      </c>
      <c r="H5" s="28">
        <v>2560.36</v>
      </c>
      <c r="I5" s="29">
        <f t="shared" ca="1" si="0"/>
        <v>49</v>
      </c>
    </row>
    <row r="6" spans="2:11" x14ac:dyDescent="0.3">
      <c r="B6" s="25">
        <v>4</v>
      </c>
      <c r="C6" s="26" t="s">
        <v>36</v>
      </c>
      <c r="D6" s="26" t="s">
        <v>37</v>
      </c>
      <c r="E6" s="26" t="s">
        <v>38</v>
      </c>
      <c r="F6" s="27" t="s">
        <v>39</v>
      </c>
      <c r="G6" s="27">
        <v>1987</v>
      </c>
      <c r="H6" s="28">
        <v>2580.4499999999998</v>
      </c>
      <c r="I6" s="29">
        <f t="shared" ca="1" si="0"/>
        <v>38</v>
      </c>
    </row>
    <row r="7" spans="2:11" x14ac:dyDescent="0.3">
      <c r="B7" s="25">
        <v>5</v>
      </c>
      <c r="C7" s="26" t="s">
        <v>40</v>
      </c>
      <c r="D7" s="26" t="s">
        <v>41</v>
      </c>
      <c r="E7" s="26" t="s">
        <v>42</v>
      </c>
      <c r="F7" s="27" t="s">
        <v>29</v>
      </c>
      <c r="G7" s="27">
        <v>1965</v>
      </c>
      <c r="H7" s="28">
        <v>8650.4500000000007</v>
      </c>
      <c r="I7" s="29">
        <f t="shared" ca="1" si="0"/>
        <v>60</v>
      </c>
    </row>
    <row r="8" spans="2:11" x14ac:dyDescent="0.3">
      <c r="B8" s="25">
        <v>6</v>
      </c>
      <c r="C8" s="26" t="s">
        <v>43</v>
      </c>
      <c r="D8" s="26" t="s">
        <v>44</v>
      </c>
      <c r="E8" s="26" t="s">
        <v>45</v>
      </c>
      <c r="F8" s="27" t="s">
        <v>39</v>
      </c>
      <c r="G8" s="27">
        <v>1978</v>
      </c>
      <c r="H8" s="28">
        <v>3500.5</v>
      </c>
      <c r="I8" s="29">
        <f t="shared" ca="1" si="0"/>
        <v>47</v>
      </c>
    </row>
    <row r="9" spans="2:11" x14ac:dyDescent="0.3">
      <c r="B9" s="25">
        <v>7</v>
      </c>
      <c r="C9" s="26" t="s">
        <v>46</v>
      </c>
      <c r="D9" s="26" t="s">
        <v>47</v>
      </c>
      <c r="E9" s="26" t="s">
        <v>48</v>
      </c>
      <c r="F9" s="27" t="s">
        <v>29</v>
      </c>
      <c r="G9" s="27">
        <v>1989</v>
      </c>
      <c r="H9" s="28">
        <v>4550.8</v>
      </c>
      <c r="I9" s="29">
        <f t="shared" ca="1" si="0"/>
        <v>36</v>
      </c>
    </row>
    <row r="10" spans="2:11" x14ac:dyDescent="0.3">
      <c r="B10" s="25">
        <v>8</v>
      </c>
      <c r="C10" s="26" t="s">
        <v>49</v>
      </c>
      <c r="D10" s="26" t="s">
        <v>50</v>
      </c>
      <c r="E10" s="26" t="s">
        <v>28</v>
      </c>
      <c r="F10" s="27" t="s">
        <v>29</v>
      </c>
      <c r="G10" s="27">
        <v>1964</v>
      </c>
      <c r="H10" s="28">
        <v>2100.36</v>
      </c>
      <c r="I10" s="29">
        <f t="shared" ca="1" si="0"/>
        <v>61</v>
      </c>
    </row>
    <row r="11" spans="2:11" x14ac:dyDescent="0.3">
      <c r="B11" s="25">
        <v>9</v>
      </c>
      <c r="C11" s="26" t="s">
        <v>51</v>
      </c>
      <c r="D11" s="26" t="s">
        <v>52</v>
      </c>
      <c r="E11" s="26" t="s">
        <v>53</v>
      </c>
      <c r="F11" s="27" t="s">
        <v>39</v>
      </c>
      <c r="G11" s="27">
        <v>1974</v>
      </c>
      <c r="H11" s="28">
        <v>7550.68</v>
      </c>
      <c r="I11" s="29">
        <f t="shared" ca="1" si="0"/>
        <v>51</v>
      </c>
    </row>
    <row r="12" spans="2:11" x14ac:dyDescent="0.3">
      <c r="B12" s="25">
        <v>10</v>
      </c>
      <c r="C12" s="26" t="s">
        <v>54</v>
      </c>
      <c r="D12" s="26" t="s">
        <v>55</v>
      </c>
      <c r="E12" s="26" t="s">
        <v>56</v>
      </c>
      <c r="F12" s="27" t="s">
        <v>39</v>
      </c>
      <c r="G12" s="27">
        <v>1979</v>
      </c>
      <c r="H12" s="28">
        <v>5860.23</v>
      </c>
      <c r="I12" s="29">
        <f t="shared" ca="1" si="0"/>
        <v>46</v>
      </c>
    </row>
    <row r="13" spans="2:11" x14ac:dyDescent="0.3">
      <c r="B13" s="25">
        <v>11</v>
      </c>
      <c r="C13" s="26" t="s">
        <v>57</v>
      </c>
      <c r="D13" s="26" t="s">
        <v>37</v>
      </c>
      <c r="E13" s="26" t="s">
        <v>58</v>
      </c>
      <c r="F13" s="27" t="s">
        <v>39</v>
      </c>
      <c r="G13" s="27">
        <v>1962</v>
      </c>
      <c r="H13" s="28">
        <v>2580.4499999999998</v>
      </c>
      <c r="I13" s="29">
        <f t="shared" ca="1" si="0"/>
        <v>63</v>
      </c>
    </row>
    <row r="14" spans="2:11" x14ac:dyDescent="0.3">
      <c r="B14" s="25">
        <v>12</v>
      </c>
      <c r="C14" s="26" t="s">
        <v>59</v>
      </c>
      <c r="D14" s="26" t="s">
        <v>34</v>
      </c>
      <c r="E14" s="26" t="s">
        <v>60</v>
      </c>
      <c r="F14" s="27" t="s">
        <v>29</v>
      </c>
      <c r="G14" s="27">
        <v>1971</v>
      </c>
      <c r="H14" s="28">
        <v>5680.56</v>
      </c>
      <c r="I14" s="29">
        <f t="shared" ca="1" si="0"/>
        <v>54</v>
      </c>
    </row>
    <row r="15" spans="2:11" x14ac:dyDescent="0.3">
      <c r="B15" s="25">
        <v>13</v>
      </c>
      <c r="C15" s="26" t="s">
        <v>61</v>
      </c>
      <c r="D15" s="26" t="s">
        <v>47</v>
      </c>
      <c r="E15" s="26" t="s">
        <v>42</v>
      </c>
      <c r="F15" s="27" t="s">
        <v>29</v>
      </c>
      <c r="G15" s="27">
        <v>1953</v>
      </c>
      <c r="H15" s="28">
        <v>7580.36</v>
      </c>
      <c r="I15" s="29">
        <f t="shared" ca="1" si="0"/>
        <v>72</v>
      </c>
    </row>
    <row r="16" spans="2:11" x14ac:dyDescent="0.3">
      <c r="B16" s="25">
        <v>14</v>
      </c>
      <c r="C16" s="26" t="s">
        <v>62</v>
      </c>
      <c r="D16" s="26" t="s">
        <v>63</v>
      </c>
      <c r="E16" s="26" t="s">
        <v>35</v>
      </c>
      <c r="F16" s="27" t="s">
        <v>29</v>
      </c>
      <c r="G16" s="27">
        <v>1980</v>
      </c>
      <c r="H16" s="28">
        <v>6580.15</v>
      </c>
      <c r="I16" s="29">
        <f t="shared" ca="1" si="0"/>
        <v>45</v>
      </c>
    </row>
    <row r="17" spans="2:10" ht="15" thickBot="1" x14ac:dyDescent="0.35">
      <c r="B17" s="30">
        <v>15</v>
      </c>
      <c r="C17" s="31" t="s">
        <v>64</v>
      </c>
      <c r="D17" s="31" t="s">
        <v>34</v>
      </c>
      <c r="E17" s="31" t="s">
        <v>65</v>
      </c>
      <c r="F17" s="32" t="s">
        <v>29</v>
      </c>
      <c r="G17" s="32">
        <v>1956</v>
      </c>
      <c r="H17" s="33">
        <v>4580.25</v>
      </c>
      <c r="I17" s="34">
        <f t="shared" ca="1" si="0"/>
        <v>69</v>
      </c>
    </row>
    <row r="18" spans="2:10" ht="15" thickTop="1" x14ac:dyDescent="0.3">
      <c r="B18" s="35" t="s">
        <v>66</v>
      </c>
      <c r="C18" s="36"/>
      <c r="D18" s="36"/>
      <c r="E18" s="36"/>
      <c r="F18" s="36"/>
      <c r="G18" s="36"/>
      <c r="H18" s="37">
        <f>SUM(H3:H17)</f>
        <v>74146.279999999984</v>
      </c>
      <c r="I18" s="38"/>
    </row>
    <row r="19" spans="2:10" x14ac:dyDescent="0.3">
      <c r="B19" s="39" t="s">
        <v>67</v>
      </c>
      <c r="C19" s="40"/>
      <c r="D19" s="40"/>
      <c r="E19" s="40"/>
      <c r="F19" s="40"/>
      <c r="G19" s="41">
        <f>MIN(G3:G17)</f>
        <v>1949</v>
      </c>
      <c r="H19" s="41">
        <f>MIN(H3:H17)</f>
        <v>2100.36</v>
      </c>
      <c r="I19" s="42">
        <f ca="1">MIN(I3:I17)</f>
        <v>36</v>
      </c>
      <c r="J19" s="43"/>
    </row>
    <row r="20" spans="2:10" x14ac:dyDescent="0.3">
      <c r="B20" s="39" t="s">
        <v>68</v>
      </c>
      <c r="C20" s="40"/>
      <c r="D20" s="40"/>
      <c r="E20" s="40"/>
      <c r="F20" s="40"/>
      <c r="G20" s="41">
        <f>MAX(G3:G17)</f>
        <v>1989</v>
      </c>
      <c r="H20" s="41">
        <f>MAX(H3:H17)</f>
        <v>8650.4500000000007</v>
      </c>
      <c r="I20" s="42">
        <f ca="1">MAX(I3:I17)</f>
        <v>76</v>
      </c>
    </row>
    <row r="21" spans="2:10" ht="15" thickBot="1" x14ac:dyDescent="0.35">
      <c r="B21" s="44" t="s">
        <v>69</v>
      </c>
      <c r="C21" s="45"/>
      <c r="D21" s="45"/>
      <c r="E21" s="45"/>
      <c r="F21" s="45"/>
      <c r="G21" s="45"/>
      <c r="H21" s="46">
        <f>AVERAGE(H3:H17)</f>
        <v>4943.0853333333325</v>
      </c>
      <c r="I21" s="47">
        <f ca="1">AVERAGE(I3:I17)</f>
        <v>55.266666666666666</v>
      </c>
      <c r="J21" s="43"/>
    </row>
    <row r="22" spans="2:10" ht="15.6" thickTop="1" thickBot="1" x14ac:dyDescent="0.35">
      <c r="H22" s="43"/>
      <c r="I22" s="43"/>
    </row>
    <row r="23" spans="2:10" ht="15" thickTop="1" x14ac:dyDescent="0.3">
      <c r="B23" s="19" t="s">
        <v>70</v>
      </c>
      <c r="C23" s="20" t="s">
        <v>71</v>
      </c>
      <c r="D23" s="20"/>
      <c r="E23" s="20"/>
      <c r="F23" s="6" t="s">
        <v>72</v>
      </c>
      <c r="G23" s="6">
        <f>COUNTIF(F3:F17,"ч")</f>
        <v>10</v>
      </c>
      <c r="H23" s="12" t="s">
        <v>73</v>
      </c>
    </row>
    <row r="24" spans="2:10" x14ac:dyDescent="0.3">
      <c r="B24" s="17"/>
      <c r="C24" s="16"/>
      <c r="D24" s="16"/>
      <c r="E24" s="16"/>
      <c r="F24" s="7" t="s">
        <v>74</v>
      </c>
      <c r="G24" s="7">
        <f>COUNTIF(F3:F17,"ж")</f>
        <v>5</v>
      </c>
      <c r="H24" s="13"/>
    </row>
    <row r="25" spans="2:10" ht="20.399999999999999" customHeight="1" x14ac:dyDescent="0.3">
      <c r="B25" s="8" t="s">
        <v>75</v>
      </c>
      <c r="C25" s="15" t="s">
        <v>90</v>
      </c>
      <c r="D25" s="15"/>
      <c r="E25" s="15"/>
      <c r="F25" s="15"/>
      <c r="G25" s="7">
        <f>COUNTIF(G3:G17,"&gt;=1963")</f>
        <v>11</v>
      </c>
      <c r="H25" s="13"/>
    </row>
    <row r="26" spans="2:10" x14ac:dyDescent="0.3">
      <c r="B26" s="8" t="s">
        <v>76</v>
      </c>
      <c r="C26" s="16" t="s">
        <v>77</v>
      </c>
      <c r="D26" s="16"/>
      <c r="E26" s="16"/>
      <c r="F26" s="16"/>
      <c r="G26" s="7">
        <f ca="1">COUNTIF(I3:I17,"&gt;=30")</f>
        <v>15</v>
      </c>
      <c r="H26" s="13"/>
    </row>
    <row r="27" spans="2:10" x14ac:dyDescent="0.3">
      <c r="B27" s="17" t="s">
        <v>78</v>
      </c>
      <c r="C27" s="16" t="s">
        <v>79</v>
      </c>
      <c r="D27" s="16"/>
      <c r="E27" s="16"/>
      <c r="F27" s="7" t="s">
        <v>89</v>
      </c>
      <c r="G27" s="7">
        <f>COUNTIF(D3:D17,"Микола")</f>
        <v>2</v>
      </c>
      <c r="H27" s="13"/>
    </row>
    <row r="28" spans="2:10" x14ac:dyDescent="0.3">
      <c r="B28" s="17"/>
      <c r="C28" s="16"/>
      <c r="D28" s="16"/>
      <c r="E28" s="16"/>
      <c r="F28" s="7" t="s">
        <v>80</v>
      </c>
      <c r="G28" s="7">
        <f>COUNTIF(D3:D17,"Олена")</f>
        <v>2</v>
      </c>
      <c r="H28" s="13"/>
    </row>
    <row r="29" spans="2:10" x14ac:dyDescent="0.3">
      <c r="B29" s="17" t="s">
        <v>81</v>
      </c>
      <c r="C29" s="16" t="s">
        <v>82</v>
      </c>
      <c r="D29" s="16"/>
      <c r="E29" s="16"/>
      <c r="F29" s="7" t="s">
        <v>72</v>
      </c>
      <c r="G29" s="7">
        <f ca="1">AVERAGEIF(F3:F17,"ч",I3:I17)</f>
        <v>58.4</v>
      </c>
      <c r="H29" s="13"/>
    </row>
    <row r="30" spans="2:10" x14ac:dyDescent="0.3">
      <c r="B30" s="17"/>
      <c r="C30" s="16"/>
      <c r="D30" s="16"/>
      <c r="E30" s="16"/>
      <c r="F30" s="7" t="s">
        <v>74</v>
      </c>
      <c r="G30" s="7">
        <f ca="1">AVERAGEIF(F3:F17,"ж",I3:I17)</f>
        <v>49</v>
      </c>
      <c r="H30" s="13"/>
    </row>
    <row r="31" spans="2:10" x14ac:dyDescent="0.3">
      <c r="B31" s="8" t="s">
        <v>83</v>
      </c>
      <c r="C31" s="16" t="s">
        <v>84</v>
      </c>
      <c r="D31" s="16"/>
      <c r="E31" s="16"/>
      <c r="F31" s="7" t="s">
        <v>85</v>
      </c>
      <c r="G31" s="48">
        <f ca="1">AVERAGEIF(I3:I17,"&lt;40",H3:H17)</f>
        <v>3565.625</v>
      </c>
      <c r="H31" s="13"/>
    </row>
    <row r="32" spans="2:10" ht="15" thickBot="1" x14ac:dyDescent="0.35">
      <c r="B32" s="9" t="s">
        <v>86</v>
      </c>
      <c r="C32" s="18" t="s">
        <v>87</v>
      </c>
      <c r="D32" s="18"/>
      <c r="E32" s="18"/>
      <c r="F32" s="10" t="s">
        <v>88</v>
      </c>
      <c r="G32" s="49">
        <f ca="1">AVERAGEIF(I3:I17,"&gt;=40",H3:H17)</f>
        <v>5155.002307692308</v>
      </c>
      <c r="H32" s="14"/>
    </row>
    <row r="33" s="21" customFormat="1" ht="15" thickTop="1" x14ac:dyDescent="0.3"/>
  </sheetData>
  <mergeCells count="15">
    <mergeCell ref="B18:G18"/>
    <mergeCell ref="B19:F19"/>
    <mergeCell ref="B20:F20"/>
    <mergeCell ref="B21:G21"/>
    <mergeCell ref="B23:B24"/>
    <mergeCell ref="C23:E24"/>
    <mergeCell ref="H23:H32"/>
    <mergeCell ref="C25:F25"/>
    <mergeCell ref="C26:F26"/>
    <mergeCell ref="B27:B28"/>
    <mergeCell ref="C27:E28"/>
    <mergeCell ref="B29:B30"/>
    <mergeCell ref="C29:E30"/>
    <mergeCell ref="C31:E31"/>
    <mergeCell ref="C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Аркуш1</vt:lpstr>
      <vt:lpstr>Аркуш2</vt:lpstr>
      <vt:lpstr>Аркуш3</vt:lpstr>
      <vt:lpstr>Аркуш4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Анастасія</dc:creator>
  <cp:lastModifiedBy>Анастасія</cp:lastModifiedBy>
  <dcterms:created xsi:type="dcterms:W3CDTF">2025-03-31T21:11:07Z</dcterms:created>
  <dcterms:modified xsi:type="dcterms:W3CDTF">2025-04-02T07:13:06Z</dcterms:modified>
</cp:coreProperties>
</file>