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Лист1" sheetId="1" state="visible" r:id="rId2"/>
    <sheet name="Sheet2" sheetId="2" state="visible" r:id="rId3"/>
  </sheets>
  <definedNames>
    <definedName function="false" hidden="false" localSheetId="0" name="f" vbProcedure="false">Лист1!$A$1:$B$18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<sst xmlns="http://schemas.openxmlformats.org/spreadsheetml/2006/main" count="21" uniqueCount="17">
  <si>
    <t xml:space="preserve">среднее</t>
  </si>
  <si>
    <t xml:space="preserve">cр.квадр.откл.</t>
  </si>
  <si>
    <t xml:space="preserve">уравнение регрессии</t>
  </si>
  <si>
    <t xml:space="preserve">a</t>
  </si>
  <si>
    <t xml:space="preserve">b</t>
  </si>
  <si>
    <t xml:space="preserve">коэф корреляции</t>
  </si>
  <si>
    <t xml:space="preserve">t-расч.</t>
  </si>
  <si>
    <t xml:space="preserve">t-табл.</t>
  </si>
  <si>
    <t xml:space="preserve">нижняя граница</t>
  </si>
  <si>
    <t xml:space="preserve">верхняя граница</t>
  </si>
  <si>
    <t xml:space="preserve">кол-во</t>
  </si>
  <si>
    <t xml:space="preserve">удельный вес</t>
  </si>
  <si>
    <t xml:space="preserve">количество групп</t>
  </si>
  <si>
    <t xml:space="preserve">длина интервала</t>
  </si>
  <si>
    <t xml:space="preserve">вехняя граница</t>
  </si>
  <si>
    <t xml:space="preserve">сумма результатов</t>
  </si>
  <si>
    <t xml:space="preserve">средний результат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</si>
</sst>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sz val="10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Лист1!$A$1:$A$18</c:f>
              <c:numCache>
                <c:formatCode>General</c:formatCode>
                <c:ptCount val="18"/>
                <c:pt idx="0">
                  <c:v>77</c:v>
                </c:pt>
                <c:pt idx="1">
                  <c:v>68</c:v>
                </c:pt>
                <c:pt idx="2">
                  <c:v>80</c:v>
                </c:pt>
                <c:pt idx="3">
                  <c:v>95</c:v>
                </c:pt>
                <c:pt idx="4">
                  <c:v>79</c:v>
                </c:pt>
                <c:pt idx="5">
                  <c:v>85</c:v>
                </c:pt>
                <c:pt idx="6">
                  <c:v>92</c:v>
                </c:pt>
                <c:pt idx="7">
                  <c:v>80</c:v>
                </c:pt>
                <c:pt idx="8">
                  <c:v>89</c:v>
                </c:pt>
                <c:pt idx="9">
                  <c:v>86</c:v>
                </c:pt>
                <c:pt idx="10">
                  <c:v>84</c:v>
                </c:pt>
                <c:pt idx="11">
                  <c:v>76</c:v>
                </c:pt>
                <c:pt idx="12">
                  <c:v>88</c:v>
                </c:pt>
                <c:pt idx="13">
                  <c:v>77</c:v>
                </c:pt>
                <c:pt idx="14">
                  <c:v>89</c:v>
                </c:pt>
                <c:pt idx="15">
                  <c:v>87</c:v>
                </c:pt>
                <c:pt idx="16">
                  <c:v>81</c:v>
                </c:pt>
                <c:pt idx="17">
                  <c:v>75</c:v>
                </c:pt>
              </c:numCache>
            </c:numRef>
          </c:xVal>
          <c:yVal>
            <c:numRef>
              <c:f>Лист1!$B$1:$B$18</c:f>
              <c:numCache>
                <c:formatCode>General</c:formatCode>
                <c:ptCount val="18"/>
                <c:pt idx="0">
                  <c:v>53</c:v>
                </c:pt>
                <c:pt idx="1">
                  <c:v>38</c:v>
                </c:pt>
                <c:pt idx="2">
                  <c:v>59</c:v>
                </c:pt>
                <c:pt idx="3">
                  <c:v>88</c:v>
                </c:pt>
                <c:pt idx="4">
                  <c:v>61</c:v>
                </c:pt>
                <c:pt idx="5">
                  <c:v>67</c:v>
                </c:pt>
                <c:pt idx="6">
                  <c:v>79</c:v>
                </c:pt>
                <c:pt idx="7">
                  <c:v>55</c:v>
                </c:pt>
                <c:pt idx="8">
                  <c:v>73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69</c:v>
                </c:pt>
                <c:pt idx="13">
                  <c:v>52</c:v>
                </c:pt>
                <c:pt idx="14">
                  <c:v>72</c:v>
                </c:pt>
                <c:pt idx="15">
                  <c:v>73</c:v>
                </c:pt>
                <c:pt idx="16">
                  <c:v>59</c:v>
                </c:pt>
                <c:pt idx="17">
                  <c:v>54</c:v>
                </c:pt>
              </c:numCache>
            </c:numRef>
          </c:yVal>
          <c:smooth val="0"/>
        </c:ser>
        <c:axId val="87039502"/>
        <c:axId val="12014384"/>
      </c:scatterChart>
      <c:valAx>
        <c:axId val="8703950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014384"/>
        <c:crosses val="autoZero"/>
        <c:crossBetween val="midCat"/>
      </c:valAx>
      <c:valAx>
        <c:axId val="1201438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03950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Кореляционное поле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Лист1!$A$1:$A$18</c:f>
              <c:numCache>
                <c:formatCode>General</c:formatCode>
                <c:ptCount val="18"/>
                <c:pt idx="0">
                  <c:v>77</c:v>
                </c:pt>
                <c:pt idx="1">
                  <c:v>68</c:v>
                </c:pt>
                <c:pt idx="2">
                  <c:v>80</c:v>
                </c:pt>
                <c:pt idx="3">
                  <c:v>95</c:v>
                </c:pt>
                <c:pt idx="4">
                  <c:v>79</c:v>
                </c:pt>
                <c:pt idx="5">
                  <c:v>85</c:v>
                </c:pt>
                <c:pt idx="6">
                  <c:v>92</c:v>
                </c:pt>
                <c:pt idx="7">
                  <c:v>80</c:v>
                </c:pt>
                <c:pt idx="8">
                  <c:v>89</c:v>
                </c:pt>
                <c:pt idx="9">
                  <c:v>86</c:v>
                </c:pt>
                <c:pt idx="10">
                  <c:v>84</c:v>
                </c:pt>
                <c:pt idx="11">
                  <c:v>76</c:v>
                </c:pt>
                <c:pt idx="12">
                  <c:v>88</c:v>
                </c:pt>
                <c:pt idx="13">
                  <c:v>77</c:v>
                </c:pt>
                <c:pt idx="14">
                  <c:v>89</c:v>
                </c:pt>
                <c:pt idx="15">
                  <c:v>87</c:v>
                </c:pt>
                <c:pt idx="16">
                  <c:v>81</c:v>
                </c:pt>
                <c:pt idx="17">
                  <c:v>75</c:v>
                </c:pt>
              </c:numCache>
            </c:numRef>
          </c:xVal>
          <c:yVal>
            <c:numRef>
              <c:f>Лист1!$B$1:$B$18</c:f>
              <c:numCache>
                <c:formatCode>General</c:formatCode>
                <c:ptCount val="18"/>
                <c:pt idx="0">
                  <c:v>53</c:v>
                </c:pt>
                <c:pt idx="1">
                  <c:v>38</c:v>
                </c:pt>
                <c:pt idx="2">
                  <c:v>59</c:v>
                </c:pt>
                <c:pt idx="3">
                  <c:v>88</c:v>
                </c:pt>
                <c:pt idx="4">
                  <c:v>61</c:v>
                </c:pt>
                <c:pt idx="5">
                  <c:v>67</c:v>
                </c:pt>
                <c:pt idx="6">
                  <c:v>79</c:v>
                </c:pt>
                <c:pt idx="7">
                  <c:v>55</c:v>
                </c:pt>
                <c:pt idx="8">
                  <c:v>73</c:v>
                </c:pt>
                <c:pt idx="9">
                  <c:v>70</c:v>
                </c:pt>
                <c:pt idx="10">
                  <c:v>65</c:v>
                </c:pt>
                <c:pt idx="11">
                  <c:v>60</c:v>
                </c:pt>
                <c:pt idx="12">
                  <c:v>69</c:v>
                </c:pt>
                <c:pt idx="13">
                  <c:v>52</c:v>
                </c:pt>
                <c:pt idx="14">
                  <c:v>72</c:v>
                </c:pt>
                <c:pt idx="15">
                  <c:v>73</c:v>
                </c:pt>
                <c:pt idx="16">
                  <c:v>59</c:v>
                </c:pt>
                <c:pt idx="17">
                  <c:v>54</c:v>
                </c:pt>
              </c:numCache>
            </c:numRef>
          </c:yVal>
          <c:smooth val="0"/>
        </c:ser>
        <c:axId val="79020779"/>
        <c:axId val="23259106"/>
      </c:scatterChart>
      <c:valAx>
        <c:axId val="7902077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259106"/>
        <c:crossesAt val="0"/>
        <c:crossBetween val="midCat"/>
      </c:valAx>
      <c:valAx>
        <c:axId val="232591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0207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343080</xdr:colOff>
      <xdr:row>15</xdr:row>
      <xdr:rowOff>57240</xdr:rowOff>
    </xdr:from>
    <xdr:to>
      <xdr:col>24</xdr:col>
      <xdr:colOff>37440</xdr:colOff>
      <xdr:row>33</xdr:row>
      <xdr:rowOff>84960</xdr:rowOff>
    </xdr:to>
    <xdr:graphicFrame>
      <xdr:nvGraphicFramePr>
        <xdr:cNvPr id="0" name="Chart 2"/>
        <xdr:cNvGraphicFramePr/>
      </xdr:nvGraphicFramePr>
      <xdr:xfrm>
        <a:off x="14373360" y="2914560"/>
        <a:ext cx="4418640" cy="345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252720</xdr:colOff>
      <xdr:row>9</xdr:row>
      <xdr:rowOff>95400</xdr:rowOff>
    </xdr:from>
    <xdr:to>
      <xdr:col>16</xdr:col>
      <xdr:colOff>87840</xdr:colOff>
      <xdr:row>26</xdr:row>
      <xdr:rowOff>95400</xdr:rowOff>
    </xdr:to>
    <xdr:graphicFrame>
      <xdr:nvGraphicFramePr>
        <xdr:cNvPr id="1" name=""/>
        <xdr:cNvGraphicFramePr/>
      </xdr:nvGraphicFramePr>
      <xdr:xfrm>
        <a:off x="8358480" y="1809720"/>
        <a:ext cx="57596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5"/>
  <cols>
    <col collapsed="false" hidden="false" max="1" min="1" style="0" width="2.69897959183673"/>
    <col collapsed="false" hidden="false" max="2" min="2" style="0" width="3.78061224489796"/>
    <col collapsed="false" hidden="false" max="3" min="3" style="0" width="20.7908163265306"/>
    <col collapsed="false" hidden="false" max="4" min="4" style="0" width="20.5204081632653"/>
    <col collapsed="false" hidden="false" max="5" min="5" style="0" width="13.6326530612245"/>
    <col collapsed="false" hidden="false" max="6" min="6" style="0" width="20.5204081632653"/>
    <col collapsed="false" hidden="false" max="7" min="7" style="0" width="16.1989795918367"/>
    <col collapsed="false" hidden="false" max="10" min="8" style="0" width="8.36734693877551"/>
    <col collapsed="false" hidden="false" max="11" min="11" style="0" width="19.5714285714286"/>
    <col collapsed="false" hidden="false" max="12" min="12" style="0" width="2.56632653061224"/>
    <col collapsed="false" hidden="false" max="13" min="13" style="0" width="28.3469387755102"/>
    <col collapsed="false" hidden="false" max="1025" min="14" style="0" width="8.36734693877551"/>
  </cols>
  <sheetData>
    <row r="1" customFormat="false" ht="15" hidden="false" customHeight="false" outlineLevel="0" collapsed="false">
      <c r="A1" s="0" t="n">
        <v>77</v>
      </c>
      <c r="B1" s="0" t="n">
        <v>53</v>
      </c>
      <c r="C1" s="0" t="n">
        <v>1</v>
      </c>
      <c r="D1" s="0" t="s">
        <v>0</v>
      </c>
      <c r="E1" s="0" t="s">
        <v>1</v>
      </c>
      <c r="K1" s="0" t="s">
        <v>2</v>
      </c>
      <c r="L1" s="0" t="s">
        <v>3</v>
      </c>
      <c r="M1" s="0" t="n">
        <f aca="false">AVERAGE(B1:B18) - M2*D2</f>
        <v>-71.9146477304372</v>
      </c>
    </row>
    <row r="2" customFormat="false" ht="15" hidden="false" customHeight="false" outlineLevel="0" collapsed="false">
      <c r="A2" s="0" t="n">
        <v>68</v>
      </c>
      <c r="B2" s="0" t="n">
        <v>38</v>
      </c>
      <c r="C2" s="0" t="n">
        <v>2</v>
      </c>
      <c r="D2" s="0" t="n">
        <f aca="false">AVERAGE(A1:A18)</f>
        <v>82.6666666666667</v>
      </c>
      <c r="E2" s="0" t="n">
        <f aca="false">SQRT(VAR(A1:A18))</f>
        <v>6.85136311040279</v>
      </c>
      <c r="L2" s="0" t="s">
        <v>4</v>
      </c>
      <c r="M2" s="0" t="n">
        <f aca="false">F5*SQRT(_xlfn.VAR.S(B1:B18))/E2</f>
        <v>1.64076858813701</v>
      </c>
    </row>
    <row r="3" customFormat="false" ht="15" hidden="false" customHeight="false" outlineLevel="0" collapsed="false">
      <c r="A3" s="0" t="n">
        <v>80</v>
      </c>
      <c r="B3" s="0" t="n">
        <v>59</v>
      </c>
      <c r="C3" s="0" t="n">
        <v>3</v>
      </c>
    </row>
    <row r="4" customFormat="false" ht="15" hidden="false" customHeight="false" outlineLevel="0" collapsed="false">
      <c r="A4" s="0" t="n">
        <v>95</v>
      </c>
      <c r="B4" s="0" t="n">
        <v>88</v>
      </c>
      <c r="C4" s="0" t="n">
        <v>4</v>
      </c>
      <c r="F4" s="0" t="s">
        <v>5</v>
      </c>
      <c r="L4" s="0" t="s">
        <v>3</v>
      </c>
      <c r="M4" s="0" t="n">
        <f aca="false">INDEX(LINEST(B1:B18,A1:A18),2)</f>
        <v>-71.9146477304372</v>
      </c>
    </row>
    <row r="5" customFormat="false" ht="15" hidden="false" customHeight="false" outlineLevel="0" collapsed="false">
      <c r="A5" s="0" t="n">
        <v>79</v>
      </c>
      <c r="B5" s="0" t="n">
        <v>61</v>
      </c>
      <c r="C5" s="0" t="n">
        <v>5</v>
      </c>
      <c r="F5" s="0" t="n">
        <f aca="false">CORREL(A1:A18,B1:B18)</f>
        <v>0.967807284877301</v>
      </c>
      <c r="L5" s="0" t="s">
        <v>4</v>
      </c>
      <c r="M5" s="0" t="n">
        <f aca="false">INDEX(LINEST(B1:B18,A1:A18),1)</f>
        <v>1.64076858813701</v>
      </c>
    </row>
    <row r="6" customFormat="false" ht="15" hidden="false" customHeight="false" outlineLevel="0" collapsed="false">
      <c r="A6" s="0" t="n">
        <v>85</v>
      </c>
      <c r="B6" s="0" t="n">
        <v>67</v>
      </c>
    </row>
    <row r="7" customFormat="false" ht="15" hidden="false" customHeight="false" outlineLevel="0" collapsed="false">
      <c r="A7" s="0" t="n">
        <v>92</v>
      </c>
      <c r="B7" s="0" t="n">
        <v>79</v>
      </c>
    </row>
    <row r="8" customFormat="false" ht="15" hidden="false" customHeight="false" outlineLevel="0" collapsed="false">
      <c r="A8" s="0" t="n">
        <v>80</v>
      </c>
      <c r="B8" s="0" t="n">
        <v>55</v>
      </c>
    </row>
    <row r="9" customFormat="false" ht="15" hidden="false" customHeight="false" outlineLevel="0" collapsed="false">
      <c r="A9" s="0" t="n">
        <v>89</v>
      </c>
      <c r="B9" s="0" t="n">
        <v>73</v>
      </c>
    </row>
    <row r="10" customFormat="false" ht="15" hidden="false" customHeight="false" outlineLevel="0" collapsed="false">
      <c r="A10" s="0" t="n">
        <v>86</v>
      </c>
      <c r="B10" s="0" t="n">
        <v>70</v>
      </c>
    </row>
    <row r="11" customFormat="false" ht="15" hidden="false" customHeight="false" outlineLevel="0" collapsed="false">
      <c r="A11" s="0" t="n">
        <v>84</v>
      </c>
      <c r="B11" s="0" t="n">
        <v>65</v>
      </c>
    </row>
    <row r="12" customFormat="false" ht="15" hidden="false" customHeight="false" outlineLevel="0" collapsed="false">
      <c r="A12" s="0" t="n">
        <v>76</v>
      </c>
      <c r="B12" s="0" t="n">
        <v>60</v>
      </c>
    </row>
    <row r="13" customFormat="false" ht="15" hidden="false" customHeight="false" outlineLevel="0" collapsed="false">
      <c r="A13" s="0" t="n">
        <v>88</v>
      </c>
      <c r="B13" s="0" t="n">
        <v>69</v>
      </c>
      <c r="F13" s="0" t="s">
        <v>6</v>
      </c>
      <c r="G13" s="0" t="s">
        <v>7</v>
      </c>
    </row>
    <row r="14" customFormat="false" ht="15" hidden="false" customHeight="false" outlineLevel="0" collapsed="false">
      <c r="A14" s="0" t="n">
        <v>77</v>
      </c>
      <c r="B14" s="0" t="n">
        <v>52</v>
      </c>
      <c r="F14" s="0" t="n">
        <f aca="false">ABS(F5)*SQRT((COUNT(A1:A18) - 2)/(1 - POWER(F5,2)))</f>
        <v>15.3807953223696</v>
      </c>
      <c r="G14" s="0" t="n">
        <f aca="false">(-1)*_xlfn.T.INV(0.01,COUNT(A1:A18)-2)</f>
        <v>2.58348718527599</v>
      </c>
    </row>
    <row r="15" customFormat="false" ht="15" hidden="false" customHeight="false" outlineLevel="0" collapsed="false">
      <c r="A15" s="0" t="n">
        <v>89</v>
      </c>
      <c r="B15" s="0" t="n">
        <v>72</v>
      </c>
    </row>
    <row r="16" customFormat="false" ht="15" hidden="false" customHeight="false" outlineLevel="0" collapsed="false">
      <c r="A16" s="0" t="n">
        <v>87</v>
      </c>
      <c r="B16" s="0" t="n">
        <v>73</v>
      </c>
    </row>
    <row r="17" customFormat="false" ht="15" hidden="false" customHeight="false" outlineLevel="0" collapsed="false">
      <c r="A17" s="0" t="n">
        <v>81</v>
      </c>
      <c r="B17" s="0" t="n">
        <v>59</v>
      </c>
    </row>
    <row r="18" customFormat="false" ht="15" hidden="false" customHeight="false" outlineLevel="0" collapsed="false">
      <c r="A18" s="0" t="n">
        <v>75</v>
      </c>
      <c r="B18" s="0" t="n">
        <v>54</v>
      </c>
    </row>
    <row r="19" customFormat="false" ht="15" hidden="false" customHeight="false" outlineLevel="0" collapsed="false">
      <c r="C19" s="0" t="s">
        <v>8</v>
      </c>
      <c r="D19" s="0" t="s">
        <v>9</v>
      </c>
      <c r="E19" s="0" t="s">
        <v>10</v>
      </c>
      <c r="F19" s="0" t="s">
        <v>11</v>
      </c>
    </row>
    <row r="20" customFormat="false" ht="15" hidden="false" customHeight="false" outlineLevel="0" collapsed="false">
      <c r="C20" s="0" t="n">
        <f aca="false">$D$2 - C1*$E$2</f>
        <v>75.8153035562639</v>
      </c>
      <c r="D20" s="0" t="n">
        <f aca="false">$D$2 + C1*$E$2</f>
        <v>89.5180297770695</v>
      </c>
      <c r="E20" s="0" t="n">
        <f aca="false">COUNTIFS($A$1:$A$18,"&gt;"&amp;C20,$A$1:$A$18, "&lt;"&amp;D20)</f>
        <v>14</v>
      </c>
      <c r="F20" s="0" t="n">
        <f aca="false">E20*100/COUNT($A$1:$A$18)</f>
        <v>77.7777777777778</v>
      </c>
    </row>
    <row r="21" customFormat="false" ht="15" hidden="false" customHeight="false" outlineLevel="0" collapsed="false">
      <c r="C21" s="0" t="n">
        <f aca="false">$D$2 - C2*$E$2</f>
        <v>68.9639404458611</v>
      </c>
      <c r="D21" s="0" t="n">
        <f aca="false">$D$2 + C2*$E$2</f>
        <v>96.3693928874723</v>
      </c>
      <c r="E21" s="0" t="n">
        <f aca="false">COUNTIFS($A$1:$A$18,"&gt;"&amp;C21,$A$1:$A$18, "&lt;"&amp;D21)</f>
        <v>17</v>
      </c>
      <c r="F21" s="0" t="n">
        <f aca="false">E21*100/COUNT($A$1:$A$18)</f>
        <v>94.4444444444444</v>
      </c>
    </row>
    <row r="22" customFormat="false" ht="15" hidden="false" customHeight="false" outlineLevel="0" collapsed="false">
      <c r="C22" s="0" t="n">
        <f aca="false">$D$2 - C3*$E$2</f>
        <v>62.1125773354583</v>
      </c>
      <c r="D22" s="0" t="n">
        <f aca="false">$D$2 + C3*$E$2</f>
        <v>103.220755997875</v>
      </c>
      <c r="E22" s="0" t="n">
        <f aca="false">COUNTIFS($A$1:$A$18,"&gt;"&amp;C22,$A$1:$A$18, "&lt;"&amp;D22)</f>
        <v>18</v>
      </c>
      <c r="F22" s="0" t="n">
        <f aca="false">E22*100/COUNT($A$1:$A$18)</f>
        <v>100</v>
      </c>
    </row>
    <row r="26" customFormat="false" ht="15" hidden="false" customHeight="false" outlineLevel="0" collapsed="false">
      <c r="C26" s="0" t="s">
        <v>12</v>
      </c>
      <c r="D26" s="0" t="s">
        <v>13</v>
      </c>
    </row>
    <row r="27" customFormat="false" ht="15" hidden="false" customHeight="false" outlineLevel="0" collapsed="false">
      <c r="C27" s="0" t="n">
        <f aca="false">ROUND(1+LOG(COUNT(A1:A18),2), 0)</f>
        <v>5</v>
      </c>
      <c r="D27" s="0" t="n">
        <f aca="false">(MAX(A1:A18) - MIN(A1:A18))/C27</f>
        <v>5.4</v>
      </c>
    </row>
    <row r="29" customFormat="false" ht="15" hidden="false" customHeight="false" outlineLevel="0" collapsed="false">
      <c r="C29" s="0" t="s">
        <v>8</v>
      </c>
      <c r="D29" s="0" t="s">
        <v>14</v>
      </c>
      <c r="E29" s="0" t="s">
        <v>10</v>
      </c>
      <c r="F29" s="0" t="s">
        <v>15</v>
      </c>
      <c r="G29" s="0" t="s">
        <v>16</v>
      </c>
    </row>
    <row r="30" customFormat="false" ht="15" hidden="false" customHeight="false" outlineLevel="0" collapsed="false">
      <c r="C30" s="0" t="n">
        <f aca="false">MIN($A$1:$A$18) + (C1-1)*$D$27</f>
        <v>68</v>
      </c>
      <c r="D30" s="0" t="n">
        <f aca="false">MIN($A$1:$A$18) + C1*$D$27</f>
        <v>73.4</v>
      </c>
      <c r="E30" s="0" t="n">
        <f aca="false">COUNTIFS($A$1:$A$18,"&gt;="&amp;C30,$A$1:$A$18, "&lt;"&amp;D30)</f>
        <v>1</v>
      </c>
      <c r="F30" s="0" t="n">
        <f aca="false">SUMIFS($B$1:$B$18,$A$1:$A$18,"&gt;="&amp;C30,$A$1:$A$18,"&lt;"&amp;D30)</f>
        <v>38</v>
      </c>
      <c r="G30" s="0" t="n">
        <f aca="false">AVERAGEIFS($B$1:$B$18,$A$1:$A$18,"&gt;="&amp;C30,$A$1:$A$18,"&lt;"&amp;D30)</f>
        <v>38</v>
      </c>
    </row>
    <row r="31" customFormat="false" ht="15" hidden="false" customHeight="false" outlineLevel="0" collapsed="false">
      <c r="C31" s="0" t="n">
        <f aca="false">MIN($A$1:$A$18) + (C2-1)*$D$27</f>
        <v>73.4</v>
      </c>
      <c r="D31" s="0" t="n">
        <f aca="false">MIN($A$1:$A$18) + C2*$D$27</f>
        <v>78.8</v>
      </c>
      <c r="E31" s="0" t="n">
        <f aca="false">COUNTIFS($A$1:$A$18,"&gt;="&amp;C31,$A$1:$A$18, "&lt;"&amp;D31)</f>
        <v>4</v>
      </c>
      <c r="F31" s="0" t="n">
        <f aca="false">SUMIFS($B$1:$B$18,$A$1:$A$18,"&gt;="&amp;C31,$A$1:$A$18,"&lt;"&amp;D31)</f>
        <v>219</v>
      </c>
      <c r="G31" s="0" t="n">
        <f aca="false">AVERAGEIFS($B$1:$B$18,$A$1:$A$18,"&gt;="&amp;C31,$A$1:$A$18,"&lt;"&amp;D31)</f>
        <v>54.75</v>
      </c>
    </row>
    <row r="32" customFormat="false" ht="15" hidden="false" customHeight="false" outlineLevel="0" collapsed="false">
      <c r="C32" s="0" t="n">
        <f aca="false">MIN($A$1:$A$18) + (C3-1)*$D$27</f>
        <v>78.8</v>
      </c>
      <c r="D32" s="0" t="n">
        <f aca="false">MIN($A$1:$A$18) + C3*$D$27</f>
        <v>84.2</v>
      </c>
      <c r="E32" s="0" t="n">
        <f aca="false">COUNTIFS($A$1:$A$18,"&gt;="&amp;C32,$A$1:$A$18, "&lt;"&amp;D32)</f>
        <v>5</v>
      </c>
      <c r="F32" s="0" t="n">
        <f aca="false">SUMIFS($B$1:$B$18,$A$1:$A$18,"&gt;="&amp;C32,$A$1:$A$18,"&lt;"&amp;D32)</f>
        <v>299</v>
      </c>
      <c r="G32" s="0" t="n">
        <f aca="false">AVERAGEIFS($B$1:$B$18,$A$1:$A$18,"&gt;="&amp;C32,$A$1:$A$18,"&lt;"&amp;D32)</f>
        <v>59.8</v>
      </c>
    </row>
    <row r="33" customFormat="false" ht="15" hidden="false" customHeight="false" outlineLevel="0" collapsed="false">
      <c r="C33" s="0" t="n">
        <f aca="false">MIN($A$1:$A$18) + (C4-1)*$D$27</f>
        <v>84.2</v>
      </c>
      <c r="D33" s="0" t="n">
        <f aca="false">MIN($A$1:$A$18) + C4*$D$27</f>
        <v>89.6</v>
      </c>
      <c r="E33" s="0" t="n">
        <f aca="false">COUNTIFS($A$1:$A$18,"&gt;="&amp;C33,$A$1:$A$18, "&lt;"&amp;D33)</f>
        <v>6</v>
      </c>
      <c r="F33" s="0" t="n">
        <f aca="false">SUMIFS($B$1:$B$18,$A$1:$A$18,"&gt;="&amp;C33,$A$1:$A$18,"&lt;"&amp;D33)</f>
        <v>424</v>
      </c>
      <c r="G33" s="0" t="n">
        <f aca="false">AVERAGEIFS($B$1:$B$18,$A$1:$A$18,"&gt;="&amp;C33,$A$1:$A$18,"&lt;"&amp;D33)</f>
        <v>70.6666666666667</v>
      </c>
    </row>
    <row r="34" customFormat="false" ht="15" hidden="false" customHeight="false" outlineLevel="0" collapsed="false">
      <c r="C34" s="0" t="n">
        <f aca="false">MIN($A$1:$A$18) + (C5-1)*$D$27</f>
        <v>89.6</v>
      </c>
      <c r="D34" s="0" t="n">
        <f aca="false">MIN($A$1:$A$18) + C5*$D$27</f>
        <v>95</v>
      </c>
      <c r="E34" s="0" t="n">
        <f aca="false">COUNTIFS($A$1:$A$18,"&gt;="&amp;C34,$A$1:$A$18, "&lt;="&amp;D34)</f>
        <v>2</v>
      </c>
      <c r="F34" s="0" t="n">
        <f aca="false">SUMIFS($B$1:$B$18,$A$1:$A$18,"&gt;="&amp;C34,$A$1:$A$18,"&lt;="&amp;D34)</f>
        <v>167</v>
      </c>
      <c r="G34" s="0" t="n">
        <f aca="false">AVERAGEIFS($B$1:$B$18,$A$1:$A$18,"&gt;="&amp;C34,$A$1:$A$18,"&lt;="&amp;D34)</f>
        <v>83.5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2016-11-03T00:59:55Z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