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K19" i="1"/>
  <c r="H19" i="1"/>
  <c r="I19" i="1"/>
  <c r="J19" i="1"/>
  <c r="L19" i="1"/>
  <c r="M19" i="1"/>
  <c r="G19" i="1"/>
  <c r="I15" i="1"/>
  <c r="J15" i="1"/>
  <c r="K15" i="1"/>
  <c r="L15" i="1"/>
  <c r="M15" i="1"/>
  <c r="H15" i="1"/>
  <c r="I12" i="1"/>
  <c r="J12" i="1"/>
  <c r="K12" i="1"/>
  <c r="L12" i="1"/>
  <c r="M12" i="1"/>
  <c r="H12" i="1"/>
  <c r="M5" i="1"/>
  <c r="L5" i="1"/>
  <c r="I5" i="1"/>
  <c r="J5" i="1"/>
  <c r="K5" i="1"/>
  <c r="H5" i="1"/>
  <c r="E13" i="1" l="1"/>
  <c r="G9" i="1" s="1"/>
  <c r="H8" i="1" s="1"/>
  <c r="H9" i="1" s="1"/>
  <c r="I8" i="1" s="1"/>
  <c r="I9" i="1" s="1"/>
  <c r="J8" i="1" s="1"/>
  <c r="J9" i="1" s="1"/>
  <c r="K8" i="1" s="1"/>
  <c r="K9" i="1" s="1"/>
  <c r="L8" i="1" s="1"/>
  <c r="L9" i="1" s="1"/>
  <c r="M8" i="1" s="1"/>
  <c r="M9" i="1" s="1"/>
  <c r="E12" i="1"/>
  <c r="E5" i="1"/>
  <c r="E6" i="1" s="1"/>
  <c r="G2" i="1" s="1"/>
  <c r="H1" i="1" s="1"/>
  <c r="H2" i="1" s="1"/>
  <c r="I1" i="1" s="1"/>
  <c r="I2" i="1" s="1"/>
  <c r="J1" i="1" s="1"/>
  <c r="J2" i="1" s="1"/>
  <c r="K1" i="1" s="1"/>
  <c r="K2" i="1" s="1"/>
  <c r="L1" i="1" s="1"/>
  <c r="L2" i="1" s="1"/>
  <c r="M1" i="1" s="1"/>
  <c r="M2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4" i="1"/>
  <c r="M18" i="1" l="1"/>
  <c r="J10" i="1"/>
  <c r="L18" i="1"/>
  <c r="H18" i="1"/>
  <c r="G14" i="1"/>
  <c r="G18" i="1"/>
  <c r="H10" i="1"/>
  <c r="K18" i="1"/>
  <c r="M14" i="1"/>
  <c r="G10" i="1"/>
  <c r="L14" i="1"/>
  <c r="K14" i="1"/>
  <c r="I10" i="1"/>
  <c r="J18" i="1"/>
  <c r="J14" i="1"/>
  <c r="M10" i="1"/>
  <c r="I14" i="1"/>
  <c r="L10" i="1"/>
  <c r="I18" i="1"/>
  <c r="H14" i="1"/>
  <c r="K10" i="1"/>
  <c r="E9" i="1"/>
  <c r="E10" i="1"/>
  <c r="E2" i="1"/>
  <c r="M7" i="1"/>
  <c r="M17" i="1"/>
  <c r="G17" i="1"/>
  <c r="L7" i="1"/>
  <c r="H3" i="1"/>
  <c r="L17" i="1"/>
  <c r="H17" i="1"/>
  <c r="G3" i="1"/>
  <c r="L3" i="1"/>
  <c r="K17" i="1"/>
  <c r="K7" i="1"/>
  <c r="G7" i="1"/>
  <c r="M3" i="1"/>
  <c r="J17" i="1"/>
  <c r="J7" i="1"/>
  <c r="I3" i="1"/>
  <c r="I7" i="1"/>
  <c r="K3" i="1"/>
  <c r="I17" i="1"/>
  <c r="H7" i="1"/>
  <c r="J3" i="1"/>
  <c r="E3" i="1"/>
</calcChain>
</file>

<file path=xl/sharedStrings.xml><?xml version="1.0" encoding="utf-8"?>
<sst xmlns="http://schemas.openxmlformats.org/spreadsheetml/2006/main" count="37" uniqueCount="23">
  <si>
    <t>Дата</t>
  </si>
  <si>
    <t>RBSM</t>
  </si>
  <si>
    <t>Приращение</t>
  </si>
  <si>
    <t>1 отрезок времени</t>
  </si>
  <si>
    <t>2 отрезок времени</t>
  </si>
  <si>
    <t>Xmin</t>
  </si>
  <si>
    <t>Xmax</t>
  </si>
  <si>
    <t>n1</t>
  </si>
  <si>
    <t>n2</t>
  </si>
  <si>
    <t>Количество интервалов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</si>
  <si>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X1</t>
    </r>
  </si>
  <si>
    <t>ΔX2</t>
  </si>
  <si>
    <t>Количество</t>
  </si>
  <si>
    <t>Начало интервала</t>
  </si>
  <si>
    <t>Конец интервала</t>
  </si>
  <si>
    <t>Общий отрезок</t>
  </si>
  <si>
    <t>Значение критерия Пирсона набл.</t>
  </si>
  <si>
    <t>Количество1</t>
  </si>
  <si>
    <t>Количество2</t>
  </si>
  <si>
    <t>*                  *</t>
  </si>
  <si>
    <t>Количество степеней свободы</t>
  </si>
  <si>
    <t>Критическая точка</t>
  </si>
  <si>
    <t>Достигнутый уровень значимости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</si>
</sst>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1" xfId="1" applyBorder="1"/>
    <xf numFmtId="0" fontId="1" fillId="2" borderId="1" xfId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topLeftCell="C10" workbookViewId="0">
      <selection activeCell="G23" sqref="G23"/>
    </sheetView>
  </sheetViews>
  <sheetFormatPr defaultRowHeight="14.4" x14ac:dyDescent="0.3"/>
  <cols>
    <col min="3" max="3" width="12" bestFit="1" customWidth="1"/>
    <col min="4" max="4" width="21.88671875" bestFit="1" customWidth="1"/>
    <col min="6" max="6" width="16.77734375" bestFit="1" customWidth="1"/>
    <col min="7" max="7" width="9.88671875" customWidth="1"/>
    <col min="11" max="11" width="12" bestFit="1" customWidth="1"/>
  </cols>
  <sheetData>
    <row r="1" spans="1:13" ht="15" thickBot="1" x14ac:dyDescent="0.35">
      <c r="A1" s="2"/>
      <c r="B1" s="2">
        <v>13</v>
      </c>
      <c r="C1" s="4" t="s">
        <v>2</v>
      </c>
      <c r="D1" s="5" t="s">
        <v>3</v>
      </c>
      <c r="E1" s="16"/>
      <c r="F1" s="7" t="s">
        <v>13</v>
      </c>
      <c r="G1" s="6">
        <v>-0.09</v>
      </c>
      <c r="H1" s="6">
        <f>G2</f>
        <v>-2.0000000000000004E-2</v>
      </c>
      <c r="I1" s="6">
        <f t="shared" ref="I1:M1" si="0">H2</f>
        <v>4.9999999999999989E-2</v>
      </c>
      <c r="J1" s="6">
        <f t="shared" si="0"/>
        <v>0.11999999999999998</v>
      </c>
      <c r="K1" s="6">
        <f t="shared" si="0"/>
        <v>0.18999999999999997</v>
      </c>
      <c r="L1" s="6">
        <f>K2</f>
        <v>0.25999999999999995</v>
      </c>
      <c r="M1" s="11">
        <f t="shared" si="0"/>
        <v>0.32999999999999996</v>
      </c>
    </row>
    <row r="2" spans="1:13" x14ac:dyDescent="0.3">
      <c r="A2" s="2" t="s">
        <v>0</v>
      </c>
      <c r="B2" s="2" t="s">
        <v>1</v>
      </c>
      <c r="C2" s="4"/>
      <c r="D2" s="7" t="s">
        <v>5</v>
      </c>
      <c r="E2" s="6">
        <f>MIN(C4:C83)</f>
        <v>-8.6726998491704399E-2</v>
      </c>
      <c r="F2" s="7" t="s">
        <v>14</v>
      </c>
      <c r="G2" s="6">
        <f>G1+E6</f>
        <v>-2.0000000000000004E-2</v>
      </c>
      <c r="H2" s="6">
        <f>H1+$E$6</f>
        <v>4.9999999999999989E-2</v>
      </c>
      <c r="I2" s="6">
        <f t="shared" ref="I2:K2" si="1">I1+$E$6</f>
        <v>0.11999999999999998</v>
      </c>
      <c r="J2" s="6">
        <f t="shared" si="1"/>
        <v>0.18999999999999997</v>
      </c>
      <c r="K2" s="6">
        <f t="shared" si="1"/>
        <v>0.25999999999999995</v>
      </c>
      <c r="L2" s="6">
        <f>L1+$E$6</f>
        <v>0.32999999999999996</v>
      </c>
      <c r="M2" s="11">
        <f t="shared" ref="M2" si="2">M1+$E$6</f>
        <v>0.39999999999999997</v>
      </c>
    </row>
    <row r="3" spans="1:13" x14ac:dyDescent="0.3">
      <c r="A3" s="2">
        <v>20150105</v>
      </c>
      <c r="B3" s="2">
        <v>3.625</v>
      </c>
      <c r="C3" s="4"/>
      <c r="D3" s="7" t="s">
        <v>6</v>
      </c>
      <c r="E3" s="6">
        <f>MAX(C4:C83)</f>
        <v>0.39338235294117635</v>
      </c>
      <c r="F3" s="7" t="s">
        <v>12</v>
      </c>
      <c r="G3" s="6">
        <f>COUNTIFS($C$4:$C$83, "&lt;-0,02" )</f>
        <v>17</v>
      </c>
      <c r="H3" s="6">
        <f>COUNTIFS($C$4:$C$83, "&gt;-0,02",$C$4:$C$83, "&lt;=0,05" )</f>
        <v>58</v>
      </c>
      <c r="I3" s="6">
        <f>COUNTIFS($C$4:$C$83, "&gt;0,05",$C$4:$C$83, "&lt;=0,12" )</f>
        <v>3</v>
      </c>
      <c r="J3" s="6">
        <f>COUNTIFS($C$4:$C$83, "&gt;0,12",$C$4:$C$83, "&lt;=0,19" )</f>
        <v>1</v>
      </c>
      <c r="K3" s="6">
        <f>COUNTIFS($C$4:$C$83, "&gt;0,19",$C$4:$C$83, "&lt;=0,26" )</f>
        <v>0</v>
      </c>
      <c r="L3" s="6">
        <f>COUNTIFS($C$4:$C$83, "&gt;0,26",$C$4:$C$83, "&lt;=0,33" )</f>
        <v>0</v>
      </c>
      <c r="M3" s="11">
        <f>COUNTIFS($C$4:$C$83, "&gt;0,33",$C$4:$C$83, "&lt;=0,4" )</f>
        <v>1</v>
      </c>
    </row>
    <row r="4" spans="1:13" x14ac:dyDescent="0.3">
      <c r="A4" s="2">
        <v>20150106</v>
      </c>
      <c r="B4" s="2">
        <v>3.79</v>
      </c>
      <c r="C4">
        <f>(B4-B3)/B3</f>
        <v>4.5517241379310354E-2</v>
      </c>
      <c r="D4" s="7" t="s">
        <v>7</v>
      </c>
      <c r="E4" s="6">
        <v>81</v>
      </c>
      <c r="F4" s="7"/>
      <c r="G4" s="6"/>
      <c r="H4" s="6"/>
      <c r="I4" s="6"/>
      <c r="J4" s="6"/>
      <c r="K4" s="6"/>
      <c r="L4" s="6"/>
      <c r="M4" s="11"/>
    </row>
    <row r="5" spans="1:13" x14ac:dyDescent="0.3">
      <c r="A5" s="2">
        <v>20150108</v>
      </c>
      <c r="B5" s="2">
        <v>3.875</v>
      </c>
      <c r="C5">
        <f t="shared" ref="C5:C68" si="3">(B5-B4)/B4</f>
        <v>2.2427440633245373E-2</v>
      </c>
      <c r="D5" s="7" t="s">
        <v>9</v>
      </c>
      <c r="E5" s="6">
        <f>1+INT(LOG(E4,2))</f>
        <v>7</v>
      </c>
      <c r="F5" s="7" t="s">
        <v>13</v>
      </c>
      <c r="G5" s="6">
        <v>-0.09</v>
      </c>
      <c r="H5" s="6">
        <f>G6</f>
        <v>-2.5000000000000001E-2</v>
      </c>
      <c r="I5" s="6">
        <f t="shared" ref="I5:M5" si="4">H6</f>
        <v>-0.01</v>
      </c>
      <c r="J5" s="6">
        <f t="shared" si="4"/>
        <v>-2E-3</v>
      </c>
      <c r="K5" s="6">
        <f t="shared" si="4"/>
        <v>5.0000000000000001E-3</v>
      </c>
      <c r="L5" s="6">
        <f>K6</f>
        <v>1.4999999999999999E-2</v>
      </c>
      <c r="M5" s="6">
        <f t="shared" si="4"/>
        <v>2.5000000000000001E-2</v>
      </c>
    </row>
    <row r="6" spans="1:13" x14ac:dyDescent="0.3">
      <c r="A6" s="2">
        <v>20150109</v>
      </c>
      <c r="B6" s="2">
        <v>4.0449999999999999</v>
      </c>
      <c r="C6">
        <f t="shared" si="3"/>
        <v>4.3870967741935468E-2</v>
      </c>
      <c r="D6" s="8" t="s">
        <v>10</v>
      </c>
      <c r="E6" s="6">
        <f>(0.4+0.09)/E5</f>
        <v>6.9999999999999993E-2</v>
      </c>
      <c r="F6" s="7" t="s">
        <v>14</v>
      </c>
      <c r="G6" s="6">
        <v>-2.5000000000000001E-2</v>
      </c>
      <c r="H6" s="6">
        <v>-0.01</v>
      </c>
      <c r="I6" s="6">
        <v>-2E-3</v>
      </c>
      <c r="J6" s="19">
        <v>5.0000000000000001E-3</v>
      </c>
      <c r="K6" s="6">
        <v>1.4999999999999999E-2</v>
      </c>
      <c r="L6" s="6">
        <v>2.5000000000000001E-2</v>
      </c>
      <c r="M6" s="11">
        <v>0.4</v>
      </c>
    </row>
    <row r="7" spans="1:13" x14ac:dyDescent="0.3">
      <c r="A7" s="2">
        <v>20150112</v>
      </c>
      <c r="B7" s="2">
        <v>3.8849999999999998</v>
      </c>
      <c r="C7">
        <f t="shared" si="3"/>
        <v>-3.9555006180469754E-2</v>
      </c>
      <c r="D7" s="9"/>
      <c r="E7" s="10"/>
      <c r="F7" s="9" t="s">
        <v>12</v>
      </c>
      <c r="G7" s="10">
        <f>COUNTIFS($C$4:$C$83, "&lt;-0,025" )</f>
        <v>12</v>
      </c>
      <c r="H7" s="10">
        <f>COUNTIFS($C$4:$C$83, "&gt;-0,025",$C$4:$C$83, "&lt;=-0,01" )</f>
        <v>10</v>
      </c>
      <c r="I7" s="10">
        <f>COUNTIFS($C$4:$C$83, "&gt;-0,01",$C$4:$C$83, "&lt;=-0,002" )</f>
        <v>13</v>
      </c>
      <c r="J7" s="10">
        <f>COUNTIFS($C$4:$C$83, "&gt;-0,002",$C$4:$C$83, "&lt;=0,005" )</f>
        <v>12</v>
      </c>
      <c r="K7" s="10">
        <f>COUNTIFS($C$4:$C$83, "&gt;0,005",$C$4:$C$83, "&lt;=0,015" )</f>
        <v>10</v>
      </c>
      <c r="L7" s="10">
        <f>COUNTIFS($C$4:$C$83, "&gt;0,015",$C$4:$C$83, "&lt;=0,025" )</f>
        <v>11</v>
      </c>
      <c r="M7" s="12">
        <f>COUNTIFS($C$4:$C$83, "&gt;0,025",$C$4:$C$83, "&lt;=0,4" )</f>
        <v>12</v>
      </c>
    </row>
    <row r="8" spans="1:13" ht="15" thickBot="1" x14ac:dyDescent="0.35">
      <c r="A8" s="2">
        <v>20150113</v>
      </c>
      <c r="B8" s="2">
        <v>3.8250000000000002</v>
      </c>
      <c r="C8">
        <f t="shared" si="3"/>
        <v>-1.5444015444015344E-2</v>
      </c>
      <c r="D8" s="13" t="s">
        <v>4</v>
      </c>
      <c r="E8" s="17"/>
      <c r="F8" s="18" t="s">
        <v>13</v>
      </c>
      <c r="G8" s="14">
        <v>-0.04</v>
      </c>
      <c r="H8" s="14">
        <f>G9</f>
        <v>-0.03</v>
      </c>
      <c r="I8" s="14">
        <f t="shared" ref="I8:M8" si="5">H9</f>
        <v>-1.9999999999999997E-2</v>
      </c>
      <c r="J8" s="14">
        <f t="shared" si="5"/>
        <v>-9.9999999999999967E-3</v>
      </c>
      <c r="K8" s="14">
        <f t="shared" si="5"/>
        <v>0</v>
      </c>
      <c r="L8" s="14">
        <f t="shared" si="5"/>
        <v>0.01</v>
      </c>
      <c r="M8" s="15">
        <f t="shared" si="5"/>
        <v>0.02</v>
      </c>
    </row>
    <row r="9" spans="1:13" x14ac:dyDescent="0.3">
      <c r="A9" s="2">
        <v>20150114</v>
      </c>
      <c r="B9" s="2">
        <v>3.8849999999999998</v>
      </c>
      <c r="C9">
        <f t="shared" si="3"/>
        <v>1.5686274509803817E-2</v>
      </c>
      <c r="D9" s="7" t="s">
        <v>5</v>
      </c>
      <c r="E9" s="6">
        <f>MIN(C85:C168)</f>
        <v>-3.4791252485089429E-2</v>
      </c>
      <c r="F9" s="7" t="s">
        <v>14</v>
      </c>
      <c r="G9" s="6">
        <f>G8+E13</f>
        <v>-0.03</v>
      </c>
      <c r="H9" s="6">
        <f>H8+$E$13</f>
        <v>-1.9999999999999997E-2</v>
      </c>
      <c r="I9" s="6">
        <f t="shared" ref="I9:M9" si="6">I8+$E$13</f>
        <v>-9.9999999999999967E-3</v>
      </c>
      <c r="J9" s="6">
        <f t="shared" si="6"/>
        <v>0</v>
      </c>
      <c r="K9" s="6">
        <f t="shared" si="6"/>
        <v>0.01</v>
      </c>
      <c r="L9" s="6">
        <f t="shared" si="6"/>
        <v>0.02</v>
      </c>
      <c r="M9" s="11">
        <f t="shared" si="6"/>
        <v>0.03</v>
      </c>
    </row>
    <row r="10" spans="1:13" x14ac:dyDescent="0.3">
      <c r="A10" s="2">
        <v>20150115</v>
      </c>
      <c r="B10" s="2">
        <v>3.91</v>
      </c>
      <c r="C10">
        <f t="shared" si="3"/>
        <v>6.4350064350065265E-3</v>
      </c>
      <c r="D10" s="7" t="s">
        <v>6</v>
      </c>
      <c r="E10" s="6">
        <f>MAX(C85:C168)</f>
        <v>2.895927601809941E-2</v>
      </c>
      <c r="F10" s="7" t="s">
        <v>12</v>
      </c>
      <c r="G10" s="6">
        <f>COUNTIFS($C$85:$C$168, "&lt;-0,03")</f>
        <v>2</v>
      </c>
      <c r="H10" s="6">
        <f>COUNTIFS($C$85:$C$168, "&gt;-0,03",$C$85:$C$168, "&lt;=-0,02" )</f>
        <v>3</v>
      </c>
      <c r="I10" s="6">
        <f>COUNTIFS($C$85:$C$168, "&gt;-0,02",$C$85:$C$168, "&lt;=-0,01" )</f>
        <v>10</v>
      </c>
      <c r="J10" s="6">
        <f>COUNTIFS($C$85:$C$168, "&gt;-0,01",$C$85:$C$168, "&lt;=0" )</f>
        <v>37</v>
      </c>
      <c r="K10" s="6">
        <f>COUNTIFS($C$85:$C$168, "&gt;0",$C$85:$C$168, "&lt;=0,01" )</f>
        <v>25</v>
      </c>
      <c r="L10" s="6">
        <f>COUNTIFS($C$85:$C$168, "&gt;0,01",$C$85:$C$168, "&lt;=0,02" )</f>
        <v>3</v>
      </c>
      <c r="M10" s="11">
        <f>COUNTIFS($C$85:$C$168, "&gt;0,02",$C$85:$C$168, "&lt;=0,03" )</f>
        <v>4</v>
      </c>
    </row>
    <row r="11" spans="1:13" x14ac:dyDescent="0.3">
      <c r="A11" s="2">
        <v>20150116</v>
      </c>
      <c r="B11" s="2">
        <v>3.96</v>
      </c>
      <c r="C11">
        <f t="shared" si="3"/>
        <v>1.2787723785166195E-2</v>
      </c>
      <c r="D11" s="7" t="s">
        <v>8</v>
      </c>
      <c r="E11" s="6">
        <v>85</v>
      </c>
      <c r="F11" s="7"/>
      <c r="G11" s="6"/>
      <c r="H11" s="6"/>
      <c r="I11" s="6"/>
      <c r="J11" s="6"/>
      <c r="K11" s="6"/>
      <c r="L11" s="6"/>
      <c r="M11" s="11"/>
    </row>
    <row r="12" spans="1:13" x14ac:dyDescent="0.3">
      <c r="A12" s="2">
        <v>20150119</v>
      </c>
      <c r="B12" s="2">
        <v>3.9849999999999999</v>
      </c>
      <c r="C12">
        <f t="shared" si="3"/>
        <v>6.3131313131312905E-3</v>
      </c>
      <c r="D12" s="7" t="s">
        <v>9</v>
      </c>
      <c r="E12" s="6">
        <f>1+INT(LOG(E11,2))</f>
        <v>7</v>
      </c>
      <c r="F12" s="7" t="s">
        <v>13</v>
      </c>
      <c r="G12" s="6">
        <v>-0.04</v>
      </c>
      <c r="H12" s="6">
        <f>G13</f>
        <v>-0.01</v>
      </c>
      <c r="I12" s="6">
        <f t="shared" ref="I12:M12" si="7">H13</f>
        <v>-5.0000000000000001E-3</v>
      </c>
      <c r="J12" s="6">
        <f t="shared" si="7"/>
        <v>-1E-3</v>
      </c>
      <c r="K12" s="6">
        <f t="shared" si="7"/>
        <v>2E-3</v>
      </c>
      <c r="L12" s="6">
        <f t="shared" si="7"/>
        <v>5.0000000000000001E-3</v>
      </c>
      <c r="M12" s="11">
        <f t="shared" si="7"/>
        <v>0.01</v>
      </c>
    </row>
    <row r="13" spans="1:13" x14ac:dyDescent="0.3">
      <c r="A13" s="2">
        <v>20150120</v>
      </c>
      <c r="B13" s="2">
        <v>3.96</v>
      </c>
      <c r="C13">
        <f t="shared" si="3"/>
        <v>-6.2735257214554356E-3</v>
      </c>
      <c r="D13" s="7" t="s">
        <v>11</v>
      </c>
      <c r="E13" s="6">
        <f>(0.03+0.04)/7</f>
        <v>0.01</v>
      </c>
      <c r="F13" s="7" t="s">
        <v>14</v>
      </c>
      <c r="G13" s="6">
        <v>-0.01</v>
      </c>
      <c r="H13" s="6">
        <v>-5.0000000000000001E-3</v>
      </c>
      <c r="I13" s="6">
        <v>-1E-3</v>
      </c>
      <c r="J13" s="6">
        <v>2E-3</v>
      </c>
      <c r="K13" s="6">
        <v>5.0000000000000001E-3</v>
      </c>
      <c r="L13" s="6">
        <v>0.01</v>
      </c>
      <c r="M13" s="11">
        <v>0.03</v>
      </c>
    </row>
    <row r="14" spans="1:13" x14ac:dyDescent="0.3">
      <c r="A14" s="2">
        <v>20150121</v>
      </c>
      <c r="B14" s="2">
        <v>3.9950000000000001</v>
      </c>
      <c r="C14">
        <f t="shared" si="3"/>
        <v>8.8383838383838745E-3</v>
      </c>
      <c r="D14" s="9"/>
      <c r="E14" s="10"/>
      <c r="F14" s="9" t="s">
        <v>12</v>
      </c>
      <c r="G14" s="10">
        <f>COUNTIFS($C$85:$C$168, "&gt;-0,04",$C$85:$C$168, "&lt;=-0,01" )</f>
        <v>15</v>
      </c>
      <c r="H14" s="10">
        <f>COUNTIFS($C$85:$C$168, "&gt;-0,01",$C$85:$C$168, "&lt;=-0,005" )</f>
        <v>15</v>
      </c>
      <c r="I14" s="10">
        <f>COUNTIFS($C$85:$C$168, "&gt;-0,005",$C$85:$C$168, "&lt;=-0,001" )</f>
        <v>13</v>
      </c>
      <c r="J14" s="10">
        <f>COUNTIFS($C$85:$C$168, "&gt;-0,001",$C$85:$C$168, "&lt;=0,002" )</f>
        <v>13</v>
      </c>
      <c r="K14" s="10">
        <f>COUNTIFS($C$85:$C$168, "&gt;0,002",$C$85:$C$168, "&lt;=0,005" )</f>
        <v>10</v>
      </c>
      <c r="L14" s="10">
        <f>COUNTIFS($C$85:$C$168, "&gt;0,005",$C$85:$C$168, "&lt;=0,01" )</f>
        <v>11</v>
      </c>
      <c r="M14" s="12">
        <f>COUNTIFS($C$85:$C$168, "&gt;0,01",$C$85:$C$168, "&lt;=0,03" )</f>
        <v>7</v>
      </c>
    </row>
    <row r="15" spans="1:13" x14ac:dyDescent="0.3">
      <c r="A15" s="2">
        <v>20150122</v>
      </c>
      <c r="B15" s="2">
        <v>3.9950000000000001</v>
      </c>
      <c r="C15">
        <f t="shared" si="3"/>
        <v>0</v>
      </c>
      <c r="D15" s="21" t="s">
        <v>15</v>
      </c>
      <c r="E15" s="21"/>
      <c r="F15" s="22" t="s">
        <v>13</v>
      </c>
      <c r="G15" s="22">
        <v>-0.09</v>
      </c>
      <c r="H15" s="22">
        <f>G16</f>
        <v>-0.02</v>
      </c>
      <c r="I15" s="22">
        <f t="shared" ref="I15:M15" si="8">H16</f>
        <v>-0.01</v>
      </c>
      <c r="J15" s="22">
        <f t="shared" si="8"/>
        <v>-5.0000000000000001E-3</v>
      </c>
      <c r="K15" s="22">
        <f t="shared" si="8"/>
        <v>-1E-3</v>
      </c>
      <c r="L15" s="22">
        <f t="shared" si="8"/>
        <v>1E-3</v>
      </c>
      <c r="M15" s="22">
        <f t="shared" si="8"/>
        <v>7.0000000000000001E-3</v>
      </c>
    </row>
    <row r="16" spans="1:13" x14ac:dyDescent="0.3">
      <c r="A16" s="2">
        <v>20150123</v>
      </c>
      <c r="B16" s="2">
        <v>3.9950000000000001</v>
      </c>
      <c r="C16">
        <f t="shared" si="3"/>
        <v>0</v>
      </c>
      <c r="D16" s="22"/>
      <c r="E16" s="22"/>
      <c r="F16" s="22" t="s">
        <v>14</v>
      </c>
      <c r="G16" s="22">
        <v>-0.02</v>
      </c>
      <c r="H16" s="22">
        <v>-0.01</v>
      </c>
      <c r="I16" s="22">
        <v>-5.0000000000000001E-3</v>
      </c>
      <c r="J16" s="22">
        <v>-1E-3</v>
      </c>
      <c r="K16" s="22">
        <v>1E-3</v>
      </c>
      <c r="L16" s="22">
        <v>7.0000000000000001E-3</v>
      </c>
      <c r="M16" s="22"/>
    </row>
    <row r="17" spans="1:13" x14ac:dyDescent="0.3">
      <c r="A17" s="2">
        <v>20150126</v>
      </c>
      <c r="B17" s="2">
        <v>3.9</v>
      </c>
      <c r="C17">
        <f t="shared" si="3"/>
        <v>-2.3779724655819824E-2</v>
      </c>
      <c r="D17" s="22"/>
      <c r="E17" s="22"/>
      <c r="F17" s="22" t="s">
        <v>17</v>
      </c>
      <c r="G17" s="22">
        <f>COUNTIFS($C$4:$C$83, "&lt;-0,02" )</f>
        <v>17</v>
      </c>
      <c r="H17" s="22">
        <f>COUNTIFS($C$4:$C$83, "&gt;-0,02",$C$4:$C$83, "&lt;=-0,01" )</f>
        <v>5</v>
      </c>
      <c r="I17" s="22">
        <f>COUNTIFS($C$4:$C$83, "&gt;-0,01",$C$4:$C$83, "&lt;=-0,005" )</f>
        <v>8</v>
      </c>
      <c r="J17" s="22">
        <f>COUNTIFS($C$4:$C$83, "&gt;-0,005",$C$4:$C$83, "&lt;=-0,001" )</f>
        <v>5</v>
      </c>
      <c r="K17" s="22">
        <f>COUNTIFS($C$4:$C$83, "&gt;-0,001",$C$4:$C$83, "&lt;=0,001" )</f>
        <v>7</v>
      </c>
      <c r="L17" s="22">
        <f>COUNTIFS($C$4:$C$83, "&gt;0,001",$C$4:$C$83, "&lt;=0,007" )</f>
        <v>8</v>
      </c>
      <c r="M17" s="22">
        <f>COUNTIFS($C$4:$C$83, "&gt;0,007",$C$4:$C$83, "&lt;=0,4" )</f>
        <v>30</v>
      </c>
    </row>
    <row r="18" spans="1:13" x14ac:dyDescent="0.3">
      <c r="A18" s="2">
        <v>20150127</v>
      </c>
      <c r="B18" s="2">
        <v>3.9</v>
      </c>
      <c r="C18">
        <f t="shared" si="3"/>
        <v>0</v>
      </c>
      <c r="D18" s="22"/>
      <c r="E18" s="22"/>
      <c r="F18" s="22" t="s">
        <v>18</v>
      </c>
      <c r="G18" s="22">
        <f>COUNTIFS($C$85:$C$168, "&lt;=-0,02" )</f>
        <v>5</v>
      </c>
      <c r="H18" s="22">
        <f>COUNTIFS($C$85:$C$168, "&gt;-0,02",$C$85:$C$168, "&lt;=-0,01" )</f>
        <v>10</v>
      </c>
      <c r="I18" s="22">
        <f>COUNTIFS($C$85:$C$168, "&gt;-0,01",$C$85:$C$168, "&lt;=-0,005" )</f>
        <v>15</v>
      </c>
      <c r="J18" s="22">
        <f>COUNTIFS($C$85:$C$168, "&gt;-0,005",$C$85:$C$168, "&lt;=-0,001" )</f>
        <v>13</v>
      </c>
      <c r="K18" s="22">
        <f>COUNTIFS($C$85:$C$168, "&gt;-0,001",$C$85:$C$168, "&lt;=0,001" )</f>
        <v>10</v>
      </c>
      <c r="L18" s="22">
        <f>COUNTIFS($C$85:$C$168, "&gt;0,001",$C$85:$C$168, "&lt;=0,007" )</f>
        <v>20</v>
      </c>
      <c r="M18" s="22">
        <f>COUNTIFS($C$85:$C$168, "&gt;0,007",$C$85:$C$168, "&lt;=0,4" )</f>
        <v>11</v>
      </c>
    </row>
    <row r="19" spans="1:13" x14ac:dyDescent="0.3">
      <c r="A19" s="2">
        <v>20150128</v>
      </c>
      <c r="B19" s="2">
        <v>3.96</v>
      </c>
      <c r="C19">
        <f t="shared" si="3"/>
        <v>1.5384615384615399E-2</v>
      </c>
      <c r="D19" s="3" t="s">
        <v>19</v>
      </c>
      <c r="E19" s="3"/>
      <c r="F19" s="3"/>
      <c r="G19">
        <f>(1/(G17+G18))*POWER((G17/$E$4)-(G18/$E$11),2)</f>
        <v>1.037136953522389E-3</v>
      </c>
      <c r="H19">
        <f>(1/(H17+H18))*POWER((H17/$E$4)-(H18/$E$11),2)</f>
        <v>2.084597971270239E-4</v>
      </c>
      <c r="I19">
        <f>(1/(I17+I18))*POWER((I17/$E$4)-(I18/$E$11),2)</f>
        <v>2.6252570826966541E-4</v>
      </c>
      <c r="J19">
        <f>(1/(J17+J18))*POWER((J17/$E$4)-(J18/$E$11),2)</f>
        <v>4.622095273522472E-4</v>
      </c>
      <c r="K19">
        <f>(1/(K17+K18))*POWER((K17/$E$4)-(K18/$E$11),2)</f>
        <v>5.7361448446995414E-5</v>
      </c>
      <c r="L19">
        <f>(1/(L17+L18))*POWER((L17/$E$4)-(L18/$E$11),2)</f>
        <v>6.6571721348374199E-4</v>
      </c>
      <c r="M19">
        <f>(1/(M17+M18))*POWER((M17/$E$4)-(M18/$E$11),2)</f>
        <v>1.4161231620432736E-3</v>
      </c>
    </row>
    <row r="20" spans="1:13" x14ac:dyDescent="0.3">
      <c r="A20" s="2">
        <v>20150129</v>
      </c>
      <c r="B20" s="2">
        <v>3.9950000000000001</v>
      </c>
      <c r="C20">
        <f t="shared" si="3"/>
        <v>8.8383838383838745E-3</v>
      </c>
      <c r="D20" s="20" t="s">
        <v>16</v>
      </c>
      <c r="E20" s="20"/>
      <c r="F20" s="20"/>
      <c r="G20">
        <f>E11*E4*SUM(G19:M19)</f>
        <v>28.294140283539139</v>
      </c>
    </row>
    <row r="21" spans="1:13" x14ac:dyDescent="0.3">
      <c r="A21" s="2">
        <v>20150130</v>
      </c>
      <c r="B21" s="2">
        <v>4.0149999999999997</v>
      </c>
      <c r="C21">
        <f t="shared" si="3"/>
        <v>5.0062578222777408E-3</v>
      </c>
      <c r="D21" s="3" t="s">
        <v>20</v>
      </c>
      <c r="E21" s="3"/>
      <c r="F21" s="3"/>
      <c r="G21">
        <f>(2-1)*(E5-1)</f>
        <v>6</v>
      </c>
    </row>
    <row r="22" spans="1:13" x14ac:dyDescent="0.3">
      <c r="A22" s="2">
        <v>20150202</v>
      </c>
      <c r="B22" s="2">
        <v>4.1150000000000002</v>
      </c>
      <c r="C22">
        <f t="shared" si="3"/>
        <v>2.4906600249066137E-2</v>
      </c>
      <c r="D22" s="3" t="s">
        <v>21</v>
      </c>
      <c r="E22" s="3"/>
      <c r="F22" s="3"/>
      <c r="G22">
        <f>CHIINV(0.05,6)</f>
        <v>12.591587243743978</v>
      </c>
    </row>
    <row r="23" spans="1:13" x14ac:dyDescent="0.3">
      <c r="A23" s="2">
        <v>20150203</v>
      </c>
      <c r="B23" s="2">
        <v>4.0599999999999996</v>
      </c>
      <c r="C23">
        <f t="shared" si="3"/>
        <v>-1.3365735115431494E-2</v>
      </c>
      <c r="D23" s="3" t="s">
        <v>22</v>
      </c>
      <c r="E23" s="3"/>
      <c r="F23" s="3"/>
      <c r="G23">
        <f>_xlfn.CHISQ.DIST.RT(G20,G21)</f>
        <v>8.2703057154436604E-5</v>
      </c>
    </row>
    <row r="24" spans="1:13" x14ac:dyDescent="0.3">
      <c r="A24" s="2">
        <v>20150204</v>
      </c>
      <c r="B24" s="2">
        <v>4.04</v>
      </c>
      <c r="C24">
        <f t="shared" si="3"/>
        <v>-4.9261083743841316E-3</v>
      </c>
    </row>
    <row r="25" spans="1:13" x14ac:dyDescent="0.3">
      <c r="A25" s="2">
        <v>20150205</v>
      </c>
      <c r="B25" s="2">
        <v>4.0049999999999999</v>
      </c>
      <c r="C25">
        <f t="shared" si="3"/>
        <v>-8.6633663366336988E-3</v>
      </c>
    </row>
    <row r="26" spans="1:13" x14ac:dyDescent="0.3">
      <c r="A26" s="2">
        <v>20150206</v>
      </c>
      <c r="B26" s="2">
        <v>4.04</v>
      </c>
      <c r="C26">
        <f t="shared" si="3"/>
        <v>8.7390761548065271E-3</v>
      </c>
    </row>
    <row r="27" spans="1:13" x14ac:dyDescent="0.3">
      <c r="A27" s="2">
        <v>20150209</v>
      </c>
      <c r="B27" s="2">
        <v>4.0949999999999998</v>
      </c>
      <c r="C27">
        <f t="shared" si="3"/>
        <v>1.3613861386138543E-2</v>
      </c>
    </row>
    <row r="28" spans="1:13" x14ac:dyDescent="0.3">
      <c r="A28" s="2">
        <v>20150210</v>
      </c>
      <c r="B28" s="2">
        <v>4.08</v>
      </c>
      <c r="C28">
        <f t="shared" si="3"/>
        <v>-3.6630036630035849E-3</v>
      </c>
    </row>
    <row r="29" spans="1:13" x14ac:dyDescent="0.3">
      <c r="A29" s="2">
        <v>20150211</v>
      </c>
      <c r="B29" s="2">
        <v>5.6849999999999996</v>
      </c>
      <c r="C29">
        <f t="shared" si="3"/>
        <v>0.39338235294117635</v>
      </c>
    </row>
    <row r="30" spans="1:13" x14ac:dyDescent="0.3">
      <c r="A30" s="2">
        <v>20150212</v>
      </c>
      <c r="B30" s="2">
        <v>6.69</v>
      </c>
      <c r="C30">
        <f t="shared" si="3"/>
        <v>0.17678100263852259</v>
      </c>
    </row>
    <row r="31" spans="1:13" x14ac:dyDescent="0.3">
      <c r="A31" s="2">
        <v>20150213</v>
      </c>
      <c r="B31" s="2">
        <v>6.16</v>
      </c>
      <c r="C31">
        <f t="shared" si="3"/>
        <v>-7.9222720478325889E-2</v>
      </c>
    </row>
    <row r="32" spans="1:13" x14ac:dyDescent="0.3">
      <c r="A32" s="2">
        <v>20150216</v>
      </c>
      <c r="B32" s="2">
        <v>6.17</v>
      </c>
      <c r="C32">
        <f t="shared" si="3"/>
        <v>1.6233766233765888E-3</v>
      </c>
    </row>
    <row r="33" spans="1:3" x14ac:dyDescent="0.3">
      <c r="A33" s="2">
        <v>20150217</v>
      </c>
      <c r="B33" s="2">
        <v>5.98</v>
      </c>
      <c r="C33">
        <f t="shared" si="3"/>
        <v>-3.0794165316045299E-2</v>
      </c>
    </row>
    <row r="34" spans="1:3" x14ac:dyDescent="0.3">
      <c r="A34" s="2">
        <v>20150218</v>
      </c>
      <c r="B34" s="2">
        <v>6.47</v>
      </c>
      <c r="C34">
        <f t="shared" si="3"/>
        <v>8.1939799331103555E-2</v>
      </c>
    </row>
    <row r="35" spans="1:3" x14ac:dyDescent="0.3">
      <c r="A35" s="2">
        <v>20150219</v>
      </c>
      <c r="B35" s="2">
        <v>6.21</v>
      </c>
      <c r="C35">
        <f t="shared" si="3"/>
        <v>-4.0185471406491466E-2</v>
      </c>
    </row>
    <row r="36" spans="1:3" x14ac:dyDescent="0.3">
      <c r="A36" s="2">
        <v>20150220</v>
      </c>
      <c r="B36" s="2">
        <v>6.9</v>
      </c>
      <c r="C36">
        <f t="shared" si="3"/>
        <v>0.11111111111111117</v>
      </c>
    </row>
    <row r="37" spans="1:3" x14ac:dyDescent="0.3">
      <c r="A37" s="2">
        <v>20150224</v>
      </c>
      <c r="B37" s="2">
        <v>7.0149999999999997</v>
      </c>
      <c r="C37">
        <f t="shared" si="3"/>
        <v>1.6666666666666569E-2</v>
      </c>
    </row>
    <row r="38" spans="1:3" x14ac:dyDescent="0.3">
      <c r="A38" s="2">
        <v>20150225</v>
      </c>
      <c r="B38" s="2">
        <v>6.92</v>
      </c>
      <c r="C38">
        <f t="shared" si="3"/>
        <v>-1.3542409123307165E-2</v>
      </c>
    </row>
    <row r="39" spans="1:3" x14ac:dyDescent="0.3">
      <c r="A39" s="2">
        <v>20150226</v>
      </c>
      <c r="B39" s="2">
        <v>7.03</v>
      </c>
      <c r="C39">
        <f t="shared" si="3"/>
        <v>1.5895953757225481E-2</v>
      </c>
    </row>
    <row r="40" spans="1:3" x14ac:dyDescent="0.3">
      <c r="A40" s="2">
        <v>20150227</v>
      </c>
      <c r="B40" s="2">
        <v>7</v>
      </c>
      <c r="C40">
        <f t="shared" si="3"/>
        <v>-4.2674253200569341E-3</v>
      </c>
    </row>
    <row r="41" spans="1:3" x14ac:dyDescent="0.3">
      <c r="A41" s="2">
        <v>20150302</v>
      </c>
      <c r="B41" s="2">
        <v>7.02</v>
      </c>
      <c r="C41">
        <f t="shared" si="3"/>
        <v>2.8571428571427964E-3</v>
      </c>
    </row>
    <row r="42" spans="1:3" x14ac:dyDescent="0.3">
      <c r="A42" s="2">
        <v>20150303</v>
      </c>
      <c r="B42" s="2">
        <v>6.86</v>
      </c>
      <c r="C42">
        <f t="shared" si="3"/>
        <v>-2.2792022792022686E-2</v>
      </c>
    </row>
    <row r="43" spans="1:3" x14ac:dyDescent="0.3">
      <c r="A43" s="2">
        <v>20150304</v>
      </c>
      <c r="B43" s="2">
        <v>7.085</v>
      </c>
      <c r="C43">
        <f t="shared" si="3"/>
        <v>3.2798833819241931E-2</v>
      </c>
    </row>
    <row r="44" spans="1:3" x14ac:dyDescent="0.3">
      <c r="A44" s="2">
        <v>20150305</v>
      </c>
      <c r="B44" s="2">
        <v>7.3</v>
      </c>
      <c r="C44">
        <f t="shared" si="3"/>
        <v>3.0345800988002804E-2</v>
      </c>
    </row>
    <row r="45" spans="1:3" x14ac:dyDescent="0.3">
      <c r="A45" s="2">
        <v>20150306</v>
      </c>
      <c r="B45" s="2">
        <v>7.2450000000000001</v>
      </c>
      <c r="C45">
        <f t="shared" si="3"/>
        <v>-7.534246575342427E-3</v>
      </c>
    </row>
    <row r="46" spans="1:3" x14ac:dyDescent="0.3">
      <c r="A46" s="2">
        <v>20150310</v>
      </c>
      <c r="B46" s="2">
        <v>6.7</v>
      </c>
      <c r="C46">
        <f t="shared" si="3"/>
        <v>-7.5224292615596947E-2</v>
      </c>
    </row>
    <row r="47" spans="1:3" x14ac:dyDescent="0.3">
      <c r="A47" s="2">
        <v>20150311</v>
      </c>
      <c r="B47" s="2">
        <v>6.6950000000000003</v>
      </c>
      <c r="C47">
        <f t="shared" si="3"/>
        <v>-7.4626865671640198E-4</v>
      </c>
    </row>
    <row r="48" spans="1:3" x14ac:dyDescent="0.3">
      <c r="A48" s="2">
        <v>20150312</v>
      </c>
      <c r="B48" s="2">
        <v>6.63</v>
      </c>
      <c r="C48">
        <f t="shared" si="3"/>
        <v>-9.708737864077728E-3</v>
      </c>
    </row>
    <row r="49" spans="1:3" x14ac:dyDescent="0.3">
      <c r="A49" s="2">
        <v>20150313</v>
      </c>
      <c r="B49" s="2">
        <v>6.0549999999999997</v>
      </c>
      <c r="C49">
        <f t="shared" si="3"/>
        <v>-8.6726998491704399E-2</v>
      </c>
    </row>
    <row r="50" spans="1:3" x14ac:dyDescent="0.3">
      <c r="A50" s="2">
        <v>20150316</v>
      </c>
      <c r="B50" s="2">
        <v>5.89</v>
      </c>
      <c r="C50">
        <f t="shared" si="3"/>
        <v>-2.7250206440957894E-2</v>
      </c>
    </row>
    <row r="51" spans="1:3" x14ac:dyDescent="0.3">
      <c r="A51" s="2">
        <v>20150317</v>
      </c>
      <c r="B51" s="2">
        <v>5.89</v>
      </c>
      <c r="C51">
        <f t="shared" si="3"/>
        <v>0</v>
      </c>
    </row>
    <row r="52" spans="1:3" x14ac:dyDescent="0.3">
      <c r="A52" s="2">
        <v>20150318</v>
      </c>
      <c r="B52" s="2">
        <v>5.96</v>
      </c>
      <c r="C52">
        <f t="shared" si="3"/>
        <v>1.1884550084889693E-2</v>
      </c>
    </row>
    <row r="53" spans="1:3" x14ac:dyDescent="0.3">
      <c r="A53" s="2">
        <v>20150319</v>
      </c>
      <c r="B53" s="2">
        <v>5.9450000000000003</v>
      </c>
      <c r="C53">
        <f t="shared" si="3"/>
        <v>-2.5167785234898794E-3</v>
      </c>
    </row>
    <row r="54" spans="1:3" x14ac:dyDescent="0.3">
      <c r="A54" s="2">
        <v>20150320</v>
      </c>
      <c r="B54" s="2">
        <v>5.8949999999999996</v>
      </c>
      <c r="C54">
        <f t="shared" si="3"/>
        <v>-8.4104289318756454E-3</v>
      </c>
    </row>
    <row r="55" spans="1:3" x14ac:dyDescent="0.3">
      <c r="A55" s="2">
        <v>20150323</v>
      </c>
      <c r="B55" s="2">
        <v>5.77</v>
      </c>
      <c r="C55">
        <f t="shared" si="3"/>
        <v>-2.1204410517387619E-2</v>
      </c>
    </row>
    <row r="56" spans="1:3" x14ac:dyDescent="0.3">
      <c r="A56" s="2">
        <v>20150324</v>
      </c>
      <c r="B56" s="2">
        <v>5.77</v>
      </c>
      <c r="C56">
        <f t="shared" si="3"/>
        <v>0</v>
      </c>
    </row>
    <row r="57" spans="1:3" x14ac:dyDescent="0.3">
      <c r="A57" s="2">
        <v>20150325</v>
      </c>
      <c r="B57" s="2">
        <v>5.7949999999999999</v>
      </c>
      <c r="C57">
        <f t="shared" si="3"/>
        <v>4.3327556325823847E-3</v>
      </c>
    </row>
    <row r="58" spans="1:3" x14ac:dyDescent="0.3">
      <c r="A58" s="2">
        <v>20150326</v>
      </c>
      <c r="B58" s="2">
        <v>5.5</v>
      </c>
      <c r="C58">
        <f t="shared" si="3"/>
        <v>-5.0905953408110431E-2</v>
      </c>
    </row>
    <row r="59" spans="1:3" x14ac:dyDescent="0.3">
      <c r="A59" s="2">
        <v>20150327</v>
      </c>
      <c r="B59" s="2">
        <v>5.39</v>
      </c>
      <c r="C59">
        <f t="shared" si="3"/>
        <v>-2.0000000000000059E-2</v>
      </c>
    </row>
    <row r="60" spans="1:3" x14ac:dyDescent="0.3">
      <c r="A60" s="2">
        <v>20150330</v>
      </c>
      <c r="B60" s="2">
        <v>5.64</v>
      </c>
      <c r="C60">
        <f t="shared" si="3"/>
        <v>4.63821892393321E-2</v>
      </c>
    </row>
    <row r="61" spans="1:3" x14ac:dyDescent="0.3">
      <c r="A61" s="2">
        <v>20150331</v>
      </c>
      <c r="B61" s="2">
        <v>5.6050000000000004</v>
      </c>
      <c r="C61">
        <f t="shared" si="3"/>
        <v>-6.2056737588651167E-3</v>
      </c>
    </row>
    <row r="62" spans="1:3" x14ac:dyDescent="0.3">
      <c r="A62" s="2">
        <v>20150401</v>
      </c>
      <c r="B62" s="2">
        <v>5.69</v>
      </c>
      <c r="C62">
        <f t="shared" si="3"/>
        <v>1.5165031222123097E-2</v>
      </c>
    </row>
    <row r="63" spans="1:3" x14ac:dyDescent="0.3">
      <c r="A63" s="2">
        <v>20150402</v>
      </c>
      <c r="B63" s="2">
        <v>6.08</v>
      </c>
      <c r="C63">
        <f t="shared" si="3"/>
        <v>6.8541300527240709E-2</v>
      </c>
    </row>
    <row r="64" spans="1:3" x14ac:dyDescent="0.3">
      <c r="A64" s="2">
        <v>20150403</v>
      </c>
      <c r="B64" s="2">
        <v>6.1</v>
      </c>
      <c r="C64">
        <f t="shared" si="3"/>
        <v>3.2894736842104563E-3</v>
      </c>
    </row>
    <row r="65" spans="1:3" x14ac:dyDescent="0.3">
      <c r="A65" s="2">
        <v>20150406</v>
      </c>
      <c r="B65" s="2">
        <v>6.38</v>
      </c>
      <c r="C65">
        <f t="shared" si="3"/>
        <v>4.5901639344262342E-2</v>
      </c>
    </row>
    <row r="66" spans="1:3" x14ac:dyDescent="0.3">
      <c r="A66" s="2">
        <v>20150407</v>
      </c>
      <c r="B66" s="2">
        <v>6.2249999999999996</v>
      </c>
      <c r="C66">
        <f t="shared" si="3"/>
        <v>-2.4294670846395024E-2</v>
      </c>
    </row>
    <row r="67" spans="1:3" x14ac:dyDescent="0.3">
      <c r="A67" s="2">
        <v>20150408</v>
      </c>
      <c r="B67" s="2">
        <v>6.0549999999999997</v>
      </c>
      <c r="C67">
        <f t="shared" si="3"/>
        <v>-2.7309236947791155E-2</v>
      </c>
    </row>
    <row r="68" spans="1:3" x14ac:dyDescent="0.3">
      <c r="A68" s="2">
        <v>20150409</v>
      </c>
      <c r="B68" s="2">
        <v>6.14</v>
      </c>
      <c r="C68">
        <f t="shared" si="3"/>
        <v>1.4037985136251027E-2</v>
      </c>
    </row>
    <row r="69" spans="1:3" x14ac:dyDescent="0.3">
      <c r="A69" s="2">
        <v>20150410</v>
      </c>
      <c r="B69" s="2">
        <v>5.94</v>
      </c>
      <c r="C69">
        <f t="shared" ref="C69:C132" si="9">(B69-B68)/B68</f>
        <v>-3.2573289902280013E-2</v>
      </c>
    </row>
    <row r="70" spans="1:3" x14ac:dyDescent="0.3">
      <c r="A70" s="2">
        <v>20150413</v>
      </c>
      <c r="B70" s="2">
        <v>6.0549999999999997</v>
      </c>
      <c r="C70">
        <f t="shared" si="9"/>
        <v>1.9360269360269244E-2</v>
      </c>
    </row>
    <row r="71" spans="1:3" x14ac:dyDescent="0.3">
      <c r="A71" s="2">
        <v>20150414</v>
      </c>
      <c r="B71" s="2">
        <v>5.9950000000000001</v>
      </c>
      <c r="C71">
        <f t="shared" si="9"/>
        <v>-9.9091659785300757E-3</v>
      </c>
    </row>
    <row r="72" spans="1:3" x14ac:dyDescent="0.3">
      <c r="A72" s="2">
        <v>20150415</v>
      </c>
      <c r="B72" s="2">
        <v>6.0949999999999998</v>
      </c>
      <c r="C72">
        <f t="shared" si="9"/>
        <v>1.6680567139282676E-2</v>
      </c>
    </row>
    <row r="73" spans="1:3" x14ac:dyDescent="0.3">
      <c r="A73" s="2">
        <v>20150416</v>
      </c>
      <c r="B73" s="2">
        <v>6.1950000000000003</v>
      </c>
      <c r="C73">
        <f t="shared" si="9"/>
        <v>1.640689089417564E-2</v>
      </c>
    </row>
    <row r="74" spans="1:3" x14ac:dyDescent="0.3">
      <c r="A74" s="2">
        <v>20150417</v>
      </c>
      <c r="B74" s="2">
        <v>6.0350000000000001</v>
      </c>
      <c r="C74">
        <f t="shared" si="9"/>
        <v>-2.5827280064568223E-2</v>
      </c>
    </row>
    <row r="75" spans="1:3" x14ac:dyDescent="0.3">
      <c r="A75" s="2">
        <v>20150420</v>
      </c>
      <c r="B75" s="2">
        <v>6.0149999999999997</v>
      </c>
      <c r="C75">
        <f t="shared" si="9"/>
        <v>-3.3140016570009051E-3</v>
      </c>
    </row>
    <row r="76" spans="1:3" x14ac:dyDescent="0.3">
      <c r="A76" s="2">
        <v>20150421</v>
      </c>
      <c r="B76" s="2">
        <v>6.2549999999999999</v>
      </c>
      <c r="C76">
        <f t="shared" si="9"/>
        <v>3.9900249376558644E-2</v>
      </c>
    </row>
    <row r="77" spans="1:3" x14ac:dyDescent="0.3">
      <c r="A77" s="2">
        <v>20150422</v>
      </c>
      <c r="B77" s="2">
        <v>6.17</v>
      </c>
      <c r="C77">
        <f t="shared" si="9"/>
        <v>-1.358912869704236E-2</v>
      </c>
    </row>
    <row r="78" spans="1:3" x14ac:dyDescent="0.3">
      <c r="A78" s="2">
        <v>20150423</v>
      </c>
      <c r="B78" s="2">
        <v>5.94</v>
      </c>
      <c r="C78">
        <f t="shared" si="9"/>
        <v>-3.7277147487844331E-2</v>
      </c>
    </row>
    <row r="79" spans="1:3" x14ac:dyDescent="0.3">
      <c r="A79" s="2">
        <v>20150424</v>
      </c>
      <c r="B79" s="2">
        <v>6.0449999999999999</v>
      </c>
      <c r="C79">
        <f t="shared" si="9"/>
        <v>1.7676767676767596E-2</v>
      </c>
    </row>
    <row r="80" spans="1:3" x14ac:dyDescent="0.3">
      <c r="A80" s="2">
        <v>20150427</v>
      </c>
      <c r="B80" s="2">
        <v>6</v>
      </c>
      <c r="C80">
        <f t="shared" si="9"/>
        <v>-7.4441687344913039E-3</v>
      </c>
    </row>
    <row r="81" spans="1:3" x14ac:dyDescent="0.3">
      <c r="A81" s="2">
        <v>20150428</v>
      </c>
      <c r="B81" s="2">
        <v>5.93</v>
      </c>
      <c r="C81">
        <f t="shared" si="9"/>
        <v>-1.1666666666666714E-2</v>
      </c>
    </row>
    <row r="82" spans="1:3" x14ac:dyDescent="0.3">
      <c r="A82" s="2">
        <v>20150429</v>
      </c>
      <c r="B82" s="2">
        <v>5.9349999999999996</v>
      </c>
      <c r="C82">
        <f t="shared" si="9"/>
        <v>8.4317032040470382E-4</v>
      </c>
    </row>
    <row r="83" spans="1:3" x14ac:dyDescent="0.3">
      <c r="A83" s="2">
        <v>20150430</v>
      </c>
      <c r="B83" s="2">
        <v>5.9550000000000001</v>
      </c>
      <c r="C83">
        <f t="shared" si="9"/>
        <v>3.3698399326032792E-3</v>
      </c>
    </row>
    <row r="84" spans="1:3" x14ac:dyDescent="0.3">
      <c r="A84" s="1">
        <v>20150505</v>
      </c>
      <c r="B84" s="1">
        <v>6.0750000000000002</v>
      </c>
    </row>
    <row r="85" spans="1:3" x14ac:dyDescent="0.3">
      <c r="A85" s="1">
        <v>20150506</v>
      </c>
      <c r="B85" s="1">
        <v>6.03</v>
      </c>
      <c r="C85">
        <f t="shared" si="9"/>
        <v>-7.4074074074073955E-3</v>
      </c>
    </row>
    <row r="86" spans="1:3" x14ac:dyDescent="0.3">
      <c r="A86" s="1">
        <v>20150507</v>
      </c>
      <c r="B86" s="1">
        <v>5.9649999999999999</v>
      </c>
      <c r="C86">
        <f t="shared" si="9"/>
        <v>-1.0779436152570545E-2</v>
      </c>
    </row>
    <row r="87" spans="1:3" x14ac:dyDescent="0.3">
      <c r="A87" s="1">
        <v>20150508</v>
      </c>
      <c r="B87" s="1">
        <v>5.99</v>
      </c>
      <c r="C87">
        <f t="shared" si="9"/>
        <v>4.1911148365465813E-3</v>
      </c>
    </row>
    <row r="88" spans="1:3" x14ac:dyDescent="0.3">
      <c r="A88" s="1">
        <v>20150512</v>
      </c>
      <c r="B88" s="1">
        <v>6.0449999999999999</v>
      </c>
      <c r="C88">
        <f t="shared" si="9"/>
        <v>9.1819699499164804E-3</v>
      </c>
    </row>
    <row r="89" spans="1:3" x14ac:dyDescent="0.3">
      <c r="A89" s="1">
        <v>20150513</v>
      </c>
      <c r="B89" s="1">
        <v>5.9850000000000003</v>
      </c>
      <c r="C89">
        <f t="shared" si="9"/>
        <v>-9.9255583126550227E-3</v>
      </c>
    </row>
    <row r="90" spans="1:3" x14ac:dyDescent="0.3">
      <c r="A90" s="1">
        <v>20150514</v>
      </c>
      <c r="B90" s="1">
        <v>5.9349999999999996</v>
      </c>
      <c r="C90">
        <f t="shared" si="9"/>
        <v>-8.3542188805347875E-3</v>
      </c>
    </row>
    <row r="91" spans="1:3" x14ac:dyDescent="0.3">
      <c r="A91" s="1">
        <v>20150515</v>
      </c>
      <c r="B91" s="1">
        <v>5.9349999999999996</v>
      </c>
      <c r="C91">
        <f t="shared" si="9"/>
        <v>0</v>
      </c>
    </row>
    <row r="92" spans="1:3" x14ac:dyDescent="0.3">
      <c r="A92" s="1">
        <v>20150518</v>
      </c>
      <c r="B92" s="1">
        <v>5.92</v>
      </c>
      <c r="C92">
        <f t="shared" si="9"/>
        <v>-2.5273799494523472E-3</v>
      </c>
    </row>
    <row r="93" spans="1:3" x14ac:dyDescent="0.3">
      <c r="A93" s="1">
        <v>20150519</v>
      </c>
      <c r="B93" s="1">
        <v>5.85</v>
      </c>
      <c r="C93">
        <f t="shared" si="9"/>
        <v>-1.1824324324324372E-2</v>
      </c>
    </row>
    <row r="94" spans="1:3" x14ac:dyDescent="0.3">
      <c r="A94" s="1">
        <v>20150520</v>
      </c>
      <c r="B94" s="1">
        <v>5.86</v>
      </c>
      <c r="C94">
        <f t="shared" si="9"/>
        <v>1.709401709401825E-3</v>
      </c>
    </row>
    <row r="95" spans="1:3" x14ac:dyDescent="0.3">
      <c r="A95" s="1">
        <v>20150521</v>
      </c>
      <c r="B95" s="1">
        <v>5.8949999999999996</v>
      </c>
      <c r="C95">
        <f t="shared" si="9"/>
        <v>5.9726962457336604E-3</v>
      </c>
    </row>
    <row r="96" spans="1:3" x14ac:dyDescent="0.3">
      <c r="A96" s="1">
        <v>20150522</v>
      </c>
      <c r="B96" s="1">
        <v>5.915</v>
      </c>
      <c r="C96">
        <f t="shared" si="9"/>
        <v>3.3927056827820971E-3</v>
      </c>
    </row>
    <row r="97" spans="1:3" x14ac:dyDescent="0.3">
      <c r="A97" s="1">
        <v>20150525</v>
      </c>
      <c r="B97" s="1">
        <v>5.91</v>
      </c>
      <c r="C97">
        <f t="shared" si="9"/>
        <v>-8.4530853761621188E-4</v>
      </c>
    </row>
    <row r="98" spans="1:3" x14ac:dyDescent="0.3">
      <c r="A98" s="1">
        <v>20150526</v>
      </c>
      <c r="B98" s="1">
        <v>5.89</v>
      </c>
      <c r="C98">
        <f t="shared" si="9"/>
        <v>-3.3840947546532082E-3</v>
      </c>
    </row>
    <row r="99" spans="1:3" x14ac:dyDescent="0.3">
      <c r="A99" s="1">
        <v>20150527</v>
      </c>
      <c r="B99" s="1">
        <v>5.95</v>
      </c>
      <c r="C99">
        <f t="shared" si="9"/>
        <v>1.018675721561978E-2</v>
      </c>
    </row>
    <row r="100" spans="1:3" x14ac:dyDescent="0.3">
      <c r="A100" s="1">
        <v>20150528</v>
      </c>
      <c r="B100" s="1">
        <v>6</v>
      </c>
      <c r="C100">
        <f t="shared" si="9"/>
        <v>8.4033613445377853E-3</v>
      </c>
    </row>
    <row r="101" spans="1:3" x14ac:dyDescent="0.3">
      <c r="A101" s="1">
        <v>20150529</v>
      </c>
      <c r="B101" s="1">
        <v>5.95</v>
      </c>
      <c r="C101">
        <f t="shared" si="9"/>
        <v>-8.3333333333333037E-3</v>
      </c>
    </row>
    <row r="102" spans="1:3" x14ac:dyDescent="0.3">
      <c r="A102" s="1">
        <v>20150601</v>
      </c>
      <c r="B102" s="1">
        <v>5.99</v>
      </c>
      <c r="C102">
        <f t="shared" si="9"/>
        <v>6.7226890756302577E-3</v>
      </c>
    </row>
    <row r="103" spans="1:3" x14ac:dyDescent="0.3">
      <c r="A103" s="1">
        <v>20150602</v>
      </c>
      <c r="B103" s="1">
        <v>5.9950000000000001</v>
      </c>
      <c r="C103">
        <f t="shared" si="9"/>
        <v>8.3472454090148464E-4</v>
      </c>
    </row>
    <row r="104" spans="1:3" x14ac:dyDescent="0.3">
      <c r="A104" s="1">
        <v>20150603</v>
      </c>
      <c r="B104" s="1">
        <v>5.89</v>
      </c>
      <c r="C104">
        <f t="shared" si="9"/>
        <v>-1.7514595496246944E-2</v>
      </c>
    </row>
    <row r="105" spans="1:3" x14ac:dyDescent="0.3">
      <c r="A105" s="1">
        <v>20150604</v>
      </c>
      <c r="B105" s="1">
        <v>5.84</v>
      </c>
      <c r="C105">
        <f t="shared" si="9"/>
        <v>-8.4889643463497162E-3</v>
      </c>
    </row>
    <row r="106" spans="1:3" x14ac:dyDescent="0.3">
      <c r="A106" s="1">
        <v>20150605</v>
      </c>
      <c r="B106" s="1">
        <v>5.9749999999999996</v>
      </c>
      <c r="C106">
        <f t="shared" si="9"/>
        <v>2.3116438356164348E-2</v>
      </c>
    </row>
    <row r="107" spans="1:3" x14ac:dyDescent="0.3">
      <c r="A107" s="1">
        <v>20150608</v>
      </c>
      <c r="B107" s="1">
        <v>5.95</v>
      </c>
      <c r="C107">
        <f t="shared" si="9"/>
        <v>-4.184100418409953E-3</v>
      </c>
    </row>
    <row r="108" spans="1:3" x14ac:dyDescent="0.3">
      <c r="A108" s="1">
        <v>20150609</v>
      </c>
      <c r="B108" s="1">
        <v>5.97</v>
      </c>
      <c r="C108">
        <f t="shared" si="9"/>
        <v>3.3613445378150543E-3</v>
      </c>
    </row>
    <row r="109" spans="1:3" x14ac:dyDescent="0.3">
      <c r="A109" s="1">
        <v>20150610</v>
      </c>
      <c r="B109" s="1">
        <v>5.9850000000000003</v>
      </c>
      <c r="C109">
        <f t="shared" si="9"/>
        <v>2.5125628140704472E-3</v>
      </c>
    </row>
    <row r="110" spans="1:3" x14ac:dyDescent="0.3">
      <c r="A110" s="1">
        <v>20150611</v>
      </c>
      <c r="B110" s="1">
        <v>5.89</v>
      </c>
      <c r="C110">
        <f t="shared" si="9"/>
        <v>-1.587301587301598E-2</v>
      </c>
    </row>
    <row r="111" spans="1:3" x14ac:dyDescent="0.3">
      <c r="A111" s="1">
        <v>20150615</v>
      </c>
      <c r="B111" s="1">
        <v>5.81</v>
      </c>
      <c r="C111">
        <f t="shared" si="9"/>
        <v>-1.3582342954159604E-2</v>
      </c>
    </row>
    <row r="112" spans="1:3" x14ac:dyDescent="0.3">
      <c r="A112" s="1">
        <v>20150616</v>
      </c>
      <c r="B112" s="1">
        <v>5.8449999999999998</v>
      </c>
      <c r="C112">
        <f t="shared" si="9"/>
        <v>6.0240963855421933E-3</v>
      </c>
    </row>
    <row r="113" spans="1:3" x14ac:dyDescent="0.3">
      <c r="A113" s="1">
        <v>20150617</v>
      </c>
      <c r="B113" s="1">
        <v>5.7949999999999999</v>
      </c>
      <c r="C113">
        <f t="shared" si="9"/>
        <v>-8.5543199315654111E-3</v>
      </c>
    </row>
    <row r="114" spans="1:3" x14ac:dyDescent="0.3">
      <c r="A114" s="1">
        <v>20150618</v>
      </c>
      <c r="B114" s="1">
        <v>5.7850000000000001</v>
      </c>
      <c r="C114">
        <f t="shared" si="9"/>
        <v>-1.7256255392579442E-3</v>
      </c>
    </row>
    <row r="115" spans="1:3" x14ac:dyDescent="0.3">
      <c r="A115" s="1">
        <v>20150619</v>
      </c>
      <c r="B115" s="1">
        <v>5.7649999999999997</v>
      </c>
      <c r="C115">
        <f t="shared" si="9"/>
        <v>-3.4572169403630877E-3</v>
      </c>
    </row>
    <row r="116" spans="1:3" x14ac:dyDescent="0.3">
      <c r="A116" s="1">
        <v>20150622</v>
      </c>
      <c r="B116" s="1">
        <v>5.78</v>
      </c>
      <c r="C116">
        <f t="shared" si="9"/>
        <v>2.6019080659151032E-3</v>
      </c>
    </row>
    <row r="117" spans="1:3" x14ac:dyDescent="0.3">
      <c r="A117" s="1">
        <v>20150623</v>
      </c>
      <c r="B117" s="1">
        <v>5.7249999999999996</v>
      </c>
      <c r="C117">
        <f t="shared" si="9"/>
        <v>-9.5155709342561595E-3</v>
      </c>
    </row>
    <row r="118" spans="1:3" x14ac:dyDescent="0.3">
      <c r="A118" s="1">
        <v>20150624</v>
      </c>
      <c r="B118" s="1">
        <v>5.72</v>
      </c>
      <c r="C118">
        <f t="shared" si="9"/>
        <v>-8.7336244541482864E-4</v>
      </c>
    </row>
    <row r="119" spans="1:3" x14ac:dyDescent="0.3">
      <c r="A119" s="1">
        <v>20150625</v>
      </c>
      <c r="B119" s="1">
        <v>5.55</v>
      </c>
      <c r="C119">
        <f t="shared" si="9"/>
        <v>-2.972027972027971E-2</v>
      </c>
    </row>
    <row r="120" spans="1:3" x14ac:dyDescent="0.3">
      <c r="A120" s="1">
        <v>20150626</v>
      </c>
      <c r="B120" s="1">
        <v>5.5750000000000002</v>
      </c>
      <c r="C120">
        <f t="shared" si="9"/>
        <v>4.5045045045045687E-3</v>
      </c>
    </row>
    <row r="121" spans="1:3" x14ac:dyDescent="0.3">
      <c r="A121" s="1">
        <v>20150629</v>
      </c>
      <c r="B121" s="1">
        <v>5.53</v>
      </c>
      <c r="C121">
        <f t="shared" si="9"/>
        <v>-8.0717488789237533E-3</v>
      </c>
    </row>
    <row r="122" spans="1:3" x14ac:dyDescent="0.3">
      <c r="A122" s="1">
        <v>20150630</v>
      </c>
      <c r="B122" s="1">
        <v>5.5250000000000004</v>
      </c>
      <c r="C122">
        <f t="shared" si="9"/>
        <v>-9.0415913200721394E-4</v>
      </c>
    </row>
    <row r="123" spans="1:3" x14ac:dyDescent="0.3">
      <c r="A123" s="1">
        <v>20150701</v>
      </c>
      <c r="B123" s="1">
        <v>5.5250000000000004</v>
      </c>
      <c r="C123">
        <f t="shared" si="9"/>
        <v>0</v>
      </c>
    </row>
    <row r="124" spans="1:3" x14ac:dyDescent="0.3">
      <c r="A124" s="1">
        <v>20150702</v>
      </c>
      <c r="B124" s="1">
        <v>5.6849999999999996</v>
      </c>
      <c r="C124">
        <f t="shared" si="9"/>
        <v>2.895927601809941E-2</v>
      </c>
    </row>
    <row r="125" spans="1:3" x14ac:dyDescent="0.3">
      <c r="A125" s="1">
        <v>20150703</v>
      </c>
      <c r="B125" s="1">
        <v>5.52</v>
      </c>
      <c r="C125">
        <f t="shared" si="9"/>
        <v>-2.9023746701846972E-2</v>
      </c>
    </row>
    <row r="126" spans="1:3" x14ac:dyDescent="0.3">
      <c r="A126" s="1">
        <v>20150706</v>
      </c>
      <c r="B126" s="1">
        <v>5.49</v>
      </c>
      <c r="C126">
        <f t="shared" si="9"/>
        <v>-5.4347826086955367E-3</v>
      </c>
    </row>
    <row r="127" spans="1:3" x14ac:dyDescent="0.3">
      <c r="A127" s="1">
        <v>20150707</v>
      </c>
      <c r="B127" s="1">
        <v>5.4550000000000001</v>
      </c>
      <c r="C127">
        <f t="shared" si="9"/>
        <v>-6.3752276867031221E-3</v>
      </c>
    </row>
    <row r="128" spans="1:3" x14ac:dyDescent="0.3">
      <c r="A128" s="1">
        <v>20150708</v>
      </c>
      <c r="B128" s="1">
        <v>5.28</v>
      </c>
      <c r="C128">
        <f t="shared" si="9"/>
        <v>-3.2080659945004551E-2</v>
      </c>
    </row>
    <row r="129" spans="1:3" x14ac:dyDescent="0.3">
      <c r="A129" s="1">
        <v>20150709</v>
      </c>
      <c r="B129" s="1">
        <v>5.25</v>
      </c>
      <c r="C129">
        <f t="shared" si="9"/>
        <v>-5.6818181818182288E-3</v>
      </c>
    </row>
    <row r="130" spans="1:3" x14ac:dyDescent="0.3">
      <c r="A130" s="1">
        <v>20150710</v>
      </c>
      <c r="B130" s="1">
        <v>5.18</v>
      </c>
      <c r="C130">
        <f t="shared" si="9"/>
        <v>-1.3333333333333388E-2</v>
      </c>
    </row>
    <row r="131" spans="1:3" x14ac:dyDescent="0.3">
      <c r="A131" s="1">
        <v>20150713</v>
      </c>
      <c r="B131" s="1">
        <v>5.2249999999999996</v>
      </c>
      <c r="C131">
        <f t="shared" si="9"/>
        <v>8.6872586872586734E-3</v>
      </c>
    </row>
    <row r="132" spans="1:3" x14ac:dyDescent="0.3">
      <c r="A132" s="1">
        <v>20150714</v>
      </c>
      <c r="B132" s="1">
        <v>5.19</v>
      </c>
      <c r="C132">
        <f t="shared" si="9"/>
        <v>-6.6985645933012932E-3</v>
      </c>
    </row>
    <row r="133" spans="1:3" x14ac:dyDescent="0.3">
      <c r="A133" s="1">
        <v>20150715</v>
      </c>
      <c r="B133" s="1">
        <v>5.22</v>
      </c>
      <c r="C133">
        <f t="shared" ref="C133:C168" si="10">(B133-B132)/B132</f>
        <v>5.7803468208091251E-3</v>
      </c>
    </row>
    <row r="134" spans="1:3" x14ac:dyDescent="0.3">
      <c r="A134" s="1">
        <v>20150716</v>
      </c>
      <c r="B134" s="1">
        <v>5.3550000000000004</v>
      </c>
      <c r="C134">
        <f t="shared" si="10"/>
        <v>2.5862068965517373E-2</v>
      </c>
    </row>
    <row r="135" spans="1:3" x14ac:dyDescent="0.3">
      <c r="A135" s="1">
        <v>20150717</v>
      </c>
      <c r="B135" s="1">
        <v>5.3650000000000002</v>
      </c>
      <c r="C135">
        <f t="shared" si="10"/>
        <v>1.8674136321194744E-3</v>
      </c>
    </row>
    <row r="136" spans="1:3" x14ac:dyDescent="0.3">
      <c r="A136" s="1">
        <v>20150720</v>
      </c>
      <c r="B136" s="1">
        <v>5.2649999999999997</v>
      </c>
      <c r="C136">
        <f t="shared" si="10"/>
        <v>-1.8639328984156669E-2</v>
      </c>
    </row>
    <row r="137" spans="1:3" x14ac:dyDescent="0.3">
      <c r="A137" s="1">
        <v>20150721</v>
      </c>
      <c r="B137" s="1">
        <v>5.3150000000000004</v>
      </c>
      <c r="C137">
        <f t="shared" si="10"/>
        <v>9.4966761633429649E-3</v>
      </c>
    </row>
    <row r="138" spans="1:3" x14ac:dyDescent="0.3">
      <c r="A138" s="1">
        <v>20150722</v>
      </c>
      <c r="B138" s="1">
        <v>5.3</v>
      </c>
      <c r="C138">
        <f t="shared" si="10"/>
        <v>-2.8222013170273882E-3</v>
      </c>
    </row>
    <row r="139" spans="1:3" x14ac:dyDescent="0.3">
      <c r="A139" s="1">
        <v>20150723</v>
      </c>
      <c r="B139" s="1">
        <v>5.17</v>
      </c>
      <c r="C139">
        <f t="shared" si="10"/>
        <v>-2.4528301886792434E-2</v>
      </c>
    </row>
    <row r="140" spans="1:3" x14ac:dyDescent="0.3">
      <c r="A140" s="1">
        <v>20150724</v>
      </c>
      <c r="B140" s="1">
        <v>5.1150000000000002</v>
      </c>
      <c r="C140">
        <f t="shared" si="10"/>
        <v>-1.0638297872340371E-2</v>
      </c>
    </row>
    <row r="141" spans="1:3" x14ac:dyDescent="0.3">
      <c r="A141" s="1">
        <v>20150727</v>
      </c>
      <c r="B141" s="1">
        <v>5.05</v>
      </c>
      <c r="C141">
        <f t="shared" si="10"/>
        <v>-1.2707722385141815E-2</v>
      </c>
    </row>
    <row r="142" spans="1:3" x14ac:dyDescent="0.3">
      <c r="A142" s="1">
        <v>20150728</v>
      </c>
      <c r="B142" s="1">
        <v>5.07</v>
      </c>
      <c r="C142">
        <f t="shared" si="10"/>
        <v>3.9603960396040524E-3</v>
      </c>
    </row>
    <row r="143" spans="1:3" x14ac:dyDescent="0.3">
      <c r="A143" s="1">
        <v>20150729</v>
      </c>
      <c r="B143" s="1">
        <v>5.0199999999999996</v>
      </c>
      <c r="C143">
        <f t="shared" si="10"/>
        <v>-9.8619329388561546E-3</v>
      </c>
    </row>
    <row r="144" spans="1:3" x14ac:dyDescent="0.3">
      <c r="A144" s="1">
        <v>20150730</v>
      </c>
      <c r="B144" s="1">
        <v>5.0199999999999996</v>
      </c>
      <c r="C144">
        <f t="shared" si="10"/>
        <v>0</v>
      </c>
    </row>
    <row r="145" spans="1:3" x14ac:dyDescent="0.3">
      <c r="A145" s="1">
        <v>20150731</v>
      </c>
      <c r="B145" s="1">
        <v>5.0999999999999996</v>
      </c>
      <c r="C145">
        <f t="shared" si="10"/>
        <v>1.5936254980079698E-2</v>
      </c>
    </row>
    <row r="146" spans="1:3" x14ac:dyDescent="0.3">
      <c r="A146" s="1">
        <v>20150803</v>
      </c>
      <c r="B146" s="1">
        <v>5.09</v>
      </c>
      <c r="C146">
        <f t="shared" si="10"/>
        <v>-1.9607843137254485E-3</v>
      </c>
    </row>
    <row r="147" spans="1:3" x14ac:dyDescent="0.3">
      <c r="A147" s="1">
        <v>20150804</v>
      </c>
      <c r="B147" s="1">
        <v>5.12</v>
      </c>
      <c r="C147">
        <f t="shared" si="10"/>
        <v>5.8939096267191064E-3</v>
      </c>
    </row>
    <row r="148" spans="1:3" x14ac:dyDescent="0.3">
      <c r="A148" s="1">
        <v>20150805</v>
      </c>
      <c r="B148" s="1">
        <v>5.0999999999999996</v>
      </c>
      <c r="C148">
        <f t="shared" si="10"/>
        <v>-3.9062500000000902E-3</v>
      </c>
    </row>
    <row r="149" spans="1:3" x14ac:dyDescent="0.3">
      <c r="A149" s="1">
        <v>20150806</v>
      </c>
      <c r="B149" s="1">
        <v>5.0949999999999998</v>
      </c>
      <c r="C149">
        <f t="shared" si="10"/>
        <v>-9.8039215686272427E-4</v>
      </c>
    </row>
    <row r="150" spans="1:3" x14ac:dyDescent="0.3">
      <c r="A150" s="1">
        <v>20150807</v>
      </c>
      <c r="B150" s="1">
        <v>5.0949999999999998</v>
      </c>
      <c r="C150">
        <f t="shared" si="10"/>
        <v>0</v>
      </c>
    </row>
    <row r="151" spans="1:3" x14ac:dyDescent="0.3">
      <c r="A151" s="1">
        <v>20150810</v>
      </c>
      <c r="B151" s="1">
        <v>5.21</v>
      </c>
      <c r="C151">
        <f t="shared" si="10"/>
        <v>2.2571148184494644E-2</v>
      </c>
    </row>
    <row r="152" spans="1:3" x14ac:dyDescent="0.3">
      <c r="A152" s="1">
        <v>20150811</v>
      </c>
      <c r="B152" s="1">
        <v>5.1950000000000003</v>
      </c>
      <c r="C152">
        <f t="shared" si="10"/>
        <v>-2.8790786948175969E-3</v>
      </c>
    </row>
    <row r="153" spans="1:3" x14ac:dyDescent="0.3">
      <c r="A153" s="1">
        <v>20150812</v>
      </c>
      <c r="B153" s="1">
        <v>5.17</v>
      </c>
      <c r="C153">
        <f t="shared" si="10"/>
        <v>-4.8123195380173926E-3</v>
      </c>
    </row>
    <row r="154" spans="1:3" x14ac:dyDescent="0.3">
      <c r="A154" s="1">
        <v>20150813</v>
      </c>
      <c r="B154" s="1">
        <v>5.16</v>
      </c>
      <c r="C154">
        <f t="shared" si="10"/>
        <v>-1.9342359767891271E-3</v>
      </c>
    </row>
    <row r="155" spans="1:3" x14ac:dyDescent="0.3">
      <c r="A155" s="1">
        <v>20150814</v>
      </c>
      <c r="B155" s="1">
        <v>5.15</v>
      </c>
      <c r="C155">
        <f t="shared" si="10"/>
        <v>-1.9379844961239896E-3</v>
      </c>
    </row>
    <row r="156" spans="1:3" x14ac:dyDescent="0.3">
      <c r="A156" s="1">
        <v>20150817</v>
      </c>
      <c r="B156" s="1">
        <v>5.125</v>
      </c>
      <c r="C156">
        <f t="shared" si="10"/>
        <v>-4.8543689320389039E-3</v>
      </c>
    </row>
    <row r="157" spans="1:3" x14ac:dyDescent="0.3">
      <c r="A157" s="1">
        <v>20150818</v>
      </c>
      <c r="B157" s="1">
        <v>5.0449999999999999</v>
      </c>
      <c r="C157">
        <f t="shared" si="10"/>
        <v>-1.5609756097560989E-2</v>
      </c>
    </row>
    <row r="158" spans="1:3" x14ac:dyDescent="0.3">
      <c r="A158" s="1">
        <v>20150819</v>
      </c>
      <c r="B158" s="1">
        <v>5.04</v>
      </c>
      <c r="C158">
        <f t="shared" si="10"/>
        <v>-9.9108027750245665E-4</v>
      </c>
    </row>
    <row r="159" spans="1:3" x14ac:dyDescent="0.3">
      <c r="A159" s="1">
        <v>20150820</v>
      </c>
      <c r="B159" s="1">
        <v>5.07</v>
      </c>
      <c r="C159">
        <f t="shared" si="10"/>
        <v>5.9523809523810015E-3</v>
      </c>
    </row>
    <row r="160" spans="1:3" x14ac:dyDescent="0.3">
      <c r="A160" s="1">
        <v>20150821</v>
      </c>
      <c r="B160" s="1">
        <v>5.03</v>
      </c>
      <c r="C160">
        <f t="shared" si="10"/>
        <v>-7.88954635108482E-3</v>
      </c>
    </row>
    <row r="161" spans="1:3" x14ac:dyDescent="0.3">
      <c r="A161" s="1">
        <v>20150824</v>
      </c>
      <c r="B161" s="1">
        <v>4.8550000000000004</v>
      </c>
      <c r="C161">
        <f t="shared" si="10"/>
        <v>-3.4791252485089429E-2</v>
      </c>
    </row>
    <row r="162" spans="1:3" x14ac:dyDescent="0.3">
      <c r="A162" s="1">
        <v>20150825</v>
      </c>
      <c r="B162" s="1">
        <v>4.87</v>
      </c>
      <c r="C162">
        <f t="shared" si="10"/>
        <v>3.0895983522141461E-3</v>
      </c>
    </row>
    <row r="163" spans="1:3" x14ac:dyDescent="0.3">
      <c r="A163" s="1">
        <v>20150826</v>
      </c>
      <c r="B163" s="1">
        <v>4.92</v>
      </c>
      <c r="C163">
        <f t="shared" si="10"/>
        <v>1.0266940451745343E-2</v>
      </c>
    </row>
    <row r="164" spans="1:3" x14ac:dyDescent="0.3">
      <c r="A164" s="1">
        <v>20150827</v>
      </c>
      <c r="B164" s="1">
        <v>4.95</v>
      </c>
      <c r="C164">
        <f t="shared" si="10"/>
        <v>6.0975609756098066E-3</v>
      </c>
    </row>
    <row r="165" spans="1:3" x14ac:dyDescent="0.3">
      <c r="A165" s="1">
        <v>20150828</v>
      </c>
      <c r="B165" s="1">
        <v>4.96</v>
      </c>
      <c r="C165">
        <f t="shared" si="10"/>
        <v>2.0202020202019773E-3</v>
      </c>
    </row>
    <row r="166" spans="1:3" x14ac:dyDescent="0.3">
      <c r="A166" s="1">
        <v>20150831</v>
      </c>
      <c r="B166" s="1">
        <v>4.93</v>
      </c>
      <c r="C166">
        <f t="shared" si="10"/>
        <v>-6.0483870967742437E-3</v>
      </c>
    </row>
    <row r="167" spans="1:3" x14ac:dyDescent="0.3">
      <c r="A167" s="1">
        <v>20150901</v>
      </c>
      <c r="B167" s="1">
        <v>4.9400000000000004</v>
      </c>
      <c r="C167">
        <f t="shared" si="10"/>
        <v>2.0283975659230579E-3</v>
      </c>
    </row>
    <row r="168" spans="1:3" x14ac:dyDescent="0.3">
      <c r="A168" s="1">
        <v>20150902</v>
      </c>
      <c r="B168" s="1">
        <v>4.9450000000000003</v>
      </c>
      <c r="C168">
        <f t="shared" si="10"/>
        <v>1.0121457489878326E-3</v>
      </c>
    </row>
  </sheetData>
  <mergeCells count="9">
    <mergeCell ref="D19:F19"/>
    <mergeCell ref="D21:F21"/>
    <mergeCell ref="D22:F22"/>
    <mergeCell ref="D23:F23"/>
    <mergeCell ref="C1:C3"/>
    <mergeCell ref="D1:E1"/>
    <mergeCell ref="D8:E8"/>
    <mergeCell ref="D15:E15"/>
    <mergeCell ref="D20:F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2021-04-23T07:53:03Z</dcterms:modified>
</cp:coreProperties>
</file>