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T27" i="1"/>
  <c r="R20" i="1" l="1"/>
  <c r="R21" i="1"/>
  <c r="R26" i="1"/>
  <c r="S26" i="1"/>
  <c r="T26" i="1"/>
  <c r="T25" i="1"/>
  <c r="T24" i="1"/>
  <c r="R24" i="1"/>
  <c r="R22" i="1"/>
  <c r="S22" i="1"/>
  <c r="T22" i="1"/>
  <c r="T21" i="1"/>
  <c r="T20" i="1"/>
  <c r="W17" i="1" l="1"/>
  <c r="Y17" i="1" s="1"/>
  <c r="W23" i="1"/>
  <c r="Y23" i="1" s="1"/>
  <c r="W40" i="1"/>
  <c r="Y40" i="1" s="1"/>
  <c r="W41" i="1"/>
  <c r="Y41" i="1" s="1"/>
  <c r="W63" i="1"/>
  <c r="Y63" i="1" s="1"/>
  <c r="W64" i="1"/>
  <c r="Y64" i="1" s="1"/>
  <c r="W81" i="1"/>
  <c r="Y81" i="1" s="1"/>
  <c r="W87" i="1"/>
  <c r="Y87" i="1" s="1"/>
  <c r="W103" i="1"/>
  <c r="Y103" i="1" s="1"/>
  <c r="W104" i="1"/>
  <c r="Y104" i="1" s="1"/>
  <c r="W119" i="1"/>
  <c r="Y119" i="1" s="1"/>
  <c r="W120" i="1"/>
  <c r="Y120" i="1" s="1"/>
  <c r="W132" i="1"/>
  <c r="Y132" i="1" s="1"/>
  <c r="W135" i="1"/>
  <c r="Y135" i="1" s="1"/>
  <c r="W145" i="1"/>
  <c r="Y145" i="1" s="1"/>
  <c r="W147" i="1"/>
  <c r="Y147" i="1" s="1"/>
  <c r="W156" i="1"/>
  <c r="Y156" i="1" s="1"/>
  <c r="W158" i="1"/>
  <c r="Y158" i="1" s="1"/>
  <c r="W167" i="1"/>
  <c r="Y167" i="1" s="1"/>
  <c r="W2" i="1"/>
  <c r="Y2" i="1" s="1"/>
  <c r="V16" i="1"/>
  <c r="V18" i="1"/>
  <c r="X18" i="1" s="1"/>
  <c r="V27" i="1"/>
  <c r="V29" i="1"/>
  <c r="V36" i="1"/>
  <c r="V37" i="1"/>
  <c r="V44" i="1"/>
  <c r="V45" i="1"/>
  <c r="V52" i="1"/>
  <c r="V53" i="1"/>
  <c r="V60" i="1"/>
  <c r="V61" i="1"/>
  <c r="V68" i="1"/>
  <c r="V69" i="1"/>
  <c r="V76" i="1"/>
  <c r="V77" i="1"/>
  <c r="V84" i="1"/>
  <c r="V85" i="1"/>
  <c r="V92" i="1"/>
  <c r="V93" i="1"/>
  <c r="V100" i="1"/>
  <c r="V101" i="1"/>
  <c r="V108" i="1"/>
  <c r="V109" i="1"/>
  <c r="V116" i="1"/>
  <c r="V117" i="1"/>
  <c r="V124" i="1"/>
  <c r="V125" i="1"/>
  <c r="V132" i="1"/>
  <c r="V133" i="1"/>
  <c r="V140" i="1"/>
  <c r="V141" i="1"/>
  <c r="V148" i="1"/>
  <c r="V149" i="1"/>
  <c r="V156" i="1"/>
  <c r="V157" i="1"/>
  <c r="V164" i="1"/>
  <c r="V165" i="1"/>
  <c r="G10" i="1"/>
  <c r="W16" i="1" s="1"/>
  <c r="Y16" i="1" s="1"/>
  <c r="G9" i="1"/>
  <c r="R29" i="1"/>
  <c r="Z149" i="1" l="1"/>
  <c r="X149" i="1"/>
  <c r="X109" i="1"/>
  <c r="X77" i="1"/>
  <c r="Z45" i="1"/>
  <c r="X45" i="1"/>
  <c r="Z117" i="1"/>
  <c r="X117" i="1"/>
  <c r="Z53" i="1"/>
  <c r="X53" i="1"/>
  <c r="X140" i="1"/>
  <c r="Z92" i="1"/>
  <c r="X92" i="1"/>
  <c r="X68" i="1"/>
  <c r="Z44" i="1"/>
  <c r="X44" i="1"/>
  <c r="V12" i="1"/>
  <c r="V13" i="1"/>
  <c r="V11" i="1"/>
  <c r="V14" i="1"/>
  <c r="V5" i="1"/>
  <c r="V17" i="1"/>
  <c r="V25" i="1"/>
  <c r="V8" i="1"/>
  <c r="V20" i="1"/>
  <c r="V28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6" i="1"/>
  <c r="V15" i="1"/>
  <c r="W166" i="1"/>
  <c r="Y166" i="1" s="1"/>
  <c r="W155" i="1"/>
  <c r="Y155" i="1" s="1"/>
  <c r="W144" i="1"/>
  <c r="Y144" i="1" s="1"/>
  <c r="W131" i="1"/>
  <c r="Y131" i="1" s="1"/>
  <c r="W115" i="1"/>
  <c r="Y115" i="1" s="1"/>
  <c r="W99" i="1"/>
  <c r="Y99" i="1" s="1"/>
  <c r="W80" i="1"/>
  <c r="Y80" i="1" s="1"/>
  <c r="W57" i="1"/>
  <c r="Y57" i="1" s="1"/>
  <c r="W39" i="1"/>
  <c r="Y39" i="1" s="1"/>
  <c r="Z157" i="1"/>
  <c r="X157" i="1"/>
  <c r="X93" i="1"/>
  <c r="Z37" i="1"/>
  <c r="X37" i="1"/>
  <c r="X100" i="1"/>
  <c r="X27" i="1"/>
  <c r="W14" i="1"/>
  <c r="Y14" i="1" s="1"/>
  <c r="W12" i="1"/>
  <c r="Y12" i="1" s="1"/>
  <c r="W13" i="1"/>
  <c r="Y13" i="1" s="1"/>
  <c r="W11" i="1"/>
  <c r="Y11" i="1" s="1"/>
  <c r="W6" i="1"/>
  <c r="Y6" i="1" s="1"/>
  <c r="W18" i="1"/>
  <c r="Y18" i="1" s="1"/>
  <c r="W26" i="1"/>
  <c r="Y26" i="1" s="1"/>
  <c r="W34" i="1"/>
  <c r="Y34" i="1" s="1"/>
  <c r="W42" i="1"/>
  <c r="Y42" i="1" s="1"/>
  <c r="W50" i="1"/>
  <c r="Y50" i="1" s="1"/>
  <c r="W58" i="1"/>
  <c r="Y58" i="1" s="1"/>
  <c r="W66" i="1"/>
  <c r="Y66" i="1" s="1"/>
  <c r="W74" i="1"/>
  <c r="Y74" i="1" s="1"/>
  <c r="W82" i="1"/>
  <c r="Y82" i="1" s="1"/>
  <c r="W90" i="1"/>
  <c r="Y90" i="1" s="1"/>
  <c r="W98" i="1"/>
  <c r="Y98" i="1" s="1"/>
  <c r="W106" i="1"/>
  <c r="Y106" i="1" s="1"/>
  <c r="W114" i="1"/>
  <c r="Y114" i="1" s="1"/>
  <c r="W122" i="1"/>
  <c r="Y122" i="1" s="1"/>
  <c r="W130" i="1"/>
  <c r="Y130" i="1" s="1"/>
  <c r="W138" i="1"/>
  <c r="Y138" i="1" s="1"/>
  <c r="W146" i="1"/>
  <c r="Y146" i="1" s="1"/>
  <c r="W154" i="1"/>
  <c r="Y154" i="1" s="1"/>
  <c r="W162" i="1"/>
  <c r="Y162" i="1" s="1"/>
  <c r="W7" i="1"/>
  <c r="Y7" i="1" s="1"/>
  <c r="W19" i="1"/>
  <c r="Y19" i="1" s="1"/>
  <c r="W27" i="1"/>
  <c r="Y27" i="1" s="1"/>
  <c r="W35" i="1"/>
  <c r="Y35" i="1" s="1"/>
  <c r="W43" i="1"/>
  <c r="Y43" i="1" s="1"/>
  <c r="W51" i="1"/>
  <c r="Y51" i="1" s="1"/>
  <c r="W59" i="1"/>
  <c r="Y59" i="1" s="1"/>
  <c r="W67" i="1"/>
  <c r="Y67" i="1" s="1"/>
  <c r="W75" i="1"/>
  <c r="Y75" i="1" s="1"/>
  <c r="W83" i="1"/>
  <c r="Y83" i="1" s="1"/>
  <c r="W91" i="1"/>
  <c r="Y91" i="1" s="1"/>
  <c r="W8" i="1"/>
  <c r="Y8" i="1" s="1"/>
  <c r="W20" i="1"/>
  <c r="Y20" i="1" s="1"/>
  <c r="W28" i="1"/>
  <c r="Y28" i="1" s="1"/>
  <c r="W36" i="1"/>
  <c r="Y36" i="1" s="1"/>
  <c r="W44" i="1"/>
  <c r="Y44" i="1" s="1"/>
  <c r="W52" i="1"/>
  <c r="Y52" i="1" s="1"/>
  <c r="W60" i="1"/>
  <c r="Y60" i="1" s="1"/>
  <c r="W68" i="1"/>
  <c r="Y68" i="1" s="1"/>
  <c r="W76" i="1"/>
  <c r="Y76" i="1" s="1"/>
  <c r="W84" i="1"/>
  <c r="Y84" i="1" s="1"/>
  <c r="W92" i="1"/>
  <c r="Y92" i="1" s="1"/>
  <c r="W100" i="1"/>
  <c r="Y100" i="1" s="1"/>
  <c r="W108" i="1"/>
  <c r="Y108" i="1" s="1"/>
  <c r="W116" i="1"/>
  <c r="Y116" i="1" s="1"/>
  <c r="W124" i="1"/>
  <c r="Y124" i="1" s="1"/>
  <c r="W9" i="1"/>
  <c r="Y9" i="1" s="1"/>
  <c r="W21" i="1"/>
  <c r="Y21" i="1" s="1"/>
  <c r="W29" i="1"/>
  <c r="Y29" i="1" s="1"/>
  <c r="W37" i="1"/>
  <c r="Y37" i="1" s="1"/>
  <c r="W45" i="1"/>
  <c r="Y45" i="1" s="1"/>
  <c r="W53" i="1"/>
  <c r="Y53" i="1" s="1"/>
  <c r="W61" i="1"/>
  <c r="Y61" i="1" s="1"/>
  <c r="W69" i="1"/>
  <c r="Y69" i="1" s="1"/>
  <c r="W77" i="1"/>
  <c r="Y77" i="1" s="1"/>
  <c r="W85" i="1"/>
  <c r="Y85" i="1" s="1"/>
  <c r="W93" i="1"/>
  <c r="Y93" i="1" s="1"/>
  <c r="W101" i="1"/>
  <c r="Y101" i="1" s="1"/>
  <c r="W109" i="1"/>
  <c r="Y109" i="1" s="1"/>
  <c r="W117" i="1"/>
  <c r="Y117" i="1" s="1"/>
  <c r="W125" i="1"/>
  <c r="Y125" i="1" s="1"/>
  <c r="W133" i="1"/>
  <c r="Y133" i="1" s="1"/>
  <c r="W141" i="1"/>
  <c r="Y141" i="1" s="1"/>
  <c r="W149" i="1"/>
  <c r="Y149" i="1" s="1"/>
  <c r="W157" i="1"/>
  <c r="Y157" i="1" s="1"/>
  <c r="W165" i="1"/>
  <c r="Y165" i="1" s="1"/>
  <c r="W10" i="1"/>
  <c r="Y10" i="1" s="1"/>
  <c r="W22" i="1"/>
  <c r="Y22" i="1" s="1"/>
  <c r="W30" i="1"/>
  <c r="Y30" i="1" s="1"/>
  <c r="W38" i="1"/>
  <c r="Y38" i="1" s="1"/>
  <c r="W46" i="1"/>
  <c r="Y46" i="1" s="1"/>
  <c r="W54" i="1"/>
  <c r="Y54" i="1" s="1"/>
  <c r="W62" i="1"/>
  <c r="Y62" i="1" s="1"/>
  <c r="W70" i="1"/>
  <c r="Y70" i="1" s="1"/>
  <c r="W78" i="1"/>
  <c r="Y78" i="1" s="1"/>
  <c r="W86" i="1"/>
  <c r="Y86" i="1" s="1"/>
  <c r="W94" i="1"/>
  <c r="Y94" i="1" s="1"/>
  <c r="W102" i="1"/>
  <c r="Y102" i="1" s="1"/>
  <c r="W110" i="1"/>
  <c r="Y110" i="1" s="1"/>
  <c r="W118" i="1"/>
  <c r="Y118" i="1" s="1"/>
  <c r="W126" i="1"/>
  <c r="Y126" i="1" s="1"/>
  <c r="W134" i="1"/>
  <c r="Y134" i="1" s="1"/>
  <c r="W142" i="1"/>
  <c r="Y142" i="1" s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4" i="1"/>
  <c r="V10" i="1"/>
  <c r="W164" i="1"/>
  <c r="Y164" i="1" s="1"/>
  <c r="W153" i="1"/>
  <c r="Y153" i="1" s="1"/>
  <c r="W143" i="1"/>
  <c r="Y143" i="1" s="1"/>
  <c r="W129" i="1"/>
  <c r="Y129" i="1" s="1"/>
  <c r="W113" i="1"/>
  <c r="Y113" i="1" s="1"/>
  <c r="W97" i="1"/>
  <c r="Y97" i="1" s="1"/>
  <c r="W79" i="1"/>
  <c r="Y79" i="1" s="1"/>
  <c r="W56" i="1"/>
  <c r="Y56" i="1" s="1"/>
  <c r="W33" i="1"/>
  <c r="Y33" i="1" s="1"/>
  <c r="W15" i="1"/>
  <c r="Y15" i="1" s="1"/>
  <c r="Z165" i="1"/>
  <c r="X165" i="1"/>
  <c r="X133" i="1"/>
  <c r="X101" i="1"/>
  <c r="X61" i="1"/>
  <c r="Z29" i="1"/>
  <c r="X29" i="1"/>
  <c r="Z132" i="1"/>
  <c r="X132" i="1"/>
  <c r="Z148" i="1"/>
  <c r="X148" i="1"/>
  <c r="Z116" i="1"/>
  <c r="X116" i="1"/>
  <c r="Z84" i="1"/>
  <c r="X84" i="1"/>
  <c r="Z52" i="1"/>
  <c r="X52" i="1"/>
  <c r="Z16" i="1"/>
  <c r="V161" i="1"/>
  <c r="V137" i="1"/>
  <c r="V113" i="1"/>
  <c r="V89" i="1"/>
  <c r="V65" i="1"/>
  <c r="V49" i="1"/>
  <c r="V33" i="1"/>
  <c r="W163" i="1"/>
  <c r="Y163" i="1" s="1"/>
  <c r="W128" i="1"/>
  <c r="Y128" i="1" s="1"/>
  <c r="W73" i="1"/>
  <c r="Y73" i="1" s="1"/>
  <c r="W5" i="1"/>
  <c r="Y5" i="1" s="1"/>
  <c r="V3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2" i="1"/>
  <c r="V7" i="1"/>
  <c r="W161" i="1"/>
  <c r="Y161" i="1" s="1"/>
  <c r="W151" i="1"/>
  <c r="Y151" i="1" s="1"/>
  <c r="W139" i="1"/>
  <c r="Y139" i="1" s="1"/>
  <c r="W127" i="1"/>
  <c r="Y127" i="1" s="1"/>
  <c r="W111" i="1"/>
  <c r="Y111" i="1" s="1"/>
  <c r="W95" i="1"/>
  <c r="Y95" i="1" s="1"/>
  <c r="W72" i="1"/>
  <c r="Y72" i="1" s="1"/>
  <c r="W49" i="1"/>
  <c r="Y49" i="1" s="1"/>
  <c r="W31" i="1"/>
  <c r="Y31" i="1" s="1"/>
  <c r="W4" i="1"/>
  <c r="Y4" i="1" s="1"/>
  <c r="X16" i="1"/>
  <c r="Z125" i="1"/>
  <c r="X125" i="1"/>
  <c r="Z69" i="1"/>
  <c r="X69" i="1"/>
  <c r="Z156" i="1"/>
  <c r="X156" i="1"/>
  <c r="Z108" i="1"/>
  <c r="X108" i="1"/>
  <c r="Z60" i="1"/>
  <c r="X60" i="1"/>
  <c r="V2" i="1"/>
  <c r="V145" i="1"/>
  <c r="V121" i="1"/>
  <c r="V97" i="1"/>
  <c r="V81" i="1"/>
  <c r="V57" i="1"/>
  <c r="V23" i="1"/>
  <c r="W140" i="1"/>
  <c r="Y140" i="1" s="1"/>
  <c r="W96" i="1"/>
  <c r="Y96" i="1" s="1"/>
  <c r="W32" i="1"/>
  <c r="Y32" i="1" s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1" i="1"/>
  <c r="V6" i="1"/>
  <c r="W160" i="1"/>
  <c r="Y160" i="1" s="1"/>
  <c r="W150" i="1"/>
  <c r="Y150" i="1" s="1"/>
  <c r="W137" i="1"/>
  <c r="Y137" i="1" s="1"/>
  <c r="W123" i="1"/>
  <c r="Y123" i="1" s="1"/>
  <c r="W107" i="1"/>
  <c r="Y107" i="1" s="1"/>
  <c r="W89" i="1"/>
  <c r="Y89" i="1" s="1"/>
  <c r="W71" i="1"/>
  <c r="Y71" i="1" s="1"/>
  <c r="W48" i="1"/>
  <c r="Y48" i="1" s="1"/>
  <c r="W25" i="1"/>
  <c r="Y25" i="1" s="1"/>
  <c r="W3" i="1"/>
  <c r="Y3" i="1" s="1"/>
  <c r="X141" i="1"/>
  <c r="Z85" i="1"/>
  <c r="X85" i="1"/>
  <c r="Z164" i="1"/>
  <c r="X164" i="1"/>
  <c r="Z124" i="1"/>
  <c r="X124" i="1"/>
  <c r="Z76" i="1"/>
  <c r="X76" i="1"/>
  <c r="X36" i="1"/>
  <c r="V153" i="1"/>
  <c r="V129" i="1"/>
  <c r="V105" i="1"/>
  <c r="V73" i="1"/>
  <c r="V41" i="1"/>
  <c r="V9" i="1"/>
  <c r="W152" i="1"/>
  <c r="Y152" i="1" s="1"/>
  <c r="W112" i="1"/>
  <c r="Y112" i="1" s="1"/>
  <c r="W55" i="1"/>
  <c r="Y55" i="1" s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19" i="1"/>
  <c r="V4" i="1"/>
  <c r="W159" i="1"/>
  <c r="Y159" i="1" s="1"/>
  <c r="W148" i="1"/>
  <c r="Y148" i="1" s="1"/>
  <c r="W136" i="1"/>
  <c r="Y136" i="1" s="1"/>
  <c r="W121" i="1"/>
  <c r="Y121" i="1" s="1"/>
  <c r="W105" i="1"/>
  <c r="Y105" i="1" s="1"/>
  <c r="W88" i="1"/>
  <c r="Y88" i="1" s="1"/>
  <c r="W65" i="1"/>
  <c r="Y65" i="1" s="1"/>
  <c r="W47" i="1"/>
  <c r="Y47" i="1" s="1"/>
  <c r="W24" i="1"/>
  <c r="Y24" i="1" s="1"/>
  <c r="N12" i="1"/>
  <c r="N20" i="1"/>
  <c r="N22" i="1"/>
  <c r="N28" i="1"/>
  <c r="N44" i="1"/>
  <c r="N52" i="1"/>
  <c r="N60" i="1"/>
  <c r="N66" i="1"/>
  <c r="N76" i="1"/>
  <c r="N84" i="1"/>
  <c r="N86" i="1"/>
  <c r="N92" i="1"/>
  <c r="N108" i="1"/>
  <c r="N116" i="1"/>
  <c r="N124" i="1"/>
  <c r="N130" i="1"/>
  <c r="N140" i="1"/>
  <c r="N148" i="1"/>
  <c r="N150" i="1"/>
  <c r="N156" i="1"/>
  <c r="E167" i="1"/>
  <c r="N167" i="1" s="1"/>
  <c r="E4" i="1"/>
  <c r="N4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E21" i="1"/>
  <c r="N21" i="1" s="1"/>
  <c r="E22" i="1"/>
  <c r="E23" i="1"/>
  <c r="N23" i="1" s="1"/>
  <c r="E24" i="1"/>
  <c r="N24" i="1" s="1"/>
  <c r="E25" i="1"/>
  <c r="N25" i="1" s="1"/>
  <c r="E26" i="1"/>
  <c r="N26" i="1" s="1"/>
  <c r="E27" i="1"/>
  <c r="N27" i="1" s="1"/>
  <c r="E28" i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E61" i="1"/>
  <c r="N61" i="1" s="1"/>
  <c r="E62" i="1"/>
  <c r="N62" i="1" s="1"/>
  <c r="E63" i="1"/>
  <c r="N63" i="1" s="1"/>
  <c r="E64" i="1"/>
  <c r="N64" i="1" s="1"/>
  <c r="E65" i="1"/>
  <c r="N65" i="1" s="1"/>
  <c r="E66" i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E85" i="1"/>
  <c r="N85" i="1" s="1"/>
  <c r="E86" i="1"/>
  <c r="E87" i="1"/>
  <c r="N87" i="1" s="1"/>
  <c r="E88" i="1"/>
  <c r="N88" i="1" s="1"/>
  <c r="E89" i="1"/>
  <c r="N89" i="1" s="1"/>
  <c r="E90" i="1"/>
  <c r="N90" i="1" s="1"/>
  <c r="E91" i="1"/>
  <c r="N91" i="1" s="1"/>
  <c r="E92" i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E149" i="1"/>
  <c r="N149" i="1" s="1"/>
  <c r="E150" i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3" i="1"/>
  <c r="N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31" i="1"/>
  <c r="M31" i="1" s="1"/>
  <c r="C32" i="1"/>
  <c r="M32" i="1" s="1"/>
  <c r="C33" i="1"/>
  <c r="M33" i="1" s="1"/>
  <c r="C34" i="1"/>
  <c r="M34" i="1" s="1"/>
  <c r="C35" i="1"/>
  <c r="M35" i="1" s="1"/>
  <c r="C36" i="1"/>
  <c r="M36" i="1" s="1"/>
  <c r="C37" i="1"/>
  <c r="M37" i="1" s="1"/>
  <c r="C38" i="1"/>
  <c r="M38" i="1" s="1"/>
  <c r="C39" i="1"/>
  <c r="M39" i="1" s="1"/>
  <c r="C40" i="1"/>
  <c r="M40" i="1" s="1"/>
  <c r="C41" i="1"/>
  <c r="M41" i="1" s="1"/>
  <c r="C42" i="1"/>
  <c r="M42" i="1" s="1"/>
  <c r="C43" i="1"/>
  <c r="M43" i="1" s="1"/>
  <c r="C44" i="1"/>
  <c r="M44" i="1" s="1"/>
  <c r="C45" i="1"/>
  <c r="M45" i="1" s="1"/>
  <c r="C46" i="1"/>
  <c r="M46" i="1" s="1"/>
  <c r="C47" i="1"/>
  <c r="M47" i="1" s="1"/>
  <c r="C48" i="1"/>
  <c r="M48" i="1" s="1"/>
  <c r="C49" i="1"/>
  <c r="M49" i="1" s="1"/>
  <c r="C50" i="1"/>
  <c r="M50" i="1" s="1"/>
  <c r="C51" i="1"/>
  <c r="M51" i="1" s="1"/>
  <c r="C52" i="1"/>
  <c r="M52" i="1" s="1"/>
  <c r="C53" i="1"/>
  <c r="M53" i="1" s="1"/>
  <c r="C54" i="1"/>
  <c r="M54" i="1" s="1"/>
  <c r="C55" i="1"/>
  <c r="M55" i="1" s="1"/>
  <c r="C56" i="1"/>
  <c r="M56" i="1" s="1"/>
  <c r="C57" i="1"/>
  <c r="M57" i="1" s="1"/>
  <c r="C58" i="1"/>
  <c r="M58" i="1" s="1"/>
  <c r="C59" i="1"/>
  <c r="M59" i="1" s="1"/>
  <c r="C60" i="1"/>
  <c r="M60" i="1" s="1"/>
  <c r="C61" i="1"/>
  <c r="M61" i="1" s="1"/>
  <c r="C62" i="1"/>
  <c r="M62" i="1" s="1"/>
  <c r="C63" i="1"/>
  <c r="M63" i="1" s="1"/>
  <c r="C64" i="1"/>
  <c r="M64" i="1" s="1"/>
  <c r="C65" i="1"/>
  <c r="M65" i="1" s="1"/>
  <c r="C66" i="1"/>
  <c r="M66" i="1" s="1"/>
  <c r="C67" i="1"/>
  <c r="M67" i="1" s="1"/>
  <c r="C68" i="1"/>
  <c r="M68" i="1" s="1"/>
  <c r="C69" i="1"/>
  <c r="M69" i="1" s="1"/>
  <c r="C70" i="1"/>
  <c r="M70" i="1" s="1"/>
  <c r="C71" i="1"/>
  <c r="M71" i="1" s="1"/>
  <c r="C72" i="1"/>
  <c r="M72" i="1" s="1"/>
  <c r="C73" i="1"/>
  <c r="M73" i="1" s="1"/>
  <c r="C74" i="1"/>
  <c r="M74" i="1" s="1"/>
  <c r="C75" i="1"/>
  <c r="M75" i="1" s="1"/>
  <c r="C76" i="1"/>
  <c r="M76" i="1" s="1"/>
  <c r="C77" i="1"/>
  <c r="M77" i="1" s="1"/>
  <c r="C78" i="1"/>
  <c r="M78" i="1" s="1"/>
  <c r="C79" i="1"/>
  <c r="M79" i="1" s="1"/>
  <c r="C80" i="1"/>
  <c r="M80" i="1" s="1"/>
  <c r="C81" i="1"/>
  <c r="M81" i="1" s="1"/>
  <c r="C82" i="1"/>
  <c r="M82" i="1" s="1"/>
  <c r="C83" i="1"/>
  <c r="M83" i="1" s="1"/>
  <c r="C84" i="1"/>
  <c r="M84" i="1" s="1"/>
  <c r="C85" i="1"/>
  <c r="M85" i="1" s="1"/>
  <c r="C86" i="1"/>
  <c r="M86" i="1" s="1"/>
  <c r="C87" i="1"/>
  <c r="M87" i="1" s="1"/>
  <c r="C88" i="1"/>
  <c r="M88" i="1" s="1"/>
  <c r="C89" i="1"/>
  <c r="M89" i="1" s="1"/>
  <c r="C90" i="1"/>
  <c r="M90" i="1" s="1"/>
  <c r="C91" i="1"/>
  <c r="M91" i="1" s="1"/>
  <c r="C92" i="1"/>
  <c r="M92" i="1" s="1"/>
  <c r="C93" i="1"/>
  <c r="M93" i="1" s="1"/>
  <c r="C94" i="1"/>
  <c r="M94" i="1" s="1"/>
  <c r="C95" i="1"/>
  <c r="M95" i="1" s="1"/>
  <c r="C96" i="1"/>
  <c r="M96" i="1" s="1"/>
  <c r="C97" i="1"/>
  <c r="M97" i="1" s="1"/>
  <c r="C98" i="1"/>
  <c r="M98" i="1" s="1"/>
  <c r="C99" i="1"/>
  <c r="M99" i="1" s="1"/>
  <c r="C100" i="1"/>
  <c r="M100" i="1" s="1"/>
  <c r="C101" i="1"/>
  <c r="M101" i="1" s="1"/>
  <c r="C102" i="1"/>
  <c r="M102" i="1" s="1"/>
  <c r="C103" i="1"/>
  <c r="M103" i="1" s="1"/>
  <c r="C104" i="1"/>
  <c r="M104" i="1" s="1"/>
  <c r="C105" i="1"/>
  <c r="M105" i="1" s="1"/>
  <c r="C106" i="1"/>
  <c r="M106" i="1" s="1"/>
  <c r="C107" i="1"/>
  <c r="M107" i="1" s="1"/>
  <c r="C108" i="1"/>
  <c r="M108" i="1" s="1"/>
  <c r="C109" i="1"/>
  <c r="M109" i="1" s="1"/>
  <c r="C110" i="1"/>
  <c r="M110" i="1" s="1"/>
  <c r="C111" i="1"/>
  <c r="M111" i="1" s="1"/>
  <c r="C112" i="1"/>
  <c r="M112" i="1" s="1"/>
  <c r="C113" i="1"/>
  <c r="M113" i="1" s="1"/>
  <c r="C114" i="1"/>
  <c r="M114" i="1" s="1"/>
  <c r="C115" i="1"/>
  <c r="M115" i="1" s="1"/>
  <c r="C116" i="1"/>
  <c r="M116" i="1" s="1"/>
  <c r="C117" i="1"/>
  <c r="M117" i="1" s="1"/>
  <c r="C118" i="1"/>
  <c r="M118" i="1" s="1"/>
  <c r="C119" i="1"/>
  <c r="M119" i="1" s="1"/>
  <c r="C120" i="1"/>
  <c r="M120" i="1" s="1"/>
  <c r="C121" i="1"/>
  <c r="M121" i="1" s="1"/>
  <c r="C122" i="1"/>
  <c r="M122" i="1" s="1"/>
  <c r="C123" i="1"/>
  <c r="M123" i="1" s="1"/>
  <c r="C124" i="1"/>
  <c r="M124" i="1" s="1"/>
  <c r="C125" i="1"/>
  <c r="M125" i="1" s="1"/>
  <c r="C126" i="1"/>
  <c r="M126" i="1" s="1"/>
  <c r="C127" i="1"/>
  <c r="M127" i="1" s="1"/>
  <c r="C128" i="1"/>
  <c r="M128" i="1" s="1"/>
  <c r="C129" i="1"/>
  <c r="M129" i="1" s="1"/>
  <c r="C130" i="1"/>
  <c r="M130" i="1" s="1"/>
  <c r="C131" i="1"/>
  <c r="M131" i="1" s="1"/>
  <c r="C132" i="1"/>
  <c r="M132" i="1" s="1"/>
  <c r="C133" i="1"/>
  <c r="M133" i="1" s="1"/>
  <c r="C134" i="1"/>
  <c r="M134" i="1" s="1"/>
  <c r="C135" i="1"/>
  <c r="M135" i="1" s="1"/>
  <c r="C136" i="1"/>
  <c r="M136" i="1" s="1"/>
  <c r="C137" i="1"/>
  <c r="M137" i="1" s="1"/>
  <c r="C138" i="1"/>
  <c r="M138" i="1" s="1"/>
  <c r="C139" i="1"/>
  <c r="M139" i="1" s="1"/>
  <c r="C140" i="1"/>
  <c r="M140" i="1" s="1"/>
  <c r="C141" i="1"/>
  <c r="M141" i="1" s="1"/>
  <c r="C142" i="1"/>
  <c r="M142" i="1" s="1"/>
  <c r="C143" i="1"/>
  <c r="M143" i="1" s="1"/>
  <c r="C144" i="1"/>
  <c r="M144" i="1" s="1"/>
  <c r="C145" i="1"/>
  <c r="M145" i="1" s="1"/>
  <c r="C146" i="1"/>
  <c r="M146" i="1" s="1"/>
  <c r="C147" i="1"/>
  <c r="M147" i="1" s="1"/>
  <c r="C148" i="1"/>
  <c r="M148" i="1" s="1"/>
  <c r="C149" i="1"/>
  <c r="M149" i="1" s="1"/>
  <c r="C150" i="1"/>
  <c r="M150" i="1" s="1"/>
  <c r="C151" i="1"/>
  <c r="M151" i="1" s="1"/>
  <c r="C152" i="1"/>
  <c r="M152" i="1" s="1"/>
  <c r="C153" i="1"/>
  <c r="M153" i="1" s="1"/>
  <c r="C154" i="1"/>
  <c r="M154" i="1" s="1"/>
  <c r="C155" i="1"/>
  <c r="M155" i="1" s="1"/>
  <c r="C156" i="1"/>
  <c r="M156" i="1" s="1"/>
  <c r="C157" i="1"/>
  <c r="M157" i="1" s="1"/>
  <c r="C158" i="1"/>
  <c r="M158" i="1" s="1"/>
  <c r="C159" i="1"/>
  <c r="M159" i="1" s="1"/>
  <c r="C160" i="1"/>
  <c r="M160" i="1" s="1"/>
  <c r="C161" i="1"/>
  <c r="M161" i="1" s="1"/>
  <c r="C162" i="1"/>
  <c r="M162" i="1" s="1"/>
  <c r="C163" i="1"/>
  <c r="M163" i="1" s="1"/>
  <c r="C164" i="1"/>
  <c r="M164" i="1" s="1"/>
  <c r="C165" i="1"/>
  <c r="M165" i="1" s="1"/>
  <c r="C166" i="1"/>
  <c r="M166" i="1" s="1"/>
  <c r="C167" i="1"/>
  <c r="M167" i="1" s="1"/>
  <c r="C3" i="1"/>
  <c r="M3" i="1" s="1"/>
  <c r="R25" i="1"/>
  <c r="S24" i="1"/>
  <c r="S20" i="1"/>
  <c r="S21" i="1"/>
  <c r="S25" i="1"/>
  <c r="R27" i="1" l="1"/>
  <c r="X153" i="1"/>
  <c r="Z153" i="1"/>
  <c r="Z151" i="1"/>
  <c r="X151" i="1"/>
  <c r="Z64" i="1"/>
  <c r="X64" i="1"/>
  <c r="X138" i="1"/>
  <c r="Z138" i="1"/>
  <c r="X11" i="1"/>
  <c r="Z11" i="1"/>
  <c r="Z38" i="1"/>
  <c r="X38" i="1"/>
  <c r="Z102" i="1"/>
  <c r="X102" i="1"/>
  <c r="Z166" i="1"/>
  <c r="X166" i="1"/>
  <c r="X129" i="1"/>
  <c r="Z129" i="1"/>
  <c r="X6" i="1"/>
  <c r="Z6" i="1"/>
  <c r="Z79" i="1"/>
  <c r="X79" i="1"/>
  <c r="Z143" i="1"/>
  <c r="X143" i="1"/>
  <c r="X57" i="1"/>
  <c r="Z57" i="1"/>
  <c r="Z56" i="1"/>
  <c r="X56" i="1"/>
  <c r="Z120" i="1"/>
  <c r="X120" i="1"/>
  <c r="X137" i="1"/>
  <c r="Z137" i="1"/>
  <c r="Z61" i="1"/>
  <c r="X66" i="1"/>
  <c r="Z66" i="1"/>
  <c r="X130" i="1"/>
  <c r="Z130" i="1"/>
  <c r="X26" i="1"/>
  <c r="Z26" i="1"/>
  <c r="X91" i="1"/>
  <c r="Z91" i="1"/>
  <c r="X155" i="1"/>
  <c r="Z155" i="1"/>
  <c r="X14" i="1"/>
  <c r="Z14" i="1"/>
  <c r="H5" i="1"/>
  <c r="Z54" i="1"/>
  <c r="X54" i="1"/>
  <c r="Z118" i="1"/>
  <c r="X118" i="1"/>
  <c r="Z31" i="1"/>
  <c r="X31" i="1"/>
  <c r="Z95" i="1"/>
  <c r="X95" i="1"/>
  <c r="Z159" i="1"/>
  <c r="X159" i="1"/>
  <c r="X97" i="1"/>
  <c r="Z97" i="1"/>
  <c r="Z72" i="1"/>
  <c r="X72" i="1"/>
  <c r="Z136" i="1"/>
  <c r="X136" i="1"/>
  <c r="Z101" i="1"/>
  <c r="X10" i="1"/>
  <c r="Z10" i="1"/>
  <c r="X82" i="1"/>
  <c r="Z82" i="1"/>
  <c r="X146" i="1"/>
  <c r="Z146" i="1"/>
  <c r="X43" i="1"/>
  <c r="Z43" i="1"/>
  <c r="X107" i="1"/>
  <c r="Z107" i="1"/>
  <c r="Z28" i="1"/>
  <c r="X28" i="1"/>
  <c r="X13" i="1"/>
  <c r="Z13" i="1"/>
  <c r="Z110" i="1"/>
  <c r="X110" i="1"/>
  <c r="Z35" i="1"/>
  <c r="X35" i="1"/>
  <c r="Z62" i="1"/>
  <c r="X62" i="1"/>
  <c r="Z126" i="1"/>
  <c r="X126" i="1"/>
  <c r="Z36" i="1"/>
  <c r="Z39" i="1"/>
  <c r="X39" i="1"/>
  <c r="Z103" i="1"/>
  <c r="X103" i="1"/>
  <c r="Z167" i="1"/>
  <c r="X167" i="1"/>
  <c r="X121" i="1"/>
  <c r="Z121" i="1"/>
  <c r="X7" i="1"/>
  <c r="Z7" i="1"/>
  <c r="Z80" i="1"/>
  <c r="X80" i="1"/>
  <c r="Z144" i="1"/>
  <c r="X144" i="1"/>
  <c r="X33" i="1"/>
  <c r="Z33" i="1"/>
  <c r="Z24" i="1"/>
  <c r="X24" i="1"/>
  <c r="X90" i="1"/>
  <c r="Z90" i="1"/>
  <c r="X154" i="1"/>
  <c r="Z154" i="1"/>
  <c r="Z93" i="1"/>
  <c r="X51" i="1"/>
  <c r="Z51" i="1"/>
  <c r="X115" i="1"/>
  <c r="Z115" i="1"/>
  <c r="Z20" i="1"/>
  <c r="X20" i="1"/>
  <c r="X12" i="1"/>
  <c r="Z12" i="1"/>
  <c r="Z140" i="1"/>
  <c r="Z77" i="1"/>
  <c r="Z87" i="1"/>
  <c r="X87" i="1"/>
  <c r="Z70" i="1"/>
  <c r="X70" i="1"/>
  <c r="Z134" i="1"/>
  <c r="X134" i="1"/>
  <c r="X9" i="1"/>
  <c r="Z9" i="1"/>
  <c r="Z47" i="1"/>
  <c r="X47" i="1"/>
  <c r="Z111" i="1"/>
  <c r="X111" i="1"/>
  <c r="X145" i="1"/>
  <c r="Z145" i="1"/>
  <c r="Z22" i="1"/>
  <c r="X22" i="1"/>
  <c r="Z88" i="1"/>
  <c r="X88" i="1"/>
  <c r="Z152" i="1"/>
  <c r="X152" i="1"/>
  <c r="X49" i="1"/>
  <c r="Z49" i="1"/>
  <c r="Z133" i="1"/>
  <c r="X34" i="1"/>
  <c r="Z34" i="1"/>
  <c r="X98" i="1"/>
  <c r="Z98" i="1"/>
  <c r="X162" i="1"/>
  <c r="Z162" i="1"/>
  <c r="X59" i="1"/>
  <c r="Z59" i="1"/>
  <c r="X123" i="1"/>
  <c r="Z123" i="1"/>
  <c r="X8" i="1"/>
  <c r="Z8" i="1"/>
  <c r="Z46" i="1"/>
  <c r="X46" i="1"/>
  <c r="Z21" i="1"/>
  <c r="X21" i="1"/>
  <c r="Z128" i="1"/>
  <c r="X128" i="1"/>
  <c r="Z4" i="1"/>
  <c r="X4" i="1"/>
  <c r="Z78" i="1"/>
  <c r="X78" i="1"/>
  <c r="Z142" i="1"/>
  <c r="X142" i="1"/>
  <c r="X41" i="1"/>
  <c r="Z41" i="1"/>
  <c r="Z141" i="1"/>
  <c r="Z55" i="1"/>
  <c r="X55" i="1"/>
  <c r="Z119" i="1"/>
  <c r="X119" i="1"/>
  <c r="Z2" i="1"/>
  <c r="X2" i="1"/>
  <c r="Z32" i="1"/>
  <c r="X32" i="1"/>
  <c r="Z96" i="1"/>
  <c r="X96" i="1"/>
  <c r="Z160" i="1"/>
  <c r="X160" i="1"/>
  <c r="X65" i="1"/>
  <c r="Z65" i="1"/>
  <c r="X42" i="1"/>
  <c r="Z42" i="1"/>
  <c r="X106" i="1"/>
  <c r="Z106" i="1"/>
  <c r="Z27" i="1"/>
  <c r="X67" i="1"/>
  <c r="Z67" i="1"/>
  <c r="X131" i="1"/>
  <c r="Z131" i="1"/>
  <c r="X25" i="1"/>
  <c r="Z25" i="1"/>
  <c r="Z109" i="1"/>
  <c r="X74" i="1"/>
  <c r="Z74" i="1"/>
  <c r="X163" i="1"/>
  <c r="Z163" i="1"/>
  <c r="Z19" i="1"/>
  <c r="X19" i="1"/>
  <c r="Z86" i="1"/>
  <c r="X86" i="1"/>
  <c r="Z150" i="1"/>
  <c r="X150" i="1"/>
  <c r="X73" i="1"/>
  <c r="Z73" i="1"/>
  <c r="Z63" i="1"/>
  <c r="X63" i="1"/>
  <c r="Z127" i="1"/>
  <c r="X127" i="1"/>
  <c r="Z40" i="1"/>
  <c r="X40" i="1"/>
  <c r="Z104" i="1"/>
  <c r="X104" i="1"/>
  <c r="Z3" i="1"/>
  <c r="X3" i="1"/>
  <c r="X89" i="1"/>
  <c r="Z89" i="1"/>
  <c r="X50" i="1"/>
  <c r="Z50" i="1"/>
  <c r="X114" i="1"/>
  <c r="Z114" i="1"/>
  <c r="X75" i="1"/>
  <c r="Z75" i="1"/>
  <c r="X139" i="1"/>
  <c r="Z139" i="1"/>
  <c r="X17" i="1"/>
  <c r="Z17" i="1"/>
  <c r="X81" i="1"/>
  <c r="Z81" i="1"/>
  <c r="X161" i="1"/>
  <c r="Z161" i="1"/>
  <c r="X99" i="1"/>
  <c r="Z99" i="1"/>
  <c r="Z30" i="1"/>
  <c r="X30" i="1"/>
  <c r="Z94" i="1"/>
  <c r="X94" i="1"/>
  <c r="Z158" i="1"/>
  <c r="X158" i="1"/>
  <c r="X105" i="1"/>
  <c r="Z105" i="1"/>
  <c r="Z71" i="1"/>
  <c r="X71" i="1"/>
  <c r="Z135" i="1"/>
  <c r="X135" i="1"/>
  <c r="Z23" i="1"/>
  <c r="X23" i="1"/>
  <c r="Z48" i="1"/>
  <c r="X48" i="1"/>
  <c r="Z112" i="1"/>
  <c r="X112" i="1"/>
  <c r="X113" i="1"/>
  <c r="Z113" i="1"/>
  <c r="Z18" i="1"/>
  <c r="X58" i="1"/>
  <c r="Z58" i="1"/>
  <c r="X122" i="1"/>
  <c r="Z122" i="1"/>
  <c r="Z100" i="1"/>
  <c r="Z15" i="1"/>
  <c r="X15" i="1"/>
  <c r="X83" i="1"/>
  <c r="Z83" i="1"/>
  <c r="X147" i="1"/>
  <c r="Z147" i="1"/>
  <c r="X5" i="1"/>
  <c r="Z5" i="1"/>
  <c r="Z68" i="1"/>
  <c r="P2" i="1"/>
  <c r="H8" i="1"/>
  <c r="I8" i="1"/>
  <c r="J5" i="1"/>
  <c r="J8" i="1"/>
  <c r="I5" i="1"/>
  <c r="R30" i="1" l="1"/>
  <c r="R31" i="1" s="1"/>
  <c r="R32" i="1" s="1"/>
  <c r="G1" i="1"/>
</calcChain>
</file>

<file path=xl/sharedStrings.xml><?xml version="1.0" encoding="utf-8"?>
<sst xmlns="http://schemas.openxmlformats.org/spreadsheetml/2006/main" count="62" uniqueCount="32">
  <si>
    <t>Дата</t>
  </si>
  <si>
    <t>GMNK</t>
  </si>
  <si>
    <t>ODVA</t>
  </si>
  <si>
    <t>m</t>
  </si>
  <si>
    <t>n</t>
  </si>
  <si>
    <t>Приращение</t>
  </si>
  <si>
    <t>GMNK:</t>
  </si>
  <si>
    <t>Интервал</t>
  </si>
  <si>
    <t>Код интервала</t>
  </si>
  <si>
    <t>Частота</t>
  </si>
  <si>
    <t>начало</t>
  </si>
  <si>
    <t>конец</t>
  </si>
  <si>
    <t>(-∞;  -0,007)</t>
  </si>
  <si>
    <t>(0,009;  +∞)</t>
  </si>
  <si>
    <t>[- 0,007; 0,009]</t>
  </si>
  <si>
    <t>Код GMNK</t>
  </si>
  <si>
    <t>Код ODVA</t>
  </si>
  <si>
    <t>Количество</t>
  </si>
  <si>
    <t>Общий итог</t>
  </si>
  <si>
    <t>Таблица ожидаемых частот</t>
  </si>
  <si>
    <t>ODVA:</t>
  </si>
  <si>
    <t>Xи^2(набл.)</t>
  </si>
  <si>
    <t>Хи^2(критич.)</t>
  </si>
  <si>
    <t>Коэффициент Пирсона</t>
  </si>
  <si>
    <t>ODVАср.</t>
  </si>
  <si>
    <t>GMNKср.</t>
  </si>
  <si>
    <t>GMNK(разн)</t>
  </si>
  <si>
    <t>ODVA(разн)</t>
  </si>
  <si>
    <t>Квада. Разн.</t>
  </si>
  <si>
    <t>t(наблюд.)</t>
  </si>
  <si>
    <t>а</t>
  </si>
  <si>
    <t>a(наблюд.)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</si>
</sst>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3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Лист1!$D$2:$D$167</c:f>
              <c:numCache>
                <c:formatCode>General</c:formatCode>
                <c:ptCount val="166"/>
                <c:pt idx="0">
                  <c:v>0.1055</c:v>
                </c:pt>
                <c:pt idx="1">
                  <c:v>0.1195</c:v>
                </c:pt>
                <c:pt idx="2">
                  <c:v>0.123</c:v>
                </c:pt>
                <c:pt idx="3">
                  <c:v>0.1195</c:v>
                </c:pt>
                <c:pt idx="4">
                  <c:v>0.11550000000000001</c:v>
                </c:pt>
                <c:pt idx="5">
                  <c:v>0.1115</c:v>
                </c:pt>
                <c:pt idx="6">
                  <c:v>0.11600000000000001</c:v>
                </c:pt>
                <c:pt idx="7">
                  <c:v>0.127</c:v>
                </c:pt>
                <c:pt idx="8">
                  <c:v>0.128</c:v>
                </c:pt>
                <c:pt idx="9">
                  <c:v>0.1295</c:v>
                </c:pt>
                <c:pt idx="10">
                  <c:v>0.127</c:v>
                </c:pt>
                <c:pt idx="11">
                  <c:v>0.126</c:v>
                </c:pt>
                <c:pt idx="12">
                  <c:v>0.129</c:v>
                </c:pt>
                <c:pt idx="13">
                  <c:v>0.1275</c:v>
                </c:pt>
                <c:pt idx="14">
                  <c:v>0.123</c:v>
                </c:pt>
                <c:pt idx="15">
                  <c:v>0.121</c:v>
                </c:pt>
                <c:pt idx="16">
                  <c:v>0.12</c:v>
                </c:pt>
                <c:pt idx="17">
                  <c:v>0.1205</c:v>
                </c:pt>
                <c:pt idx="18">
                  <c:v>0.1275</c:v>
                </c:pt>
                <c:pt idx="19">
                  <c:v>0.129</c:v>
                </c:pt>
                <c:pt idx="20">
                  <c:v>0.128</c:v>
                </c:pt>
                <c:pt idx="21">
                  <c:v>0.13650000000000001</c:v>
                </c:pt>
                <c:pt idx="22">
                  <c:v>0.13400000000000001</c:v>
                </c:pt>
                <c:pt idx="23">
                  <c:v>0.13950000000000001</c:v>
                </c:pt>
                <c:pt idx="24">
                  <c:v>0.14299999999999999</c:v>
                </c:pt>
                <c:pt idx="25">
                  <c:v>0.14099999999999999</c:v>
                </c:pt>
                <c:pt idx="26">
                  <c:v>0.19850000000000001</c:v>
                </c:pt>
                <c:pt idx="27">
                  <c:v>0.192</c:v>
                </c:pt>
                <c:pt idx="28">
                  <c:v>0.17699999999999999</c:v>
                </c:pt>
                <c:pt idx="29">
                  <c:v>0.16250000000000001</c:v>
                </c:pt>
                <c:pt idx="30">
                  <c:v>0.16800000000000001</c:v>
                </c:pt>
                <c:pt idx="31">
                  <c:v>0.17249999999999999</c:v>
                </c:pt>
                <c:pt idx="32">
                  <c:v>0.17399999999999999</c:v>
                </c:pt>
                <c:pt idx="33">
                  <c:v>0.17399999999999999</c:v>
                </c:pt>
                <c:pt idx="34">
                  <c:v>0.17299999999999999</c:v>
                </c:pt>
                <c:pt idx="35">
                  <c:v>0.17299999999999999</c:v>
                </c:pt>
                <c:pt idx="36">
                  <c:v>0.17549999999999999</c:v>
                </c:pt>
                <c:pt idx="37">
                  <c:v>0.185</c:v>
                </c:pt>
                <c:pt idx="38">
                  <c:v>0.193</c:v>
                </c:pt>
                <c:pt idx="39">
                  <c:v>0.19350000000000001</c:v>
                </c:pt>
                <c:pt idx="40">
                  <c:v>0.186</c:v>
                </c:pt>
                <c:pt idx="41">
                  <c:v>0.192</c:v>
                </c:pt>
                <c:pt idx="42">
                  <c:v>0.1895</c:v>
                </c:pt>
                <c:pt idx="43">
                  <c:v>0.184</c:v>
                </c:pt>
                <c:pt idx="44">
                  <c:v>0.17899999999999999</c:v>
                </c:pt>
                <c:pt idx="45">
                  <c:v>0.17899999999999999</c:v>
                </c:pt>
                <c:pt idx="46">
                  <c:v>0.17449999999999999</c:v>
                </c:pt>
                <c:pt idx="47">
                  <c:v>0.17299999999999999</c:v>
                </c:pt>
                <c:pt idx="48">
                  <c:v>0.17100000000000001</c:v>
                </c:pt>
                <c:pt idx="49">
                  <c:v>0.17150000000000001</c:v>
                </c:pt>
                <c:pt idx="50">
                  <c:v>0.17399999999999999</c:v>
                </c:pt>
                <c:pt idx="51">
                  <c:v>0.17100000000000001</c:v>
                </c:pt>
                <c:pt idx="52">
                  <c:v>0.16700000000000001</c:v>
                </c:pt>
                <c:pt idx="53">
                  <c:v>0.16650000000000001</c:v>
                </c:pt>
                <c:pt idx="54">
                  <c:v>0.16</c:v>
                </c:pt>
                <c:pt idx="55">
                  <c:v>0.16200000000000001</c:v>
                </c:pt>
                <c:pt idx="56">
                  <c:v>0.16350000000000001</c:v>
                </c:pt>
                <c:pt idx="57">
                  <c:v>0.17150000000000001</c:v>
                </c:pt>
                <c:pt idx="58">
                  <c:v>0.17100000000000001</c:v>
                </c:pt>
                <c:pt idx="59">
                  <c:v>0.17349999999999999</c:v>
                </c:pt>
                <c:pt idx="60">
                  <c:v>0.182</c:v>
                </c:pt>
                <c:pt idx="61">
                  <c:v>0.17849999999999999</c:v>
                </c:pt>
                <c:pt idx="62">
                  <c:v>0.1835</c:v>
                </c:pt>
                <c:pt idx="63">
                  <c:v>0.17899999999999999</c:v>
                </c:pt>
                <c:pt idx="64">
                  <c:v>0.17599999999999999</c:v>
                </c:pt>
                <c:pt idx="65">
                  <c:v>0.17299999999999999</c:v>
                </c:pt>
                <c:pt idx="66">
                  <c:v>0.17</c:v>
                </c:pt>
                <c:pt idx="67">
                  <c:v>0.17849999999999999</c:v>
                </c:pt>
                <c:pt idx="68">
                  <c:v>0.18049999999999999</c:v>
                </c:pt>
                <c:pt idx="69">
                  <c:v>0.18149999999999999</c:v>
                </c:pt>
                <c:pt idx="70">
                  <c:v>0.17499999999999999</c:v>
                </c:pt>
                <c:pt idx="71">
                  <c:v>0.17849999999999999</c:v>
                </c:pt>
                <c:pt idx="72">
                  <c:v>0.17599999999999999</c:v>
                </c:pt>
                <c:pt idx="73">
                  <c:v>0.17599999999999999</c:v>
                </c:pt>
                <c:pt idx="74">
                  <c:v>0.17199999999999999</c:v>
                </c:pt>
                <c:pt idx="75">
                  <c:v>0.17</c:v>
                </c:pt>
                <c:pt idx="76">
                  <c:v>0.17249999999999999</c:v>
                </c:pt>
                <c:pt idx="77">
                  <c:v>0.17649999999999999</c:v>
                </c:pt>
                <c:pt idx="78">
                  <c:v>0.17749999999999999</c:v>
                </c:pt>
                <c:pt idx="79">
                  <c:v>0.17649999999999999</c:v>
                </c:pt>
                <c:pt idx="80">
                  <c:v>0.17949999999999999</c:v>
                </c:pt>
                <c:pt idx="81">
                  <c:v>0.17699999999999999</c:v>
                </c:pt>
                <c:pt idx="82">
                  <c:v>0.17649999999999999</c:v>
                </c:pt>
                <c:pt idx="83">
                  <c:v>0.17249999999999999</c:v>
                </c:pt>
                <c:pt idx="84">
                  <c:v>0.17449999999999999</c:v>
                </c:pt>
                <c:pt idx="85">
                  <c:v>0.17749999999999999</c:v>
                </c:pt>
                <c:pt idx="86">
                  <c:v>0.17349999999999999</c:v>
                </c:pt>
                <c:pt idx="87">
                  <c:v>0.17249999999999999</c:v>
                </c:pt>
                <c:pt idx="88">
                  <c:v>0.17249999999999999</c:v>
                </c:pt>
                <c:pt idx="89">
                  <c:v>0.17499999999999999</c:v>
                </c:pt>
                <c:pt idx="90">
                  <c:v>0.17199999999999999</c:v>
                </c:pt>
                <c:pt idx="91">
                  <c:v>0.17150000000000001</c:v>
                </c:pt>
                <c:pt idx="92">
                  <c:v>0.17</c:v>
                </c:pt>
                <c:pt idx="93">
                  <c:v>0.17199999999999999</c:v>
                </c:pt>
                <c:pt idx="94">
                  <c:v>0.17100000000000001</c:v>
                </c:pt>
                <c:pt idx="95">
                  <c:v>0.17050000000000001</c:v>
                </c:pt>
                <c:pt idx="96">
                  <c:v>0.17</c:v>
                </c:pt>
                <c:pt idx="97">
                  <c:v>0.17150000000000001</c:v>
                </c:pt>
                <c:pt idx="98">
                  <c:v>0.17599999999999999</c:v>
                </c:pt>
                <c:pt idx="99">
                  <c:v>0.17449999999999999</c:v>
                </c:pt>
                <c:pt idx="100">
                  <c:v>0.17349999999999999</c:v>
                </c:pt>
                <c:pt idx="101">
                  <c:v>0.17949999999999999</c:v>
                </c:pt>
                <c:pt idx="102">
                  <c:v>0.183</c:v>
                </c:pt>
                <c:pt idx="103">
                  <c:v>0.17799999999999999</c:v>
                </c:pt>
                <c:pt idx="104">
                  <c:v>0.17699999999999999</c:v>
                </c:pt>
                <c:pt idx="105">
                  <c:v>0.17199999999999999</c:v>
                </c:pt>
                <c:pt idx="106">
                  <c:v>0.17599999999999999</c:v>
                </c:pt>
                <c:pt idx="107">
                  <c:v>0.17499999999999999</c:v>
                </c:pt>
                <c:pt idx="108">
                  <c:v>0.17349999999999999</c:v>
                </c:pt>
                <c:pt idx="109">
                  <c:v>0.17299999999999999</c:v>
                </c:pt>
                <c:pt idx="110">
                  <c:v>0.17499999999999999</c:v>
                </c:pt>
                <c:pt idx="111">
                  <c:v>0.17249999999999999</c:v>
                </c:pt>
                <c:pt idx="112">
                  <c:v>0.17249999999999999</c:v>
                </c:pt>
                <c:pt idx="113">
                  <c:v>0.17199999999999999</c:v>
                </c:pt>
                <c:pt idx="114">
                  <c:v>0.17100000000000001</c:v>
                </c:pt>
                <c:pt idx="115">
                  <c:v>0.16550000000000001</c:v>
                </c:pt>
                <c:pt idx="116">
                  <c:v>0.16350000000000001</c:v>
                </c:pt>
                <c:pt idx="117">
                  <c:v>0.16250000000000001</c:v>
                </c:pt>
                <c:pt idx="118">
                  <c:v>0.159</c:v>
                </c:pt>
                <c:pt idx="119">
                  <c:v>0.1565</c:v>
                </c:pt>
                <c:pt idx="120">
                  <c:v>0.1555</c:v>
                </c:pt>
                <c:pt idx="121">
                  <c:v>0.1575</c:v>
                </c:pt>
                <c:pt idx="122">
                  <c:v>0.157</c:v>
                </c:pt>
                <c:pt idx="123">
                  <c:v>0.153</c:v>
                </c:pt>
                <c:pt idx="124">
                  <c:v>0.156</c:v>
                </c:pt>
                <c:pt idx="125">
                  <c:v>0.14949999999999999</c:v>
                </c:pt>
                <c:pt idx="126">
                  <c:v>0.152</c:v>
                </c:pt>
                <c:pt idx="127">
                  <c:v>0.153</c:v>
                </c:pt>
                <c:pt idx="128">
                  <c:v>0.1535</c:v>
                </c:pt>
                <c:pt idx="129">
                  <c:v>0.1565</c:v>
                </c:pt>
                <c:pt idx="130">
                  <c:v>0.1585</c:v>
                </c:pt>
                <c:pt idx="131">
                  <c:v>0.1615</c:v>
                </c:pt>
                <c:pt idx="132">
                  <c:v>0.17</c:v>
                </c:pt>
                <c:pt idx="133">
                  <c:v>0.17</c:v>
                </c:pt>
                <c:pt idx="134">
                  <c:v>0.16650000000000001</c:v>
                </c:pt>
                <c:pt idx="135">
                  <c:v>0.16550000000000001</c:v>
                </c:pt>
                <c:pt idx="136">
                  <c:v>0.16650000000000001</c:v>
                </c:pt>
                <c:pt idx="137">
                  <c:v>0.16200000000000001</c:v>
                </c:pt>
                <c:pt idx="138">
                  <c:v>0.16250000000000001</c:v>
                </c:pt>
                <c:pt idx="139">
                  <c:v>0.16700000000000001</c:v>
                </c:pt>
                <c:pt idx="140">
                  <c:v>0.17</c:v>
                </c:pt>
                <c:pt idx="141">
                  <c:v>0.16900000000000001</c:v>
                </c:pt>
                <c:pt idx="142">
                  <c:v>0.17050000000000001</c:v>
                </c:pt>
                <c:pt idx="143">
                  <c:v>0.17</c:v>
                </c:pt>
                <c:pt idx="144">
                  <c:v>0.17</c:v>
                </c:pt>
                <c:pt idx="145">
                  <c:v>0.16900000000000001</c:v>
                </c:pt>
                <c:pt idx="146">
                  <c:v>0.16700000000000001</c:v>
                </c:pt>
                <c:pt idx="147">
                  <c:v>0.16400000000000001</c:v>
                </c:pt>
                <c:pt idx="148">
                  <c:v>0.16650000000000001</c:v>
                </c:pt>
                <c:pt idx="149">
                  <c:v>0.16400000000000001</c:v>
                </c:pt>
                <c:pt idx="150">
                  <c:v>0.16500000000000001</c:v>
                </c:pt>
                <c:pt idx="151">
                  <c:v>0.16250000000000001</c:v>
                </c:pt>
                <c:pt idx="152">
                  <c:v>0.16350000000000001</c:v>
                </c:pt>
                <c:pt idx="153">
                  <c:v>0.16200000000000001</c:v>
                </c:pt>
                <c:pt idx="154">
                  <c:v>0.1595</c:v>
                </c:pt>
                <c:pt idx="155">
                  <c:v>0.1565</c:v>
                </c:pt>
                <c:pt idx="156">
                  <c:v>0.159</c:v>
                </c:pt>
                <c:pt idx="157">
                  <c:v>0.154</c:v>
                </c:pt>
                <c:pt idx="158">
                  <c:v>0.14399999999999999</c:v>
                </c:pt>
                <c:pt idx="159">
                  <c:v>0.14299999999999999</c:v>
                </c:pt>
                <c:pt idx="160">
                  <c:v>0.14549999999999999</c:v>
                </c:pt>
                <c:pt idx="161">
                  <c:v>0.14649999999999999</c:v>
                </c:pt>
                <c:pt idx="162">
                  <c:v>0.14749999999999999</c:v>
                </c:pt>
                <c:pt idx="163">
                  <c:v>0.15049999999999999</c:v>
                </c:pt>
                <c:pt idx="164">
                  <c:v>0.14949999999999999</c:v>
                </c:pt>
                <c:pt idx="1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D-43CB-8C29-F0BFBE81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56975"/>
        <c:axId val="179805572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Лист1!$B$2:$B$167</c:f>
              <c:numCache>
                <c:formatCode>General</c:formatCode>
                <c:ptCount val="166"/>
                <c:pt idx="0">
                  <c:v>8590</c:v>
                </c:pt>
                <c:pt idx="1">
                  <c:v>9101</c:v>
                </c:pt>
                <c:pt idx="2">
                  <c:v>9550</c:v>
                </c:pt>
                <c:pt idx="3">
                  <c:v>9740</c:v>
                </c:pt>
                <c:pt idx="4">
                  <c:v>9839</c:v>
                </c:pt>
                <c:pt idx="5">
                  <c:v>10025</c:v>
                </c:pt>
                <c:pt idx="6">
                  <c:v>9600</c:v>
                </c:pt>
                <c:pt idx="7">
                  <c:v>9290</c:v>
                </c:pt>
                <c:pt idx="8">
                  <c:v>9561</c:v>
                </c:pt>
                <c:pt idx="9">
                  <c:v>9417</c:v>
                </c:pt>
                <c:pt idx="10">
                  <c:v>9470</c:v>
                </c:pt>
                <c:pt idx="11">
                  <c:v>9675</c:v>
                </c:pt>
                <c:pt idx="12">
                  <c:v>10386</c:v>
                </c:pt>
                <c:pt idx="13">
                  <c:v>10400</c:v>
                </c:pt>
                <c:pt idx="14">
                  <c:v>10755</c:v>
                </c:pt>
                <c:pt idx="15">
                  <c:v>11179</c:v>
                </c:pt>
                <c:pt idx="16">
                  <c:v>11534</c:v>
                </c:pt>
                <c:pt idx="17">
                  <c:v>11450</c:v>
                </c:pt>
                <c:pt idx="18">
                  <c:v>11610</c:v>
                </c:pt>
                <c:pt idx="19">
                  <c:v>11280</c:v>
                </c:pt>
                <c:pt idx="20">
                  <c:v>10990</c:v>
                </c:pt>
                <c:pt idx="21">
                  <c:v>10750</c:v>
                </c:pt>
                <c:pt idx="22">
                  <c:v>11100</c:v>
                </c:pt>
                <c:pt idx="23">
                  <c:v>11394</c:v>
                </c:pt>
                <c:pt idx="24">
                  <c:v>11352</c:v>
                </c:pt>
                <c:pt idx="25">
                  <c:v>11345</c:v>
                </c:pt>
                <c:pt idx="26">
                  <c:v>11697</c:v>
                </c:pt>
                <c:pt idx="27">
                  <c:v>12037</c:v>
                </c:pt>
                <c:pt idx="28">
                  <c:v>12106</c:v>
                </c:pt>
                <c:pt idx="29">
                  <c:v>11900</c:v>
                </c:pt>
                <c:pt idx="30">
                  <c:v>11375</c:v>
                </c:pt>
                <c:pt idx="31">
                  <c:v>11140</c:v>
                </c:pt>
                <c:pt idx="32">
                  <c:v>11355</c:v>
                </c:pt>
                <c:pt idx="33">
                  <c:v>11330</c:v>
                </c:pt>
                <c:pt idx="34">
                  <c:v>11348</c:v>
                </c:pt>
                <c:pt idx="35">
                  <c:v>11061</c:v>
                </c:pt>
                <c:pt idx="36">
                  <c:v>11093</c:v>
                </c:pt>
                <c:pt idx="37">
                  <c:v>11182</c:v>
                </c:pt>
                <c:pt idx="38">
                  <c:v>11269</c:v>
                </c:pt>
                <c:pt idx="39">
                  <c:v>11480</c:v>
                </c:pt>
                <c:pt idx="40">
                  <c:v>11140</c:v>
                </c:pt>
                <c:pt idx="41">
                  <c:v>11180</c:v>
                </c:pt>
                <c:pt idx="42">
                  <c:v>10990</c:v>
                </c:pt>
                <c:pt idx="43">
                  <c:v>10425</c:v>
                </c:pt>
                <c:pt idx="44">
                  <c:v>10588</c:v>
                </c:pt>
                <c:pt idx="45">
                  <c:v>10730</c:v>
                </c:pt>
                <c:pt idx="46">
                  <c:v>10380</c:v>
                </c:pt>
                <c:pt idx="47">
                  <c:v>10298</c:v>
                </c:pt>
                <c:pt idx="48">
                  <c:v>10595</c:v>
                </c:pt>
                <c:pt idx="49">
                  <c:v>10692</c:v>
                </c:pt>
                <c:pt idx="50">
                  <c:v>10410</c:v>
                </c:pt>
                <c:pt idx="51">
                  <c:v>10501</c:v>
                </c:pt>
                <c:pt idx="52">
                  <c:v>10420</c:v>
                </c:pt>
                <c:pt idx="53">
                  <c:v>10330</c:v>
                </c:pt>
                <c:pt idx="54">
                  <c:v>10500</c:v>
                </c:pt>
                <c:pt idx="55">
                  <c:v>10310</c:v>
                </c:pt>
                <c:pt idx="56">
                  <c:v>9905</c:v>
                </c:pt>
                <c:pt idx="57">
                  <c:v>10530</c:v>
                </c:pt>
                <c:pt idx="58">
                  <c:v>10399</c:v>
                </c:pt>
                <c:pt idx="59">
                  <c:v>10539</c:v>
                </c:pt>
                <c:pt idx="60">
                  <c:v>10090</c:v>
                </c:pt>
                <c:pt idx="61">
                  <c:v>10237</c:v>
                </c:pt>
                <c:pt idx="62">
                  <c:v>10200</c:v>
                </c:pt>
                <c:pt idx="63">
                  <c:v>10125</c:v>
                </c:pt>
                <c:pt idx="64">
                  <c:v>9986</c:v>
                </c:pt>
                <c:pt idx="65">
                  <c:v>9740</c:v>
                </c:pt>
                <c:pt idx="66">
                  <c:v>9936</c:v>
                </c:pt>
                <c:pt idx="67">
                  <c:v>9839</c:v>
                </c:pt>
                <c:pt idx="68">
                  <c:v>9520</c:v>
                </c:pt>
                <c:pt idx="69">
                  <c:v>9632</c:v>
                </c:pt>
                <c:pt idx="70">
                  <c:v>9480</c:v>
                </c:pt>
                <c:pt idx="71">
                  <c:v>9460</c:v>
                </c:pt>
                <c:pt idx="72">
                  <c:v>9590</c:v>
                </c:pt>
                <c:pt idx="73">
                  <c:v>9700</c:v>
                </c:pt>
                <c:pt idx="74">
                  <c:v>9600</c:v>
                </c:pt>
                <c:pt idx="75">
                  <c:v>9530</c:v>
                </c:pt>
                <c:pt idx="76">
                  <c:v>9719</c:v>
                </c:pt>
                <c:pt idx="77">
                  <c:v>9665</c:v>
                </c:pt>
                <c:pt idx="78">
                  <c:v>9673</c:v>
                </c:pt>
                <c:pt idx="79">
                  <c:v>9552</c:v>
                </c:pt>
                <c:pt idx="80">
                  <c:v>9640</c:v>
                </c:pt>
                <c:pt idx="81">
                  <c:v>10170</c:v>
                </c:pt>
                <c:pt idx="82">
                  <c:v>10500</c:v>
                </c:pt>
                <c:pt idx="83">
                  <c:v>10201</c:v>
                </c:pt>
                <c:pt idx="84">
                  <c:v>10540</c:v>
                </c:pt>
                <c:pt idx="85">
                  <c:v>10680</c:v>
                </c:pt>
                <c:pt idx="86">
                  <c:v>10435</c:v>
                </c:pt>
                <c:pt idx="87">
                  <c:v>10245</c:v>
                </c:pt>
                <c:pt idx="88">
                  <c:v>10288</c:v>
                </c:pt>
                <c:pt idx="89">
                  <c:v>10248</c:v>
                </c:pt>
                <c:pt idx="90">
                  <c:v>10039</c:v>
                </c:pt>
                <c:pt idx="91">
                  <c:v>10180</c:v>
                </c:pt>
                <c:pt idx="92">
                  <c:v>10210</c:v>
                </c:pt>
                <c:pt idx="93">
                  <c:v>9534</c:v>
                </c:pt>
                <c:pt idx="94">
                  <c:v>9515</c:v>
                </c:pt>
                <c:pt idx="95">
                  <c:v>9250</c:v>
                </c:pt>
                <c:pt idx="96">
                  <c:v>9380</c:v>
                </c:pt>
                <c:pt idx="97">
                  <c:v>9397</c:v>
                </c:pt>
                <c:pt idx="98">
                  <c:v>9005</c:v>
                </c:pt>
                <c:pt idx="99">
                  <c:v>9303</c:v>
                </c:pt>
                <c:pt idx="100">
                  <c:v>9619</c:v>
                </c:pt>
                <c:pt idx="101">
                  <c:v>9704</c:v>
                </c:pt>
                <c:pt idx="102">
                  <c:v>9742</c:v>
                </c:pt>
                <c:pt idx="103">
                  <c:v>9986</c:v>
                </c:pt>
                <c:pt idx="104">
                  <c:v>9954</c:v>
                </c:pt>
                <c:pt idx="105">
                  <c:v>9701</c:v>
                </c:pt>
                <c:pt idx="106">
                  <c:v>9595</c:v>
                </c:pt>
                <c:pt idx="107">
                  <c:v>9655</c:v>
                </c:pt>
                <c:pt idx="108">
                  <c:v>9758</c:v>
                </c:pt>
                <c:pt idx="109">
                  <c:v>9695</c:v>
                </c:pt>
                <c:pt idx="110">
                  <c:v>9680</c:v>
                </c:pt>
                <c:pt idx="111">
                  <c:v>9579</c:v>
                </c:pt>
                <c:pt idx="112">
                  <c:v>9685</c:v>
                </c:pt>
                <c:pt idx="113">
                  <c:v>9670</c:v>
                </c:pt>
                <c:pt idx="114">
                  <c:v>9503</c:v>
                </c:pt>
                <c:pt idx="115">
                  <c:v>9450</c:v>
                </c:pt>
                <c:pt idx="116">
                  <c:v>9400</c:v>
                </c:pt>
                <c:pt idx="117">
                  <c:v>9575</c:v>
                </c:pt>
                <c:pt idx="118">
                  <c:v>9540</c:v>
                </c:pt>
                <c:pt idx="119">
                  <c:v>9500</c:v>
                </c:pt>
                <c:pt idx="120">
                  <c:v>9215</c:v>
                </c:pt>
                <c:pt idx="121">
                  <c:v>9250</c:v>
                </c:pt>
                <c:pt idx="122">
                  <c:v>9263</c:v>
                </c:pt>
                <c:pt idx="123">
                  <c:v>9277</c:v>
                </c:pt>
                <c:pt idx="124">
                  <c:v>9340</c:v>
                </c:pt>
                <c:pt idx="125">
                  <c:v>9100</c:v>
                </c:pt>
                <c:pt idx="126">
                  <c:v>9101</c:v>
                </c:pt>
                <c:pt idx="127">
                  <c:v>9147</c:v>
                </c:pt>
                <c:pt idx="128">
                  <c:v>9366</c:v>
                </c:pt>
                <c:pt idx="129">
                  <c:v>9450</c:v>
                </c:pt>
                <c:pt idx="130">
                  <c:v>9488</c:v>
                </c:pt>
                <c:pt idx="131">
                  <c:v>9600</c:v>
                </c:pt>
                <c:pt idx="132">
                  <c:v>9536</c:v>
                </c:pt>
                <c:pt idx="133">
                  <c:v>9393</c:v>
                </c:pt>
                <c:pt idx="134">
                  <c:v>9428</c:v>
                </c:pt>
                <c:pt idx="135">
                  <c:v>9320</c:v>
                </c:pt>
                <c:pt idx="136">
                  <c:v>9119</c:v>
                </c:pt>
                <c:pt idx="137">
                  <c:v>9025</c:v>
                </c:pt>
                <c:pt idx="138">
                  <c:v>9022</c:v>
                </c:pt>
                <c:pt idx="139">
                  <c:v>9231</c:v>
                </c:pt>
                <c:pt idx="140">
                  <c:v>9359</c:v>
                </c:pt>
                <c:pt idx="141">
                  <c:v>9365</c:v>
                </c:pt>
                <c:pt idx="142">
                  <c:v>9427</c:v>
                </c:pt>
                <c:pt idx="143">
                  <c:v>9514</c:v>
                </c:pt>
                <c:pt idx="144">
                  <c:v>9889</c:v>
                </c:pt>
                <c:pt idx="145">
                  <c:v>10090</c:v>
                </c:pt>
                <c:pt idx="146">
                  <c:v>10125</c:v>
                </c:pt>
                <c:pt idx="147">
                  <c:v>10112</c:v>
                </c:pt>
                <c:pt idx="148">
                  <c:v>10222</c:v>
                </c:pt>
                <c:pt idx="149">
                  <c:v>10166</c:v>
                </c:pt>
                <c:pt idx="150">
                  <c:v>9850</c:v>
                </c:pt>
                <c:pt idx="151">
                  <c:v>9870</c:v>
                </c:pt>
                <c:pt idx="152">
                  <c:v>10061</c:v>
                </c:pt>
                <c:pt idx="153">
                  <c:v>10000</c:v>
                </c:pt>
                <c:pt idx="154">
                  <c:v>9810</c:v>
                </c:pt>
                <c:pt idx="155">
                  <c:v>9725</c:v>
                </c:pt>
                <c:pt idx="156">
                  <c:v>10047</c:v>
                </c:pt>
                <c:pt idx="157">
                  <c:v>10060</c:v>
                </c:pt>
                <c:pt idx="158">
                  <c:v>10215</c:v>
                </c:pt>
                <c:pt idx="159">
                  <c:v>10071</c:v>
                </c:pt>
                <c:pt idx="160">
                  <c:v>10290</c:v>
                </c:pt>
                <c:pt idx="161">
                  <c:v>10371</c:v>
                </c:pt>
                <c:pt idx="162">
                  <c:v>10430</c:v>
                </c:pt>
                <c:pt idx="163">
                  <c:v>10569</c:v>
                </c:pt>
                <c:pt idx="164">
                  <c:v>10329</c:v>
                </c:pt>
                <c:pt idx="165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D-43CB-8C29-F0BFBE81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85471"/>
        <c:axId val="1804070127"/>
      </c:lineChart>
      <c:catAx>
        <c:axId val="1798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055727"/>
        <c:crosses val="autoZero"/>
        <c:auto val="1"/>
        <c:lblAlgn val="ctr"/>
        <c:lblOffset val="100"/>
        <c:noMultiLvlLbl val="0"/>
      </c:catAx>
      <c:valAx>
        <c:axId val="17980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056975"/>
        <c:crosses val="autoZero"/>
        <c:crossBetween val="between"/>
      </c:valAx>
      <c:valAx>
        <c:axId val="180407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385471"/>
        <c:crosses val="max"/>
        <c:crossBetween val="between"/>
      </c:valAx>
      <c:catAx>
        <c:axId val="1798385471"/>
        <c:scaling>
          <c:orientation val="minMax"/>
        </c:scaling>
        <c:delete val="1"/>
        <c:axPos val="b"/>
        <c:majorTickMark val="out"/>
        <c:minorTickMark val="none"/>
        <c:tickLblPos val="nextTo"/>
        <c:crossAx val="180407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236220</xdr:colOff>
      <xdr:row>23</xdr:row>
      <xdr:rowOff>0</xdr:rowOff>
    </xdr:from>
    <xdr:ext cx="66896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594502" y="4123765"/>
              <a:ext cx="6689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^2/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594502" y="4123765"/>
              <a:ext cx="6689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𝑛_𝑖𝑗</a:t>
              </a:r>
              <a:r>
                <a:rPr lang="en-US" sz="1100" b="0" i="0">
                  <a:latin typeface="Cambria Math" panose="02040503050406030204" pitchFamily="18" charset="0"/>
                </a:rPr>
                <a:t>^2/</a:t>
              </a:r>
              <a:r>
                <a:rPr lang="ru-RU" sz="1100" i="0">
                  <a:latin typeface="Cambria Math" panose="02040503050406030204" pitchFamily="18" charset="0"/>
                </a:rPr>
                <a:t>𝜇_𝑖 𝜈_𝑗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475128</xdr:colOff>
      <xdr:row>142</xdr:row>
      <xdr:rowOff>35859</xdr:rowOff>
    </xdr:from>
    <xdr:to>
      <xdr:col>12</xdr:col>
      <xdr:colOff>98611</xdr:colOff>
      <xdr:row>163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1;&#1056;4_&#1058;&#1086;&#1083;&#1089;&#1090;&#1080;&#1093;&#1080;&#1085;0&#1042;9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333.061297453707" createdVersion="6" refreshedVersion="6" minRefreshableVersion="3" recordCount="164">
  <cacheSource type="worksheet">
    <worksheetSource ref="M3:O167" sheet="Лист1" r:id="rId2"/>
  </cacheSource>
  <cacheFields count="3">
    <cacheField name="3" numFmtId="0">
      <sharedItems containsSemiMixedTypes="0" containsString="0" containsNumber="1" containsInteger="1" minValue="1" maxValue="3" count="3">
        <n v="3"/>
        <n v="1"/>
        <n v="2"/>
      </sharedItems>
    </cacheField>
    <cacheField name="32" numFmtId="0">
      <sharedItems containsSemiMixedTypes="0" containsString="0" containsNumber="1" containsInteger="1" minValue="1" maxValue="3" count="3">
        <n v="3"/>
        <n v="1"/>
        <n v="2"/>
      </sharedItems>
    </cacheField>
    <cacheField name="1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0"/>
    <x v="2"/>
    <x v="0"/>
  </r>
  <r>
    <x v="1"/>
    <x v="0"/>
    <x v="0"/>
  </r>
  <r>
    <x v="2"/>
    <x v="1"/>
    <x v="0"/>
  </r>
  <r>
    <x v="0"/>
    <x v="1"/>
    <x v="0"/>
  </r>
  <r>
    <x v="0"/>
    <x v="0"/>
    <x v="0"/>
  </r>
  <r>
    <x v="2"/>
    <x v="1"/>
    <x v="0"/>
  </r>
  <r>
    <x v="0"/>
    <x v="1"/>
    <x v="0"/>
  </r>
  <r>
    <x v="0"/>
    <x v="1"/>
    <x v="0"/>
  </r>
  <r>
    <x v="0"/>
    <x v="1"/>
    <x v="0"/>
  </r>
  <r>
    <x v="1"/>
    <x v="2"/>
    <x v="0"/>
  </r>
  <r>
    <x v="0"/>
    <x v="0"/>
    <x v="0"/>
  </r>
  <r>
    <x v="1"/>
    <x v="0"/>
    <x v="0"/>
  </r>
  <r>
    <x v="1"/>
    <x v="1"/>
    <x v="0"/>
  </r>
  <r>
    <x v="1"/>
    <x v="0"/>
    <x v="0"/>
  </r>
  <r>
    <x v="0"/>
    <x v="1"/>
    <x v="0"/>
  </r>
  <r>
    <x v="0"/>
    <x v="0"/>
    <x v="0"/>
  </r>
  <r>
    <x v="2"/>
    <x v="0"/>
    <x v="0"/>
  </r>
  <r>
    <x v="2"/>
    <x v="1"/>
    <x v="0"/>
  </r>
  <r>
    <x v="0"/>
    <x v="0"/>
    <x v="0"/>
  </r>
  <r>
    <x v="0"/>
    <x v="1"/>
    <x v="0"/>
  </r>
  <r>
    <x v="2"/>
    <x v="1"/>
    <x v="0"/>
  </r>
  <r>
    <x v="1"/>
    <x v="1"/>
    <x v="0"/>
  </r>
  <r>
    <x v="1"/>
    <x v="0"/>
    <x v="0"/>
  </r>
  <r>
    <x v="1"/>
    <x v="0"/>
    <x v="0"/>
  </r>
  <r>
    <x v="0"/>
    <x v="2"/>
    <x v="0"/>
  </r>
  <r>
    <x v="2"/>
    <x v="2"/>
    <x v="0"/>
  </r>
  <r>
    <x v="2"/>
    <x v="2"/>
    <x v="0"/>
  </r>
  <r>
    <x v="1"/>
    <x v="2"/>
    <x v="0"/>
  </r>
  <r>
    <x v="2"/>
    <x v="0"/>
    <x v="0"/>
  </r>
  <r>
    <x v="2"/>
    <x v="0"/>
    <x v="0"/>
  </r>
  <r>
    <x v="2"/>
    <x v="0"/>
    <x v="0"/>
  </r>
  <r>
    <x v="0"/>
    <x v="2"/>
    <x v="0"/>
  </r>
  <r>
    <x v="1"/>
    <x v="1"/>
    <x v="0"/>
  </r>
  <r>
    <x v="2"/>
    <x v="0"/>
    <x v="0"/>
  </r>
  <r>
    <x v="1"/>
    <x v="1"/>
    <x v="0"/>
  </r>
  <r>
    <x v="1"/>
    <x v="1"/>
    <x v="0"/>
  </r>
  <r>
    <x v="0"/>
    <x v="1"/>
    <x v="0"/>
  </r>
  <r>
    <x v="0"/>
    <x v="2"/>
    <x v="0"/>
  </r>
  <r>
    <x v="1"/>
    <x v="1"/>
    <x v="0"/>
  </r>
  <r>
    <x v="1"/>
    <x v="1"/>
    <x v="0"/>
  </r>
  <r>
    <x v="0"/>
    <x v="1"/>
    <x v="0"/>
  </r>
  <r>
    <x v="0"/>
    <x v="2"/>
    <x v="0"/>
  </r>
  <r>
    <x v="1"/>
    <x v="0"/>
    <x v="0"/>
  </r>
  <r>
    <x v="2"/>
    <x v="1"/>
    <x v="0"/>
  </r>
  <r>
    <x v="1"/>
    <x v="1"/>
    <x v="0"/>
  </r>
  <r>
    <x v="1"/>
    <x v="2"/>
    <x v="0"/>
  </r>
  <r>
    <x v="0"/>
    <x v="1"/>
    <x v="0"/>
  </r>
  <r>
    <x v="1"/>
    <x v="0"/>
    <x v="0"/>
  </r>
  <r>
    <x v="1"/>
    <x v="0"/>
    <x v="0"/>
  </r>
  <r>
    <x v="0"/>
    <x v="0"/>
    <x v="0"/>
  </r>
  <r>
    <x v="1"/>
    <x v="2"/>
    <x v="0"/>
  </r>
  <r>
    <x v="0"/>
    <x v="0"/>
    <x v="0"/>
  </r>
  <r>
    <x v="1"/>
    <x v="0"/>
    <x v="0"/>
  </r>
  <r>
    <x v="0"/>
    <x v="1"/>
    <x v="0"/>
  </r>
  <r>
    <x v="2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0"/>
    <x v="2"/>
    <x v="0"/>
  </r>
  <r>
    <x v="1"/>
    <x v="1"/>
    <x v="0"/>
  </r>
  <r>
    <x v="2"/>
    <x v="0"/>
    <x v="0"/>
  </r>
  <r>
    <x v="0"/>
    <x v="1"/>
    <x v="0"/>
  </r>
  <r>
    <x v="0"/>
    <x v="2"/>
    <x v="0"/>
  </r>
  <r>
    <x v="1"/>
    <x v="1"/>
    <x v="0"/>
  </r>
  <r>
    <x v="1"/>
    <x v="1"/>
    <x v="0"/>
  </r>
  <r>
    <x v="0"/>
    <x v="0"/>
    <x v="0"/>
  </r>
  <r>
    <x v="2"/>
    <x v="0"/>
    <x v="0"/>
  </r>
  <r>
    <x v="2"/>
    <x v="2"/>
    <x v="0"/>
  </r>
  <r>
    <x v="1"/>
    <x v="2"/>
    <x v="0"/>
  </r>
  <r>
    <x v="0"/>
    <x v="0"/>
    <x v="0"/>
  </r>
  <r>
    <x v="0"/>
    <x v="1"/>
    <x v="0"/>
  </r>
  <r>
    <x v="0"/>
    <x v="2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2"/>
    <x v="0"/>
  </r>
  <r>
    <x v="2"/>
    <x v="2"/>
    <x v="0"/>
  </r>
  <r>
    <x v="2"/>
    <x v="0"/>
    <x v="0"/>
  </r>
  <r>
    <x v="1"/>
    <x v="1"/>
    <x v="0"/>
  </r>
  <r>
    <x v="0"/>
    <x v="2"/>
    <x v="0"/>
  </r>
  <r>
    <x v="2"/>
    <x v="1"/>
    <x v="0"/>
  </r>
  <r>
    <x v="1"/>
    <x v="0"/>
    <x v="0"/>
  </r>
  <r>
    <x v="2"/>
    <x v="2"/>
    <x v="0"/>
  </r>
  <r>
    <x v="1"/>
    <x v="2"/>
    <x v="0"/>
  </r>
  <r>
    <x v="0"/>
    <x v="2"/>
    <x v="0"/>
  </r>
  <r>
    <x v="2"/>
    <x v="2"/>
    <x v="0"/>
  </r>
  <r>
    <x v="1"/>
    <x v="0"/>
    <x v="0"/>
  </r>
  <r>
    <x v="0"/>
    <x v="1"/>
    <x v="0"/>
  </r>
  <r>
    <x v="0"/>
    <x v="2"/>
    <x v="0"/>
  </r>
  <r>
    <x v="2"/>
    <x v="0"/>
    <x v="0"/>
  </r>
  <r>
    <x v="2"/>
    <x v="0"/>
    <x v="0"/>
  </r>
  <r>
    <x v="0"/>
    <x v="1"/>
    <x v="0"/>
  </r>
  <r>
    <x v="2"/>
    <x v="2"/>
    <x v="0"/>
  </r>
  <r>
    <x v="1"/>
    <x v="1"/>
    <x v="0"/>
  </r>
  <r>
    <x v="1"/>
    <x v="0"/>
    <x v="0"/>
  </r>
  <r>
    <x v="2"/>
    <x v="2"/>
    <x v="0"/>
  </r>
  <r>
    <x v="0"/>
    <x v="1"/>
    <x v="0"/>
  </r>
  <r>
    <x v="2"/>
    <x v="2"/>
    <x v="0"/>
  </r>
  <r>
    <x v="2"/>
    <x v="0"/>
    <x v="0"/>
  </r>
  <r>
    <x v="1"/>
    <x v="1"/>
    <x v="0"/>
  </r>
  <r>
    <x v="0"/>
    <x v="2"/>
    <x v="0"/>
  </r>
  <r>
    <x v="2"/>
    <x v="2"/>
    <x v="0"/>
  </r>
  <r>
    <x v="1"/>
    <x v="2"/>
    <x v="0"/>
  </r>
  <r>
    <x v="2"/>
    <x v="1"/>
    <x v="0"/>
  </r>
  <r>
    <x v="2"/>
    <x v="1"/>
    <x v="0"/>
  </r>
  <r>
    <x v="0"/>
    <x v="2"/>
    <x v="0"/>
  </r>
  <r>
    <x v="2"/>
    <x v="1"/>
    <x v="0"/>
  </r>
  <r>
    <x v="2"/>
    <x v="1"/>
    <x v="0"/>
  </r>
  <r>
    <x v="1"/>
    <x v="2"/>
    <x v="0"/>
  </r>
  <r>
    <x v="2"/>
    <x v="0"/>
    <x v="0"/>
  </r>
  <r>
    <x v="2"/>
    <x v="2"/>
    <x v="0"/>
  </r>
  <r>
    <x v="2"/>
    <x v="1"/>
    <x v="0"/>
  </r>
  <r>
    <x v="2"/>
    <x v="0"/>
    <x v="0"/>
  </r>
  <r>
    <x v="1"/>
    <x v="1"/>
    <x v="0"/>
  </r>
  <r>
    <x v="2"/>
    <x v="0"/>
    <x v="0"/>
  </r>
  <r>
    <x v="2"/>
    <x v="2"/>
    <x v="0"/>
  </r>
  <r>
    <x v="0"/>
    <x v="2"/>
    <x v="0"/>
  </r>
  <r>
    <x v="2"/>
    <x v="0"/>
    <x v="0"/>
  </r>
  <r>
    <x v="2"/>
    <x v="0"/>
    <x v="0"/>
  </r>
  <r>
    <x v="0"/>
    <x v="0"/>
    <x v="0"/>
  </r>
  <r>
    <x v="2"/>
    <x v="0"/>
    <x v="0"/>
  </r>
  <r>
    <x v="1"/>
    <x v="2"/>
    <x v="0"/>
  </r>
  <r>
    <x v="2"/>
    <x v="1"/>
    <x v="0"/>
  </r>
  <r>
    <x v="1"/>
    <x v="2"/>
    <x v="0"/>
  </r>
  <r>
    <x v="1"/>
    <x v="2"/>
    <x v="0"/>
  </r>
  <r>
    <x v="1"/>
    <x v="1"/>
    <x v="0"/>
  </r>
  <r>
    <x v="2"/>
    <x v="2"/>
    <x v="0"/>
  </r>
  <r>
    <x v="0"/>
    <x v="0"/>
    <x v="0"/>
  </r>
  <r>
    <x v="0"/>
    <x v="0"/>
    <x v="0"/>
  </r>
  <r>
    <x v="2"/>
    <x v="2"/>
    <x v="0"/>
  </r>
  <r>
    <x v="2"/>
    <x v="2"/>
    <x v="0"/>
  </r>
  <r>
    <x v="0"/>
    <x v="2"/>
    <x v="0"/>
  </r>
  <r>
    <x v="0"/>
    <x v="2"/>
    <x v="0"/>
  </r>
  <r>
    <x v="0"/>
    <x v="2"/>
    <x v="0"/>
  </r>
  <r>
    <x v="2"/>
    <x v="1"/>
    <x v="0"/>
  </r>
  <r>
    <x v="2"/>
    <x v="1"/>
    <x v="0"/>
  </r>
  <r>
    <x v="0"/>
    <x v="0"/>
    <x v="0"/>
  </r>
  <r>
    <x v="2"/>
    <x v="1"/>
    <x v="0"/>
  </r>
  <r>
    <x v="1"/>
    <x v="2"/>
    <x v="0"/>
  </r>
  <r>
    <x v="2"/>
    <x v="1"/>
    <x v="0"/>
  </r>
  <r>
    <x v="0"/>
    <x v="2"/>
    <x v="0"/>
  </r>
  <r>
    <x v="2"/>
    <x v="1"/>
    <x v="0"/>
  </r>
  <r>
    <x v="1"/>
    <x v="1"/>
    <x v="0"/>
  </r>
  <r>
    <x v="1"/>
    <x v="1"/>
    <x v="0"/>
  </r>
  <r>
    <x v="0"/>
    <x v="0"/>
    <x v="0"/>
  </r>
  <r>
    <x v="2"/>
    <x v="1"/>
    <x v="0"/>
  </r>
  <r>
    <x v="0"/>
    <x v="1"/>
    <x v="0"/>
  </r>
  <r>
    <x v="1"/>
    <x v="2"/>
    <x v="0"/>
  </r>
  <r>
    <x v="0"/>
    <x v="0"/>
    <x v="0"/>
  </r>
  <r>
    <x v="2"/>
    <x v="2"/>
    <x v="0"/>
  </r>
  <r>
    <x v="2"/>
    <x v="2"/>
    <x v="0"/>
  </r>
  <r>
    <x v="0"/>
    <x v="0"/>
    <x v="0"/>
  </r>
  <r>
    <x v="1"/>
    <x v="2"/>
    <x v="0"/>
  </r>
  <r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ODVA" colHeaderCaption="GMNK:">
  <location ref="Q11:U16" firstHeaderRow="1" firstDataRow="2" firstDataCol="1"/>
  <pivotFields count="3">
    <pivotField axis="axisCol" showAll="0">
      <items count="4">
        <item n="(-∞;  -0,007)" x="1"/>
        <item n="[- 0,007; 0,009]" x="2"/>
        <item n="(0,009;  +∞)" x="0"/>
        <item t="default"/>
      </items>
    </pivotField>
    <pivotField axis="axisRow" showAll="0">
      <items count="4">
        <item n="(-∞;  -0,007)" x="1"/>
        <item n="[- 0,007; 0,009]" x="2"/>
        <item n="(0,009;  +∞)"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Частот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topLeftCell="E1" zoomScale="85" zoomScaleNormal="85" workbookViewId="0">
      <selection activeCell="R32" sqref="R32"/>
    </sheetView>
  </sheetViews>
  <sheetFormatPr defaultRowHeight="14.4" x14ac:dyDescent="0.3"/>
  <cols>
    <col min="3" max="3" width="12" bestFit="1" customWidth="1"/>
    <col min="5" max="5" width="12" bestFit="1" customWidth="1"/>
    <col min="7" max="7" width="13.88671875" bestFit="1" customWidth="1"/>
    <col min="8" max="8" width="11" bestFit="1" customWidth="1"/>
    <col min="9" max="9" width="13.21875" bestFit="1" customWidth="1"/>
    <col min="10" max="10" width="10.6640625" bestFit="1" customWidth="1"/>
    <col min="13" max="13" width="10" bestFit="1" customWidth="1"/>
    <col min="14" max="14" width="9.5546875" bestFit="1" customWidth="1"/>
    <col min="15" max="15" width="11" bestFit="1" customWidth="1"/>
    <col min="17" max="17" width="25.5546875" bestFit="1" customWidth="1"/>
    <col min="18" max="18" width="11.44140625" bestFit="1" customWidth="1"/>
    <col min="19" max="19" width="14" bestFit="1" customWidth="1"/>
    <col min="20" max="20" width="11.21875" bestFit="1" customWidth="1"/>
    <col min="21" max="21" width="12" customWidth="1"/>
    <col min="22" max="22" width="12.109375" customWidth="1"/>
    <col min="23" max="23" width="11.44140625" customWidth="1"/>
    <col min="24" max="24" width="9.109375" customWidth="1"/>
  </cols>
  <sheetData>
    <row r="1" spans="1:26" x14ac:dyDescent="0.3">
      <c r="A1" s="1" t="s">
        <v>0</v>
      </c>
      <c r="B1" s="1" t="s">
        <v>1</v>
      </c>
      <c r="C1" s="15" t="s">
        <v>5</v>
      </c>
      <c r="D1" s="1" t="s">
        <v>2</v>
      </c>
      <c r="E1" s="15" t="s">
        <v>5</v>
      </c>
      <c r="F1" s="2" t="s">
        <v>3</v>
      </c>
      <c r="G1">
        <f>1+INT(LOG(G2,2))</f>
        <v>8</v>
      </c>
      <c r="M1" s="16" t="s">
        <v>15</v>
      </c>
      <c r="N1" s="16" t="s">
        <v>16</v>
      </c>
      <c r="O1" s="16" t="s">
        <v>17</v>
      </c>
      <c r="V1" t="s">
        <v>26</v>
      </c>
      <c r="W1" t="s">
        <v>27</v>
      </c>
      <c r="X1" t="s">
        <v>28</v>
      </c>
      <c r="Y1" t="s">
        <v>28</v>
      </c>
    </row>
    <row r="2" spans="1:26" x14ac:dyDescent="0.3">
      <c r="A2" s="1">
        <v>20150105</v>
      </c>
      <c r="B2" s="1">
        <v>8590</v>
      </c>
      <c r="C2" s="15"/>
      <c r="D2" s="1">
        <v>0.1055</v>
      </c>
      <c r="E2" s="15"/>
      <c r="F2" t="s">
        <v>4</v>
      </c>
      <c r="G2">
        <v>166</v>
      </c>
      <c r="M2" s="16"/>
      <c r="N2" s="16"/>
      <c r="O2" s="16"/>
      <c r="P2">
        <f>COUNTIFS(M3:M167, "=3")</f>
        <v>57</v>
      </c>
      <c r="V2">
        <f>B2-$G$9</f>
        <v>-1492.1144578313251</v>
      </c>
      <c r="W2">
        <f>D2-$G$10</f>
        <v>-5.7295180722891678E-2</v>
      </c>
      <c r="X2">
        <f>(V2^2)</f>
        <v>2226405.5552692693</v>
      </c>
      <c r="Y2">
        <f>W2^2</f>
        <v>3.2827377340688183E-3</v>
      </c>
      <c r="Z2">
        <f>V2*W2</f>
        <v>85.490967520685302</v>
      </c>
    </row>
    <row r="3" spans="1:26" x14ac:dyDescent="0.3">
      <c r="A3" s="1">
        <v>20150106</v>
      </c>
      <c r="B3" s="1">
        <v>9101</v>
      </c>
      <c r="C3">
        <f>(B3-B2)/B2</f>
        <v>5.948777648428405E-2</v>
      </c>
      <c r="D3" s="1">
        <v>0.1195</v>
      </c>
      <c r="E3">
        <f>(D3-D2)/D2</f>
        <v>0.13270142180094785</v>
      </c>
      <c r="F3" s="4" t="s">
        <v>6</v>
      </c>
      <c r="G3" s="4" t="s">
        <v>7</v>
      </c>
      <c r="H3" s="5" t="s">
        <v>12</v>
      </c>
      <c r="I3" s="5" t="s">
        <v>14</v>
      </c>
      <c r="J3" s="5" t="s">
        <v>13</v>
      </c>
      <c r="K3" s="3" t="s">
        <v>10</v>
      </c>
      <c r="L3">
        <v>-7.0000000000000001E-3</v>
      </c>
      <c r="M3">
        <f>IF(C3&lt;$L$3,$H$4,IF(C3&gt;$L$4,$J$4,$I$4))</f>
        <v>3</v>
      </c>
      <c r="N3">
        <f>IF(E3&lt;$L$6,$H$7,IF(E3&gt;$L$7,$J$7,$I$7))</f>
        <v>3</v>
      </c>
      <c r="O3">
        <v>1</v>
      </c>
      <c r="V3">
        <f>B3-$G$9</f>
        <v>-981.11445783132513</v>
      </c>
      <c r="W3">
        <f t="shared" ref="W3:W66" si="0">D3-$G$10</f>
        <v>-4.329518072289168E-2</v>
      </c>
      <c r="X3">
        <f t="shared" ref="X3:X66" si="1">(V3^2)</f>
        <v>962585.57936565508</v>
      </c>
      <c r="Y3">
        <f t="shared" ref="Y3:Y66" si="2">W3^2</f>
        <v>1.8744726738278512E-3</v>
      </c>
      <c r="Z3">
        <f t="shared" ref="Z3:Z66" si="3">V3*W3</f>
        <v>42.477527761649107</v>
      </c>
    </row>
    <row r="4" spans="1:26" x14ac:dyDescent="0.3">
      <c r="A4" s="1">
        <v>20150108</v>
      </c>
      <c r="B4" s="1">
        <v>9550</v>
      </c>
      <c r="C4">
        <f t="shared" ref="C4:C67" si="4">(B4-B3)/B3</f>
        <v>4.9335237885946598E-2</v>
      </c>
      <c r="D4" s="1">
        <v>0.123</v>
      </c>
      <c r="E4">
        <f t="shared" ref="E4:E67" si="5">(D4-D3)/D3</f>
        <v>2.9288702928870321E-2</v>
      </c>
      <c r="F4" s="4"/>
      <c r="G4" s="5" t="s">
        <v>8</v>
      </c>
      <c r="H4" s="4">
        <v>1</v>
      </c>
      <c r="I4" s="4">
        <v>2</v>
      </c>
      <c r="J4" s="4">
        <v>3</v>
      </c>
      <c r="K4" t="s">
        <v>11</v>
      </c>
      <c r="L4">
        <v>8.9999999999999993E-3</v>
      </c>
      <c r="M4">
        <f t="shared" ref="M4:M67" si="6">IF(C4&lt;$L$3,$H$4,IF(C4&gt;$L$4,$J$4,$I$4))</f>
        <v>3</v>
      </c>
      <c r="N4">
        <f t="shared" ref="N4:N67" si="7">IF(E4&lt;$L$6,$H$7,IF(E4&gt;$L$7,$J$7,$I$7))</f>
        <v>3</v>
      </c>
      <c r="O4">
        <v>1</v>
      </c>
      <c r="V4">
        <f t="shared" ref="V4:V67" si="8">B4-$G$9</f>
        <v>-532.11445783132513</v>
      </c>
      <c r="W4">
        <f t="shared" si="0"/>
        <v>-3.9795180722891677E-2</v>
      </c>
      <c r="X4">
        <f t="shared" si="1"/>
        <v>283145.79623312509</v>
      </c>
      <c r="Y4">
        <f t="shared" si="2"/>
        <v>1.5836564087676093E-3</v>
      </c>
      <c r="Z4">
        <f t="shared" si="3"/>
        <v>21.175591014661105</v>
      </c>
    </row>
    <row r="5" spans="1:26" x14ac:dyDescent="0.3">
      <c r="A5" s="1">
        <v>20150109</v>
      </c>
      <c r="B5" s="1">
        <v>9740</v>
      </c>
      <c r="C5">
        <f t="shared" si="4"/>
        <v>1.9895287958115182E-2</v>
      </c>
      <c r="D5" s="1">
        <v>0.1195</v>
      </c>
      <c r="E5">
        <f t="shared" si="5"/>
        <v>-2.8455284552845555E-2</v>
      </c>
      <c r="F5" s="4"/>
      <c r="G5" s="5" t="s">
        <v>9</v>
      </c>
      <c r="H5" s="4">
        <f>COUNTIFS($C$3:$C$167, "&lt;-0.007")</f>
        <v>54</v>
      </c>
      <c r="I5" s="4">
        <f>COUNTIFS($C$3:$C$167, "&gt;=-0.007", $C$3:$C$167, "&lt;=0.009")</f>
        <v>54</v>
      </c>
      <c r="J5" s="4">
        <f>COUNTIFS($C$3:$C$167, "&gt;0.009")</f>
        <v>57</v>
      </c>
      <c r="M5">
        <f t="shared" si="6"/>
        <v>3</v>
      </c>
      <c r="N5">
        <f t="shared" si="7"/>
        <v>1</v>
      </c>
      <c r="O5">
        <v>1</v>
      </c>
      <c r="V5">
        <f t="shared" si="8"/>
        <v>-342.11445783132513</v>
      </c>
      <c r="W5">
        <f t="shared" si="0"/>
        <v>-4.329518072289168E-2</v>
      </c>
      <c r="X5">
        <f t="shared" si="1"/>
        <v>117042.30225722154</v>
      </c>
      <c r="Y5">
        <f t="shared" si="2"/>
        <v>1.8744726738278512E-3</v>
      </c>
      <c r="Z5">
        <f t="shared" si="3"/>
        <v>14.811907279721327</v>
      </c>
    </row>
    <row r="6" spans="1:26" x14ac:dyDescent="0.3">
      <c r="A6" s="1">
        <v>20150112</v>
      </c>
      <c r="B6" s="1">
        <v>9839</v>
      </c>
      <c r="C6">
        <f t="shared" si="4"/>
        <v>1.0164271047227925E-2</v>
      </c>
      <c r="D6" s="1">
        <v>0.11550000000000001</v>
      </c>
      <c r="E6">
        <f t="shared" si="5"/>
        <v>-3.3472803347280249E-2</v>
      </c>
      <c r="F6" s="4" t="s">
        <v>2</v>
      </c>
      <c r="G6" s="4" t="s">
        <v>7</v>
      </c>
      <c r="H6" s="5" t="s">
        <v>12</v>
      </c>
      <c r="I6" s="5" t="s">
        <v>14</v>
      </c>
      <c r="J6" s="5" t="s">
        <v>13</v>
      </c>
      <c r="K6" s="3" t="s">
        <v>10</v>
      </c>
      <c r="L6">
        <v>-7.0000000000000001E-3</v>
      </c>
      <c r="M6">
        <f t="shared" si="6"/>
        <v>3</v>
      </c>
      <c r="N6">
        <f t="shared" si="7"/>
        <v>1</v>
      </c>
      <c r="O6">
        <v>1</v>
      </c>
      <c r="V6">
        <f t="shared" si="8"/>
        <v>-243.11445783132513</v>
      </c>
      <c r="W6">
        <f t="shared" si="0"/>
        <v>-4.7295180722891669E-2</v>
      </c>
      <c r="X6">
        <f t="shared" si="1"/>
        <v>59104.639606619166</v>
      </c>
      <c r="Y6">
        <f t="shared" si="2"/>
        <v>2.2368341196109839E-3</v>
      </c>
      <c r="Z6">
        <f t="shared" si="3"/>
        <v>11.498142219480348</v>
      </c>
    </row>
    <row r="7" spans="1:26" x14ac:dyDescent="0.3">
      <c r="A7" s="1">
        <v>20150113</v>
      </c>
      <c r="B7" s="1">
        <v>10025</v>
      </c>
      <c r="C7">
        <f t="shared" si="4"/>
        <v>1.8904360199207236E-2</v>
      </c>
      <c r="D7" s="1">
        <v>0.1115</v>
      </c>
      <c r="E7">
        <f t="shared" si="5"/>
        <v>-3.463203463203466E-2</v>
      </c>
      <c r="F7" s="4"/>
      <c r="G7" s="5" t="s">
        <v>8</v>
      </c>
      <c r="H7" s="4">
        <v>1</v>
      </c>
      <c r="I7" s="4">
        <v>2</v>
      </c>
      <c r="J7" s="4">
        <v>3</v>
      </c>
      <c r="K7" t="s">
        <v>11</v>
      </c>
      <c r="L7">
        <v>8.9999999999999993E-3</v>
      </c>
      <c r="M7">
        <f t="shared" si="6"/>
        <v>3</v>
      </c>
      <c r="N7">
        <f t="shared" si="7"/>
        <v>1</v>
      </c>
      <c r="O7">
        <v>1</v>
      </c>
      <c r="V7">
        <f t="shared" si="8"/>
        <v>-57.114457831325126</v>
      </c>
      <c r="W7">
        <f t="shared" si="0"/>
        <v>-5.1295180722891673E-2</v>
      </c>
      <c r="X7">
        <f t="shared" si="1"/>
        <v>3262.061293366216</v>
      </c>
      <c r="Y7">
        <f t="shared" si="2"/>
        <v>2.6311955653941176E-3</v>
      </c>
      <c r="Z7">
        <f t="shared" si="3"/>
        <v>2.9296964363477977</v>
      </c>
    </row>
    <row r="8" spans="1:26" x14ac:dyDescent="0.3">
      <c r="A8" s="1">
        <v>20150114</v>
      </c>
      <c r="B8" s="1">
        <v>9600</v>
      </c>
      <c r="C8">
        <f t="shared" si="4"/>
        <v>-4.2394014962593519E-2</v>
      </c>
      <c r="D8" s="1">
        <v>0.11600000000000001</v>
      </c>
      <c r="E8">
        <f t="shared" si="5"/>
        <v>4.0358744394618867E-2</v>
      </c>
      <c r="F8" s="4"/>
      <c r="G8" s="5" t="s">
        <v>9</v>
      </c>
      <c r="H8" s="4">
        <f>COUNTIFS($E$3:$E$167, "&lt;-0.007")</f>
        <v>61</v>
      </c>
      <c r="I8" s="4">
        <f>COUNTIFS($E$3:$E$167, "&gt;=-0.007", $E$3:$E$167, "&lt;=0.009")</f>
        <v>51</v>
      </c>
      <c r="J8" s="4">
        <f>COUNTIFS($E$3:$E$167, "&gt;0.009")</f>
        <v>53</v>
      </c>
      <c r="M8">
        <f t="shared" si="6"/>
        <v>1</v>
      </c>
      <c r="N8">
        <f t="shared" si="7"/>
        <v>3</v>
      </c>
      <c r="O8">
        <v>1</v>
      </c>
      <c r="V8">
        <f t="shared" si="8"/>
        <v>-482.11445783132513</v>
      </c>
      <c r="W8">
        <f t="shared" si="0"/>
        <v>-4.6795180722891669E-2</v>
      </c>
      <c r="X8">
        <f t="shared" si="1"/>
        <v>232434.35044999258</v>
      </c>
      <c r="Y8">
        <f t="shared" si="2"/>
        <v>2.1897889388880921E-3</v>
      </c>
      <c r="Z8">
        <f t="shared" si="3"/>
        <v>22.560633183335796</v>
      </c>
    </row>
    <row r="9" spans="1:26" x14ac:dyDescent="0.3">
      <c r="A9" s="1">
        <v>20150115</v>
      </c>
      <c r="B9" s="1">
        <v>9290</v>
      </c>
      <c r="C9">
        <f t="shared" si="4"/>
        <v>-3.229166666666667E-2</v>
      </c>
      <c r="D9" s="1">
        <v>0.127</v>
      </c>
      <c r="E9">
        <f t="shared" si="5"/>
        <v>9.4827586206896505E-2</v>
      </c>
      <c r="F9" t="s">
        <v>25</v>
      </c>
      <c r="G9">
        <f>AVERAGE(B2:B167)</f>
        <v>10082.114457831325</v>
      </c>
      <c r="M9">
        <f t="shared" si="6"/>
        <v>1</v>
      </c>
      <c r="N9">
        <f t="shared" si="7"/>
        <v>3</v>
      </c>
      <c r="O9">
        <v>1</v>
      </c>
      <c r="V9">
        <f t="shared" si="8"/>
        <v>-792.11445783132513</v>
      </c>
      <c r="W9">
        <f t="shared" si="0"/>
        <v>-3.5795180722891673E-2</v>
      </c>
      <c r="X9">
        <f t="shared" si="1"/>
        <v>627445.3143054141</v>
      </c>
      <c r="Y9">
        <f t="shared" si="2"/>
        <v>1.2812949629844757E-3</v>
      </c>
      <c r="Z9">
        <f t="shared" si="3"/>
        <v>28.353880171287638</v>
      </c>
    </row>
    <row r="10" spans="1:26" x14ac:dyDescent="0.3">
      <c r="A10" s="1">
        <v>20150116</v>
      </c>
      <c r="B10" s="1">
        <v>9561</v>
      </c>
      <c r="C10">
        <f t="shared" si="4"/>
        <v>2.9171151776103337E-2</v>
      </c>
      <c r="D10" s="1">
        <v>0.128</v>
      </c>
      <c r="E10">
        <f t="shared" si="5"/>
        <v>7.8740157480315029E-3</v>
      </c>
      <c r="F10" t="s">
        <v>24</v>
      </c>
      <c r="G10">
        <f>AVERAGE(D2:D167)</f>
        <v>0.16279518072289167</v>
      </c>
      <c r="M10">
        <f t="shared" si="6"/>
        <v>3</v>
      </c>
      <c r="N10">
        <f t="shared" si="7"/>
        <v>2</v>
      </c>
      <c r="O10">
        <v>1</v>
      </c>
      <c r="V10">
        <f t="shared" si="8"/>
        <v>-521.11445783132513</v>
      </c>
      <c r="W10">
        <f t="shared" si="0"/>
        <v>-3.4795180722891672E-2</v>
      </c>
      <c r="X10">
        <f t="shared" si="1"/>
        <v>271560.27816083591</v>
      </c>
      <c r="Y10">
        <f t="shared" si="2"/>
        <v>1.2107046015386923E-3</v>
      </c>
      <c r="Z10">
        <f t="shared" si="3"/>
        <v>18.132271737552671</v>
      </c>
    </row>
    <row r="11" spans="1:26" x14ac:dyDescent="0.3">
      <c r="A11" s="1">
        <v>20150119</v>
      </c>
      <c r="B11" s="1">
        <v>9417</v>
      </c>
      <c r="C11">
        <f t="shared" si="4"/>
        <v>-1.5061186068402886E-2</v>
      </c>
      <c r="D11" s="1">
        <v>0.1295</v>
      </c>
      <c r="E11">
        <f t="shared" si="5"/>
        <v>1.171875000000001E-2</v>
      </c>
      <c r="M11">
        <f t="shared" si="6"/>
        <v>1</v>
      </c>
      <c r="N11">
        <f t="shared" si="7"/>
        <v>3</v>
      </c>
      <c r="O11">
        <v>1</v>
      </c>
      <c r="Q11" s="7" t="s">
        <v>9</v>
      </c>
      <c r="R11" s="7" t="s">
        <v>6</v>
      </c>
      <c r="V11">
        <f t="shared" si="8"/>
        <v>-665.11445783132513</v>
      </c>
      <c r="W11">
        <f t="shared" si="0"/>
        <v>-3.3295180722891671E-2</v>
      </c>
      <c r="X11">
        <f t="shared" si="1"/>
        <v>442377.24201625754</v>
      </c>
      <c r="Y11">
        <f t="shared" si="2"/>
        <v>1.1085690593700172E-3</v>
      </c>
      <c r="Z11">
        <f t="shared" si="3"/>
        <v>22.145106074902081</v>
      </c>
    </row>
    <row r="12" spans="1:26" x14ac:dyDescent="0.3">
      <c r="A12" s="1">
        <v>20150120</v>
      </c>
      <c r="B12" s="1">
        <v>9470</v>
      </c>
      <c r="C12">
        <f t="shared" si="4"/>
        <v>5.6281193586067754E-3</v>
      </c>
      <c r="D12" s="1">
        <v>0.127</v>
      </c>
      <c r="E12">
        <f t="shared" si="5"/>
        <v>-1.9305019305019322E-2</v>
      </c>
      <c r="M12">
        <f t="shared" si="6"/>
        <v>2</v>
      </c>
      <c r="N12">
        <f t="shared" si="7"/>
        <v>1</v>
      </c>
      <c r="O12">
        <v>1</v>
      </c>
      <c r="Q12" s="7" t="s">
        <v>2</v>
      </c>
      <c r="R12" t="s">
        <v>12</v>
      </c>
      <c r="S12" t="s">
        <v>14</v>
      </c>
      <c r="T12" t="s">
        <v>13</v>
      </c>
      <c r="U12" t="s">
        <v>18</v>
      </c>
      <c r="V12">
        <f t="shared" si="8"/>
        <v>-612.11445783132513</v>
      </c>
      <c r="W12">
        <f t="shared" si="0"/>
        <v>-3.5795180722891673E-2</v>
      </c>
      <c r="X12">
        <f t="shared" si="1"/>
        <v>374684.10948613711</v>
      </c>
      <c r="Y12">
        <f t="shared" si="2"/>
        <v>1.2812949629844757E-3</v>
      </c>
      <c r="Z12">
        <f t="shared" si="3"/>
        <v>21.910747641167138</v>
      </c>
    </row>
    <row r="13" spans="1:26" x14ac:dyDescent="0.3">
      <c r="A13" s="1">
        <v>20150121</v>
      </c>
      <c r="B13" s="1">
        <v>9675</v>
      </c>
      <c r="C13">
        <f t="shared" si="4"/>
        <v>2.1647307286166841E-2</v>
      </c>
      <c r="D13" s="1">
        <v>0.126</v>
      </c>
      <c r="E13">
        <f t="shared" si="5"/>
        <v>-7.8740157480315029E-3</v>
      </c>
      <c r="M13">
        <f t="shared" si="6"/>
        <v>3</v>
      </c>
      <c r="N13">
        <f t="shared" si="7"/>
        <v>1</v>
      </c>
      <c r="O13">
        <v>1</v>
      </c>
      <c r="Q13" s="8" t="s">
        <v>12</v>
      </c>
      <c r="R13" s="6">
        <v>23</v>
      </c>
      <c r="S13" s="6">
        <v>18</v>
      </c>
      <c r="T13" s="6">
        <v>20</v>
      </c>
      <c r="U13" s="6">
        <v>61</v>
      </c>
      <c r="V13">
        <f t="shared" si="8"/>
        <v>-407.11445783132513</v>
      </c>
      <c r="W13">
        <f t="shared" si="0"/>
        <v>-3.6795180722891674E-2</v>
      </c>
      <c r="X13">
        <f t="shared" si="1"/>
        <v>165742.18177529381</v>
      </c>
      <c r="Y13">
        <f t="shared" si="2"/>
        <v>1.3538853244302591E-3</v>
      </c>
      <c r="Z13">
        <f t="shared" si="3"/>
        <v>14.97985005080567</v>
      </c>
    </row>
    <row r="14" spans="1:26" x14ac:dyDescent="0.3">
      <c r="A14" s="1">
        <v>20150122</v>
      </c>
      <c r="B14" s="1">
        <v>10386</v>
      </c>
      <c r="C14">
        <f t="shared" si="4"/>
        <v>7.3488372093023252E-2</v>
      </c>
      <c r="D14" s="1">
        <v>0.129</v>
      </c>
      <c r="E14">
        <f t="shared" si="5"/>
        <v>2.3809523809523829E-2</v>
      </c>
      <c r="M14">
        <f t="shared" si="6"/>
        <v>3</v>
      </c>
      <c r="N14">
        <f t="shared" si="7"/>
        <v>3</v>
      </c>
      <c r="O14">
        <v>1</v>
      </c>
      <c r="Q14" s="8" t="s">
        <v>14</v>
      </c>
      <c r="R14" s="6">
        <v>15</v>
      </c>
      <c r="S14" s="6">
        <v>18</v>
      </c>
      <c r="T14" s="6">
        <v>18</v>
      </c>
      <c r="U14" s="6">
        <v>51</v>
      </c>
      <c r="V14">
        <f t="shared" si="8"/>
        <v>303.88554216867487</v>
      </c>
      <c r="W14">
        <f t="shared" si="0"/>
        <v>-3.3795180722891671E-2</v>
      </c>
      <c r="X14">
        <f t="shared" si="1"/>
        <v>92346.422739149479</v>
      </c>
      <c r="Y14">
        <f t="shared" si="2"/>
        <v>1.1421142400929087E-3</v>
      </c>
      <c r="Z14">
        <f t="shared" si="3"/>
        <v>-10.269866816664285</v>
      </c>
    </row>
    <row r="15" spans="1:26" x14ac:dyDescent="0.3">
      <c r="A15" s="1">
        <v>20150123</v>
      </c>
      <c r="B15" s="1">
        <v>10400</v>
      </c>
      <c r="C15">
        <f t="shared" si="4"/>
        <v>1.3479684190256115E-3</v>
      </c>
      <c r="D15" s="1">
        <v>0.1275</v>
      </c>
      <c r="E15">
        <f t="shared" si="5"/>
        <v>-1.1627906976744196E-2</v>
      </c>
      <c r="M15">
        <f t="shared" si="6"/>
        <v>2</v>
      </c>
      <c r="N15">
        <f t="shared" si="7"/>
        <v>1</v>
      </c>
      <c r="O15">
        <v>1</v>
      </c>
      <c r="Q15" s="8" t="s">
        <v>13</v>
      </c>
      <c r="R15" s="6">
        <v>16</v>
      </c>
      <c r="S15" s="6">
        <v>18</v>
      </c>
      <c r="T15" s="6">
        <v>18</v>
      </c>
      <c r="U15" s="6">
        <v>52</v>
      </c>
      <c r="V15">
        <f t="shared" si="8"/>
        <v>317.88554216867487</v>
      </c>
      <c r="W15">
        <f t="shared" si="0"/>
        <v>-3.5295180722891673E-2</v>
      </c>
      <c r="X15">
        <f t="shared" si="1"/>
        <v>101051.21791987238</v>
      </c>
      <c r="Y15">
        <f t="shared" si="2"/>
        <v>1.2457497822615838E-3</v>
      </c>
      <c r="Z15">
        <f t="shared" si="3"/>
        <v>-11.219827660037781</v>
      </c>
    </row>
    <row r="16" spans="1:26" x14ac:dyDescent="0.3">
      <c r="A16" s="1">
        <v>20150126</v>
      </c>
      <c r="B16" s="1">
        <v>10755</v>
      </c>
      <c r="C16">
        <f t="shared" si="4"/>
        <v>3.4134615384615381E-2</v>
      </c>
      <c r="D16" s="1">
        <v>0.123</v>
      </c>
      <c r="E16">
        <f t="shared" si="5"/>
        <v>-3.5294117647058851E-2</v>
      </c>
      <c r="M16">
        <f t="shared" si="6"/>
        <v>3</v>
      </c>
      <c r="N16">
        <f t="shared" si="7"/>
        <v>1</v>
      </c>
      <c r="O16">
        <v>1</v>
      </c>
      <c r="Q16" s="8" t="s">
        <v>18</v>
      </c>
      <c r="R16" s="6">
        <v>54</v>
      </c>
      <c r="S16" s="6">
        <v>54</v>
      </c>
      <c r="T16" s="6">
        <v>56</v>
      </c>
      <c r="U16" s="6">
        <v>164</v>
      </c>
      <c r="V16">
        <f t="shared" si="8"/>
        <v>672.88554216867487</v>
      </c>
      <c r="W16">
        <f t="shared" si="0"/>
        <v>-3.9795180722891677E-2</v>
      </c>
      <c r="X16">
        <f t="shared" si="1"/>
        <v>452774.95285963151</v>
      </c>
      <c r="Y16">
        <f t="shared" si="2"/>
        <v>1.5836564087676093E-3</v>
      </c>
      <c r="Z16">
        <f t="shared" si="3"/>
        <v>-26.777601756423365</v>
      </c>
    </row>
    <row r="17" spans="1:26" x14ac:dyDescent="0.3">
      <c r="A17" s="1">
        <v>20150127</v>
      </c>
      <c r="B17" s="1">
        <v>11179</v>
      </c>
      <c r="C17">
        <f t="shared" si="4"/>
        <v>3.9423523942352393E-2</v>
      </c>
      <c r="D17" s="1">
        <v>0.121</v>
      </c>
      <c r="E17">
        <f t="shared" si="5"/>
        <v>-1.6260162601626032E-2</v>
      </c>
      <c r="M17">
        <f t="shared" si="6"/>
        <v>3</v>
      </c>
      <c r="N17">
        <f t="shared" si="7"/>
        <v>1</v>
      </c>
      <c r="O17">
        <v>1</v>
      </c>
      <c r="Q17" s="14" t="s">
        <v>19</v>
      </c>
      <c r="R17" s="14"/>
      <c r="S17" s="1"/>
      <c r="T17" s="1"/>
      <c r="V17">
        <f t="shared" si="8"/>
        <v>1096.8855421686749</v>
      </c>
      <c r="W17">
        <f t="shared" si="0"/>
        <v>-4.1795180722891678E-2</v>
      </c>
      <c r="X17">
        <f t="shared" si="1"/>
        <v>1203157.8926186678</v>
      </c>
      <c r="Y17">
        <f t="shared" si="2"/>
        <v>1.7468371316591762E-3</v>
      </c>
      <c r="Z17">
        <f t="shared" si="3"/>
        <v>-45.844529467266788</v>
      </c>
    </row>
    <row r="18" spans="1:26" x14ac:dyDescent="0.3">
      <c r="A18" s="1">
        <v>20150128</v>
      </c>
      <c r="B18" s="1">
        <v>11534</v>
      </c>
      <c r="C18">
        <f t="shared" si="4"/>
        <v>3.1755971017085605E-2</v>
      </c>
      <c r="D18" s="1">
        <v>0.12</v>
      </c>
      <c r="E18">
        <f t="shared" si="5"/>
        <v>-8.2644628099173625E-3</v>
      </c>
      <c r="M18">
        <f t="shared" si="6"/>
        <v>3</v>
      </c>
      <c r="N18">
        <f t="shared" si="7"/>
        <v>1</v>
      </c>
      <c r="O18">
        <v>1</v>
      </c>
      <c r="Q18" s="10" t="s">
        <v>9</v>
      </c>
      <c r="R18" s="1" t="s">
        <v>6</v>
      </c>
      <c r="S18" s="1"/>
      <c r="T18" s="1"/>
      <c r="V18">
        <f t="shared" si="8"/>
        <v>1451.8855421686749</v>
      </c>
      <c r="W18">
        <f t="shared" si="0"/>
        <v>-4.2795180722891679E-2</v>
      </c>
      <c r="X18">
        <f t="shared" si="1"/>
        <v>2107971.6275584269</v>
      </c>
      <c r="Y18">
        <f t="shared" si="2"/>
        <v>1.8314274931049595E-3</v>
      </c>
      <c r="Z18">
        <f t="shared" si="3"/>
        <v>-62.13370416606201</v>
      </c>
    </row>
    <row r="19" spans="1:26" x14ac:dyDescent="0.3">
      <c r="A19" s="1">
        <v>20150129</v>
      </c>
      <c r="B19" s="1">
        <v>11450</v>
      </c>
      <c r="C19">
        <f t="shared" si="4"/>
        <v>-7.2828160221952492E-3</v>
      </c>
      <c r="D19" s="1">
        <v>0.1205</v>
      </c>
      <c r="E19">
        <f t="shared" si="5"/>
        <v>4.1666666666666709E-3</v>
      </c>
      <c r="M19">
        <f t="shared" si="6"/>
        <v>1</v>
      </c>
      <c r="N19">
        <f t="shared" si="7"/>
        <v>2</v>
      </c>
      <c r="O19">
        <v>1</v>
      </c>
      <c r="Q19" s="11" t="s">
        <v>20</v>
      </c>
      <c r="R19" s="9" t="s">
        <v>12</v>
      </c>
      <c r="S19" s="9" t="s">
        <v>14</v>
      </c>
      <c r="T19" s="9" t="s">
        <v>13</v>
      </c>
      <c r="V19">
        <f t="shared" si="8"/>
        <v>1367.8855421686749</v>
      </c>
      <c r="W19">
        <f t="shared" si="0"/>
        <v>-4.2295180722891679E-2</v>
      </c>
      <c r="X19">
        <f t="shared" si="1"/>
        <v>1871110.8564740897</v>
      </c>
      <c r="Y19">
        <f t="shared" si="2"/>
        <v>1.7888823123820678E-3</v>
      </c>
      <c r="Z19">
        <f t="shared" si="3"/>
        <v>-57.854966214254773</v>
      </c>
    </row>
    <row r="20" spans="1:26" x14ac:dyDescent="0.3">
      <c r="A20" s="1">
        <v>20150130</v>
      </c>
      <c r="B20" s="1">
        <v>11610</v>
      </c>
      <c r="C20">
        <f t="shared" si="4"/>
        <v>1.3973799126637555E-2</v>
      </c>
      <c r="D20" s="1">
        <v>0.1275</v>
      </c>
      <c r="E20">
        <f t="shared" si="5"/>
        <v>5.8091286307053992E-2</v>
      </c>
      <c r="M20">
        <f t="shared" si="6"/>
        <v>3</v>
      </c>
      <c r="N20">
        <f t="shared" si="7"/>
        <v>3</v>
      </c>
      <c r="O20">
        <v>1</v>
      </c>
      <c r="Q20" s="9" t="s">
        <v>12</v>
      </c>
      <c r="R20" s="12">
        <f>GETPIVOTDATA("1",$Q$11,"32","(-∞;  -0,007)")*GETPIVOTDATA("1",$Q$11:$Q$11,"3","(-∞;  -0,007)")/165</f>
        <v>19.963636363636365</v>
      </c>
      <c r="S20" s="12">
        <f>GETPIVOTDATA("1",$Q$11,"32","(-∞;  -0,007)")*GETPIVOTDATA("1",$Q$11,"3","[- 0,007; 0,009]")/165</f>
        <v>19.963636363636365</v>
      </c>
      <c r="T20" s="12">
        <f>GETPIVOTDATA("1",$Q$11,"32","(-∞;  -0,007)")*GETPIVOTDATA("1",$Q$11,"3","(0,009;  +∞)")/165</f>
        <v>20.703030303030303</v>
      </c>
      <c r="V20">
        <f t="shared" si="8"/>
        <v>1527.8855421686749</v>
      </c>
      <c r="W20">
        <f t="shared" si="0"/>
        <v>-3.5295180722891673E-2</v>
      </c>
      <c r="X20">
        <f t="shared" si="1"/>
        <v>2334434.2299680654</v>
      </c>
      <c r="Y20">
        <f t="shared" si="2"/>
        <v>1.2457497822615838E-3</v>
      </c>
      <c r="Z20">
        <f t="shared" si="3"/>
        <v>-53.926996334736707</v>
      </c>
    </row>
    <row r="21" spans="1:26" x14ac:dyDescent="0.3">
      <c r="A21" s="1">
        <v>20150202</v>
      </c>
      <c r="B21" s="1">
        <v>11280</v>
      </c>
      <c r="C21">
        <f t="shared" si="4"/>
        <v>-2.8423772609819122E-2</v>
      </c>
      <c r="D21" s="1">
        <v>0.129</v>
      </c>
      <c r="E21">
        <f t="shared" si="5"/>
        <v>1.1764705882352951E-2</v>
      </c>
      <c r="M21">
        <f t="shared" si="6"/>
        <v>1</v>
      </c>
      <c r="N21">
        <f t="shared" si="7"/>
        <v>3</v>
      </c>
      <c r="O21">
        <v>1</v>
      </c>
      <c r="Q21" s="9" t="s">
        <v>14</v>
      </c>
      <c r="R21" s="12">
        <f>GETPIVOTDATA("1",$Q$11,"32","[- 0,007; 0,009]")*GETPIVOTDATA("1",$Q$11,"3","(-∞;  -0,007)")/165</f>
        <v>16.690909090909091</v>
      </c>
      <c r="S21" s="12">
        <f>GETPIVOTDATA("1",$Q$11,"32","[- 0,007; 0,009]")*GETPIVOTDATA("1",$Q$11,"3","(-∞;  -0,007)")/165</f>
        <v>16.690909090909091</v>
      </c>
      <c r="T21" s="12">
        <f>GETPIVOTDATA("1",$Q$11,"32","[- 0,007; 0,009]")*GETPIVOTDATA("1",$Q$11,"3","(0,009;  +∞)")/165</f>
        <v>17.309090909090909</v>
      </c>
      <c r="V21">
        <f t="shared" si="8"/>
        <v>1197.8855421686749</v>
      </c>
      <c r="W21">
        <f t="shared" si="0"/>
        <v>-3.3795180722891671E-2</v>
      </c>
      <c r="X21">
        <f t="shared" si="1"/>
        <v>1434929.7721367402</v>
      </c>
      <c r="Y21">
        <f t="shared" si="2"/>
        <v>1.1421142400929087E-3</v>
      </c>
      <c r="Z21">
        <f t="shared" si="3"/>
        <v>-40.48275838292944</v>
      </c>
    </row>
    <row r="22" spans="1:26" x14ac:dyDescent="0.3">
      <c r="A22" s="1">
        <v>20150203</v>
      </c>
      <c r="B22" s="1">
        <v>10990</v>
      </c>
      <c r="C22">
        <f t="shared" si="4"/>
        <v>-2.5709219858156027E-2</v>
      </c>
      <c r="D22" s="1">
        <v>0.128</v>
      </c>
      <c r="E22">
        <f t="shared" si="5"/>
        <v>-7.7519379844961309E-3</v>
      </c>
      <c r="M22">
        <f t="shared" si="6"/>
        <v>1</v>
      </c>
      <c r="N22">
        <f t="shared" si="7"/>
        <v>1</v>
      </c>
      <c r="O22">
        <v>1</v>
      </c>
      <c r="Q22" s="9" t="s">
        <v>13</v>
      </c>
      <c r="R22" s="12">
        <f>GETPIVOTDATA("1",$Q$11,"3","(-∞;  -0,007)")*GETPIVOTDATA("1",$Q$11,"32","(0,009;  +∞)")/165</f>
        <v>17.018181818181819</v>
      </c>
      <c r="S22" s="12">
        <f>GETPIVOTDATA("1",$Q$11,"3","[- 0,007; 0,009]")*GETPIVOTDATA("1",$Q$11,"32","(0,009;  +∞)")/165</f>
        <v>17.018181818181819</v>
      </c>
      <c r="T22" s="12">
        <f>GETPIVOTDATA("1",$Q$11,"32","(0,009;  +∞)")*GETPIVOTDATA("1",$Q$11,"3","(0,009;  +∞)")/165</f>
        <v>17.648484848484848</v>
      </c>
      <c r="V22">
        <f t="shared" si="8"/>
        <v>907.88554216867487</v>
      </c>
      <c r="W22">
        <f t="shared" si="0"/>
        <v>-3.4795180722891672E-2</v>
      </c>
      <c r="X22">
        <f t="shared" si="1"/>
        <v>824256.15767890867</v>
      </c>
      <c r="Y22">
        <f t="shared" si="2"/>
        <v>1.2107046015386923E-3</v>
      </c>
      <c r="Z22">
        <f t="shared" si="3"/>
        <v>-31.590041515459529</v>
      </c>
    </row>
    <row r="23" spans="1:26" x14ac:dyDescent="0.3">
      <c r="A23" s="1">
        <v>20150204</v>
      </c>
      <c r="B23" s="1">
        <v>10750</v>
      </c>
      <c r="C23">
        <f t="shared" si="4"/>
        <v>-2.1838034576888082E-2</v>
      </c>
      <c r="D23" s="1">
        <v>0.13650000000000001</v>
      </c>
      <c r="E23">
        <f t="shared" si="5"/>
        <v>6.6406250000000056E-2</v>
      </c>
      <c r="M23">
        <f t="shared" si="6"/>
        <v>1</v>
      </c>
      <c r="N23">
        <f t="shared" si="7"/>
        <v>3</v>
      </c>
      <c r="O23">
        <v>1</v>
      </c>
      <c r="V23">
        <f t="shared" si="8"/>
        <v>667.88554216867487</v>
      </c>
      <c r="W23">
        <f t="shared" si="0"/>
        <v>-2.6295180722891665E-2</v>
      </c>
      <c r="X23">
        <f t="shared" si="1"/>
        <v>446071.09743794479</v>
      </c>
      <c r="Y23">
        <f t="shared" si="2"/>
        <v>6.9143652924953344E-4</v>
      </c>
      <c r="Z23">
        <f t="shared" si="3"/>
        <v>-17.562171033531786</v>
      </c>
    </row>
    <row r="24" spans="1:26" x14ac:dyDescent="0.3">
      <c r="A24" s="1">
        <v>20150205</v>
      </c>
      <c r="B24" s="1">
        <v>11100</v>
      </c>
      <c r="C24">
        <f t="shared" si="4"/>
        <v>3.255813953488372E-2</v>
      </c>
      <c r="D24" s="1">
        <v>0.13400000000000001</v>
      </c>
      <c r="E24">
        <f t="shared" si="5"/>
        <v>-1.831501831501833E-2</v>
      </c>
      <c r="M24">
        <f t="shared" si="6"/>
        <v>3</v>
      </c>
      <c r="N24">
        <f t="shared" si="7"/>
        <v>1</v>
      </c>
      <c r="O24">
        <v>1</v>
      </c>
      <c r="R24">
        <f>GETPIVOTDATA("1",$Q$11:$Q$11,"3","(-∞;  -0,007)","32","(-∞;  -0,007)")^(2)/(GETPIVOTDATA("1",$Q$11,"3","(-∞;  -0,007)")*GETPIVOTDATA("1",$Q$11,"32","(-∞;  -0,007)"))</f>
        <v>0.16059502125075895</v>
      </c>
      <c r="S24">
        <f>GETPIVOTDATA("1",$Q$11,"3","[- 0,007; 0,009]","32","(-∞;  -0,007)")^(2)/(GETPIVOTDATA("1",$Q$11,"32","(-∞;  -0,007)")*GETPIVOTDATA("1",$Q$11,"3","[- 0,007; 0,009]"))</f>
        <v>9.8360655737704916E-2</v>
      </c>
      <c r="T24">
        <f>GETPIVOTDATA("1",$Q$11,"3","(0,009;  +∞)","32","(-∞;  -0,007)")^(2)/(GETPIVOTDATA("1",$Q$11,"32","(-∞;  -0,007)")*GETPIVOTDATA("1",$Q$11,"3","(0,009;  +∞)"))</f>
        <v>0.117096018735363</v>
      </c>
      <c r="V24">
        <f t="shared" si="8"/>
        <v>1017.8855421686749</v>
      </c>
      <c r="W24">
        <f t="shared" si="0"/>
        <v>-2.8795180722891667E-2</v>
      </c>
      <c r="X24">
        <f t="shared" si="1"/>
        <v>1036090.9769560172</v>
      </c>
      <c r="Y24">
        <f t="shared" si="2"/>
        <v>8.2916243286399187E-4</v>
      </c>
      <c r="Z24">
        <f t="shared" si="3"/>
        <v>-29.310198141965561</v>
      </c>
    </row>
    <row r="25" spans="1:26" x14ac:dyDescent="0.3">
      <c r="A25" s="1">
        <v>20150206</v>
      </c>
      <c r="B25" s="1">
        <v>11394</v>
      </c>
      <c r="C25">
        <f t="shared" si="4"/>
        <v>2.6486486486486487E-2</v>
      </c>
      <c r="D25" s="1">
        <v>0.13950000000000001</v>
      </c>
      <c r="E25">
        <f t="shared" si="5"/>
        <v>4.104477611940302E-2</v>
      </c>
      <c r="M25">
        <f t="shared" si="6"/>
        <v>3</v>
      </c>
      <c r="N25">
        <f t="shared" si="7"/>
        <v>3</v>
      </c>
      <c r="O25">
        <v>1</v>
      </c>
      <c r="R25">
        <f>GETPIVOTDATA("1",$Q$11,"3","(-∞;  -0,007)","32","[- 0,007; 0,009]")^(2)/(GETPIVOTDATA("1",$Q$11,"3","(-∞;  -0,007)")*GETPIVOTDATA("1",$Q$11,"32","[- 0,007; 0,009]"))</f>
        <v>8.1699346405228759E-2</v>
      </c>
      <c r="S25">
        <f>GETPIVOTDATA("1",$Q$11,"3","[- 0,007; 0,009]","32","[- 0,007; 0,009]")^(2)/(GETPIVOTDATA("1",$Q$11,"32","[- 0,007; 0,009]")*GETPIVOTDATA("1",$Q$11,"3","[- 0,007; 0,009]"))</f>
        <v>0.11764705882352941</v>
      </c>
      <c r="T25">
        <f>GETPIVOTDATA("1",$Q$11,"3","(0,009;  +∞)","32","[- 0,007; 0,009]")^(2)/(GETPIVOTDATA("1",$Q$11,"32","[- 0,007; 0,009]")*GETPIVOTDATA("1",$Q$11,"3","(0,009;  +∞)"))</f>
        <v>0.1134453781512605</v>
      </c>
      <c r="V25">
        <f t="shared" si="8"/>
        <v>1311.8855421686749</v>
      </c>
      <c r="W25">
        <f t="shared" si="0"/>
        <v>-2.3295180722891662E-2</v>
      </c>
      <c r="X25">
        <f t="shared" si="1"/>
        <v>1721043.6757511981</v>
      </c>
      <c r="Y25">
        <f t="shared" si="2"/>
        <v>5.4266544491218328E-4</v>
      </c>
      <c r="Z25">
        <f t="shared" si="3"/>
        <v>-30.560610792567992</v>
      </c>
    </row>
    <row r="26" spans="1:26" x14ac:dyDescent="0.3">
      <c r="A26" s="1">
        <v>20150209</v>
      </c>
      <c r="B26" s="1">
        <v>11352</v>
      </c>
      <c r="C26">
        <f t="shared" si="4"/>
        <v>-3.686150605581885E-3</v>
      </c>
      <c r="D26" s="1">
        <v>0.14299999999999999</v>
      </c>
      <c r="E26">
        <f t="shared" si="5"/>
        <v>2.5089605734766846E-2</v>
      </c>
      <c r="M26">
        <f t="shared" si="6"/>
        <v>2</v>
      </c>
      <c r="N26">
        <f t="shared" si="7"/>
        <v>3</v>
      </c>
      <c r="O26">
        <v>1</v>
      </c>
      <c r="R26">
        <f>GETPIVOTDATA("1",$Q$11,"3","(-∞;  -0,007)","32","(0,009;  +∞)")^(2)/(GETPIVOTDATA("1",$Q$11,"3","[- 0,007; 0,009]")*GETPIVOTDATA("1",$Q$11,"32","(0,009;  +∞)"))</f>
        <v>9.1168091168091173E-2</v>
      </c>
      <c r="S26">
        <f>GETPIVOTDATA("1",$Q$11,"3","[- 0,007; 0,009]","32","(0,009;  +∞)")^(2)/(GETPIVOTDATA("1",$Q$11,"3","[- 0,007; 0,009]")*GETPIVOTDATA("1",$Q$11,"32","(0,009;  +∞)"))</f>
        <v>0.11538461538461539</v>
      </c>
      <c r="T26">
        <f>GETPIVOTDATA("1",$Q$11,"3","(0,009;  +∞)","32","(0,009;  +∞)")^(2)/(GETPIVOTDATA("1",$Q$11,"3","(0,009;  +∞)")*GETPIVOTDATA("1",$Q$11,"32","(0,009;  +∞)"))</f>
        <v>0.11126373626373626</v>
      </c>
      <c r="V26">
        <f t="shared" si="8"/>
        <v>1269.8855421686749</v>
      </c>
      <c r="W26">
        <f t="shared" si="0"/>
        <v>-1.9795180722891687E-2</v>
      </c>
      <c r="X26">
        <f t="shared" si="1"/>
        <v>1612609.2902090293</v>
      </c>
      <c r="Y26">
        <f t="shared" si="2"/>
        <v>3.9184917985194263E-4</v>
      </c>
      <c r="Z26">
        <f t="shared" si="3"/>
        <v>-25.137613804616212</v>
      </c>
    </row>
    <row r="27" spans="1:26" x14ac:dyDescent="0.3">
      <c r="A27" s="1">
        <v>20150210</v>
      </c>
      <c r="B27" s="1">
        <v>11345</v>
      </c>
      <c r="C27">
        <f t="shared" si="4"/>
        <v>-6.1663143058491893E-4</v>
      </c>
      <c r="D27" s="1">
        <v>0.14099999999999999</v>
      </c>
      <c r="E27">
        <f t="shared" si="5"/>
        <v>-1.3986013986014E-2</v>
      </c>
      <c r="M27">
        <f t="shared" si="6"/>
        <v>2</v>
      </c>
      <c r="N27">
        <f t="shared" si="7"/>
        <v>1</v>
      </c>
      <c r="O27">
        <v>1</v>
      </c>
      <c r="Q27" t="s">
        <v>21</v>
      </c>
      <c r="R27">
        <f>165*(SUM(R24:T26)-1)</f>
        <v>1.0988871168476066</v>
      </c>
      <c r="S27" t="s">
        <v>30</v>
      </c>
      <c r="T27">
        <f>1-_xlfn.CHISQ.DIST(R27,4,1)</f>
        <v>0.89444873724589913</v>
      </c>
      <c r="V27">
        <f t="shared" si="8"/>
        <v>1262.8855421686749</v>
      </c>
      <c r="W27">
        <f t="shared" si="0"/>
        <v>-2.1795180722891688E-2</v>
      </c>
      <c r="X27">
        <f t="shared" si="1"/>
        <v>1594879.8926186678</v>
      </c>
      <c r="Y27">
        <f t="shared" si="2"/>
        <v>4.7502990274350947E-4</v>
      </c>
      <c r="Z27">
        <f t="shared" si="3"/>
        <v>-27.524818623893321</v>
      </c>
    </row>
    <row r="28" spans="1:26" x14ac:dyDescent="0.3">
      <c r="A28" s="1">
        <v>20150211</v>
      </c>
      <c r="B28" s="1">
        <v>11697</v>
      </c>
      <c r="C28">
        <f t="shared" si="4"/>
        <v>3.1026884089907447E-2</v>
      </c>
      <c r="D28" s="1">
        <v>0.19850000000000001</v>
      </c>
      <c r="E28">
        <f t="shared" si="5"/>
        <v>0.40780141843971651</v>
      </c>
      <c r="M28">
        <f t="shared" si="6"/>
        <v>3</v>
      </c>
      <c r="N28">
        <f t="shared" si="7"/>
        <v>3</v>
      </c>
      <c r="O28">
        <v>1</v>
      </c>
      <c r="Q28" t="s">
        <v>22</v>
      </c>
      <c r="R28">
        <f>_xlfn.CHISQ.INV(1-T27,4)</f>
        <v>1.0988871168476069</v>
      </c>
      <c r="V28">
        <f t="shared" si="8"/>
        <v>1614.8855421686749</v>
      </c>
      <c r="W28">
        <f t="shared" si="0"/>
        <v>3.5704819277108335E-2</v>
      </c>
      <c r="X28">
        <f t="shared" si="1"/>
        <v>2607855.3143054149</v>
      </c>
      <c r="Y28">
        <f t="shared" si="2"/>
        <v>1.274834119610967E-3</v>
      </c>
      <c r="Z28">
        <f t="shared" si="3"/>
        <v>57.659196436347649</v>
      </c>
    </row>
    <row r="29" spans="1:26" x14ac:dyDescent="0.3">
      <c r="A29" s="1">
        <v>20150212</v>
      </c>
      <c r="B29" s="1">
        <v>12037</v>
      </c>
      <c r="C29">
        <f t="shared" si="4"/>
        <v>2.9067282209113449E-2</v>
      </c>
      <c r="D29" s="1">
        <v>0.192</v>
      </c>
      <c r="E29">
        <f t="shared" si="5"/>
        <v>-3.2745591939546626E-2</v>
      </c>
      <c r="M29">
        <f t="shared" si="6"/>
        <v>3</v>
      </c>
      <c r="N29">
        <f t="shared" si="7"/>
        <v>1</v>
      </c>
      <c r="O29">
        <v>1</v>
      </c>
      <c r="Q29" t="s">
        <v>23</v>
      </c>
      <c r="R29">
        <f>PEARSON(B2:B167,D2:D167)</f>
        <v>6.5003718335891747E-2</v>
      </c>
      <c r="V29">
        <f t="shared" si="8"/>
        <v>1954.8855421686749</v>
      </c>
      <c r="W29">
        <f t="shared" si="0"/>
        <v>2.9204819277108329E-2</v>
      </c>
      <c r="X29">
        <f t="shared" si="1"/>
        <v>3821577.4829801139</v>
      </c>
      <c r="Y29">
        <f t="shared" si="2"/>
        <v>8.5292146900855831E-4</v>
      </c>
      <c r="Z29">
        <f t="shared" si="3"/>
        <v>57.092078966468087</v>
      </c>
    </row>
    <row r="30" spans="1:26" x14ac:dyDescent="0.3">
      <c r="A30" s="1">
        <v>20150213</v>
      </c>
      <c r="B30" s="1">
        <v>12106</v>
      </c>
      <c r="C30">
        <f t="shared" si="4"/>
        <v>5.7323253302317854E-3</v>
      </c>
      <c r="D30" s="1">
        <v>0.17699999999999999</v>
      </c>
      <c r="E30">
        <f t="shared" si="5"/>
        <v>-7.8125000000000069E-2</v>
      </c>
      <c r="M30">
        <f t="shared" si="6"/>
        <v>2</v>
      </c>
      <c r="N30">
        <f t="shared" si="7"/>
        <v>1</v>
      </c>
      <c r="O30">
        <v>1</v>
      </c>
      <c r="Q30" t="s">
        <v>23</v>
      </c>
      <c r="R30">
        <f>SUM(Z2:Z167)/(SQRT(SUM(X2:X167))*SQRT(SUM(Y2:Y167)))</f>
        <v>6.5003718335891747E-2</v>
      </c>
      <c r="V30">
        <f t="shared" si="8"/>
        <v>2023.8855421686749</v>
      </c>
      <c r="W30">
        <f t="shared" si="0"/>
        <v>1.4204819277108316E-2</v>
      </c>
      <c r="X30">
        <f t="shared" si="1"/>
        <v>4096112.6877993909</v>
      </c>
      <c r="Y30">
        <f t="shared" si="2"/>
        <v>2.0177689069530801E-4</v>
      </c>
      <c r="Z30">
        <f t="shared" si="3"/>
        <v>28.748928364058408</v>
      </c>
    </row>
    <row r="31" spans="1:26" x14ac:dyDescent="0.3">
      <c r="A31" s="1">
        <v>20150216</v>
      </c>
      <c r="B31" s="1">
        <v>11900</v>
      </c>
      <c r="C31">
        <f t="shared" si="4"/>
        <v>-1.7016355526185363E-2</v>
      </c>
      <c r="D31" s="1">
        <v>0.16250000000000001</v>
      </c>
      <c r="E31">
        <f t="shared" si="5"/>
        <v>-8.1920903954802185E-2</v>
      </c>
      <c r="M31">
        <f t="shared" si="6"/>
        <v>1</v>
      </c>
      <c r="N31">
        <f t="shared" si="7"/>
        <v>1</v>
      </c>
      <c r="O31">
        <v>1</v>
      </c>
      <c r="Q31" t="s">
        <v>29</v>
      </c>
      <c r="R31">
        <f>R30*SQRT(165-2)/SQRT(1-POWER(R30,2))</f>
        <v>0.83167088514291543</v>
      </c>
      <c r="V31">
        <f t="shared" si="8"/>
        <v>1817.8855421686749</v>
      </c>
      <c r="W31">
        <f t="shared" si="0"/>
        <v>-2.9518072289166919E-4</v>
      </c>
      <c r="X31">
        <f t="shared" si="1"/>
        <v>3304707.8444258971</v>
      </c>
      <c r="Y31">
        <f t="shared" si="2"/>
        <v>8.7131659166848401E-8</v>
      </c>
      <c r="Z31">
        <f t="shared" si="3"/>
        <v>-0.53660476847166338</v>
      </c>
    </row>
    <row r="32" spans="1:26" x14ac:dyDescent="0.3">
      <c r="A32" s="1">
        <v>20150217</v>
      </c>
      <c r="B32" s="1">
        <v>11375</v>
      </c>
      <c r="C32">
        <f t="shared" si="4"/>
        <v>-4.4117647058823532E-2</v>
      </c>
      <c r="D32" s="1">
        <v>0.16800000000000001</v>
      </c>
      <c r="E32">
        <f t="shared" si="5"/>
        <v>3.3846153846153873E-2</v>
      </c>
      <c r="M32">
        <f t="shared" si="6"/>
        <v>1</v>
      </c>
      <c r="N32">
        <f t="shared" si="7"/>
        <v>3</v>
      </c>
      <c r="O32">
        <v>1</v>
      </c>
      <c r="Q32" t="s">
        <v>31</v>
      </c>
      <c r="R32">
        <f>2*(1-_xlfn.T.DIST(R31,163,1))</f>
        <v>0.40681144469076869</v>
      </c>
      <c r="V32">
        <f t="shared" si="8"/>
        <v>1292.8855421686749</v>
      </c>
      <c r="W32">
        <f t="shared" si="0"/>
        <v>5.2048192771083357E-3</v>
      </c>
      <c r="X32">
        <f t="shared" si="1"/>
        <v>1671553.0251487885</v>
      </c>
      <c r="Y32">
        <f t="shared" si="2"/>
        <v>2.7090143707358537E-5</v>
      </c>
      <c r="Z32">
        <f t="shared" si="3"/>
        <v>6.7292355929741809</v>
      </c>
    </row>
    <row r="33" spans="1:26" x14ac:dyDescent="0.3">
      <c r="A33" s="1">
        <v>20150218</v>
      </c>
      <c r="B33" s="1">
        <v>11140</v>
      </c>
      <c r="C33">
        <f t="shared" si="4"/>
        <v>-2.065934065934066E-2</v>
      </c>
      <c r="D33" s="1">
        <v>0.17249999999999999</v>
      </c>
      <c r="E33">
        <f t="shared" si="5"/>
        <v>2.6785714285714142E-2</v>
      </c>
      <c r="M33">
        <f t="shared" si="6"/>
        <v>1</v>
      </c>
      <c r="N33">
        <f t="shared" si="7"/>
        <v>3</v>
      </c>
      <c r="O33">
        <v>1</v>
      </c>
      <c r="V33">
        <f t="shared" si="8"/>
        <v>1057.8855421686749</v>
      </c>
      <c r="W33">
        <f t="shared" si="0"/>
        <v>9.7048192771083119E-3</v>
      </c>
      <c r="X33">
        <f t="shared" si="1"/>
        <v>1119121.8203295111</v>
      </c>
      <c r="Y33">
        <f t="shared" si="2"/>
        <v>9.4183517201333101E-5</v>
      </c>
      <c r="Z33">
        <f t="shared" si="3"/>
        <v>10.266588002612734</v>
      </c>
    </row>
    <row r="34" spans="1:26" x14ac:dyDescent="0.3">
      <c r="A34" s="1">
        <v>20150219</v>
      </c>
      <c r="B34" s="1">
        <v>11355</v>
      </c>
      <c r="C34">
        <f t="shared" si="4"/>
        <v>1.9299820466786355E-2</v>
      </c>
      <c r="D34" s="1">
        <v>0.17399999999999999</v>
      </c>
      <c r="E34">
        <f t="shared" si="5"/>
        <v>8.6956521739130523E-3</v>
      </c>
      <c r="M34">
        <f t="shared" si="6"/>
        <v>3</v>
      </c>
      <c r="N34">
        <f t="shared" si="7"/>
        <v>2</v>
      </c>
      <c r="O34">
        <v>1</v>
      </c>
      <c r="V34">
        <f t="shared" si="8"/>
        <v>1272.8855421686749</v>
      </c>
      <c r="W34">
        <f t="shared" si="0"/>
        <v>1.1204819277108313E-2</v>
      </c>
      <c r="X34">
        <f t="shared" si="1"/>
        <v>1620237.6034620414</v>
      </c>
      <c r="Y34">
        <f t="shared" si="2"/>
        <v>1.2554797503265807E-4</v>
      </c>
      <c r="Z34">
        <f t="shared" si="3"/>
        <v>14.262452460444035</v>
      </c>
    </row>
    <row r="35" spans="1:26" x14ac:dyDescent="0.3">
      <c r="A35" s="1">
        <v>20150220</v>
      </c>
      <c r="B35" s="1">
        <v>11330</v>
      </c>
      <c r="C35">
        <f t="shared" si="4"/>
        <v>-2.2016732716864818E-3</v>
      </c>
      <c r="D35" s="1">
        <v>0.17399999999999999</v>
      </c>
      <c r="E35">
        <f t="shared" si="5"/>
        <v>0</v>
      </c>
      <c r="M35">
        <f t="shared" si="6"/>
        <v>2</v>
      </c>
      <c r="N35">
        <f t="shared" si="7"/>
        <v>2</v>
      </c>
      <c r="O35">
        <v>1</v>
      </c>
      <c r="V35">
        <f t="shared" si="8"/>
        <v>1247.8855421686749</v>
      </c>
      <c r="W35">
        <f t="shared" si="0"/>
        <v>1.1204819277108313E-2</v>
      </c>
      <c r="X35">
        <f t="shared" si="1"/>
        <v>1557218.3263536077</v>
      </c>
      <c r="Y35">
        <f t="shared" si="2"/>
        <v>1.2554797503265807E-4</v>
      </c>
      <c r="Z35">
        <f t="shared" si="3"/>
        <v>13.982331978516328</v>
      </c>
    </row>
    <row r="36" spans="1:26" x14ac:dyDescent="0.3">
      <c r="A36" s="1">
        <v>20150224</v>
      </c>
      <c r="B36" s="1">
        <v>11348</v>
      </c>
      <c r="C36">
        <f t="shared" si="4"/>
        <v>1.588702559576346E-3</v>
      </c>
      <c r="D36" s="1">
        <v>0.17299999999999999</v>
      </c>
      <c r="E36">
        <f t="shared" si="5"/>
        <v>-5.7471264367816143E-3</v>
      </c>
      <c r="M36">
        <f t="shared" si="6"/>
        <v>2</v>
      </c>
      <c r="N36">
        <f t="shared" si="7"/>
        <v>2</v>
      </c>
      <c r="O36">
        <v>1</v>
      </c>
      <c r="V36">
        <f t="shared" si="8"/>
        <v>1265.8855421686749</v>
      </c>
      <c r="W36">
        <f t="shared" si="0"/>
        <v>1.0204819277108312E-2</v>
      </c>
      <c r="X36">
        <f t="shared" si="1"/>
        <v>1602466.2058716798</v>
      </c>
      <c r="Y36">
        <f t="shared" si="2"/>
        <v>1.0413833647844142E-4</v>
      </c>
      <c r="Z36">
        <f t="shared" si="3"/>
        <v>12.9181331833356</v>
      </c>
    </row>
    <row r="37" spans="1:26" x14ac:dyDescent="0.3">
      <c r="A37" s="1">
        <v>20150225</v>
      </c>
      <c r="B37" s="1">
        <v>11061</v>
      </c>
      <c r="C37">
        <f t="shared" si="4"/>
        <v>-2.5290800140994007E-2</v>
      </c>
      <c r="D37" s="1">
        <v>0.17299999999999999</v>
      </c>
      <c r="E37">
        <f t="shared" si="5"/>
        <v>0</v>
      </c>
      <c r="M37">
        <f t="shared" si="6"/>
        <v>1</v>
      </c>
      <c r="N37">
        <f t="shared" si="7"/>
        <v>2</v>
      </c>
      <c r="O37">
        <v>1</v>
      </c>
      <c r="V37">
        <f t="shared" si="8"/>
        <v>978.88554216867487</v>
      </c>
      <c r="W37">
        <f t="shared" si="0"/>
        <v>1.0204819277108312E-2</v>
      </c>
      <c r="X37">
        <f t="shared" si="1"/>
        <v>958216.90466686059</v>
      </c>
      <c r="Y37">
        <f t="shared" si="2"/>
        <v>1.0413833647844142E-4</v>
      </c>
      <c r="Z37">
        <f t="shared" si="3"/>
        <v>9.9893500508055144</v>
      </c>
    </row>
    <row r="38" spans="1:26" x14ac:dyDescent="0.3">
      <c r="A38" s="1">
        <v>20150226</v>
      </c>
      <c r="B38" s="1">
        <v>11093</v>
      </c>
      <c r="C38">
        <f t="shared" si="4"/>
        <v>2.8930476448784017E-3</v>
      </c>
      <c r="D38" s="1">
        <v>0.17549999999999999</v>
      </c>
      <c r="E38">
        <f t="shared" si="5"/>
        <v>1.4450867052023135E-2</v>
      </c>
      <c r="M38">
        <f t="shared" si="6"/>
        <v>2</v>
      </c>
      <c r="N38">
        <f t="shared" si="7"/>
        <v>3</v>
      </c>
      <c r="O38">
        <v>1</v>
      </c>
      <c r="V38">
        <f t="shared" si="8"/>
        <v>1010.8855421686749</v>
      </c>
      <c r="W38">
        <f t="shared" si="0"/>
        <v>1.2704819277108315E-2</v>
      </c>
      <c r="X38">
        <f t="shared" si="1"/>
        <v>1021889.5793656558</v>
      </c>
      <c r="Y38">
        <f t="shared" si="2"/>
        <v>1.6141243286398304E-4</v>
      </c>
      <c r="Z38">
        <f t="shared" si="3"/>
        <v>12.843118123094671</v>
      </c>
    </row>
    <row r="39" spans="1:26" x14ac:dyDescent="0.3">
      <c r="A39" s="1">
        <v>20150227</v>
      </c>
      <c r="B39" s="1">
        <v>11182</v>
      </c>
      <c r="C39">
        <f t="shared" si="4"/>
        <v>8.023077616514919E-3</v>
      </c>
      <c r="D39" s="1">
        <v>0.185</v>
      </c>
      <c r="E39">
        <f t="shared" si="5"/>
        <v>5.4131054131054179E-2</v>
      </c>
      <c r="M39">
        <f t="shared" si="6"/>
        <v>2</v>
      </c>
      <c r="N39">
        <f t="shared" si="7"/>
        <v>3</v>
      </c>
      <c r="O39">
        <v>1</v>
      </c>
      <c r="V39">
        <f t="shared" si="8"/>
        <v>1099.8855421686749</v>
      </c>
      <c r="W39">
        <f t="shared" si="0"/>
        <v>2.2204819277108323E-2</v>
      </c>
      <c r="X39">
        <f t="shared" si="1"/>
        <v>1209748.2058716798</v>
      </c>
      <c r="Y39">
        <f t="shared" si="2"/>
        <v>4.9305399912904135E-4</v>
      </c>
      <c r="Z39">
        <f t="shared" si="3"/>
        <v>24.422759689359729</v>
      </c>
    </row>
    <row r="40" spans="1:26" x14ac:dyDescent="0.3">
      <c r="A40" s="1">
        <v>20150302</v>
      </c>
      <c r="B40" s="1">
        <v>11269</v>
      </c>
      <c r="C40">
        <f t="shared" si="4"/>
        <v>7.7803612949382938E-3</v>
      </c>
      <c r="D40" s="1">
        <v>0.193</v>
      </c>
      <c r="E40">
        <f t="shared" si="5"/>
        <v>4.324324324324328E-2</v>
      </c>
      <c r="M40">
        <f t="shared" si="6"/>
        <v>2</v>
      </c>
      <c r="N40">
        <f t="shared" si="7"/>
        <v>3</v>
      </c>
      <c r="O40">
        <v>1</v>
      </c>
      <c r="V40">
        <f t="shared" si="8"/>
        <v>1186.8855421686749</v>
      </c>
      <c r="W40">
        <f t="shared" si="0"/>
        <v>3.020481927710833E-2</v>
      </c>
      <c r="X40">
        <f t="shared" si="1"/>
        <v>1408697.2902090293</v>
      </c>
      <c r="Y40">
        <f t="shared" si="2"/>
        <v>9.1233110756277493E-4</v>
      </c>
      <c r="Z40">
        <f t="shared" si="3"/>
        <v>35.849663303817564</v>
      </c>
    </row>
    <row r="41" spans="1:26" x14ac:dyDescent="0.3">
      <c r="A41" s="1">
        <v>20150303</v>
      </c>
      <c r="B41" s="1">
        <v>11480</v>
      </c>
      <c r="C41">
        <f t="shared" si="4"/>
        <v>1.8723932913301978E-2</v>
      </c>
      <c r="D41" s="1">
        <v>0.19350000000000001</v>
      </c>
      <c r="E41">
        <f t="shared" si="5"/>
        <v>2.5906735751295359E-3</v>
      </c>
      <c r="M41">
        <f t="shared" si="6"/>
        <v>3</v>
      </c>
      <c r="N41">
        <f t="shared" si="7"/>
        <v>2</v>
      </c>
      <c r="O41">
        <v>1</v>
      </c>
      <c r="V41">
        <f t="shared" si="8"/>
        <v>1397.8855421686749</v>
      </c>
      <c r="W41">
        <f t="shared" si="0"/>
        <v>3.0704819277108331E-2</v>
      </c>
      <c r="X41">
        <f t="shared" si="1"/>
        <v>1954083.9890042101</v>
      </c>
      <c r="Y41">
        <f t="shared" si="2"/>
        <v>9.4278592683988329E-4</v>
      </c>
      <c r="Z41">
        <f t="shared" si="3"/>
        <v>42.921822942371762</v>
      </c>
    </row>
    <row r="42" spans="1:26" x14ac:dyDescent="0.3">
      <c r="A42" s="1">
        <v>20150304</v>
      </c>
      <c r="B42" s="1">
        <v>11140</v>
      </c>
      <c r="C42">
        <f t="shared" si="4"/>
        <v>-2.9616724738675958E-2</v>
      </c>
      <c r="D42" s="1">
        <v>0.186</v>
      </c>
      <c r="E42">
        <f t="shared" si="5"/>
        <v>-3.8759689922480654E-2</v>
      </c>
      <c r="M42">
        <f t="shared" si="6"/>
        <v>1</v>
      </c>
      <c r="N42">
        <f t="shared" si="7"/>
        <v>1</v>
      </c>
      <c r="O42">
        <v>1</v>
      </c>
      <c r="V42">
        <f t="shared" si="8"/>
        <v>1057.8855421686749</v>
      </c>
      <c r="W42">
        <f t="shared" si="0"/>
        <v>2.3204819277108324E-2</v>
      </c>
      <c r="X42">
        <f t="shared" si="1"/>
        <v>1119121.8203295111</v>
      </c>
      <c r="Y42">
        <f t="shared" si="2"/>
        <v>5.3846363768325807E-4</v>
      </c>
      <c r="Z42">
        <f t="shared" si="3"/>
        <v>24.548042821889858</v>
      </c>
    </row>
    <row r="43" spans="1:26" x14ac:dyDescent="0.3">
      <c r="A43" s="1">
        <v>20150305</v>
      </c>
      <c r="B43" s="1">
        <v>11180</v>
      </c>
      <c r="C43">
        <f t="shared" si="4"/>
        <v>3.5906642728904849E-3</v>
      </c>
      <c r="D43" s="1">
        <v>0.192</v>
      </c>
      <c r="E43">
        <f t="shared" si="5"/>
        <v>3.2258064516129059E-2</v>
      </c>
      <c r="M43">
        <f t="shared" si="6"/>
        <v>2</v>
      </c>
      <c r="N43">
        <f t="shared" si="7"/>
        <v>3</v>
      </c>
      <c r="O43">
        <v>1</v>
      </c>
      <c r="V43">
        <f t="shared" si="8"/>
        <v>1097.8855421686749</v>
      </c>
      <c r="W43">
        <f t="shared" si="0"/>
        <v>2.9204819277108329E-2</v>
      </c>
      <c r="X43">
        <f t="shared" si="1"/>
        <v>1205352.6637030051</v>
      </c>
      <c r="Y43">
        <f t="shared" si="2"/>
        <v>8.5292146900855831E-4</v>
      </c>
      <c r="Z43">
        <f t="shared" si="3"/>
        <v>32.063548845986247</v>
      </c>
    </row>
    <row r="44" spans="1:26" x14ac:dyDescent="0.3">
      <c r="A44" s="1">
        <v>20150306</v>
      </c>
      <c r="B44" s="1">
        <v>10990</v>
      </c>
      <c r="C44">
        <f t="shared" si="4"/>
        <v>-1.6994633273703041E-2</v>
      </c>
      <c r="D44" s="1">
        <v>0.1895</v>
      </c>
      <c r="E44">
        <f t="shared" si="5"/>
        <v>-1.3020833333333344E-2</v>
      </c>
      <c r="M44">
        <f t="shared" si="6"/>
        <v>1</v>
      </c>
      <c r="N44">
        <f t="shared" si="7"/>
        <v>1</v>
      </c>
      <c r="O44">
        <v>1</v>
      </c>
      <c r="V44">
        <f t="shared" si="8"/>
        <v>907.88554216867487</v>
      </c>
      <c r="W44">
        <f t="shared" si="0"/>
        <v>2.6704819277108327E-2</v>
      </c>
      <c r="X44">
        <f t="shared" si="1"/>
        <v>824256.15767890867</v>
      </c>
      <c r="Y44">
        <f t="shared" si="2"/>
        <v>7.1314737262301656E-4</v>
      </c>
      <c r="Z44">
        <f t="shared" si="3"/>
        <v>24.244919327913973</v>
      </c>
    </row>
    <row r="45" spans="1:26" x14ac:dyDescent="0.3">
      <c r="A45" s="1">
        <v>20150310</v>
      </c>
      <c r="B45" s="1">
        <v>10425</v>
      </c>
      <c r="C45">
        <f t="shared" si="4"/>
        <v>-5.1410373066424021E-2</v>
      </c>
      <c r="D45" s="1">
        <v>0.184</v>
      </c>
      <c r="E45">
        <f t="shared" si="5"/>
        <v>-2.902374670184699E-2</v>
      </c>
      <c r="M45">
        <f t="shared" si="6"/>
        <v>1</v>
      </c>
      <c r="N45">
        <f t="shared" si="7"/>
        <v>1</v>
      </c>
      <c r="O45">
        <v>1</v>
      </c>
      <c r="V45">
        <f t="shared" si="8"/>
        <v>342.88554216867487</v>
      </c>
      <c r="W45">
        <f t="shared" si="0"/>
        <v>2.1204819277108322E-2</v>
      </c>
      <c r="X45">
        <f t="shared" si="1"/>
        <v>117570.49502830612</v>
      </c>
      <c r="Y45">
        <f t="shared" si="2"/>
        <v>4.4964436057482468E-4</v>
      </c>
      <c r="Z45">
        <f t="shared" si="3"/>
        <v>7.2708259544200553</v>
      </c>
    </row>
    <row r="46" spans="1:26" x14ac:dyDescent="0.3">
      <c r="A46" s="1">
        <v>20150311</v>
      </c>
      <c r="B46" s="1">
        <v>10588</v>
      </c>
      <c r="C46">
        <f t="shared" si="4"/>
        <v>1.5635491606714628E-2</v>
      </c>
      <c r="D46" s="1">
        <v>0.17899999999999999</v>
      </c>
      <c r="E46">
        <f t="shared" si="5"/>
        <v>-2.7173913043478284E-2</v>
      </c>
      <c r="M46">
        <f t="shared" si="6"/>
        <v>3</v>
      </c>
      <c r="N46">
        <f t="shared" si="7"/>
        <v>1</v>
      </c>
      <c r="O46">
        <v>1</v>
      </c>
      <c r="V46">
        <f t="shared" si="8"/>
        <v>505.88554216867487</v>
      </c>
      <c r="W46">
        <f t="shared" si="0"/>
        <v>1.6204819277108318E-2</v>
      </c>
      <c r="X46">
        <f t="shared" si="1"/>
        <v>255920.18177529413</v>
      </c>
      <c r="Y46">
        <f t="shared" si="2"/>
        <v>2.6259616780374137E-4</v>
      </c>
      <c r="Z46">
        <f t="shared" si="3"/>
        <v>8.1977837857453348</v>
      </c>
    </row>
    <row r="47" spans="1:26" x14ac:dyDescent="0.3">
      <c r="A47" s="1">
        <v>20150312</v>
      </c>
      <c r="B47" s="1">
        <v>10730</v>
      </c>
      <c r="C47">
        <f t="shared" si="4"/>
        <v>1.3411409142425387E-2</v>
      </c>
      <c r="D47" s="1">
        <v>0.17899999999999999</v>
      </c>
      <c r="E47">
        <f t="shared" si="5"/>
        <v>0</v>
      </c>
      <c r="M47">
        <f t="shared" si="6"/>
        <v>3</v>
      </c>
      <c r="N47">
        <f t="shared" si="7"/>
        <v>2</v>
      </c>
      <c r="O47">
        <v>1</v>
      </c>
      <c r="V47">
        <f t="shared" si="8"/>
        <v>647.88554216867487</v>
      </c>
      <c r="W47">
        <f t="shared" si="0"/>
        <v>1.6204819277108318E-2</v>
      </c>
      <c r="X47">
        <f t="shared" si="1"/>
        <v>419755.67575119779</v>
      </c>
      <c r="Y47">
        <f t="shared" si="2"/>
        <v>2.6259616780374137E-4</v>
      </c>
      <c r="Z47">
        <f t="shared" si="3"/>
        <v>10.498868123094717</v>
      </c>
    </row>
    <row r="48" spans="1:26" x14ac:dyDescent="0.3">
      <c r="A48" s="1">
        <v>20150313</v>
      </c>
      <c r="B48" s="1">
        <v>10380</v>
      </c>
      <c r="C48">
        <f t="shared" si="4"/>
        <v>-3.2618825722273995E-2</v>
      </c>
      <c r="D48" s="1">
        <v>0.17449999999999999</v>
      </c>
      <c r="E48">
        <f t="shared" si="5"/>
        <v>-2.5139664804469296E-2</v>
      </c>
      <c r="M48">
        <f t="shared" si="6"/>
        <v>1</v>
      </c>
      <c r="N48">
        <f t="shared" si="7"/>
        <v>1</v>
      </c>
      <c r="O48">
        <v>1</v>
      </c>
      <c r="V48">
        <f t="shared" si="8"/>
        <v>297.88554216867487</v>
      </c>
      <c r="W48">
        <f t="shared" si="0"/>
        <v>1.1704819277108314E-2</v>
      </c>
      <c r="X48">
        <f t="shared" si="1"/>
        <v>88735.79623312538</v>
      </c>
      <c r="Y48">
        <f t="shared" si="2"/>
        <v>1.370027943097664E-4</v>
      </c>
      <c r="Z48">
        <f t="shared" si="3"/>
        <v>3.486696436347767</v>
      </c>
    </row>
    <row r="49" spans="1:26" x14ac:dyDescent="0.3">
      <c r="A49" s="1">
        <v>20150316</v>
      </c>
      <c r="B49" s="1">
        <v>10298</v>
      </c>
      <c r="C49">
        <f t="shared" si="4"/>
        <v>-7.8998073217726398E-3</v>
      </c>
      <c r="D49" s="1">
        <v>0.17299999999999999</v>
      </c>
      <c r="E49">
        <f t="shared" si="5"/>
        <v>-8.5959885386819573E-3</v>
      </c>
      <c r="M49">
        <f t="shared" si="6"/>
        <v>1</v>
      </c>
      <c r="N49">
        <f t="shared" si="7"/>
        <v>1</v>
      </c>
      <c r="O49">
        <v>1</v>
      </c>
      <c r="V49">
        <f t="shared" si="8"/>
        <v>215.88554216867487</v>
      </c>
      <c r="W49">
        <f t="shared" si="0"/>
        <v>1.0204819277108312E-2</v>
      </c>
      <c r="X49">
        <f t="shared" si="1"/>
        <v>46606.567317462701</v>
      </c>
      <c r="Y49">
        <f t="shared" si="2"/>
        <v>1.0413833647844142E-4</v>
      </c>
      <c r="Z49">
        <f t="shared" si="3"/>
        <v>2.2030729423718727</v>
      </c>
    </row>
    <row r="50" spans="1:26" x14ac:dyDescent="0.3">
      <c r="A50" s="1">
        <v>20150317</v>
      </c>
      <c r="B50" s="1">
        <v>10595</v>
      </c>
      <c r="C50">
        <f t="shared" si="4"/>
        <v>2.8840551563410369E-2</v>
      </c>
      <c r="D50" s="1">
        <v>0.17100000000000001</v>
      </c>
      <c r="E50">
        <f t="shared" si="5"/>
        <v>-1.1560693641618347E-2</v>
      </c>
      <c r="M50">
        <f t="shared" si="6"/>
        <v>3</v>
      </c>
      <c r="N50">
        <f t="shared" si="7"/>
        <v>1</v>
      </c>
      <c r="O50">
        <v>1</v>
      </c>
      <c r="V50">
        <f t="shared" si="8"/>
        <v>512.88554216867487</v>
      </c>
      <c r="W50">
        <f t="shared" si="0"/>
        <v>8.2048192771083384E-3</v>
      </c>
      <c r="X50">
        <f t="shared" si="1"/>
        <v>263051.57936565555</v>
      </c>
      <c r="Y50">
        <f t="shared" si="2"/>
        <v>6.7319059370008594E-5</v>
      </c>
      <c r="Z50">
        <f t="shared" si="3"/>
        <v>4.208133183335705</v>
      </c>
    </row>
    <row r="51" spans="1:26" x14ac:dyDescent="0.3">
      <c r="A51" s="1">
        <v>20150318</v>
      </c>
      <c r="B51" s="1">
        <v>10692</v>
      </c>
      <c r="C51">
        <f t="shared" si="4"/>
        <v>9.155261915998112E-3</v>
      </c>
      <c r="D51" s="1">
        <v>0.17150000000000001</v>
      </c>
      <c r="E51">
        <f t="shared" si="5"/>
        <v>2.9239766081871369E-3</v>
      </c>
      <c r="M51">
        <f t="shared" si="6"/>
        <v>3</v>
      </c>
      <c r="N51">
        <f t="shared" si="7"/>
        <v>2</v>
      </c>
      <c r="O51">
        <v>1</v>
      </c>
      <c r="V51">
        <f t="shared" si="8"/>
        <v>609.88554216867487</v>
      </c>
      <c r="W51">
        <f t="shared" si="0"/>
        <v>8.7048192771083388E-3</v>
      </c>
      <c r="X51">
        <f t="shared" si="1"/>
        <v>371960.3745463785</v>
      </c>
      <c r="Y51">
        <f t="shared" si="2"/>
        <v>7.5773878647116945E-5</v>
      </c>
      <c r="Z51">
        <f t="shared" si="3"/>
        <v>5.3089434242995521</v>
      </c>
    </row>
    <row r="52" spans="1:26" x14ac:dyDescent="0.3">
      <c r="A52" s="1">
        <v>20150319</v>
      </c>
      <c r="B52" s="1">
        <v>10410</v>
      </c>
      <c r="C52">
        <f t="shared" si="4"/>
        <v>-2.6374859708193043E-2</v>
      </c>
      <c r="D52" s="1">
        <v>0.17399999999999999</v>
      </c>
      <c r="E52">
        <f t="shared" si="5"/>
        <v>1.4577259475218509E-2</v>
      </c>
      <c r="M52">
        <f t="shared" si="6"/>
        <v>1</v>
      </c>
      <c r="N52">
        <f t="shared" si="7"/>
        <v>3</v>
      </c>
      <c r="O52">
        <v>1</v>
      </c>
      <c r="V52">
        <f t="shared" si="8"/>
        <v>327.88554216867487</v>
      </c>
      <c r="W52">
        <f t="shared" si="0"/>
        <v>1.1204819277108313E-2</v>
      </c>
      <c r="X52">
        <f t="shared" si="1"/>
        <v>107508.92876324587</v>
      </c>
      <c r="Y52">
        <f t="shared" si="2"/>
        <v>1.2554797503265807E-4</v>
      </c>
      <c r="Z52">
        <f t="shared" si="3"/>
        <v>3.6738982435766792</v>
      </c>
    </row>
    <row r="53" spans="1:26" x14ac:dyDescent="0.3">
      <c r="A53" s="1">
        <v>20150320</v>
      </c>
      <c r="B53" s="1">
        <v>10501</v>
      </c>
      <c r="C53">
        <f t="shared" si="4"/>
        <v>8.7415946205571561E-3</v>
      </c>
      <c r="D53" s="1">
        <v>0.17100000000000001</v>
      </c>
      <c r="E53">
        <f t="shared" si="5"/>
        <v>-1.7241379310344685E-2</v>
      </c>
      <c r="M53">
        <f t="shared" si="6"/>
        <v>2</v>
      </c>
      <c r="N53">
        <f t="shared" si="7"/>
        <v>1</v>
      </c>
      <c r="O53">
        <v>1</v>
      </c>
      <c r="V53">
        <f t="shared" si="8"/>
        <v>418.88554216867487</v>
      </c>
      <c r="W53">
        <f t="shared" si="0"/>
        <v>8.2048192771083384E-3</v>
      </c>
      <c r="X53">
        <f t="shared" si="1"/>
        <v>175465.0974379447</v>
      </c>
      <c r="Y53">
        <f t="shared" si="2"/>
        <v>6.7319059370008594E-5</v>
      </c>
      <c r="Z53">
        <f t="shared" si="3"/>
        <v>3.4368801712875214</v>
      </c>
    </row>
    <row r="54" spans="1:26" x14ac:dyDescent="0.3">
      <c r="A54" s="1">
        <v>20150323</v>
      </c>
      <c r="B54" s="1">
        <v>10420</v>
      </c>
      <c r="C54">
        <f t="shared" si="4"/>
        <v>-7.7135510903723458E-3</v>
      </c>
      <c r="D54" s="1">
        <v>0.16700000000000001</v>
      </c>
      <c r="E54">
        <f t="shared" si="5"/>
        <v>-2.3391812865497096E-2</v>
      </c>
      <c r="M54">
        <f t="shared" si="6"/>
        <v>1</v>
      </c>
      <c r="N54">
        <f t="shared" si="7"/>
        <v>1</v>
      </c>
      <c r="O54">
        <v>1</v>
      </c>
      <c r="V54">
        <f t="shared" si="8"/>
        <v>337.88554216867487</v>
      </c>
      <c r="W54">
        <f t="shared" si="0"/>
        <v>4.2048192771083348E-3</v>
      </c>
      <c r="X54">
        <f t="shared" si="1"/>
        <v>114166.63960661937</v>
      </c>
      <c r="Y54">
        <f t="shared" si="2"/>
        <v>1.7680505153141861E-5</v>
      </c>
      <c r="Z54">
        <f t="shared" si="3"/>
        <v>1.4207476411670452</v>
      </c>
    </row>
    <row r="55" spans="1:26" x14ac:dyDescent="0.3">
      <c r="A55" s="1">
        <v>20150324</v>
      </c>
      <c r="B55" s="1">
        <v>10330</v>
      </c>
      <c r="C55">
        <f t="shared" si="4"/>
        <v>-8.6372360844529754E-3</v>
      </c>
      <c r="D55" s="1">
        <v>0.16650000000000001</v>
      </c>
      <c r="E55">
        <f t="shared" si="5"/>
        <v>-2.9940119760479065E-3</v>
      </c>
      <c r="M55">
        <f t="shared" si="6"/>
        <v>1</v>
      </c>
      <c r="N55">
        <f t="shared" si="7"/>
        <v>2</v>
      </c>
      <c r="O55">
        <v>1</v>
      </c>
      <c r="V55">
        <f t="shared" si="8"/>
        <v>247.88554216867487</v>
      </c>
      <c r="W55">
        <f t="shared" si="0"/>
        <v>3.7048192771083344E-3</v>
      </c>
      <c r="X55">
        <f t="shared" si="1"/>
        <v>61447.242016257893</v>
      </c>
      <c r="Y55">
        <f t="shared" si="2"/>
        <v>1.3725685876033521E-5</v>
      </c>
      <c r="Z55">
        <f t="shared" si="3"/>
        <v>0.91837113514295754</v>
      </c>
    </row>
    <row r="56" spans="1:26" x14ac:dyDescent="0.3">
      <c r="A56" s="1">
        <v>20150325</v>
      </c>
      <c r="B56" s="1">
        <v>10500</v>
      </c>
      <c r="C56">
        <f t="shared" si="4"/>
        <v>1.6456921587608905E-2</v>
      </c>
      <c r="D56" s="1">
        <v>0.16</v>
      </c>
      <c r="E56">
        <f t="shared" si="5"/>
        <v>-3.9039039039039068E-2</v>
      </c>
      <c r="M56">
        <f t="shared" si="6"/>
        <v>3</v>
      </c>
      <c r="N56">
        <f t="shared" si="7"/>
        <v>1</v>
      </c>
      <c r="O56">
        <v>1</v>
      </c>
      <c r="V56">
        <f t="shared" si="8"/>
        <v>417.88554216867487</v>
      </c>
      <c r="W56">
        <f t="shared" si="0"/>
        <v>-2.7951807228916714E-3</v>
      </c>
      <c r="X56">
        <f t="shared" si="1"/>
        <v>174628.32635360735</v>
      </c>
      <c r="Y56">
        <f t="shared" si="2"/>
        <v>7.8130352736252068E-6</v>
      </c>
      <c r="Z56">
        <f t="shared" si="3"/>
        <v>-1.1680656118450146</v>
      </c>
    </row>
    <row r="57" spans="1:26" x14ac:dyDescent="0.3">
      <c r="A57" s="1">
        <v>20150326</v>
      </c>
      <c r="B57" s="1">
        <v>10310</v>
      </c>
      <c r="C57">
        <f t="shared" si="4"/>
        <v>-1.8095238095238095E-2</v>
      </c>
      <c r="D57" s="1">
        <v>0.16200000000000001</v>
      </c>
      <c r="E57">
        <f t="shared" si="5"/>
        <v>1.2500000000000011E-2</v>
      </c>
      <c r="M57">
        <f t="shared" si="6"/>
        <v>1</v>
      </c>
      <c r="N57">
        <f t="shared" si="7"/>
        <v>3</v>
      </c>
      <c r="O57">
        <v>1</v>
      </c>
      <c r="V57">
        <f t="shared" si="8"/>
        <v>227.88554216867487</v>
      </c>
      <c r="W57">
        <f t="shared" si="0"/>
        <v>-7.9518072289166963E-4</v>
      </c>
      <c r="X57">
        <f t="shared" si="1"/>
        <v>51931.820329510898</v>
      </c>
      <c r="Y57">
        <f t="shared" si="2"/>
        <v>6.3231238205851832E-7</v>
      </c>
      <c r="Z57">
        <f t="shared" si="3"/>
        <v>-0.18121019015824694</v>
      </c>
    </row>
    <row r="58" spans="1:26" x14ac:dyDescent="0.3">
      <c r="A58" s="1">
        <v>20150327</v>
      </c>
      <c r="B58" s="1">
        <v>9905</v>
      </c>
      <c r="C58">
        <f t="shared" si="4"/>
        <v>-3.9282250242483024E-2</v>
      </c>
      <c r="D58" s="1">
        <v>0.16350000000000001</v>
      </c>
      <c r="E58">
        <f t="shared" si="5"/>
        <v>9.2592592592592674E-3</v>
      </c>
      <c r="M58">
        <f t="shared" si="6"/>
        <v>1</v>
      </c>
      <c r="N58">
        <f t="shared" si="7"/>
        <v>3</v>
      </c>
      <c r="O58">
        <v>1</v>
      </c>
      <c r="V58">
        <f t="shared" si="8"/>
        <v>-177.11445783132513</v>
      </c>
      <c r="W58">
        <f t="shared" si="0"/>
        <v>7.048192771083317E-4</v>
      </c>
      <c r="X58">
        <f t="shared" si="1"/>
        <v>31369.531172884246</v>
      </c>
      <c r="Y58">
        <f t="shared" si="2"/>
        <v>4.9677021338351132E-7</v>
      </c>
      <c r="Z58">
        <f t="shared" si="3"/>
        <v>-0.12483368413410867</v>
      </c>
    </row>
    <row r="59" spans="1:26" x14ac:dyDescent="0.3">
      <c r="A59" s="1">
        <v>20150330</v>
      </c>
      <c r="B59" s="1">
        <v>10530</v>
      </c>
      <c r="C59">
        <f t="shared" si="4"/>
        <v>6.3099444724886419E-2</v>
      </c>
      <c r="D59" s="1">
        <v>0.17150000000000001</v>
      </c>
      <c r="E59">
        <f t="shared" si="5"/>
        <v>4.8929663608562733E-2</v>
      </c>
      <c r="M59">
        <f t="shared" si="6"/>
        <v>3</v>
      </c>
      <c r="N59">
        <f t="shared" si="7"/>
        <v>3</v>
      </c>
      <c r="O59">
        <v>1</v>
      </c>
      <c r="V59">
        <f t="shared" si="8"/>
        <v>447.88554216867487</v>
      </c>
      <c r="W59">
        <f t="shared" si="0"/>
        <v>8.7048192771083388E-3</v>
      </c>
      <c r="X59">
        <f t="shared" si="1"/>
        <v>200601.45888372784</v>
      </c>
      <c r="Y59">
        <f t="shared" si="2"/>
        <v>7.5773878647116945E-5</v>
      </c>
      <c r="Z59">
        <f t="shared" si="3"/>
        <v>3.8987627014080006</v>
      </c>
    </row>
    <row r="60" spans="1:26" x14ac:dyDescent="0.3">
      <c r="A60" s="1">
        <v>20150331</v>
      </c>
      <c r="B60" s="1">
        <v>10399</v>
      </c>
      <c r="C60">
        <f t="shared" si="4"/>
        <v>-1.2440645773979107E-2</v>
      </c>
      <c r="D60" s="1">
        <v>0.17100000000000001</v>
      </c>
      <c r="E60">
        <f t="shared" si="5"/>
        <v>-2.9154518950437343E-3</v>
      </c>
      <c r="M60">
        <f t="shared" si="6"/>
        <v>1</v>
      </c>
      <c r="N60">
        <f t="shared" si="7"/>
        <v>2</v>
      </c>
      <c r="O60">
        <v>1</v>
      </c>
      <c r="V60">
        <f t="shared" si="8"/>
        <v>316.88554216867487</v>
      </c>
      <c r="W60">
        <f t="shared" si="0"/>
        <v>8.2048192771083384E-3</v>
      </c>
      <c r="X60">
        <f t="shared" si="1"/>
        <v>100416.44683553503</v>
      </c>
      <c r="Y60">
        <f t="shared" si="2"/>
        <v>6.7319059370008594E-5</v>
      </c>
      <c r="Z60">
        <f t="shared" si="3"/>
        <v>2.599988605022471</v>
      </c>
    </row>
    <row r="61" spans="1:26" x14ac:dyDescent="0.3">
      <c r="A61" s="1">
        <v>20150401</v>
      </c>
      <c r="B61" s="1">
        <v>10539</v>
      </c>
      <c r="C61">
        <f t="shared" si="4"/>
        <v>1.3462832964708144E-2</v>
      </c>
      <c r="D61" s="1">
        <v>0.17349999999999999</v>
      </c>
      <c r="E61">
        <f t="shared" si="5"/>
        <v>1.4619883040935523E-2</v>
      </c>
      <c r="M61">
        <f t="shared" si="6"/>
        <v>3</v>
      </c>
      <c r="N61">
        <f t="shared" si="7"/>
        <v>3</v>
      </c>
      <c r="O61">
        <v>1</v>
      </c>
      <c r="V61">
        <f t="shared" si="8"/>
        <v>456.88554216867487</v>
      </c>
      <c r="W61">
        <f t="shared" si="0"/>
        <v>1.0704819277108313E-2</v>
      </c>
      <c r="X61">
        <f t="shared" si="1"/>
        <v>208744.39864276399</v>
      </c>
      <c r="Y61">
        <f t="shared" si="2"/>
        <v>1.1459315575554974E-4</v>
      </c>
      <c r="Z61">
        <f t="shared" si="3"/>
        <v>4.8908771592393139</v>
      </c>
    </row>
    <row r="62" spans="1:26" x14ac:dyDescent="0.3">
      <c r="A62" s="1">
        <v>20150402</v>
      </c>
      <c r="B62" s="1">
        <v>10090</v>
      </c>
      <c r="C62">
        <f t="shared" si="4"/>
        <v>-4.2603662586583164E-2</v>
      </c>
      <c r="D62" s="1">
        <v>0.182</v>
      </c>
      <c r="E62">
        <f t="shared" si="5"/>
        <v>4.8991354466858837E-2</v>
      </c>
      <c r="M62">
        <f t="shared" si="6"/>
        <v>1</v>
      </c>
      <c r="N62">
        <f t="shared" si="7"/>
        <v>3</v>
      </c>
      <c r="O62">
        <v>1</v>
      </c>
      <c r="V62">
        <f t="shared" si="8"/>
        <v>7.8855421686748741</v>
      </c>
      <c r="W62">
        <f t="shared" si="0"/>
        <v>1.920481927710832E-2</v>
      </c>
      <c r="X62">
        <f t="shared" si="1"/>
        <v>62.181775293949634</v>
      </c>
      <c r="Y62">
        <f t="shared" si="2"/>
        <v>3.6882508346639133E-4</v>
      </c>
      <c r="Z62">
        <f t="shared" si="3"/>
        <v>0.15144041225141777</v>
      </c>
    </row>
    <row r="63" spans="1:26" x14ac:dyDescent="0.3">
      <c r="A63" s="1">
        <v>20150403</v>
      </c>
      <c r="B63" s="1">
        <v>10237</v>
      </c>
      <c r="C63">
        <f t="shared" si="4"/>
        <v>1.4568880079286422E-2</v>
      </c>
      <c r="D63" s="1">
        <v>0.17849999999999999</v>
      </c>
      <c r="E63">
        <f t="shared" si="5"/>
        <v>-1.9230769230769249E-2</v>
      </c>
      <c r="M63">
        <f t="shared" si="6"/>
        <v>3</v>
      </c>
      <c r="N63">
        <f t="shared" si="7"/>
        <v>1</v>
      </c>
      <c r="O63">
        <v>1</v>
      </c>
      <c r="V63">
        <f t="shared" si="8"/>
        <v>154.88554216867487</v>
      </c>
      <c r="W63">
        <f t="shared" si="0"/>
        <v>1.5704819277108317E-2</v>
      </c>
      <c r="X63">
        <f t="shared" si="1"/>
        <v>23989.531172884363</v>
      </c>
      <c r="Y63">
        <f t="shared" si="2"/>
        <v>2.4664134852663304E-4</v>
      </c>
      <c r="Z63">
        <f t="shared" si="3"/>
        <v>2.4324494483959782</v>
      </c>
    </row>
    <row r="64" spans="1:26" x14ac:dyDescent="0.3">
      <c r="A64" s="1">
        <v>20150406</v>
      </c>
      <c r="B64" s="1">
        <v>10200</v>
      </c>
      <c r="C64">
        <f t="shared" si="4"/>
        <v>-3.6143401387125134E-3</v>
      </c>
      <c r="D64" s="1">
        <v>0.1835</v>
      </c>
      <c r="E64">
        <f t="shared" si="5"/>
        <v>2.8011204481792742E-2</v>
      </c>
      <c r="M64">
        <f t="shared" si="6"/>
        <v>2</v>
      </c>
      <c r="N64">
        <f t="shared" si="7"/>
        <v>3</v>
      </c>
      <c r="O64">
        <v>1</v>
      </c>
      <c r="V64">
        <f t="shared" si="8"/>
        <v>117.88554216867487</v>
      </c>
      <c r="W64">
        <f t="shared" si="0"/>
        <v>2.0704819277108322E-2</v>
      </c>
      <c r="X64">
        <f t="shared" si="1"/>
        <v>13897.001052402422</v>
      </c>
      <c r="Y64">
        <f t="shared" si="2"/>
        <v>4.2868954129771634E-4</v>
      </c>
      <c r="Z64">
        <f t="shared" si="3"/>
        <v>2.4407988459863454</v>
      </c>
    </row>
    <row r="65" spans="1:26" x14ac:dyDescent="0.3">
      <c r="A65" s="1">
        <v>20150407</v>
      </c>
      <c r="B65" s="1">
        <v>10125</v>
      </c>
      <c r="C65">
        <f t="shared" si="4"/>
        <v>-7.3529411764705881E-3</v>
      </c>
      <c r="D65" s="1">
        <v>0.17899999999999999</v>
      </c>
      <c r="E65">
        <f t="shared" si="5"/>
        <v>-2.4523160762942801E-2</v>
      </c>
      <c r="M65">
        <f t="shared" si="6"/>
        <v>1</v>
      </c>
      <c r="N65">
        <f t="shared" si="7"/>
        <v>1</v>
      </c>
      <c r="O65">
        <v>1</v>
      </c>
      <c r="V65">
        <f t="shared" si="8"/>
        <v>42.885542168674874</v>
      </c>
      <c r="W65">
        <f t="shared" si="0"/>
        <v>1.6204819277108318E-2</v>
      </c>
      <c r="X65">
        <f t="shared" si="1"/>
        <v>1839.1697271011908</v>
      </c>
      <c r="Y65">
        <f t="shared" si="2"/>
        <v>2.6259616780374137E-4</v>
      </c>
      <c r="Z65">
        <f t="shared" si="3"/>
        <v>0.69495246044418424</v>
      </c>
    </row>
    <row r="66" spans="1:26" x14ac:dyDescent="0.3">
      <c r="A66" s="1">
        <v>20150408</v>
      </c>
      <c r="B66" s="1">
        <v>9986</v>
      </c>
      <c r="C66">
        <f t="shared" si="4"/>
        <v>-1.3728395061728396E-2</v>
      </c>
      <c r="D66" s="1">
        <v>0.17599999999999999</v>
      </c>
      <c r="E66">
        <f t="shared" si="5"/>
        <v>-1.6759776536312866E-2</v>
      </c>
      <c r="M66">
        <f t="shared" si="6"/>
        <v>1</v>
      </c>
      <c r="N66">
        <f t="shared" si="7"/>
        <v>1</v>
      </c>
      <c r="O66">
        <v>1</v>
      </c>
      <c r="V66">
        <f t="shared" si="8"/>
        <v>-96.114457831325126</v>
      </c>
      <c r="W66">
        <f t="shared" si="0"/>
        <v>1.3204819277108315E-2</v>
      </c>
      <c r="X66">
        <f t="shared" si="1"/>
        <v>9237.9890042095758</v>
      </c>
      <c r="Y66">
        <f t="shared" si="2"/>
        <v>1.7436725214109135E-4</v>
      </c>
      <c r="Z66">
        <f t="shared" si="3"/>
        <v>-1.2691740455798963</v>
      </c>
    </row>
    <row r="67" spans="1:26" x14ac:dyDescent="0.3">
      <c r="A67" s="1">
        <v>20150409</v>
      </c>
      <c r="B67" s="1">
        <v>9740</v>
      </c>
      <c r="C67">
        <f t="shared" si="4"/>
        <v>-2.4634488283597034E-2</v>
      </c>
      <c r="D67" s="1">
        <v>0.17299999999999999</v>
      </c>
      <c r="E67">
        <f t="shared" si="5"/>
        <v>-1.7045454545454562E-2</v>
      </c>
      <c r="M67">
        <f t="shared" si="6"/>
        <v>1</v>
      </c>
      <c r="N67">
        <f t="shared" si="7"/>
        <v>1</v>
      </c>
      <c r="O67">
        <v>1</v>
      </c>
      <c r="V67">
        <f t="shared" si="8"/>
        <v>-342.11445783132513</v>
      </c>
      <c r="W67">
        <f t="shared" ref="W67:W130" si="9">D67-$G$10</f>
        <v>1.0204819277108312E-2</v>
      </c>
      <c r="X67">
        <f t="shared" ref="X67:X130" si="10">(V67^2)</f>
        <v>117042.30225722154</v>
      </c>
      <c r="Y67">
        <f t="shared" ref="Y67:Y130" si="11">W67^2</f>
        <v>1.0413833647844142E-4</v>
      </c>
      <c r="Z67">
        <f t="shared" ref="Z67:Z130" si="12">V67*W67</f>
        <v>-3.4912162142545653</v>
      </c>
    </row>
    <row r="68" spans="1:26" x14ac:dyDescent="0.3">
      <c r="A68" s="1">
        <v>20150410</v>
      </c>
      <c r="B68" s="1">
        <v>9936</v>
      </c>
      <c r="C68">
        <f t="shared" ref="C68:C131" si="13">(B68-B67)/B67</f>
        <v>2.0123203285420943E-2</v>
      </c>
      <c r="D68" s="1">
        <v>0.17</v>
      </c>
      <c r="E68">
        <f t="shared" ref="E68:E131" si="14">(D68-D67)/D67</f>
        <v>-1.7341040462427602E-2</v>
      </c>
      <c r="M68">
        <f t="shared" ref="M68:M131" si="15">IF(C68&lt;$L$3,$H$4,IF(C68&gt;$L$4,$J$4,$I$4))</f>
        <v>3</v>
      </c>
      <c r="N68">
        <f t="shared" ref="N68:N131" si="16">IF(E68&lt;$L$6,$H$7,IF(E68&gt;$L$7,$J$7,$I$7))</f>
        <v>1</v>
      </c>
      <c r="O68">
        <v>1</v>
      </c>
      <c r="V68">
        <f t="shared" ref="V68:V131" si="17">B68-$G$9</f>
        <v>-146.11445783132513</v>
      </c>
      <c r="W68">
        <f t="shared" si="9"/>
        <v>7.2048192771083375E-3</v>
      </c>
      <c r="X68">
        <f t="shared" si="10"/>
        <v>21349.434787342088</v>
      </c>
      <c r="Y68">
        <f t="shared" si="11"/>
        <v>5.1909420815791908E-5</v>
      </c>
      <c r="Z68">
        <f t="shared" si="12"/>
        <v>-1.0527282624473646</v>
      </c>
    </row>
    <row r="69" spans="1:26" x14ac:dyDescent="0.3">
      <c r="A69" s="1">
        <v>20150413</v>
      </c>
      <c r="B69" s="1">
        <v>9839</v>
      </c>
      <c r="C69">
        <f t="shared" si="13"/>
        <v>-9.7624798711755233E-3</v>
      </c>
      <c r="D69" s="1">
        <v>0.17849999999999999</v>
      </c>
      <c r="E69">
        <f t="shared" si="14"/>
        <v>4.9999999999999878E-2</v>
      </c>
      <c r="M69">
        <f t="shared" si="15"/>
        <v>1</v>
      </c>
      <c r="N69">
        <f t="shared" si="16"/>
        <v>3</v>
      </c>
      <c r="O69">
        <v>1</v>
      </c>
      <c r="V69">
        <f t="shared" si="17"/>
        <v>-243.11445783132513</v>
      </c>
      <c r="W69">
        <f t="shared" si="9"/>
        <v>1.5704819277108317E-2</v>
      </c>
      <c r="X69">
        <f t="shared" si="10"/>
        <v>59104.639606619166</v>
      </c>
      <c r="Y69">
        <f t="shared" si="11"/>
        <v>2.4664134852663304E-4</v>
      </c>
      <c r="Z69">
        <f t="shared" si="12"/>
        <v>-3.8180686238931321</v>
      </c>
    </row>
    <row r="70" spans="1:26" x14ac:dyDescent="0.3">
      <c r="A70" s="1">
        <v>20150414</v>
      </c>
      <c r="B70" s="1">
        <v>9520</v>
      </c>
      <c r="C70">
        <f t="shared" si="13"/>
        <v>-3.2421994105091979E-2</v>
      </c>
      <c r="D70" s="1">
        <v>0.18049999999999999</v>
      </c>
      <c r="E70">
        <f t="shared" si="14"/>
        <v>1.1204481792717097E-2</v>
      </c>
      <c r="M70">
        <f t="shared" si="15"/>
        <v>1</v>
      </c>
      <c r="N70">
        <f t="shared" si="16"/>
        <v>3</v>
      </c>
      <c r="O70">
        <v>1</v>
      </c>
      <c r="V70">
        <f t="shared" si="17"/>
        <v>-562.11445783132513</v>
      </c>
      <c r="W70">
        <f t="shared" si="9"/>
        <v>1.7704819277108319E-2</v>
      </c>
      <c r="X70">
        <f t="shared" si="10"/>
        <v>315972.6637030046</v>
      </c>
      <c r="Y70">
        <f t="shared" si="11"/>
        <v>3.1346062563506632E-4</v>
      </c>
      <c r="Z70">
        <f t="shared" si="12"/>
        <v>-9.9521348889533368</v>
      </c>
    </row>
    <row r="71" spans="1:26" x14ac:dyDescent="0.3">
      <c r="A71" s="1">
        <v>20150415</v>
      </c>
      <c r="B71" s="1">
        <v>9632</v>
      </c>
      <c r="C71">
        <f t="shared" si="13"/>
        <v>1.1764705882352941E-2</v>
      </c>
      <c r="D71" s="1">
        <v>0.18149999999999999</v>
      </c>
      <c r="E71">
        <f t="shared" si="14"/>
        <v>5.5401662049861548E-3</v>
      </c>
      <c r="M71">
        <f t="shared" si="15"/>
        <v>3</v>
      </c>
      <c r="N71">
        <f t="shared" si="16"/>
        <v>2</v>
      </c>
      <c r="O71">
        <v>1</v>
      </c>
      <c r="V71">
        <f t="shared" si="17"/>
        <v>-450.11445783132513</v>
      </c>
      <c r="W71">
        <f t="shared" si="9"/>
        <v>1.870481927710832E-2</v>
      </c>
      <c r="X71">
        <f t="shared" si="10"/>
        <v>202603.02514878777</v>
      </c>
      <c r="Y71">
        <f t="shared" si="11"/>
        <v>3.4987026418928304E-4</v>
      </c>
      <c r="Z71">
        <f t="shared" si="12"/>
        <v>-8.4193095877485309</v>
      </c>
    </row>
    <row r="72" spans="1:26" x14ac:dyDescent="0.3">
      <c r="A72" s="1">
        <v>20150416</v>
      </c>
      <c r="B72" s="1">
        <v>9480</v>
      </c>
      <c r="C72">
        <f t="shared" si="13"/>
        <v>-1.5780730897009966E-2</v>
      </c>
      <c r="D72" s="1">
        <v>0.17499999999999999</v>
      </c>
      <c r="E72">
        <f t="shared" si="14"/>
        <v>-3.5812672176308576E-2</v>
      </c>
      <c r="M72">
        <f t="shared" si="15"/>
        <v>1</v>
      </c>
      <c r="N72">
        <f t="shared" si="16"/>
        <v>1</v>
      </c>
      <c r="O72">
        <v>1</v>
      </c>
      <c r="V72">
        <f t="shared" si="17"/>
        <v>-602.11445783132513</v>
      </c>
      <c r="W72">
        <f t="shared" si="9"/>
        <v>1.2204819277108314E-2</v>
      </c>
      <c r="X72">
        <f t="shared" si="10"/>
        <v>362541.82032951061</v>
      </c>
      <c r="Y72">
        <f t="shared" si="11"/>
        <v>1.4895761358687471E-4</v>
      </c>
      <c r="Z72">
        <f t="shared" si="12"/>
        <v>-7.3486981419653779</v>
      </c>
    </row>
    <row r="73" spans="1:26" x14ac:dyDescent="0.3">
      <c r="A73" s="1">
        <v>20150417</v>
      </c>
      <c r="B73" s="1">
        <v>9460</v>
      </c>
      <c r="C73">
        <f t="shared" si="13"/>
        <v>-2.1097046413502108E-3</v>
      </c>
      <c r="D73" s="1">
        <v>0.17849999999999999</v>
      </c>
      <c r="E73">
        <f t="shared" si="14"/>
        <v>2.0000000000000018E-2</v>
      </c>
      <c r="M73">
        <f t="shared" si="15"/>
        <v>2</v>
      </c>
      <c r="N73">
        <f t="shared" si="16"/>
        <v>3</v>
      </c>
      <c r="O73">
        <v>1</v>
      </c>
      <c r="V73">
        <f t="shared" si="17"/>
        <v>-622.11445783132513</v>
      </c>
      <c r="W73">
        <f t="shared" si="9"/>
        <v>1.5704819277108317E-2</v>
      </c>
      <c r="X73">
        <f t="shared" si="10"/>
        <v>387026.39864276361</v>
      </c>
      <c r="Y73">
        <f t="shared" si="11"/>
        <v>2.4664134852663304E-4</v>
      </c>
      <c r="Z73">
        <f t="shared" si="12"/>
        <v>-9.7701951299171839</v>
      </c>
    </row>
    <row r="74" spans="1:26" x14ac:dyDescent="0.3">
      <c r="A74" s="1">
        <v>20150420</v>
      </c>
      <c r="B74" s="1">
        <v>9590</v>
      </c>
      <c r="C74">
        <f t="shared" si="13"/>
        <v>1.3742071881606765E-2</v>
      </c>
      <c r="D74" s="1">
        <v>0.17599999999999999</v>
      </c>
      <c r="E74">
        <f t="shared" si="14"/>
        <v>-1.4005602240896371E-2</v>
      </c>
      <c r="M74">
        <f t="shared" si="15"/>
        <v>3</v>
      </c>
      <c r="N74">
        <f t="shared" si="16"/>
        <v>1</v>
      </c>
      <c r="O74">
        <v>1</v>
      </c>
      <c r="V74">
        <f t="shared" si="17"/>
        <v>-492.11445783132513</v>
      </c>
      <c r="W74">
        <f t="shared" si="9"/>
        <v>1.3204819277108315E-2</v>
      </c>
      <c r="X74">
        <f t="shared" si="10"/>
        <v>242176.63960661908</v>
      </c>
      <c r="Y74">
        <f t="shared" si="11"/>
        <v>1.7436725214109135E-4</v>
      </c>
      <c r="Z74">
        <f t="shared" si="12"/>
        <v>-6.4982824793147893</v>
      </c>
    </row>
    <row r="75" spans="1:26" x14ac:dyDescent="0.3">
      <c r="A75" s="1">
        <v>20150421</v>
      </c>
      <c r="B75" s="1">
        <v>9700</v>
      </c>
      <c r="C75">
        <f t="shared" si="13"/>
        <v>1.1470281543274244E-2</v>
      </c>
      <c r="D75" s="1">
        <v>0.17599999999999999</v>
      </c>
      <c r="E75">
        <f t="shared" si="14"/>
        <v>0</v>
      </c>
      <c r="M75">
        <f t="shared" si="15"/>
        <v>3</v>
      </c>
      <c r="N75">
        <f t="shared" si="16"/>
        <v>2</v>
      </c>
      <c r="O75">
        <v>1</v>
      </c>
      <c r="V75">
        <f t="shared" si="17"/>
        <v>-382.11445783132513</v>
      </c>
      <c r="W75">
        <f t="shared" si="9"/>
        <v>1.3204819277108315E-2</v>
      </c>
      <c r="X75">
        <f t="shared" si="10"/>
        <v>146011.45888372755</v>
      </c>
      <c r="Y75">
        <f t="shared" si="11"/>
        <v>1.7436725214109135E-4</v>
      </c>
      <c r="Z75">
        <f t="shared" si="12"/>
        <v>-5.0457523588328748</v>
      </c>
    </row>
    <row r="76" spans="1:26" x14ac:dyDescent="0.3">
      <c r="A76" s="1">
        <v>20150422</v>
      </c>
      <c r="B76" s="1">
        <v>9600</v>
      </c>
      <c r="C76">
        <f t="shared" si="13"/>
        <v>-1.0309278350515464E-2</v>
      </c>
      <c r="D76" s="1">
        <v>0.17199999999999999</v>
      </c>
      <c r="E76">
        <f t="shared" si="14"/>
        <v>-2.2727272727272749E-2</v>
      </c>
      <c r="M76">
        <f t="shared" si="15"/>
        <v>1</v>
      </c>
      <c r="N76">
        <f t="shared" si="16"/>
        <v>1</v>
      </c>
      <c r="O76">
        <v>1</v>
      </c>
      <c r="V76">
        <f t="shared" si="17"/>
        <v>-482.11445783132513</v>
      </c>
      <c r="W76">
        <f t="shared" si="9"/>
        <v>9.2048192771083115E-3</v>
      </c>
      <c r="X76">
        <f t="shared" si="10"/>
        <v>232434.35044999258</v>
      </c>
      <c r="Y76">
        <f t="shared" si="11"/>
        <v>8.472869792422478E-5</v>
      </c>
      <c r="Z76">
        <f t="shared" si="12"/>
        <v>-4.4377764552184038</v>
      </c>
    </row>
    <row r="77" spans="1:26" x14ac:dyDescent="0.3">
      <c r="A77" s="1">
        <v>20150423</v>
      </c>
      <c r="B77" s="1">
        <v>9530</v>
      </c>
      <c r="C77">
        <f t="shared" si="13"/>
        <v>-7.2916666666666668E-3</v>
      </c>
      <c r="D77" s="1">
        <v>0.17</v>
      </c>
      <c r="E77">
        <f t="shared" si="14"/>
        <v>-1.1627906976744037E-2</v>
      </c>
      <c r="M77">
        <f t="shared" si="15"/>
        <v>1</v>
      </c>
      <c r="N77">
        <f t="shared" si="16"/>
        <v>1</v>
      </c>
      <c r="O77">
        <v>1</v>
      </c>
      <c r="V77">
        <f t="shared" si="17"/>
        <v>-552.11445783132513</v>
      </c>
      <c r="W77">
        <f t="shared" si="9"/>
        <v>7.2048192771083375E-3</v>
      </c>
      <c r="X77">
        <f t="shared" si="10"/>
        <v>304830.37454637809</v>
      </c>
      <c r="Y77">
        <f t="shared" si="11"/>
        <v>5.1909420815791908E-5</v>
      </c>
      <c r="Z77">
        <f t="shared" si="12"/>
        <v>-3.9778848889533496</v>
      </c>
    </row>
    <row r="78" spans="1:26" x14ac:dyDescent="0.3">
      <c r="A78" s="1">
        <v>20150424</v>
      </c>
      <c r="B78" s="1">
        <v>9719</v>
      </c>
      <c r="C78">
        <f t="shared" si="13"/>
        <v>1.9832109129066106E-2</v>
      </c>
      <c r="D78" s="1">
        <v>0.17249999999999999</v>
      </c>
      <c r="E78">
        <f t="shared" si="14"/>
        <v>1.4705882352941025E-2</v>
      </c>
      <c r="M78">
        <f t="shared" si="15"/>
        <v>3</v>
      </c>
      <c r="N78">
        <f t="shared" si="16"/>
        <v>3</v>
      </c>
      <c r="O78">
        <v>1</v>
      </c>
      <c r="V78">
        <f t="shared" si="17"/>
        <v>-363.11445783132513</v>
      </c>
      <c r="W78">
        <f t="shared" si="9"/>
        <v>9.7048192771083119E-3</v>
      </c>
      <c r="X78">
        <f t="shared" si="10"/>
        <v>131852.1094861372</v>
      </c>
      <c r="Y78">
        <f t="shared" si="11"/>
        <v>9.4183517201333101E-5</v>
      </c>
      <c r="Z78">
        <f t="shared" si="12"/>
        <v>-3.5239601901581774</v>
      </c>
    </row>
    <row r="79" spans="1:26" x14ac:dyDescent="0.3">
      <c r="A79" s="1">
        <v>20150427</v>
      </c>
      <c r="B79" s="1">
        <v>9665</v>
      </c>
      <c r="C79">
        <f t="shared" si="13"/>
        <v>-5.5561271735775283E-3</v>
      </c>
      <c r="D79" s="1">
        <v>0.17649999999999999</v>
      </c>
      <c r="E79">
        <f t="shared" si="14"/>
        <v>2.318840579710147E-2</v>
      </c>
      <c r="M79">
        <f t="shared" si="15"/>
        <v>2</v>
      </c>
      <c r="N79">
        <f t="shared" si="16"/>
        <v>3</v>
      </c>
      <c r="O79">
        <v>1</v>
      </c>
      <c r="V79">
        <f t="shared" si="17"/>
        <v>-417.11445783132513</v>
      </c>
      <c r="W79">
        <f t="shared" si="9"/>
        <v>1.3704819277108315E-2</v>
      </c>
      <c r="X79">
        <f t="shared" si="10"/>
        <v>173984.47093192031</v>
      </c>
      <c r="Y79">
        <f t="shared" si="11"/>
        <v>1.878220714181997E-4</v>
      </c>
      <c r="Z79">
        <f t="shared" si="12"/>
        <v>-5.7164782624473283</v>
      </c>
    </row>
    <row r="80" spans="1:26" x14ac:dyDescent="0.3">
      <c r="A80" s="1">
        <v>20150428</v>
      </c>
      <c r="B80" s="1">
        <v>9673</v>
      </c>
      <c r="C80">
        <f t="shared" si="13"/>
        <v>8.277289187790998E-4</v>
      </c>
      <c r="D80" s="1">
        <v>0.17749999999999999</v>
      </c>
      <c r="E80">
        <f t="shared" si="14"/>
        <v>5.6657223796034049E-3</v>
      </c>
      <c r="M80">
        <f t="shared" si="15"/>
        <v>2</v>
      </c>
      <c r="N80">
        <f t="shared" si="16"/>
        <v>2</v>
      </c>
      <c r="O80">
        <v>1</v>
      </c>
      <c r="V80">
        <f t="shared" si="17"/>
        <v>-409.11445783132513</v>
      </c>
      <c r="W80">
        <f t="shared" si="9"/>
        <v>1.4704819277108316E-2</v>
      </c>
      <c r="X80">
        <f t="shared" si="10"/>
        <v>167374.63960661911</v>
      </c>
      <c r="Y80">
        <f t="shared" si="11"/>
        <v>2.1623170997241636E-4</v>
      </c>
      <c r="Z80">
        <f t="shared" si="12"/>
        <v>-6.0159541660617872</v>
      </c>
    </row>
    <row r="81" spans="1:26" x14ac:dyDescent="0.3">
      <c r="A81" s="1">
        <v>20150429</v>
      </c>
      <c r="B81" s="1">
        <v>9552</v>
      </c>
      <c r="C81">
        <f t="shared" si="13"/>
        <v>-1.2509045797580895E-2</v>
      </c>
      <c r="D81" s="1">
        <v>0.17649999999999999</v>
      </c>
      <c r="E81">
        <f t="shared" si="14"/>
        <v>-5.633802816901414E-3</v>
      </c>
      <c r="M81">
        <f t="shared" si="15"/>
        <v>1</v>
      </c>
      <c r="N81">
        <f t="shared" si="16"/>
        <v>2</v>
      </c>
      <c r="O81">
        <v>1</v>
      </c>
      <c r="V81">
        <f t="shared" si="17"/>
        <v>-530.11445783132513</v>
      </c>
      <c r="W81">
        <f t="shared" si="9"/>
        <v>1.3704819277108315E-2</v>
      </c>
      <c r="X81">
        <f t="shared" si="10"/>
        <v>281021.33840179979</v>
      </c>
      <c r="Y81">
        <f t="shared" si="11"/>
        <v>1.878220714181997E-4</v>
      </c>
      <c r="Z81">
        <f t="shared" si="12"/>
        <v>-7.2651228407605677</v>
      </c>
    </row>
    <row r="82" spans="1:26" x14ac:dyDescent="0.3">
      <c r="A82" s="1">
        <v>20150430</v>
      </c>
      <c r="B82" s="1">
        <v>9640</v>
      </c>
      <c r="C82">
        <f t="shared" si="13"/>
        <v>9.212730318257957E-3</v>
      </c>
      <c r="D82" s="1">
        <v>0.17949999999999999</v>
      </c>
      <c r="E82">
        <f t="shared" si="14"/>
        <v>1.6997167138810214E-2</v>
      </c>
      <c r="M82">
        <f t="shared" si="15"/>
        <v>3</v>
      </c>
      <c r="N82">
        <f t="shared" si="16"/>
        <v>3</v>
      </c>
      <c r="O82">
        <v>1</v>
      </c>
      <c r="V82">
        <f t="shared" si="17"/>
        <v>-442.11445783132513</v>
      </c>
      <c r="W82">
        <f t="shared" si="9"/>
        <v>1.6704819277108318E-2</v>
      </c>
      <c r="X82">
        <f t="shared" si="10"/>
        <v>195465.19382348657</v>
      </c>
      <c r="Y82">
        <f t="shared" si="11"/>
        <v>2.7905098708084965E-4</v>
      </c>
      <c r="Z82">
        <f t="shared" si="12"/>
        <v>-7.3854421178690126</v>
      </c>
    </row>
    <row r="83" spans="1:26" x14ac:dyDescent="0.3">
      <c r="A83" s="1">
        <v>20150505</v>
      </c>
      <c r="B83" s="1">
        <v>10170</v>
      </c>
      <c r="C83">
        <f t="shared" si="13"/>
        <v>5.4979253112033194E-2</v>
      </c>
      <c r="D83" s="1">
        <v>0.17699999999999999</v>
      </c>
      <c r="E83">
        <f t="shared" si="14"/>
        <v>-1.3927576601671323E-2</v>
      </c>
      <c r="M83">
        <f t="shared" si="15"/>
        <v>3</v>
      </c>
      <c r="N83">
        <f t="shared" si="16"/>
        <v>1</v>
      </c>
      <c r="O83">
        <v>1</v>
      </c>
      <c r="V83">
        <f t="shared" si="17"/>
        <v>87.885542168674874</v>
      </c>
      <c r="W83">
        <f t="shared" si="9"/>
        <v>1.4204819277108316E-2</v>
      </c>
      <c r="X83">
        <f t="shared" si="10"/>
        <v>7723.8685222819295</v>
      </c>
      <c r="Y83">
        <f t="shared" si="11"/>
        <v>2.0177689069530801E-4</v>
      </c>
      <c r="Z83">
        <f t="shared" si="12"/>
        <v>1.2483982435767087</v>
      </c>
    </row>
    <row r="84" spans="1:26" x14ac:dyDescent="0.3">
      <c r="A84" s="1">
        <v>20150506</v>
      </c>
      <c r="B84" s="1">
        <v>10500</v>
      </c>
      <c r="C84">
        <f t="shared" si="13"/>
        <v>3.2448377581120944E-2</v>
      </c>
      <c r="D84" s="1">
        <v>0.17649999999999999</v>
      </c>
      <c r="E84">
        <f t="shared" si="14"/>
        <v>-2.8248587570621495E-3</v>
      </c>
      <c r="M84">
        <f t="shared" si="15"/>
        <v>3</v>
      </c>
      <c r="N84">
        <f t="shared" si="16"/>
        <v>2</v>
      </c>
      <c r="O84">
        <v>1</v>
      </c>
      <c r="V84">
        <f t="shared" si="17"/>
        <v>417.88554216867487</v>
      </c>
      <c r="W84">
        <f t="shared" si="9"/>
        <v>1.3704819277108315E-2</v>
      </c>
      <c r="X84">
        <f t="shared" si="10"/>
        <v>174628.32635360735</v>
      </c>
      <c r="Y84">
        <f t="shared" si="11"/>
        <v>1.878220714181997E-4</v>
      </c>
      <c r="Z84">
        <f t="shared" si="12"/>
        <v>5.7270458339381154</v>
      </c>
    </row>
    <row r="85" spans="1:26" x14ac:dyDescent="0.3">
      <c r="A85" s="1">
        <v>20150507</v>
      </c>
      <c r="B85" s="1">
        <v>10201</v>
      </c>
      <c r="C85">
        <f t="shared" si="13"/>
        <v>-2.8476190476190478E-2</v>
      </c>
      <c r="D85" s="1">
        <v>0.17249999999999999</v>
      </c>
      <c r="E85">
        <f t="shared" si="14"/>
        <v>-2.266288951841362E-2</v>
      </c>
      <c r="M85">
        <f t="shared" si="15"/>
        <v>1</v>
      </c>
      <c r="N85">
        <f t="shared" si="16"/>
        <v>1</v>
      </c>
      <c r="O85">
        <v>1</v>
      </c>
      <c r="V85">
        <f t="shared" si="17"/>
        <v>118.88554216867487</v>
      </c>
      <c r="W85">
        <f t="shared" si="9"/>
        <v>9.7048192771083119E-3</v>
      </c>
      <c r="X85">
        <f t="shared" si="10"/>
        <v>14133.772136739772</v>
      </c>
      <c r="Y85">
        <f t="shared" si="11"/>
        <v>9.4183517201333101E-5</v>
      </c>
      <c r="Z85">
        <f t="shared" si="12"/>
        <v>1.1537627014080289</v>
      </c>
    </row>
    <row r="86" spans="1:26" x14ac:dyDescent="0.3">
      <c r="A86" s="1">
        <v>20150508</v>
      </c>
      <c r="B86" s="1">
        <v>10540</v>
      </c>
      <c r="C86">
        <f t="shared" si="13"/>
        <v>3.3232036074894618E-2</v>
      </c>
      <c r="D86" s="1">
        <v>0.17449999999999999</v>
      </c>
      <c r="E86">
        <f t="shared" si="14"/>
        <v>1.1594202898550735E-2</v>
      </c>
      <c r="M86">
        <f t="shared" si="15"/>
        <v>3</v>
      </c>
      <c r="N86">
        <f t="shared" si="16"/>
        <v>3</v>
      </c>
      <c r="O86">
        <v>1</v>
      </c>
      <c r="V86">
        <f t="shared" si="17"/>
        <v>457.88554216867487</v>
      </c>
      <c r="W86">
        <f t="shared" si="9"/>
        <v>1.1704819277108314E-2</v>
      </c>
      <c r="X86">
        <f t="shared" si="10"/>
        <v>209659.16972710134</v>
      </c>
      <c r="Y86">
        <f t="shared" si="11"/>
        <v>1.370027943097664E-4</v>
      </c>
      <c r="Z86">
        <f t="shared" si="12"/>
        <v>5.3594675206850972</v>
      </c>
    </row>
    <row r="87" spans="1:26" x14ac:dyDescent="0.3">
      <c r="A87" s="1">
        <v>20150512</v>
      </c>
      <c r="B87" s="1">
        <v>10680</v>
      </c>
      <c r="C87">
        <f t="shared" si="13"/>
        <v>1.3282732447817837E-2</v>
      </c>
      <c r="D87" s="1">
        <v>0.17749999999999999</v>
      </c>
      <c r="E87">
        <f t="shared" si="14"/>
        <v>1.7191977077363915E-2</v>
      </c>
      <c r="M87">
        <f t="shared" si="15"/>
        <v>3</v>
      </c>
      <c r="N87">
        <f t="shared" si="16"/>
        <v>3</v>
      </c>
      <c r="O87">
        <v>1</v>
      </c>
      <c r="V87">
        <f t="shared" si="17"/>
        <v>597.88554216867487</v>
      </c>
      <c r="W87">
        <f t="shared" si="9"/>
        <v>1.4704819277108316E-2</v>
      </c>
      <c r="X87">
        <f t="shared" si="10"/>
        <v>357467.1215343303</v>
      </c>
      <c r="Y87">
        <f t="shared" si="11"/>
        <v>2.1623170997241636E-4</v>
      </c>
      <c r="Z87">
        <f t="shared" si="12"/>
        <v>8.7917988459862872</v>
      </c>
    </row>
    <row r="88" spans="1:26" x14ac:dyDescent="0.3">
      <c r="A88" s="1">
        <v>20150513</v>
      </c>
      <c r="B88" s="1">
        <v>10435</v>
      </c>
      <c r="C88">
        <f t="shared" si="13"/>
        <v>-2.2940074906367042E-2</v>
      </c>
      <c r="D88" s="1">
        <v>0.17349999999999999</v>
      </c>
      <c r="E88">
        <f t="shared" si="14"/>
        <v>-2.2535211267605656E-2</v>
      </c>
      <c r="M88">
        <f t="shared" si="15"/>
        <v>1</v>
      </c>
      <c r="N88">
        <f t="shared" si="16"/>
        <v>1</v>
      </c>
      <c r="O88">
        <v>1</v>
      </c>
      <c r="V88">
        <f t="shared" si="17"/>
        <v>352.88554216867487</v>
      </c>
      <c r="W88">
        <f t="shared" si="9"/>
        <v>1.0704819277108313E-2</v>
      </c>
      <c r="X88">
        <f t="shared" si="10"/>
        <v>124528.20587167962</v>
      </c>
      <c r="Y88">
        <f t="shared" si="11"/>
        <v>1.1459315575554974E-4</v>
      </c>
      <c r="Z88">
        <f t="shared" si="12"/>
        <v>3.7775759544200493</v>
      </c>
    </row>
    <row r="89" spans="1:26" x14ac:dyDescent="0.3">
      <c r="A89" s="1">
        <v>20150514</v>
      </c>
      <c r="B89" s="1">
        <v>10245</v>
      </c>
      <c r="C89">
        <f t="shared" si="13"/>
        <v>-1.8207954000958312E-2</v>
      </c>
      <c r="D89" s="1">
        <v>0.17249999999999999</v>
      </c>
      <c r="E89">
        <f t="shared" si="14"/>
        <v>-5.7636887608069221E-3</v>
      </c>
      <c r="M89">
        <f t="shared" si="15"/>
        <v>1</v>
      </c>
      <c r="N89">
        <f t="shared" si="16"/>
        <v>2</v>
      </c>
      <c r="O89">
        <v>1</v>
      </c>
      <c r="V89">
        <f t="shared" si="17"/>
        <v>162.88554216867487</v>
      </c>
      <c r="W89">
        <f t="shared" si="9"/>
        <v>9.7048192771083119E-3</v>
      </c>
      <c r="X89">
        <f t="shared" si="10"/>
        <v>26531.699847583161</v>
      </c>
      <c r="Y89">
        <f t="shared" si="11"/>
        <v>9.4183517201333101E-5</v>
      </c>
      <c r="Z89">
        <f t="shared" si="12"/>
        <v>1.5807747496007947</v>
      </c>
    </row>
    <row r="90" spans="1:26" x14ac:dyDescent="0.3">
      <c r="A90" s="1">
        <v>20150515</v>
      </c>
      <c r="B90" s="1">
        <v>10288</v>
      </c>
      <c r="C90">
        <f t="shared" si="13"/>
        <v>4.1971693509028794E-3</v>
      </c>
      <c r="D90" s="1">
        <v>0.17249999999999999</v>
      </c>
      <c r="E90">
        <f t="shared" si="14"/>
        <v>0</v>
      </c>
      <c r="M90">
        <f t="shared" si="15"/>
        <v>2</v>
      </c>
      <c r="N90">
        <f t="shared" si="16"/>
        <v>2</v>
      </c>
      <c r="O90">
        <v>1</v>
      </c>
      <c r="V90">
        <f t="shared" si="17"/>
        <v>205.88554216867487</v>
      </c>
      <c r="W90">
        <f t="shared" si="9"/>
        <v>9.7048192771083119E-3</v>
      </c>
      <c r="X90">
        <f t="shared" si="10"/>
        <v>42388.856474089203</v>
      </c>
      <c r="Y90">
        <f t="shared" si="11"/>
        <v>9.4183517201333101E-5</v>
      </c>
      <c r="Z90">
        <f t="shared" si="12"/>
        <v>1.9980819785164521</v>
      </c>
    </row>
    <row r="91" spans="1:26" x14ac:dyDescent="0.3">
      <c r="A91" s="1">
        <v>20150518</v>
      </c>
      <c r="B91" s="1">
        <v>10248</v>
      </c>
      <c r="C91">
        <f t="shared" si="13"/>
        <v>-3.8880248833592537E-3</v>
      </c>
      <c r="D91" s="1">
        <v>0.17499999999999999</v>
      </c>
      <c r="E91">
        <f t="shared" si="14"/>
        <v>1.449275362318842E-2</v>
      </c>
      <c r="M91">
        <f t="shared" si="15"/>
        <v>2</v>
      </c>
      <c r="N91">
        <f t="shared" si="16"/>
        <v>3</v>
      </c>
      <c r="O91">
        <v>1</v>
      </c>
      <c r="V91">
        <f t="shared" si="17"/>
        <v>165.88554216867487</v>
      </c>
      <c r="W91">
        <f t="shared" si="9"/>
        <v>1.2204819277108314E-2</v>
      </c>
      <c r="X91">
        <f t="shared" si="10"/>
        <v>27518.01310059521</v>
      </c>
      <c r="Y91">
        <f t="shared" si="11"/>
        <v>1.4895761358687471E-4</v>
      </c>
      <c r="Z91">
        <f t="shared" si="12"/>
        <v>2.0246030628538074</v>
      </c>
    </row>
    <row r="92" spans="1:26" x14ac:dyDescent="0.3">
      <c r="A92" s="1">
        <v>20150519</v>
      </c>
      <c r="B92" s="1">
        <v>10039</v>
      </c>
      <c r="C92">
        <f t="shared" si="13"/>
        <v>-2.039422326307572E-2</v>
      </c>
      <c r="D92" s="1">
        <v>0.17199999999999999</v>
      </c>
      <c r="E92">
        <f t="shared" si="14"/>
        <v>-1.7142857142857158E-2</v>
      </c>
      <c r="M92">
        <f t="shared" si="15"/>
        <v>1</v>
      </c>
      <c r="N92">
        <f t="shared" si="16"/>
        <v>1</v>
      </c>
      <c r="O92">
        <v>1</v>
      </c>
      <c r="V92">
        <f t="shared" si="17"/>
        <v>-43.114457831325126</v>
      </c>
      <c r="W92">
        <f t="shared" si="9"/>
        <v>9.2048192771083115E-3</v>
      </c>
      <c r="X92">
        <f t="shared" si="10"/>
        <v>1858.8564740891125</v>
      </c>
      <c r="Y92">
        <f t="shared" si="11"/>
        <v>8.472869792422478E-5</v>
      </c>
      <c r="Z92">
        <f t="shared" si="12"/>
        <v>-0.39686079256785495</v>
      </c>
    </row>
    <row r="93" spans="1:26" x14ac:dyDescent="0.3">
      <c r="A93" s="1">
        <v>20150520</v>
      </c>
      <c r="B93" s="1">
        <v>10180</v>
      </c>
      <c r="C93">
        <f t="shared" si="13"/>
        <v>1.4045223627851379E-2</v>
      </c>
      <c r="D93" s="1">
        <v>0.17150000000000001</v>
      </c>
      <c r="E93">
        <f t="shared" si="14"/>
        <v>-2.9069767441858877E-3</v>
      </c>
      <c r="M93">
        <f t="shared" si="15"/>
        <v>3</v>
      </c>
      <c r="N93">
        <f t="shared" si="16"/>
        <v>2</v>
      </c>
      <c r="O93">
        <v>1</v>
      </c>
      <c r="V93">
        <f t="shared" si="17"/>
        <v>97.885542168674874</v>
      </c>
      <c r="W93">
        <f t="shared" si="9"/>
        <v>8.7048192771083388E-3</v>
      </c>
      <c r="X93">
        <f t="shared" si="10"/>
        <v>9581.579365655427</v>
      </c>
      <c r="Y93">
        <f t="shared" si="11"/>
        <v>7.5773878647116945E-5</v>
      </c>
      <c r="Z93">
        <f t="shared" si="12"/>
        <v>0.85207595442008222</v>
      </c>
    </row>
    <row r="94" spans="1:26" x14ac:dyDescent="0.3">
      <c r="A94" s="1">
        <v>20150521</v>
      </c>
      <c r="B94" s="1">
        <v>10210</v>
      </c>
      <c r="C94">
        <f t="shared" si="13"/>
        <v>2.9469548133595285E-3</v>
      </c>
      <c r="D94" s="1">
        <v>0.17</v>
      </c>
      <c r="E94">
        <f t="shared" si="14"/>
        <v>-8.7463556851312026E-3</v>
      </c>
      <c r="M94">
        <f t="shared" si="15"/>
        <v>2</v>
      </c>
      <c r="N94">
        <f t="shared" si="16"/>
        <v>1</v>
      </c>
      <c r="O94">
        <v>1</v>
      </c>
      <c r="V94">
        <f t="shared" si="17"/>
        <v>127.88554216867487</v>
      </c>
      <c r="W94">
        <f t="shared" si="9"/>
        <v>7.2048192771083375E-3</v>
      </c>
      <c r="X94">
        <f t="shared" si="10"/>
        <v>16354.711895775919</v>
      </c>
      <c r="Y94">
        <f t="shared" si="11"/>
        <v>5.1909420815791908E-5</v>
      </c>
      <c r="Z94">
        <f t="shared" si="12"/>
        <v>0.92139221948031991</v>
      </c>
    </row>
    <row r="95" spans="1:26" x14ac:dyDescent="0.3">
      <c r="A95" s="1">
        <v>20150522</v>
      </c>
      <c r="B95" s="1">
        <v>9534</v>
      </c>
      <c r="C95">
        <f t="shared" si="13"/>
        <v>-6.6209598432908912E-2</v>
      </c>
      <c r="D95" s="1">
        <v>0.17199999999999999</v>
      </c>
      <c r="E95">
        <f t="shared" si="14"/>
        <v>1.1764705882352788E-2</v>
      </c>
      <c r="M95">
        <f t="shared" si="15"/>
        <v>1</v>
      </c>
      <c r="N95">
        <f t="shared" si="16"/>
        <v>3</v>
      </c>
      <c r="O95">
        <v>1</v>
      </c>
      <c r="V95">
        <f t="shared" si="17"/>
        <v>-548.11445783132513</v>
      </c>
      <c r="W95">
        <f t="shared" si="9"/>
        <v>9.2048192771083115E-3</v>
      </c>
      <c r="X95">
        <f t="shared" si="10"/>
        <v>300429.45888372749</v>
      </c>
      <c r="Y95">
        <f t="shared" si="11"/>
        <v>8.472869792422478E-5</v>
      </c>
      <c r="Z95">
        <f t="shared" si="12"/>
        <v>-5.0452945275075525</v>
      </c>
    </row>
    <row r="96" spans="1:26" x14ac:dyDescent="0.3">
      <c r="A96" s="1">
        <v>20150525</v>
      </c>
      <c r="B96" s="1">
        <v>9515</v>
      </c>
      <c r="C96">
        <f t="shared" si="13"/>
        <v>-1.9928676316341514E-3</v>
      </c>
      <c r="D96" s="1">
        <v>0.17100000000000001</v>
      </c>
      <c r="E96">
        <f t="shared" si="14"/>
        <v>-5.8139534883719377E-3</v>
      </c>
      <c r="M96">
        <f t="shared" si="15"/>
        <v>2</v>
      </c>
      <c r="N96">
        <f t="shared" si="16"/>
        <v>2</v>
      </c>
      <c r="O96">
        <v>1</v>
      </c>
      <c r="V96">
        <f t="shared" si="17"/>
        <v>-567.11445783132513</v>
      </c>
      <c r="W96">
        <f t="shared" si="9"/>
        <v>8.2048192771083384E-3</v>
      </c>
      <c r="X96">
        <f t="shared" si="10"/>
        <v>321618.80828131782</v>
      </c>
      <c r="Y96">
        <f t="shared" si="11"/>
        <v>6.7319059370008594E-5</v>
      </c>
      <c r="Z96">
        <f t="shared" si="12"/>
        <v>-4.6530716359413002</v>
      </c>
    </row>
    <row r="97" spans="1:26" x14ac:dyDescent="0.3">
      <c r="A97" s="1">
        <v>20150526</v>
      </c>
      <c r="B97" s="1">
        <v>9250</v>
      </c>
      <c r="C97">
        <f t="shared" si="13"/>
        <v>-2.7850761954808196E-2</v>
      </c>
      <c r="D97" s="1">
        <v>0.17050000000000001</v>
      </c>
      <c r="E97">
        <f t="shared" si="14"/>
        <v>-2.9239766081871369E-3</v>
      </c>
      <c r="M97">
        <f t="shared" si="15"/>
        <v>1</v>
      </c>
      <c r="N97">
        <f t="shared" si="16"/>
        <v>2</v>
      </c>
      <c r="O97">
        <v>1</v>
      </c>
      <c r="V97">
        <f t="shared" si="17"/>
        <v>-832.11445783132513</v>
      </c>
      <c r="W97">
        <f t="shared" si="9"/>
        <v>7.7048192771083379E-3</v>
      </c>
      <c r="X97">
        <f t="shared" si="10"/>
        <v>692414.47093192011</v>
      </c>
      <c r="Y97">
        <f t="shared" si="11"/>
        <v>5.9364240092900249E-5</v>
      </c>
      <c r="Z97">
        <f t="shared" si="12"/>
        <v>-6.4112915154593466</v>
      </c>
    </row>
    <row r="98" spans="1:26" x14ac:dyDescent="0.3">
      <c r="A98" s="1">
        <v>20150527</v>
      </c>
      <c r="B98" s="1">
        <v>9380</v>
      </c>
      <c r="C98">
        <f t="shared" si="13"/>
        <v>1.4054054054054054E-2</v>
      </c>
      <c r="D98" s="1">
        <v>0.17</v>
      </c>
      <c r="E98">
        <f t="shared" si="14"/>
        <v>-2.9325513196480964E-3</v>
      </c>
      <c r="M98">
        <f t="shared" si="15"/>
        <v>3</v>
      </c>
      <c r="N98">
        <f t="shared" si="16"/>
        <v>2</v>
      </c>
      <c r="O98">
        <v>1</v>
      </c>
      <c r="V98">
        <f t="shared" si="17"/>
        <v>-702.11445783132513</v>
      </c>
      <c r="W98">
        <f t="shared" si="9"/>
        <v>7.2048192771083375E-3</v>
      </c>
      <c r="X98">
        <f t="shared" si="10"/>
        <v>492964.71189577563</v>
      </c>
      <c r="Y98">
        <f t="shared" si="11"/>
        <v>5.1909420815791908E-5</v>
      </c>
      <c r="Z98">
        <f t="shared" si="12"/>
        <v>-5.0586077805196004</v>
      </c>
    </row>
    <row r="99" spans="1:26" x14ac:dyDescent="0.3">
      <c r="A99" s="1">
        <v>20150528</v>
      </c>
      <c r="B99" s="1">
        <v>9397</v>
      </c>
      <c r="C99">
        <f t="shared" si="13"/>
        <v>1.8123667377398722E-3</v>
      </c>
      <c r="D99" s="1">
        <v>0.17150000000000001</v>
      </c>
      <c r="E99">
        <f t="shared" si="14"/>
        <v>8.8235294117647127E-3</v>
      </c>
      <c r="M99">
        <f t="shared" si="15"/>
        <v>2</v>
      </c>
      <c r="N99">
        <f t="shared" si="16"/>
        <v>2</v>
      </c>
      <c r="O99">
        <v>1</v>
      </c>
      <c r="V99">
        <f t="shared" si="17"/>
        <v>-685.11445783132513</v>
      </c>
      <c r="W99">
        <f t="shared" si="9"/>
        <v>8.7048192771083388E-3</v>
      </c>
      <c r="X99">
        <f t="shared" si="10"/>
        <v>469381.82032951055</v>
      </c>
      <c r="Y99">
        <f t="shared" si="11"/>
        <v>7.5773878647116945E-5</v>
      </c>
      <c r="Z99">
        <f t="shared" si="12"/>
        <v>-5.9637975395557472</v>
      </c>
    </row>
    <row r="100" spans="1:26" x14ac:dyDescent="0.3">
      <c r="A100" s="1">
        <v>20150529</v>
      </c>
      <c r="B100" s="1">
        <v>9005</v>
      </c>
      <c r="C100">
        <f t="shared" si="13"/>
        <v>-4.1715441098222839E-2</v>
      </c>
      <c r="D100" s="1">
        <v>0.17599999999999999</v>
      </c>
      <c r="E100">
        <f t="shared" si="14"/>
        <v>2.6239067055393445E-2</v>
      </c>
      <c r="M100">
        <f t="shared" si="15"/>
        <v>1</v>
      </c>
      <c r="N100">
        <f t="shared" si="16"/>
        <v>3</v>
      </c>
      <c r="O100">
        <v>1</v>
      </c>
      <c r="V100">
        <f t="shared" si="17"/>
        <v>-1077.1144578313251</v>
      </c>
      <c r="W100">
        <f t="shared" si="9"/>
        <v>1.3204819277108315E-2</v>
      </c>
      <c r="X100">
        <f t="shared" si="10"/>
        <v>1160175.5552692695</v>
      </c>
      <c r="Y100">
        <f t="shared" si="11"/>
        <v>1.7436725214109135E-4</v>
      </c>
      <c r="Z100">
        <f t="shared" si="12"/>
        <v>-14.223101756423153</v>
      </c>
    </row>
    <row r="101" spans="1:26" x14ac:dyDescent="0.3">
      <c r="A101" s="1">
        <v>20150601</v>
      </c>
      <c r="B101" s="1">
        <v>9303</v>
      </c>
      <c r="C101">
        <f t="shared" si="13"/>
        <v>3.3092726263187121E-2</v>
      </c>
      <c r="D101" s="1">
        <v>0.17449999999999999</v>
      </c>
      <c r="E101">
        <f t="shared" si="14"/>
        <v>-8.5227272727272808E-3</v>
      </c>
      <c r="M101">
        <f t="shared" si="15"/>
        <v>3</v>
      </c>
      <c r="N101">
        <f t="shared" si="16"/>
        <v>1</v>
      </c>
      <c r="O101">
        <v>1</v>
      </c>
      <c r="V101">
        <f t="shared" si="17"/>
        <v>-779.11445783132513</v>
      </c>
      <c r="W101">
        <f t="shared" si="9"/>
        <v>1.1704819277108314E-2</v>
      </c>
      <c r="X101">
        <f t="shared" si="10"/>
        <v>607019.33840179967</v>
      </c>
      <c r="Y101">
        <f t="shared" si="11"/>
        <v>1.370027943097664E-4</v>
      </c>
      <c r="Z101">
        <f t="shared" si="12"/>
        <v>-9.1193939250978868</v>
      </c>
    </row>
    <row r="102" spans="1:26" x14ac:dyDescent="0.3">
      <c r="A102" s="1">
        <v>20150602</v>
      </c>
      <c r="B102" s="1">
        <v>9619</v>
      </c>
      <c r="C102">
        <f t="shared" si="13"/>
        <v>3.3967537353541868E-2</v>
      </c>
      <c r="D102" s="1">
        <v>0.17349999999999999</v>
      </c>
      <c r="E102">
        <f t="shared" si="14"/>
        <v>-5.7306590257879715E-3</v>
      </c>
      <c r="M102">
        <f t="shared" si="15"/>
        <v>3</v>
      </c>
      <c r="N102">
        <f t="shared" si="16"/>
        <v>2</v>
      </c>
      <c r="O102">
        <v>1</v>
      </c>
      <c r="V102">
        <f t="shared" si="17"/>
        <v>-463.11445783132513</v>
      </c>
      <c r="W102">
        <f t="shared" si="9"/>
        <v>1.0704819277108313E-2</v>
      </c>
      <c r="X102">
        <f t="shared" si="10"/>
        <v>214475.00105240222</v>
      </c>
      <c r="Y102">
        <f t="shared" si="11"/>
        <v>1.1459315575554974E-4</v>
      </c>
      <c r="Z102">
        <f t="shared" si="12"/>
        <v>-4.9575565757003339</v>
      </c>
    </row>
    <row r="103" spans="1:26" x14ac:dyDescent="0.3">
      <c r="A103" s="1">
        <v>20150603</v>
      </c>
      <c r="B103" s="1">
        <v>9704</v>
      </c>
      <c r="C103">
        <f t="shared" si="13"/>
        <v>8.8366774092941049E-3</v>
      </c>
      <c r="D103" s="1">
        <v>0.17949999999999999</v>
      </c>
      <c r="E103">
        <f t="shared" si="14"/>
        <v>3.4582132564841529E-2</v>
      </c>
      <c r="M103">
        <f t="shared" si="15"/>
        <v>2</v>
      </c>
      <c r="N103">
        <f t="shared" si="16"/>
        <v>3</v>
      </c>
      <c r="O103">
        <v>1</v>
      </c>
      <c r="V103">
        <f t="shared" si="17"/>
        <v>-378.11445783132513</v>
      </c>
      <c r="W103">
        <f t="shared" si="9"/>
        <v>1.6704819277108318E-2</v>
      </c>
      <c r="X103">
        <f t="shared" si="10"/>
        <v>142970.54322107695</v>
      </c>
      <c r="Y103">
        <f t="shared" si="11"/>
        <v>2.7905098708084965E-4</v>
      </c>
      <c r="Z103">
        <f t="shared" si="12"/>
        <v>-6.3163336841340803</v>
      </c>
    </row>
    <row r="104" spans="1:26" x14ac:dyDescent="0.3">
      <c r="A104" s="1">
        <v>20150604</v>
      </c>
      <c r="B104" s="1">
        <v>9742</v>
      </c>
      <c r="C104">
        <f t="shared" si="13"/>
        <v>3.9159109645507005E-3</v>
      </c>
      <c r="D104" s="1">
        <v>0.183</v>
      </c>
      <c r="E104">
        <f t="shared" si="14"/>
        <v>1.9498607242339851E-2</v>
      </c>
      <c r="M104">
        <f t="shared" si="15"/>
        <v>2</v>
      </c>
      <c r="N104">
        <f t="shared" si="16"/>
        <v>3</v>
      </c>
      <c r="O104">
        <v>1</v>
      </c>
      <c r="V104">
        <f t="shared" si="17"/>
        <v>-340.11445783132513</v>
      </c>
      <c r="W104">
        <f t="shared" si="9"/>
        <v>2.0204819277108321E-2</v>
      </c>
      <c r="X104">
        <f t="shared" si="10"/>
        <v>115677.84442589624</v>
      </c>
      <c r="Y104">
        <f t="shared" si="11"/>
        <v>4.0823472202060801E-4</v>
      </c>
      <c r="Z104">
        <f t="shared" si="12"/>
        <v>-6.8719511540136029</v>
      </c>
    </row>
    <row r="105" spans="1:26" x14ac:dyDescent="0.3">
      <c r="A105" s="1">
        <v>20150605</v>
      </c>
      <c r="B105" s="1">
        <v>9986</v>
      </c>
      <c r="C105">
        <f t="shared" si="13"/>
        <v>2.5046191747074523E-2</v>
      </c>
      <c r="D105" s="1">
        <v>0.17799999999999999</v>
      </c>
      <c r="E105">
        <f t="shared" si="14"/>
        <v>-2.7322404371584723E-2</v>
      </c>
      <c r="M105">
        <f t="shared" si="15"/>
        <v>3</v>
      </c>
      <c r="N105">
        <f t="shared" si="16"/>
        <v>1</v>
      </c>
      <c r="O105">
        <v>1</v>
      </c>
      <c r="V105">
        <f t="shared" si="17"/>
        <v>-96.114457831325126</v>
      </c>
      <c r="W105">
        <f t="shared" si="9"/>
        <v>1.5204819277108317E-2</v>
      </c>
      <c r="X105">
        <f t="shared" si="10"/>
        <v>9237.9890042095758</v>
      </c>
      <c r="Y105">
        <f t="shared" si="11"/>
        <v>2.3118652924952469E-4</v>
      </c>
      <c r="Z105">
        <f t="shared" si="12"/>
        <v>-1.4614029612425468</v>
      </c>
    </row>
    <row r="106" spans="1:26" x14ac:dyDescent="0.3">
      <c r="A106" s="1">
        <v>20150608</v>
      </c>
      <c r="B106" s="1">
        <v>9954</v>
      </c>
      <c r="C106">
        <f t="shared" si="13"/>
        <v>-3.2044862807931104E-3</v>
      </c>
      <c r="D106" s="1">
        <v>0.17699999999999999</v>
      </c>
      <c r="E106">
        <f t="shared" si="14"/>
        <v>-5.6179775280898927E-3</v>
      </c>
      <c r="M106">
        <f t="shared" si="15"/>
        <v>2</v>
      </c>
      <c r="N106">
        <f t="shared" si="16"/>
        <v>2</v>
      </c>
      <c r="O106">
        <v>1</v>
      </c>
      <c r="V106">
        <f t="shared" si="17"/>
        <v>-128.11445783132513</v>
      </c>
      <c r="W106">
        <f t="shared" si="9"/>
        <v>1.4204819277108316E-2</v>
      </c>
      <c r="X106">
        <f t="shared" si="10"/>
        <v>16413.314305414384</v>
      </c>
      <c r="Y106">
        <f t="shared" si="11"/>
        <v>2.0177689069530801E-4</v>
      </c>
      <c r="Z106">
        <f t="shared" si="12"/>
        <v>-1.8198427202786875</v>
      </c>
    </row>
    <row r="107" spans="1:26" x14ac:dyDescent="0.3">
      <c r="A107" s="1">
        <v>20150609</v>
      </c>
      <c r="B107" s="1">
        <v>9701</v>
      </c>
      <c r="C107">
        <f t="shared" si="13"/>
        <v>-2.5416917821981112E-2</v>
      </c>
      <c r="D107" s="1">
        <v>0.17199999999999999</v>
      </c>
      <c r="E107">
        <f t="shared" si="14"/>
        <v>-2.8248587570621497E-2</v>
      </c>
      <c r="M107">
        <f t="shared" si="15"/>
        <v>1</v>
      </c>
      <c r="N107">
        <f t="shared" si="16"/>
        <v>1</v>
      </c>
      <c r="O107">
        <v>1</v>
      </c>
      <c r="V107">
        <f t="shared" si="17"/>
        <v>-381.11445783132513</v>
      </c>
      <c r="W107">
        <f t="shared" si="9"/>
        <v>9.2048192771083115E-3</v>
      </c>
      <c r="X107">
        <f t="shared" si="10"/>
        <v>145248.2299680649</v>
      </c>
      <c r="Y107">
        <f t="shared" si="11"/>
        <v>8.472869792422478E-5</v>
      </c>
      <c r="Z107">
        <f t="shared" si="12"/>
        <v>-3.5080897082304641</v>
      </c>
    </row>
    <row r="108" spans="1:26" x14ac:dyDescent="0.3">
      <c r="A108" s="1">
        <v>20150610</v>
      </c>
      <c r="B108" s="1">
        <v>9595</v>
      </c>
      <c r="C108">
        <f t="shared" si="13"/>
        <v>-1.0926708586743635E-2</v>
      </c>
      <c r="D108" s="1">
        <v>0.17599999999999999</v>
      </c>
      <c r="E108">
        <f t="shared" si="14"/>
        <v>2.3255813953488396E-2</v>
      </c>
      <c r="M108">
        <f t="shared" si="15"/>
        <v>1</v>
      </c>
      <c r="N108">
        <f t="shared" si="16"/>
        <v>3</v>
      </c>
      <c r="O108">
        <v>1</v>
      </c>
      <c r="V108">
        <f t="shared" si="17"/>
        <v>-487.11445783132513</v>
      </c>
      <c r="W108">
        <f t="shared" si="9"/>
        <v>1.3204819277108315E-2</v>
      </c>
      <c r="X108">
        <f t="shared" si="10"/>
        <v>237280.49502830583</v>
      </c>
      <c r="Y108">
        <f t="shared" si="11"/>
        <v>1.7436725214109135E-4</v>
      </c>
      <c r="Z108">
        <f t="shared" si="12"/>
        <v>-6.4322583829292475</v>
      </c>
    </row>
    <row r="109" spans="1:26" x14ac:dyDescent="0.3">
      <c r="A109" s="1">
        <v>20150611</v>
      </c>
      <c r="B109" s="1">
        <v>9655</v>
      </c>
      <c r="C109">
        <f t="shared" si="13"/>
        <v>6.2532569046378321E-3</v>
      </c>
      <c r="D109" s="1">
        <v>0.17499999999999999</v>
      </c>
      <c r="E109">
        <f t="shared" si="14"/>
        <v>-5.6818181818181872E-3</v>
      </c>
      <c r="M109">
        <f t="shared" si="15"/>
        <v>2</v>
      </c>
      <c r="N109">
        <f t="shared" si="16"/>
        <v>2</v>
      </c>
      <c r="O109">
        <v>1</v>
      </c>
      <c r="V109">
        <f t="shared" si="17"/>
        <v>-427.11445783132513</v>
      </c>
      <c r="W109">
        <f t="shared" si="9"/>
        <v>1.2204819277108314E-2</v>
      </c>
      <c r="X109">
        <f t="shared" si="10"/>
        <v>182426.76008854681</v>
      </c>
      <c r="Y109">
        <f t="shared" si="11"/>
        <v>1.4895761358687471E-4</v>
      </c>
      <c r="Z109">
        <f t="shared" si="12"/>
        <v>-5.2128547684714235</v>
      </c>
    </row>
    <row r="110" spans="1:26" x14ac:dyDescent="0.3">
      <c r="A110" s="1">
        <v>20150615</v>
      </c>
      <c r="B110" s="1">
        <v>9758</v>
      </c>
      <c r="C110">
        <f t="shared" si="13"/>
        <v>1.0668047643707924E-2</v>
      </c>
      <c r="D110" s="1">
        <v>0.17349999999999999</v>
      </c>
      <c r="E110">
        <f t="shared" si="14"/>
        <v>-8.5714285714285788E-3</v>
      </c>
      <c r="M110">
        <f t="shared" si="15"/>
        <v>3</v>
      </c>
      <c r="N110">
        <f t="shared" si="16"/>
        <v>1</v>
      </c>
      <c r="O110">
        <v>1</v>
      </c>
      <c r="V110">
        <f t="shared" si="17"/>
        <v>-324.11445783132513</v>
      </c>
      <c r="W110">
        <f t="shared" si="9"/>
        <v>1.0704819277108313E-2</v>
      </c>
      <c r="X110">
        <f t="shared" si="10"/>
        <v>105050.18177529384</v>
      </c>
      <c r="Y110">
        <f t="shared" si="11"/>
        <v>1.1459315575554974E-4</v>
      </c>
      <c r="Z110">
        <f t="shared" si="12"/>
        <v>-3.4695866961822786</v>
      </c>
    </row>
    <row r="111" spans="1:26" x14ac:dyDescent="0.3">
      <c r="A111" s="1">
        <v>20150616</v>
      </c>
      <c r="B111" s="1">
        <v>9695</v>
      </c>
      <c r="C111">
        <f t="shared" si="13"/>
        <v>-6.4562410329985654E-3</v>
      </c>
      <c r="D111" s="1">
        <v>0.17299999999999999</v>
      </c>
      <c r="E111">
        <f t="shared" si="14"/>
        <v>-2.8818443804034611E-3</v>
      </c>
      <c r="M111">
        <f t="shared" si="15"/>
        <v>2</v>
      </c>
      <c r="N111">
        <f t="shared" si="16"/>
        <v>2</v>
      </c>
      <c r="O111">
        <v>1</v>
      </c>
      <c r="V111">
        <f t="shared" si="17"/>
        <v>-387.11445783132513</v>
      </c>
      <c r="W111">
        <f t="shared" si="9"/>
        <v>1.0204819277108312E-2</v>
      </c>
      <c r="X111">
        <f t="shared" si="10"/>
        <v>149857.6034620408</v>
      </c>
      <c r="Y111">
        <f t="shared" si="11"/>
        <v>1.0413833647844142E-4</v>
      </c>
      <c r="Z111">
        <f t="shared" si="12"/>
        <v>-3.9504330817244395</v>
      </c>
    </row>
    <row r="112" spans="1:26" x14ac:dyDescent="0.3">
      <c r="A112" s="1">
        <v>20150617</v>
      </c>
      <c r="B112" s="1">
        <v>9680</v>
      </c>
      <c r="C112">
        <f t="shared" si="13"/>
        <v>-1.5471892728210418E-3</v>
      </c>
      <c r="D112" s="1">
        <v>0.17499999999999999</v>
      </c>
      <c r="E112">
        <f t="shared" si="14"/>
        <v>1.1560693641618509E-2</v>
      </c>
      <c r="M112">
        <f t="shared" si="15"/>
        <v>2</v>
      </c>
      <c r="N112">
        <f t="shared" si="16"/>
        <v>3</v>
      </c>
      <c r="O112">
        <v>1</v>
      </c>
      <c r="V112">
        <f t="shared" si="17"/>
        <v>-402.11445783132513</v>
      </c>
      <c r="W112">
        <f t="shared" si="9"/>
        <v>1.2204819277108314E-2</v>
      </c>
      <c r="X112">
        <f t="shared" si="10"/>
        <v>161696.03719698056</v>
      </c>
      <c r="Y112">
        <f t="shared" si="11"/>
        <v>1.4895761358687471E-4</v>
      </c>
      <c r="Z112">
        <f t="shared" si="12"/>
        <v>-4.9077342865437155</v>
      </c>
    </row>
    <row r="113" spans="1:26" x14ac:dyDescent="0.3">
      <c r="A113" s="1">
        <v>20150618</v>
      </c>
      <c r="B113" s="1">
        <v>9579</v>
      </c>
      <c r="C113">
        <f t="shared" si="13"/>
        <v>-1.0433884297520662E-2</v>
      </c>
      <c r="D113" s="1">
        <v>0.17249999999999999</v>
      </c>
      <c r="E113">
        <f t="shared" si="14"/>
        <v>-1.4285714285714299E-2</v>
      </c>
      <c r="M113">
        <f t="shared" si="15"/>
        <v>1</v>
      </c>
      <c r="N113">
        <f t="shared" si="16"/>
        <v>1</v>
      </c>
      <c r="O113">
        <v>1</v>
      </c>
      <c r="V113">
        <f t="shared" si="17"/>
        <v>-503.11445783132513</v>
      </c>
      <c r="W113">
        <f t="shared" si="9"/>
        <v>9.7048192771083119E-3</v>
      </c>
      <c r="X113">
        <f t="shared" si="10"/>
        <v>253124.15767890823</v>
      </c>
      <c r="Y113">
        <f t="shared" si="11"/>
        <v>9.4183517201333101E-5</v>
      </c>
      <c r="Z113">
        <f t="shared" si="12"/>
        <v>-4.8826348889533406</v>
      </c>
    </row>
    <row r="114" spans="1:26" x14ac:dyDescent="0.3">
      <c r="A114" s="1">
        <v>20150619</v>
      </c>
      <c r="B114" s="1">
        <v>9685</v>
      </c>
      <c r="C114">
        <f t="shared" si="13"/>
        <v>1.1065873264432613E-2</v>
      </c>
      <c r="D114" s="1">
        <v>0.17249999999999999</v>
      </c>
      <c r="E114">
        <f t="shared" si="14"/>
        <v>0</v>
      </c>
      <c r="M114">
        <f t="shared" si="15"/>
        <v>3</v>
      </c>
      <c r="N114">
        <f t="shared" si="16"/>
        <v>2</v>
      </c>
      <c r="O114">
        <v>1</v>
      </c>
      <c r="V114">
        <f t="shared" si="17"/>
        <v>-397.11445783132513</v>
      </c>
      <c r="W114">
        <f t="shared" si="9"/>
        <v>9.7048192771083119E-3</v>
      </c>
      <c r="X114">
        <f t="shared" si="10"/>
        <v>157699.89261866731</v>
      </c>
      <c r="Y114">
        <f t="shared" si="11"/>
        <v>9.4183517201333101E-5</v>
      </c>
      <c r="Z114">
        <f t="shared" si="12"/>
        <v>-3.85392404557986</v>
      </c>
    </row>
    <row r="115" spans="1:26" x14ac:dyDescent="0.3">
      <c r="A115" s="1">
        <v>20150622</v>
      </c>
      <c r="B115" s="1">
        <v>9670</v>
      </c>
      <c r="C115">
        <f t="shared" si="13"/>
        <v>-1.5487867836861124E-3</v>
      </c>
      <c r="D115" s="1">
        <v>0.17199999999999999</v>
      </c>
      <c r="E115">
        <f t="shared" si="14"/>
        <v>-2.8985507246376838E-3</v>
      </c>
      <c r="M115">
        <f t="shared" si="15"/>
        <v>2</v>
      </c>
      <c r="N115">
        <f t="shared" si="16"/>
        <v>2</v>
      </c>
      <c r="O115">
        <v>1</v>
      </c>
      <c r="V115">
        <f t="shared" si="17"/>
        <v>-412.11445783132513</v>
      </c>
      <c r="W115">
        <f t="shared" si="9"/>
        <v>9.2048192771083115E-3</v>
      </c>
      <c r="X115">
        <f t="shared" si="10"/>
        <v>169838.32635360706</v>
      </c>
      <c r="Y115">
        <f t="shared" si="11"/>
        <v>8.472869792422478E-5</v>
      </c>
      <c r="Z115">
        <f t="shared" si="12"/>
        <v>-3.7934391058208217</v>
      </c>
    </row>
    <row r="116" spans="1:26" x14ac:dyDescent="0.3">
      <c r="A116" s="1">
        <v>20150623</v>
      </c>
      <c r="B116" s="1">
        <v>9503</v>
      </c>
      <c r="C116">
        <f t="shared" si="13"/>
        <v>-1.7269906928645294E-2</v>
      </c>
      <c r="D116" s="1">
        <v>0.17100000000000001</v>
      </c>
      <c r="E116">
        <f t="shared" si="14"/>
        <v>-5.8139534883719377E-3</v>
      </c>
      <c r="M116">
        <f t="shared" si="15"/>
        <v>1</v>
      </c>
      <c r="N116">
        <f t="shared" si="16"/>
        <v>2</v>
      </c>
      <c r="O116">
        <v>1</v>
      </c>
      <c r="V116">
        <f t="shared" si="17"/>
        <v>-579.11445783132513</v>
      </c>
      <c r="W116">
        <f t="shared" si="9"/>
        <v>8.2048192771083384E-3</v>
      </c>
      <c r="X116">
        <f t="shared" si="10"/>
        <v>335373.55526926962</v>
      </c>
      <c r="Y116">
        <f t="shared" si="11"/>
        <v>6.7319059370008594E-5</v>
      </c>
      <c r="Z116">
        <f t="shared" si="12"/>
        <v>-4.7515294672666002</v>
      </c>
    </row>
    <row r="117" spans="1:26" x14ac:dyDescent="0.3">
      <c r="A117" s="1">
        <v>20150624</v>
      </c>
      <c r="B117" s="1">
        <v>9450</v>
      </c>
      <c r="C117">
        <f t="shared" si="13"/>
        <v>-5.5771861517415556E-3</v>
      </c>
      <c r="D117" s="1">
        <v>0.16550000000000001</v>
      </c>
      <c r="E117">
        <f t="shared" si="14"/>
        <v>-3.2163742690058506E-2</v>
      </c>
      <c r="M117">
        <f t="shared" si="15"/>
        <v>2</v>
      </c>
      <c r="N117">
        <f t="shared" si="16"/>
        <v>1</v>
      </c>
      <c r="O117">
        <v>1</v>
      </c>
      <c r="V117">
        <f t="shared" si="17"/>
        <v>-632.11445783132513</v>
      </c>
      <c r="W117">
        <f t="shared" si="9"/>
        <v>2.7048192771083335E-3</v>
      </c>
      <c r="X117">
        <f t="shared" si="10"/>
        <v>399568.68779939011</v>
      </c>
      <c r="Y117">
        <f t="shared" si="11"/>
        <v>7.316047321816848E-6</v>
      </c>
      <c r="Z117">
        <f t="shared" si="12"/>
        <v>-1.7097553708810509</v>
      </c>
    </row>
    <row r="118" spans="1:26" x14ac:dyDescent="0.3">
      <c r="A118" s="1">
        <v>20150625</v>
      </c>
      <c r="B118" s="1">
        <v>9400</v>
      </c>
      <c r="C118">
        <f t="shared" si="13"/>
        <v>-5.2910052910052907E-3</v>
      </c>
      <c r="D118" s="1">
        <v>0.16350000000000001</v>
      </c>
      <c r="E118">
        <f t="shared" si="14"/>
        <v>-1.2084592145015116E-2</v>
      </c>
      <c r="M118">
        <f t="shared" si="15"/>
        <v>2</v>
      </c>
      <c r="N118">
        <f t="shared" si="16"/>
        <v>1</v>
      </c>
      <c r="O118">
        <v>1</v>
      </c>
      <c r="V118">
        <f t="shared" si="17"/>
        <v>-682.11445783132513</v>
      </c>
      <c r="W118">
        <f t="shared" si="9"/>
        <v>7.048192771083317E-4</v>
      </c>
      <c r="X118">
        <f t="shared" si="10"/>
        <v>465280.13358252263</v>
      </c>
      <c r="Y118">
        <f t="shared" si="11"/>
        <v>4.9677021338351132E-7</v>
      </c>
      <c r="Z118">
        <f t="shared" si="12"/>
        <v>-0.4807674190738162</v>
      </c>
    </row>
    <row r="119" spans="1:26" x14ac:dyDescent="0.3">
      <c r="A119" s="1">
        <v>20150626</v>
      </c>
      <c r="B119" s="1">
        <v>9575</v>
      </c>
      <c r="C119">
        <f t="shared" si="13"/>
        <v>1.8617021276595744E-2</v>
      </c>
      <c r="D119" s="1">
        <v>0.16250000000000001</v>
      </c>
      <c r="E119">
        <f t="shared" si="14"/>
        <v>-6.1162079510703416E-3</v>
      </c>
      <c r="M119">
        <f t="shared" si="15"/>
        <v>3</v>
      </c>
      <c r="N119">
        <f t="shared" si="16"/>
        <v>2</v>
      </c>
      <c r="O119">
        <v>1</v>
      </c>
      <c r="V119">
        <f t="shared" si="17"/>
        <v>-507.11445783132513</v>
      </c>
      <c r="W119">
        <f t="shared" si="9"/>
        <v>-2.9518072289166919E-4</v>
      </c>
      <c r="X119">
        <f t="shared" si="10"/>
        <v>257165.07334155883</v>
      </c>
      <c r="Y119">
        <f t="shared" si="11"/>
        <v>8.7131659166848401E-8</v>
      </c>
      <c r="Z119">
        <f t="shared" si="12"/>
        <v>0.14969041225146745</v>
      </c>
    </row>
    <row r="120" spans="1:26" x14ac:dyDescent="0.3">
      <c r="A120" s="1">
        <v>20150629</v>
      </c>
      <c r="B120" s="1">
        <v>9540</v>
      </c>
      <c r="C120">
        <f t="shared" si="13"/>
        <v>-3.6553524804177544E-3</v>
      </c>
      <c r="D120" s="1">
        <v>0.159</v>
      </c>
      <c r="E120">
        <f t="shared" si="14"/>
        <v>-2.1538461538461558E-2</v>
      </c>
      <c r="M120">
        <f t="shared" si="15"/>
        <v>2</v>
      </c>
      <c r="N120">
        <f t="shared" si="16"/>
        <v>1</v>
      </c>
      <c r="O120">
        <v>1</v>
      </c>
      <c r="V120">
        <f t="shared" si="17"/>
        <v>-542.11445783132513</v>
      </c>
      <c r="W120">
        <f t="shared" si="9"/>
        <v>-3.7951807228916723E-3</v>
      </c>
      <c r="X120">
        <f t="shared" si="10"/>
        <v>293888.08538975159</v>
      </c>
      <c r="Y120">
        <f t="shared" si="11"/>
        <v>1.4403396719408556E-5</v>
      </c>
      <c r="Z120">
        <f t="shared" si="12"/>
        <v>2.0574223399623155</v>
      </c>
    </row>
    <row r="121" spans="1:26" x14ac:dyDescent="0.3">
      <c r="A121" s="1">
        <v>20150630</v>
      </c>
      <c r="B121" s="1">
        <v>9500</v>
      </c>
      <c r="C121">
        <f t="shared" si="13"/>
        <v>-4.1928721174004195E-3</v>
      </c>
      <c r="D121" s="1">
        <v>0.1565</v>
      </c>
      <c r="E121">
        <f t="shared" si="14"/>
        <v>-1.5723270440251586E-2</v>
      </c>
      <c r="M121">
        <f t="shared" si="15"/>
        <v>2</v>
      </c>
      <c r="N121">
        <f t="shared" si="16"/>
        <v>1</v>
      </c>
      <c r="O121">
        <v>1</v>
      </c>
      <c r="V121">
        <f t="shared" si="17"/>
        <v>-582.11445783132513</v>
      </c>
      <c r="W121">
        <f t="shared" si="9"/>
        <v>-6.2951807228916745E-3</v>
      </c>
      <c r="X121">
        <f t="shared" si="10"/>
        <v>338857.2420162576</v>
      </c>
      <c r="Y121">
        <f t="shared" si="11"/>
        <v>3.9629300333866944E-5</v>
      </c>
      <c r="Z121">
        <f t="shared" si="12"/>
        <v>3.6645157134562965</v>
      </c>
    </row>
    <row r="122" spans="1:26" x14ac:dyDescent="0.3">
      <c r="A122" s="1">
        <v>20150701</v>
      </c>
      <c r="B122" s="1">
        <v>9215</v>
      </c>
      <c r="C122">
        <f t="shared" si="13"/>
        <v>-0.03</v>
      </c>
      <c r="D122" s="1">
        <v>0.1555</v>
      </c>
      <c r="E122">
        <f t="shared" si="14"/>
        <v>-6.3897763578274818E-3</v>
      </c>
      <c r="M122">
        <f t="shared" si="15"/>
        <v>1</v>
      </c>
      <c r="N122">
        <f t="shared" si="16"/>
        <v>2</v>
      </c>
      <c r="O122">
        <v>1</v>
      </c>
      <c r="V122">
        <f t="shared" si="17"/>
        <v>-867.11445783132513</v>
      </c>
      <c r="W122">
        <f t="shared" si="9"/>
        <v>-7.2951807228916754E-3</v>
      </c>
      <c r="X122">
        <f t="shared" si="10"/>
        <v>751887.48298011289</v>
      </c>
      <c r="Y122">
        <f t="shared" si="11"/>
        <v>5.3219661779650305E-5</v>
      </c>
      <c r="Z122">
        <f t="shared" si="12"/>
        <v>6.32575667731175</v>
      </c>
    </row>
    <row r="123" spans="1:26" x14ac:dyDescent="0.3">
      <c r="A123" s="1">
        <v>20150702</v>
      </c>
      <c r="B123" s="1">
        <v>9250</v>
      </c>
      <c r="C123">
        <f t="shared" si="13"/>
        <v>3.7981551817688553E-3</v>
      </c>
      <c r="D123" s="1">
        <v>0.1575</v>
      </c>
      <c r="E123">
        <f t="shared" si="14"/>
        <v>1.2861736334405157E-2</v>
      </c>
      <c r="M123">
        <f t="shared" si="15"/>
        <v>2</v>
      </c>
      <c r="N123">
        <f t="shared" si="16"/>
        <v>3</v>
      </c>
      <c r="O123">
        <v>1</v>
      </c>
      <c r="V123">
        <f t="shared" si="17"/>
        <v>-832.11445783132513</v>
      </c>
      <c r="W123">
        <f t="shared" si="9"/>
        <v>-5.2951807228916736E-3</v>
      </c>
      <c r="X123">
        <f t="shared" si="10"/>
        <v>692414.47093192011</v>
      </c>
      <c r="Y123">
        <f t="shared" si="11"/>
        <v>2.8038938888083587E-5</v>
      </c>
      <c r="Z123">
        <f t="shared" si="12"/>
        <v>4.4061964363478889</v>
      </c>
    </row>
    <row r="124" spans="1:26" x14ac:dyDescent="0.3">
      <c r="A124" s="1">
        <v>20150703</v>
      </c>
      <c r="B124" s="1">
        <v>9263</v>
      </c>
      <c r="C124">
        <f t="shared" si="13"/>
        <v>1.4054054054054054E-3</v>
      </c>
      <c r="D124" s="1">
        <v>0.157</v>
      </c>
      <c r="E124">
        <f t="shared" si="14"/>
        <v>-3.1746031746031772E-3</v>
      </c>
      <c r="M124">
        <f t="shared" si="15"/>
        <v>2</v>
      </c>
      <c r="N124">
        <f t="shared" si="16"/>
        <v>2</v>
      </c>
      <c r="O124">
        <v>1</v>
      </c>
      <c r="V124">
        <f t="shared" si="17"/>
        <v>-819.11445783132513</v>
      </c>
      <c r="W124">
        <f t="shared" si="9"/>
        <v>-5.7951807228916741E-3</v>
      </c>
      <c r="X124">
        <f t="shared" si="10"/>
        <v>670948.49502830568</v>
      </c>
      <c r="Y124">
        <f t="shared" si="11"/>
        <v>3.3584119610975268E-5</v>
      </c>
      <c r="Z124">
        <f t="shared" si="12"/>
        <v>4.7469163158659606</v>
      </c>
    </row>
    <row r="125" spans="1:26" x14ac:dyDescent="0.3">
      <c r="A125" s="1">
        <v>20150706</v>
      </c>
      <c r="B125" s="1">
        <v>9277</v>
      </c>
      <c r="C125">
        <f t="shared" si="13"/>
        <v>1.5113893986829321E-3</v>
      </c>
      <c r="D125" s="1">
        <v>0.153</v>
      </c>
      <c r="E125">
        <f t="shared" si="14"/>
        <v>-2.5477707006369449E-2</v>
      </c>
      <c r="M125">
        <f t="shared" si="15"/>
        <v>2</v>
      </c>
      <c r="N125">
        <f t="shared" si="16"/>
        <v>1</v>
      </c>
      <c r="O125">
        <v>1</v>
      </c>
      <c r="V125">
        <f t="shared" si="17"/>
        <v>-805.11445783132513</v>
      </c>
      <c r="W125">
        <f t="shared" si="9"/>
        <v>-9.7951807228916776E-3</v>
      </c>
      <c r="X125">
        <f t="shared" si="10"/>
        <v>648209.29020902864</v>
      </c>
      <c r="Y125">
        <f t="shared" si="11"/>
        <v>9.5945565394108732E-5</v>
      </c>
      <c r="Z125">
        <f t="shared" si="12"/>
        <v>7.8862416170707803</v>
      </c>
    </row>
    <row r="126" spans="1:26" x14ac:dyDescent="0.3">
      <c r="A126" s="1">
        <v>20150707</v>
      </c>
      <c r="B126" s="1">
        <v>9340</v>
      </c>
      <c r="C126">
        <f t="shared" si="13"/>
        <v>6.7909884660989541E-3</v>
      </c>
      <c r="D126" s="1">
        <v>0.156</v>
      </c>
      <c r="E126">
        <f t="shared" si="14"/>
        <v>1.9607843137254919E-2</v>
      </c>
      <c r="M126">
        <f t="shared" si="15"/>
        <v>2</v>
      </c>
      <c r="N126">
        <f t="shared" si="16"/>
        <v>3</v>
      </c>
      <c r="O126">
        <v>1</v>
      </c>
      <c r="V126">
        <f t="shared" si="17"/>
        <v>-742.11445783132513</v>
      </c>
      <c r="W126">
        <f t="shared" si="9"/>
        <v>-6.795180722891675E-3</v>
      </c>
      <c r="X126">
        <f t="shared" si="10"/>
        <v>550733.86852228164</v>
      </c>
      <c r="Y126">
        <f t="shared" si="11"/>
        <v>4.6174481056758625E-5</v>
      </c>
      <c r="Z126">
        <f t="shared" si="12"/>
        <v>5.0428018580346272</v>
      </c>
    </row>
    <row r="127" spans="1:26" x14ac:dyDescent="0.3">
      <c r="A127" s="1">
        <v>20150708</v>
      </c>
      <c r="B127" s="1">
        <v>9100</v>
      </c>
      <c r="C127">
        <f t="shared" si="13"/>
        <v>-2.569593147751606E-2</v>
      </c>
      <c r="D127" s="1">
        <v>0.14949999999999999</v>
      </c>
      <c r="E127">
        <f t="shared" si="14"/>
        <v>-4.1666666666666706E-2</v>
      </c>
      <c r="M127">
        <f t="shared" si="15"/>
        <v>1</v>
      </c>
      <c r="N127">
        <f t="shared" si="16"/>
        <v>1</v>
      </c>
      <c r="O127">
        <v>1</v>
      </c>
      <c r="V127">
        <f t="shared" si="17"/>
        <v>-982.11445783132513</v>
      </c>
      <c r="W127">
        <f t="shared" si="9"/>
        <v>-1.3295180722891681E-2</v>
      </c>
      <c r="X127">
        <f t="shared" si="10"/>
        <v>964548.8082813177</v>
      </c>
      <c r="Y127">
        <f t="shared" si="11"/>
        <v>1.7676183045435055E-4</v>
      </c>
      <c r="Z127">
        <f t="shared" si="12"/>
        <v>13.057389207432248</v>
      </c>
    </row>
    <row r="128" spans="1:26" x14ac:dyDescent="0.3">
      <c r="A128" s="1">
        <v>20150709</v>
      </c>
      <c r="B128" s="1">
        <v>9101</v>
      </c>
      <c r="C128">
        <f t="shared" si="13"/>
        <v>1.0989010989010989E-4</v>
      </c>
      <c r="D128" s="1">
        <v>0.152</v>
      </c>
      <c r="E128">
        <f t="shared" si="14"/>
        <v>1.6722408026755869E-2</v>
      </c>
      <c r="M128">
        <f t="shared" si="15"/>
        <v>2</v>
      </c>
      <c r="N128">
        <f t="shared" si="16"/>
        <v>3</v>
      </c>
      <c r="O128">
        <v>1</v>
      </c>
      <c r="V128">
        <f t="shared" si="17"/>
        <v>-981.11445783132513</v>
      </c>
      <c r="W128">
        <f t="shared" si="9"/>
        <v>-1.0795180722891679E-2</v>
      </c>
      <c r="X128">
        <f t="shared" si="10"/>
        <v>962585.57936565508</v>
      </c>
      <c r="Y128">
        <f t="shared" si="11"/>
        <v>1.165359268398921E-4</v>
      </c>
      <c r="Z128">
        <f t="shared" si="12"/>
        <v>10.591307882131042</v>
      </c>
    </row>
    <row r="129" spans="1:26" x14ac:dyDescent="0.3">
      <c r="A129" s="1">
        <v>20150710</v>
      </c>
      <c r="B129" s="1">
        <v>9147</v>
      </c>
      <c r="C129">
        <f t="shared" si="13"/>
        <v>5.0543896275134599E-3</v>
      </c>
      <c r="D129" s="1">
        <v>0.153</v>
      </c>
      <c r="E129">
        <f t="shared" si="14"/>
        <v>6.5789473684210583E-3</v>
      </c>
      <c r="M129">
        <f t="shared" si="15"/>
        <v>2</v>
      </c>
      <c r="N129">
        <f t="shared" si="16"/>
        <v>2</v>
      </c>
      <c r="O129">
        <v>1</v>
      </c>
      <c r="V129">
        <f t="shared" si="17"/>
        <v>-935.11445783132513</v>
      </c>
      <c r="W129">
        <f t="shared" si="9"/>
        <v>-9.7951807228916776E-3</v>
      </c>
      <c r="X129">
        <f t="shared" si="10"/>
        <v>874439.04924517311</v>
      </c>
      <c r="Y129">
        <f t="shared" si="11"/>
        <v>9.5945565394108732E-5</v>
      </c>
      <c r="Z129">
        <f t="shared" si="12"/>
        <v>9.1596151110466977</v>
      </c>
    </row>
    <row r="130" spans="1:26" x14ac:dyDescent="0.3">
      <c r="A130" s="1">
        <v>20150713</v>
      </c>
      <c r="B130" s="1">
        <v>9366</v>
      </c>
      <c r="C130">
        <f t="shared" si="13"/>
        <v>2.394227615611676E-2</v>
      </c>
      <c r="D130" s="1">
        <v>0.1535</v>
      </c>
      <c r="E130">
        <f t="shared" si="14"/>
        <v>3.2679738562091535E-3</v>
      </c>
      <c r="M130">
        <f t="shared" si="15"/>
        <v>3</v>
      </c>
      <c r="N130">
        <f t="shared" si="16"/>
        <v>2</v>
      </c>
      <c r="O130">
        <v>1</v>
      </c>
      <c r="V130">
        <f t="shared" si="17"/>
        <v>-716.11445783132513</v>
      </c>
      <c r="W130">
        <f t="shared" si="9"/>
        <v>-9.2951807228916772E-3</v>
      </c>
      <c r="X130">
        <f t="shared" si="10"/>
        <v>512819.91671505274</v>
      </c>
      <c r="Y130">
        <f t="shared" si="11"/>
        <v>8.6400384671217039E-5</v>
      </c>
      <c r="Z130">
        <f t="shared" si="12"/>
        <v>6.6564133038177582</v>
      </c>
    </row>
    <row r="131" spans="1:26" x14ac:dyDescent="0.3">
      <c r="A131" s="1">
        <v>20150714</v>
      </c>
      <c r="B131" s="1">
        <v>9450</v>
      </c>
      <c r="C131">
        <f t="shared" si="13"/>
        <v>8.9686098654708519E-3</v>
      </c>
      <c r="D131" s="1">
        <v>0.1565</v>
      </c>
      <c r="E131">
        <f t="shared" si="14"/>
        <v>1.9543973941368097E-2</v>
      </c>
      <c r="M131">
        <f t="shared" si="15"/>
        <v>2</v>
      </c>
      <c r="N131">
        <f t="shared" si="16"/>
        <v>3</v>
      </c>
      <c r="O131">
        <v>1</v>
      </c>
      <c r="V131">
        <f t="shared" si="17"/>
        <v>-632.11445783132513</v>
      </c>
      <c r="W131">
        <f t="shared" ref="W131:W167" si="18">D131-$G$10</f>
        <v>-6.2951807228916745E-3</v>
      </c>
      <c r="X131">
        <f t="shared" ref="X131:X167" si="19">(V131^2)</f>
        <v>399568.68779939011</v>
      </c>
      <c r="Y131">
        <f t="shared" ref="Y131:Y167" si="20">W131^2</f>
        <v>3.9629300333866944E-5</v>
      </c>
      <c r="Z131">
        <f t="shared" ref="Z131:Z167" si="21">V131*W131</f>
        <v>3.9792747496008802</v>
      </c>
    </row>
    <row r="132" spans="1:26" x14ac:dyDescent="0.3">
      <c r="A132" s="1">
        <v>20150715</v>
      </c>
      <c r="B132" s="1">
        <v>9488</v>
      </c>
      <c r="C132">
        <f t="shared" ref="C132:C167" si="22">(B132-B131)/B131</f>
        <v>4.0211640211640209E-3</v>
      </c>
      <c r="D132" s="1">
        <v>0.1585</v>
      </c>
      <c r="E132">
        <f t="shared" ref="E132:E166" si="23">(D132-D131)/D131</f>
        <v>1.2779552715654964E-2</v>
      </c>
      <c r="M132">
        <f t="shared" ref="M132:M167" si="24">IF(C132&lt;$L$3,$H$4,IF(C132&gt;$L$4,$J$4,$I$4))</f>
        <v>2</v>
      </c>
      <c r="N132">
        <f t="shared" ref="N132:N167" si="25">IF(E132&lt;$L$6,$H$7,IF(E132&gt;$L$7,$J$7,$I$7))</f>
        <v>3</v>
      </c>
      <c r="O132">
        <v>1</v>
      </c>
      <c r="V132">
        <f t="shared" ref="V132:V167" si="26">B132-$G$9</f>
        <v>-594.11445783132513</v>
      </c>
      <c r="W132">
        <f t="shared" si="18"/>
        <v>-4.2951807228916727E-3</v>
      </c>
      <c r="X132">
        <f t="shared" si="19"/>
        <v>352971.9890042094</v>
      </c>
      <c r="Y132">
        <f t="shared" si="20"/>
        <v>1.8448577442300231E-5</v>
      </c>
      <c r="Z132">
        <f t="shared" si="21"/>
        <v>2.5518289664683453</v>
      </c>
    </row>
    <row r="133" spans="1:26" x14ac:dyDescent="0.3">
      <c r="A133" s="1">
        <v>20150716</v>
      </c>
      <c r="B133" s="1">
        <v>9600</v>
      </c>
      <c r="C133">
        <f t="shared" si="22"/>
        <v>1.1804384485666104E-2</v>
      </c>
      <c r="D133" s="1">
        <v>0.1615</v>
      </c>
      <c r="E133">
        <f t="shared" si="23"/>
        <v>1.8927444794952699E-2</v>
      </c>
      <c r="M133">
        <f t="shared" si="24"/>
        <v>3</v>
      </c>
      <c r="N133">
        <f t="shared" si="25"/>
        <v>3</v>
      </c>
      <c r="O133">
        <v>1</v>
      </c>
      <c r="V133">
        <f t="shared" si="26"/>
        <v>-482.11445783132513</v>
      </c>
      <c r="W133">
        <f t="shared" si="18"/>
        <v>-1.2951807228916701E-3</v>
      </c>
      <c r="X133">
        <f t="shared" si="19"/>
        <v>232434.35044999258</v>
      </c>
      <c r="Y133">
        <f t="shared" si="20"/>
        <v>1.6774931049501891E-6</v>
      </c>
      <c r="Z133">
        <f t="shared" si="21"/>
        <v>0.62442535201050131</v>
      </c>
    </row>
    <row r="134" spans="1:26" x14ac:dyDescent="0.3">
      <c r="A134" s="1">
        <v>20150717</v>
      </c>
      <c r="B134" s="1">
        <v>9536</v>
      </c>
      <c r="C134">
        <f t="shared" si="22"/>
        <v>-6.6666666666666671E-3</v>
      </c>
      <c r="D134" s="1">
        <v>0.17</v>
      </c>
      <c r="E134">
        <f t="shared" si="23"/>
        <v>5.2631578947368467E-2</v>
      </c>
      <c r="M134">
        <f t="shared" si="24"/>
        <v>2</v>
      </c>
      <c r="N134">
        <f t="shared" si="25"/>
        <v>3</v>
      </c>
      <c r="O134">
        <v>1</v>
      </c>
      <c r="V134">
        <f t="shared" si="26"/>
        <v>-546.11445783132513</v>
      </c>
      <c r="W134">
        <f t="shared" si="18"/>
        <v>7.2048192771083375E-3</v>
      </c>
      <c r="X134">
        <f t="shared" si="19"/>
        <v>298241.00105240219</v>
      </c>
      <c r="Y134">
        <f t="shared" si="20"/>
        <v>5.1909420815791908E-5</v>
      </c>
      <c r="Z134">
        <f t="shared" si="21"/>
        <v>-3.9346559732906994</v>
      </c>
    </row>
    <row r="135" spans="1:26" x14ac:dyDescent="0.3">
      <c r="A135" s="1">
        <v>20150720</v>
      </c>
      <c r="B135" s="1">
        <v>9393</v>
      </c>
      <c r="C135">
        <f t="shared" si="22"/>
        <v>-1.4995805369127516E-2</v>
      </c>
      <c r="D135" s="1">
        <v>0.17</v>
      </c>
      <c r="E135">
        <f t="shared" si="23"/>
        <v>0</v>
      </c>
      <c r="M135">
        <f t="shared" si="24"/>
        <v>1</v>
      </c>
      <c r="N135">
        <f t="shared" si="25"/>
        <v>2</v>
      </c>
      <c r="O135">
        <v>1</v>
      </c>
      <c r="V135">
        <f t="shared" si="26"/>
        <v>-689.11445783132513</v>
      </c>
      <c r="W135">
        <f t="shared" si="18"/>
        <v>7.2048192771083375E-3</v>
      </c>
      <c r="X135">
        <f t="shared" si="19"/>
        <v>474878.73599216115</v>
      </c>
      <c r="Y135">
        <f t="shared" si="20"/>
        <v>5.1909420815791908E-5</v>
      </c>
      <c r="Z135">
        <f t="shared" si="21"/>
        <v>-4.9649451299171918</v>
      </c>
    </row>
    <row r="136" spans="1:26" x14ac:dyDescent="0.3">
      <c r="A136" s="1">
        <v>20150721</v>
      </c>
      <c r="B136" s="1">
        <v>9428</v>
      </c>
      <c r="C136">
        <f t="shared" si="22"/>
        <v>3.7261790695198552E-3</v>
      </c>
      <c r="D136" s="1">
        <v>0.16650000000000001</v>
      </c>
      <c r="E136">
        <f t="shared" si="23"/>
        <v>-2.0588235294117664E-2</v>
      </c>
      <c r="M136">
        <f t="shared" si="24"/>
        <v>2</v>
      </c>
      <c r="N136">
        <f t="shared" si="25"/>
        <v>1</v>
      </c>
      <c r="O136">
        <v>1</v>
      </c>
      <c r="V136">
        <f t="shared" si="26"/>
        <v>-654.11445783132513</v>
      </c>
      <c r="W136">
        <f t="shared" si="18"/>
        <v>3.7048192771083344E-3</v>
      </c>
      <c r="X136">
        <f t="shared" si="19"/>
        <v>427865.72394396842</v>
      </c>
      <c r="Y136">
        <f t="shared" si="20"/>
        <v>1.3725685876033521E-5</v>
      </c>
      <c r="Z136">
        <f t="shared" si="21"/>
        <v>-2.4233758528087601</v>
      </c>
    </row>
    <row r="137" spans="1:26" x14ac:dyDescent="0.3">
      <c r="A137" s="1">
        <v>20150722</v>
      </c>
      <c r="B137" s="1">
        <v>9320</v>
      </c>
      <c r="C137">
        <f t="shared" si="22"/>
        <v>-1.1455239711497667E-2</v>
      </c>
      <c r="D137" s="1">
        <v>0.16550000000000001</v>
      </c>
      <c r="E137">
        <f t="shared" si="23"/>
        <v>-6.0060060060060112E-3</v>
      </c>
      <c r="M137">
        <f t="shared" si="24"/>
        <v>1</v>
      </c>
      <c r="N137">
        <f t="shared" si="25"/>
        <v>2</v>
      </c>
      <c r="O137">
        <v>1</v>
      </c>
      <c r="V137">
        <f t="shared" si="26"/>
        <v>-762.11445783132513</v>
      </c>
      <c r="W137">
        <f t="shared" si="18"/>
        <v>2.7048192771083335E-3</v>
      </c>
      <c r="X137">
        <f t="shared" si="19"/>
        <v>580818.44683553465</v>
      </c>
      <c r="Y137">
        <f t="shared" si="20"/>
        <v>7.316047321816848E-6</v>
      </c>
      <c r="Z137">
        <f t="shared" si="21"/>
        <v>-2.0613818769051342</v>
      </c>
    </row>
    <row r="138" spans="1:26" x14ac:dyDescent="0.3">
      <c r="A138" s="1">
        <v>20150723</v>
      </c>
      <c r="B138" s="1">
        <v>9119</v>
      </c>
      <c r="C138">
        <f t="shared" si="22"/>
        <v>-2.1566523605150215E-2</v>
      </c>
      <c r="D138" s="1">
        <v>0.16650000000000001</v>
      </c>
      <c r="E138">
        <f t="shared" si="23"/>
        <v>6.0422960725075581E-3</v>
      </c>
      <c r="M138">
        <f t="shared" si="24"/>
        <v>1</v>
      </c>
      <c r="N138">
        <f t="shared" si="25"/>
        <v>2</v>
      </c>
      <c r="O138">
        <v>1</v>
      </c>
      <c r="V138">
        <f t="shared" si="26"/>
        <v>-963.11445783132513</v>
      </c>
      <c r="W138">
        <f t="shared" si="18"/>
        <v>3.7048192771083344E-3</v>
      </c>
      <c r="X138">
        <f t="shared" si="19"/>
        <v>927589.45888372732</v>
      </c>
      <c r="Y138">
        <f t="shared" si="20"/>
        <v>1.3725685876033521E-5</v>
      </c>
      <c r="Z138">
        <f t="shared" si="21"/>
        <v>-3.5681650094352353</v>
      </c>
    </row>
    <row r="139" spans="1:26" x14ac:dyDescent="0.3">
      <c r="A139" s="1">
        <v>20150724</v>
      </c>
      <c r="B139" s="1">
        <v>9025</v>
      </c>
      <c r="C139">
        <f t="shared" si="22"/>
        <v>-1.030814782322623E-2</v>
      </c>
      <c r="D139" s="1">
        <v>0.16200000000000001</v>
      </c>
      <c r="E139">
        <f t="shared" si="23"/>
        <v>-2.7027027027027049E-2</v>
      </c>
      <c r="M139">
        <f t="shared" si="24"/>
        <v>1</v>
      </c>
      <c r="N139">
        <f t="shared" si="25"/>
        <v>1</v>
      </c>
      <c r="O139">
        <v>1</v>
      </c>
      <c r="V139">
        <f t="shared" si="26"/>
        <v>-1057.1144578313251</v>
      </c>
      <c r="W139">
        <f t="shared" si="18"/>
        <v>-7.9518072289166963E-4</v>
      </c>
      <c r="X139">
        <f t="shared" si="19"/>
        <v>1117490.9769560164</v>
      </c>
      <c r="Y139">
        <f t="shared" si="20"/>
        <v>6.3231238205851832E-7</v>
      </c>
      <c r="Z139">
        <f t="shared" si="21"/>
        <v>0.84059703875754854</v>
      </c>
    </row>
    <row r="140" spans="1:26" x14ac:dyDescent="0.3">
      <c r="A140" s="1">
        <v>20150727</v>
      </c>
      <c r="B140" s="1">
        <v>9022</v>
      </c>
      <c r="C140">
        <f t="shared" si="22"/>
        <v>-3.32409972299169E-4</v>
      </c>
      <c r="D140" s="1">
        <v>0.16250000000000001</v>
      </c>
      <c r="E140">
        <f t="shared" si="23"/>
        <v>3.0864197530864222E-3</v>
      </c>
      <c r="M140">
        <f t="shared" si="24"/>
        <v>2</v>
      </c>
      <c r="N140">
        <f t="shared" si="25"/>
        <v>2</v>
      </c>
      <c r="O140">
        <v>1</v>
      </c>
      <c r="V140">
        <f t="shared" si="26"/>
        <v>-1060.1144578313251</v>
      </c>
      <c r="W140">
        <f t="shared" si="18"/>
        <v>-2.9518072289166919E-4</v>
      </c>
      <c r="X140">
        <f t="shared" si="19"/>
        <v>1123842.6637030044</v>
      </c>
      <c r="Y140">
        <f t="shared" si="20"/>
        <v>8.7131659166848401E-8</v>
      </c>
      <c r="Z140">
        <f t="shared" si="21"/>
        <v>0.31292535201056049</v>
      </c>
    </row>
    <row r="141" spans="1:26" x14ac:dyDescent="0.3">
      <c r="A141" s="1">
        <v>20150728</v>
      </c>
      <c r="B141" s="1">
        <v>9231</v>
      </c>
      <c r="C141">
        <f t="shared" si="22"/>
        <v>2.316559521170472E-2</v>
      </c>
      <c r="D141" s="1">
        <v>0.16700000000000001</v>
      </c>
      <c r="E141">
        <f t="shared" si="23"/>
        <v>2.7692307692307717E-2</v>
      </c>
      <c r="M141">
        <f t="shared" si="24"/>
        <v>3</v>
      </c>
      <c r="N141">
        <f t="shared" si="25"/>
        <v>3</v>
      </c>
      <c r="O141">
        <v>1</v>
      </c>
      <c r="V141">
        <f t="shared" si="26"/>
        <v>-851.11445783132513</v>
      </c>
      <c r="W141">
        <f t="shared" si="18"/>
        <v>4.2048192771083348E-3</v>
      </c>
      <c r="X141">
        <f t="shared" si="19"/>
        <v>724395.82032951049</v>
      </c>
      <c r="Y141">
        <f t="shared" si="20"/>
        <v>1.7680505153141861E-5</v>
      </c>
      <c r="Z141">
        <f t="shared" si="21"/>
        <v>-3.5787824793147647</v>
      </c>
    </row>
    <row r="142" spans="1:26" x14ac:dyDescent="0.3">
      <c r="A142" s="1">
        <v>20150729</v>
      </c>
      <c r="B142" s="1">
        <v>9359</v>
      </c>
      <c r="C142">
        <f t="shared" si="22"/>
        <v>1.3866320008666449E-2</v>
      </c>
      <c r="D142" s="1">
        <v>0.17</v>
      </c>
      <c r="E142">
        <f t="shared" si="23"/>
        <v>1.7964071856287438E-2</v>
      </c>
      <c r="M142">
        <f t="shared" si="24"/>
        <v>3</v>
      </c>
      <c r="N142">
        <f t="shared" si="25"/>
        <v>3</v>
      </c>
      <c r="O142">
        <v>1</v>
      </c>
      <c r="V142">
        <f t="shared" si="26"/>
        <v>-723.11445783132513</v>
      </c>
      <c r="W142">
        <f t="shared" si="18"/>
        <v>7.2048192771083375E-3</v>
      </c>
      <c r="X142">
        <f t="shared" si="19"/>
        <v>522894.51912469126</v>
      </c>
      <c r="Y142">
        <f t="shared" si="20"/>
        <v>5.1909420815791908E-5</v>
      </c>
      <c r="Z142">
        <f t="shared" si="21"/>
        <v>-5.2099089853388749</v>
      </c>
    </row>
    <row r="143" spans="1:26" x14ac:dyDescent="0.3">
      <c r="A143" s="1">
        <v>20150730</v>
      </c>
      <c r="B143" s="1">
        <v>9365</v>
      </c>
      <c r="C143">
        <f t="shared" si="22"/>
        <v>6.4109413398867404E-4</v>
      </c>
      <c r="D143" s="1">
        <v>0.16900000000000001</v>
      </c>
      <c r="E143">
        <f t="shared" si="23"/>
        <v>-5.8823529411764757E-3</v>
      </c>
      <c r="M143">
        <f t="shared" si="24"/>
        <v>2</v>
      </c>
      <c r="N143">
        <f t="shared" si="25"/>
        <v>2</v>
      </c>
      <c r="O143">
        <v>1</v>
      </c>
      <c r="V143">
        <f t="shared" si="26"/>
        <v>-717.11445783132513</v>
      </c>
      <c r="W143">
        <f t="shared" si="18"/>
        <v>6.2048192771083366E-3</v>
      </c>
      <c r="X143">
        <f t="shared" si="19"/>
        <v>514253.14563071536</v>
      </c>
      <c r="Y143">
        <f t="shared" si="20"/>
        <v>3.8499782261575224E-5</v>
      </c>
      <c r="Z143">
        <f t="shared" si="21"/>
        <v>-4.4495656118448998</v>
      </c>
    </row>
    <row r="144" spans="1:26" x14ac:dyDescent="0.3">
      <c r="A144" s="1">
        <v>20150731</v>
      </c>
      <c r="B144" s="1">
        <v>9427</v>
      </c>
      <c r="C144">
        <f t="shared" si="22"/>
        <v>6.6203950880939673E-3</v>
      </c>
      <c r="D144" s="1">
        <v>0.17050000000000001</v>
      </c>
      <c r="E144">
        <f t="shared" si="23"/>
        <v>8.8757396449704214E-3</v>
      </c>
      <c r="M144">
        <f t="shared" si="24"/>
        <v>2</v>
      </c>
      <c r="N144">
        <f t="shared" si="25"/>
        <v>2</v>
      </c>
      <c r="O144">
        <v>1</v>
      </c>
      <c r="V144">
        <f t="shared" si="26"/>
        <v>-655.11445783132513</v>
      </c>
      <c r="W144">
        <f t="shared" si="18"/>
        <v>7.7048192771083379E-3</v>
      </c>
      <c r="X144">
        <f t="shared" si="19"/>
        <v>429174.95285963104</v>
      </c>
      <c r="Y144">
        <f t="shared" si="20"/>
        <v>5.9364240092900249E-5</v>
      </c>
      <c r="Z144">
        <f t="shared" si="21"/>
        <v>-5.0475385034111708</v>
      </c>
    </row>
    <row r="145" spans="1:26" x14ac:dyDescent="0.3">
      <c r="A145" s="1">
        <v>20150803</v>
      </c>
      <c r="B145" s="1">
        <v>9514</v>
      </c>
      <c r="C145">
        <f t="shared" si="22"/>
        <v>9.2288108624164634E-3</v>
      </c>
      <c r="D145" s="1">
        <v>0.17</v>
      </c>
      <c r="E145">
        <f t="shared" si="23"/>
        <v>-2.9325513196480964E-3</v>
      </c>
      <c r="M145">
        <f t="shared" si="24"/>
        <v>3</v>
      </c>
      <c r="N145">
        <f t="shared" si="25"/>
        <v>2</v>
      </c>
      <c r="O145">
        <v>1</v>
      </c>
      <c r="V145">
        <f t="shared" si="26"/>
        <v>-568.11445783132513</v>
      </c>
      <c r="W145">
        <f t="shared" si="18"/>
        <v>7.2048192771083375E-3</v>
      </c>
      <c r="X145">
        <f t="shared" si="19"/>
        <v>322754.0371969805</v>
      </c>
      <c r="Y145">
        <f t="shared" si="20"/>
        <v>5.1909420815791908E-5</v>
      </c>
      <c r="Z145">
        <f t="shared" si="21"/>
        <v>-4.0931619973870825</v>
      </c>
    </row>
    <row r="146" spans="1:26" x14ac:dyDescent="0.3">
      <c r="A146" s="1">
        <v>20150804</v>
      </c>
      <c r="B146" s="1">
        <v>9889</v>
      </c>
      <c r="C146">
        <f t="shared" si="22"/>
        <v>3.9415598066007987E-2</v>
      </c>
      <c r="D146" s="1">
        <v>0.17</v>
      </c>
      <c r="E146">
        <f t="shared" si="23"/>
        <v>0</v>
      </c>
      <c r="M146">
        <f t="shared" si="24"/>
        <v>3</v>
      </c>
      <c r="N146">
        <f t="shared" si="25"/>
        <v>2</v>
      </c>
      <c r="O146">
        <v>1</v>
      </c>
      <c r="V146">
        <f t="shared" si="26"/>
        <v>-193.11445783132513</v>
      </c>
      <c r="W146">
        <f t="shared" si="18"/>
        <v>7.2048192771083375E-3</v>
      </c>
      <c r="X146">
        <f t="shared" si="19"/>
        <v>37293.193823486654</v>
      </c>
      <c r="Y146">
        <f t="shared" si="20"/>
        <v>5.1909420815791908E-5</v>
      </c>
      <c r="Z146">
        <f t="shared" si="21"/>
        <v>-1.3913547684714564</v>
      </c>
    </row>
    <row r="147" spans="1:26" x14ac:dyDescent="0.3">
      <c r="A147" s="1">
        <v>20150805</v>
      </c>
      <c r="B147" s="1">
        <v>10090</v>
      </c>
      <c r="C147">
        <f t="shared" si="22"/>
        <v>2.0325614318940238E-2</v>
      </c>
      <c r="D147" s="1">
        <v>0.16900000000000001</v>
      </c>
      <c r="E147">
        <f t="shared" si="23"/>
        <v>-5.8823529411764757E-3</v>
      </c>
      <c r="M147">
        <f t="shared" si="24"/>
        <v>3</v>
      </c>
      <c r="N147">
        <f t="shared" si="25"/>
        <v>2</v>
      </c>
      <c r="O147">
        <v>1</v>
      </c>
      <c r="V147">
        <f t="shared" si="26"/>
        <v>7.8855421686748741</v>
      </c>
      <c r="W147">
        <f t="shared" si="18"/>
        <v>6.2048192771083366E-3</v>
      </c>
      <c r="X147">
        <f t="shared" si="19"/>
        <v>62.181775293949634</v>
      </c>
      <c r="Y147">
        <f t="shared" si="20"/>
        <v>3.8499782261575224E-5</v>
      </c>
      <c r="Z147">
        <f t="shared" si="21"/>
        <v>4.8928364058644536E-2</v>
      </c>
    </row>
    <row r="148" spans="1:26" x14ac:dyDescent="0.3">
      <c r="A148" s="1">
        <v>20150806</v>
      </c>
      <c r="B148" s="1">
        <v>10125</v>
      </c>
      <c r="C148">
        <f t="shared" si="22"/>
        <v>3.4687809712586719E-3</v>
      </c>
      <c r="D148" s="1">
        <v>0.16700000000000001</v>
      </c>
      <c r="E148">
        <f t="shared" si="23"/>
        <v>-1.1834319526627229E-2</v>
      </c>
      <c r="M148">
        <f t="shared" si="24"/>
        <v>2</v>
      </c>
      <c r="N148">
        <f t="shared" si="25"/>
        <v>1</v>
      </c>
      <c r="O148">
        <v>1</v>
      </c>
      <c r="V148">
        <f t="shared" si="26"/>
        <v>42.885542168674874</v>
      </c>
      <c r="W148">
        <f t="shared" si="18"/>
        <v>4.2048192771083348E-3</v>
      </c>
      <c r="X148">
        <f t="shared" si="19"/>
        <v>1839.1697271011908</v>
      </c>
      <c r="Y148">
        <f t="shared" si="20"/>
        <v>1.7680505153141861E-5</v>
      </c>
      <c r="Z148">
        <f t="shared" si="21"/>
        <v>0.1803259544200865</v>
      </c>
    </row>
    <row r="149" spans="1:26" x14ac:dyDescent="0.3">
      <c r="A149" s="1">
        <v>20150807</v>
      </c>
      <c r="B149" s="1">
        <v>10112</v>
      </c>
      <c r="C149">
        <f t="shared" si="22"/>
        <v>-1.2839506172839506E-3</v>
      </c>
      <c r="D149" s="1">
        <v>0.16400000000000001</v>
      </c>
      <c r="E149">
        <f t="shared" si="23"/>
        <v>-1.7964071856287438E-2</v>
      </c>
      <c r="M149">
        <f t="shared" si="24"/>
        <v>2</v>
      </c>
      <c r="N149">
        <f t="shared" si="25"/>
        <v>1</v>
      </c>
      <c r="O149">
        <v>1</v>
      </c>
      <c r="V149">
        <f t="shared" si="26"/>
        <v>29.885542168674874</v>
      </c>
      <c r="W149">
        <f t="shared" si="18"/>
        <v>1.2048192771083321E-3</v>
      </c>
      <c r="X149">
        <f t="shared" si="19"/>
        <v>893.14563071564407</v>
      </c>
      <c r="Y149">
        <f t="shared" si="20"/>
        <v>1.4515894904918441E-6</v>
      </c>
      <c r="Z149">
        <f t="shared" si="21"/>
        <v>3.600667731165344E-2</v>
      </c>
    </row>
    <row r="150" spans="1:26" x14ac:dyDescent="0.3">
      <c r="A150" s="1">
        <v>20150810</v>
      </c>
      <c r="B150" s="1">
        <v>10222</v>
      </c>
      <c r="C150">
        <f t="shared" si="22"/>
        <v>1.0878164556962026E-2</v>
      </c>
      <c r="D150" s="1">
        <v>0.16650000000000001</v>
      </c>
      <c r="E150">
        <f t="shared" si="23"/>
        <v>1.5243902439024404E-2</v>
      </c>
      <c r="M150">
        <f t="shared" si="24"/>
        <v>3</v>
      </c>
      <c r="N150">
        <f t="shared" si="25"/>
        <v>3</v>
      </c>
      <c r="O150">
        <v>1</v>
      </c>
      <c r="V150">
        <f t="shared" si="26"/>
        <v>139.88554216867487</v>
      </c>
      <c r="W150">
        <f t="shared" si="18"/>
        <v>3.7048192771083344E-3</v>
      </c>
      <c r="X150">
        <f t="shared" si="19"/>
        <v>19567.964907824116</v>
      </c>
      <c r="Y150">
        <f t="shared" si="20"/>
        <v>1.3725685876033521E-5</v>
      </c>
      <c r="Z150">
        <f t="shared" si="21"/>
        <v>0.51825065321525743</v>
      </c>
    </row>
    <row r="151" spans="1:26" x14ac:dyDescent="0.3">
      <c r="A151" s="1">
        <v>20150811</v>
      </c>
      <c r="B151" s="1">
        <v>10166</v>
      </c>
      <c r="C151">
        <f t="shared" si="22"/>
        <v>-5.4783799647818432E-3</v>
      </c>
      <c r="D151" s="1">
        <v>0.16400000000000001</v>
      </c>
      <c r="E151">
        <f t="shared" si="23"/>
        <v>-1.5015015015015027E-2</v>
      </c>
      <c r="M151">
        <f t="shared" si="24"/>
        <v>2</v>
      </c>
      <c r="N151">
        <f t="shared" si="25"/>
        <v>1</v>
      </c>
      <c r="O151">
        <v>1</v>
      </c>
      <c r="V151">
        <f t="shared" si="26"/>
        <v>83.885542168674874</v>
      </c>
      <c r="W151">
        <f t="shared" si="18"/>
        <v>1.2048192771083321E-3</v>
      </c>
      <c r="X151">
        <f t="shared" si="19"/>
        <v>7036.7841849325305</v>
      </c>
      <c r="Y151">
        <f t="shared" si="20"/>
        <v>1.4515894904918441E-6</v>
      </c>
      <c r="Z151">
        <f t="shared" si="21"/>
        <v>0.10106691827550338</v>
      </c>
    </row>
    <row r="152" spans="1:26" x14ac:dyDescent="0.3">
      <c r="A152" s="1">
        <v>20150812</v>
      </c>
      <c r="B152" s="1">
        <v>9850</v>
      </c>
      <c r="C152">
        <f t="shared" si="22"/>
        <v>-3.1084005508557937E-2</v>
      </c>
      <c r="D152" s="1">
        <v>0.16500000000000001</v>
      </c>
      <c r="E152">
        <f t="shared" si="23"/>
        <v>6.0975609756097615E-3</v>
      </c>
      <c r="M152">
        <f t="shared" si="24"/>
        <v>1</v>
      </c>
      <c r="N152">
        <f t="shared" si="25"/>
        <v>2</v>
      </c>
      <c r="O152">
        <v>1</v>
      </c>
      <c r="V152">
        <f t="shared" si="26"/>
        <v>-232.11445783132513</v>
      </c>
      <c r="W152">
        <f t="shared" si="18"/>
        <v>2.204819277108333E-3</v>
      </c>
      <c r="X152">
        <f t="shared" si="19"/>
        <v>53877.121534330014</v>
      </c>
      <c r="Y152">
        <f t="shared" si="20"/>
        <v>4.8612280447085124E-6</v>
      </c>
      <c r="Z152">
        <f t="shared" si="21"/>
        <v>-0.51177043112205489</v>
      </c>
    </row>
    <row r="153" spans="1:26" x14ac:dyDescent="0.3">
      <c r="A153" s="1">
        <v>20150813</v>
      </c>
      <c r="B153" s="1">
        <v>9870</v>
      </c>
      <c r="C153">
        <f t="shared" si="22"/>
        <v>2.0304568527918783E-3</v>
      </c>
      <c r="D153" s="1">
        <v>0.16250000000000001</v>
      </c>
      <c r="E153">
        <f t="shared" si="23"/>
        <v>-1.5151515151515164E-2</v>
      </c>
      <c r="M153">
        <f t="shared" si="24"/>
        <v>2</v>
      </c>
      <c r="N153">
        <f t="shared" si="25"/>
        <v>1</v>
      </c>
      <c r="O153">
        <v>1</v>
      </c>
      <c r="V153">
        <f t="shared" si="26"/>
        <v>-212.11445783132513</v>
      </c>
      <c r="W153">
        <f t="shared" si="18"/>
        <v>-2.9518072289166919E-4</v>
      </c>
      <c r="X153">
        <f t="shared" si="19"/>
        <v>44992.543221077009</v>
      </c>
      <c r="Y153">
        <f t="shared" si="20"/>
        <v>8.7131659166848401E-8</v>
      </c>
      <c r="Z153">
        <f t="shared" si="21"/>
        <v>6.2612098998425028E-2</v>
      </c>
    </row>
    <row r="154" spans="1:26" x14ac:dyDescent="0.3">
      <c r="A154" s="1">
        <v>20150814</v>
      </c>
      <c r="B154" s="1">
        <v>10061</v>
      </c>
      <c r="C154">
        <f t="shared" si="22"/>
        <v>1.9351570415400202E-2</v>
      </c>
      <c r="D154" s="1">
        <v>0.16350000000000001</v>
      </c>
      <c r="E154">
        <f t="shared" si="23"/>
        <v>6.153846153846159E-3</v>
      </c>
      <c r="M154">
        <f t="shared" si="24"/>
        <v>3</v>
      </c>
      <c r="N154">
        <f t="shared" si="25"/>
        <v>2</v>
      </c>
      <c r="O154">
        <v>1</v>
      </c>
      <c r="V154">
        <f t="shared" si="26"/>
        <v>-21.114457831325126</v>
      </c>
      <c r="W154">
        <f t="shared" si="18"/>
        <v>7.048192771083317E-4</v>
      </c>
      <c r="X154">
        <f t="shared" si="19"/>
        <v>445.82032951080691</v>
      </c>
      <c r="Y154">
        <f t="shared" si="20"/>
        <v>4.9677021338351132E-7</v>
      </c>
      <c r="Z154">
        <f t="shared" si="21"/>
        <v>-1.4881876905208929E-2</v>
      </c>
    </row>
    <row r="155" spans="1:26" x14ac:dyDescent="0.3">
      <c r="A155" s="1">
        <v>20150817</v>
      </c>
      <c r="B155" s="1">
        <v>10000</v>
      </c>
      <c r="C155">
        <f t="shared" si="22"/>
        <v>-6.0630156048106553E-3</v>
      </c>
      <c r="D155" s="1">
        <v>0.16200000000000001</v>
      </c>
      <c r="E155">
        <f t="shared" si="23"/>
        <v>-9.174311926605512E-3</v>
      </c>
      <c r="M155">
        <f t="shared" si="24"/>
        <v>2</v>
      </c>
      <c r="N155">
        <f t="shared" si="25"/>
        <v>1</v>
      </c>
      <c r="O155">
        <v>1</v>
      </c>
      <c r="V155">
        <f t="shared" si="26"/>
        <v>-82.114457831325126</v>
      </c>
      <c r="W155">
        <f t="shared" si="18"/>
        <v>-7.9518072289166963E-4</v>
      </c>
      <c r="X155">
        <f t="shared" si="19"/>
        <v>6742.7841849324723</v>
      </c>
      <c r="Y155">
        <f t="shared" si="20"/>
        <v>6.3231238205851832E-7</v>
      </c>
      <c r="Z155">
        <f t="shared" si="21"/>
        <v>6.5295833938170636E-2</v>
      </c>
    </row>
    <row r="156" spans="1:26" x14ac:dyDescent="0.3">
      <c r="A156" s="1">
        <v>20150818</v>
      </c>
      <c r="B156" s="1">
        <v>9810</v>
      </c>
      <c r="C156">
        <f t="shared" si="22"/>
        <v>-1.9E-2</v>
      </c>
      <c r="D156" s="1">
        <v>0.1595</v>
      </c>
      <c r="E156">
        <f t="shared" si="23"/>
        <v>-1.5432098765432112E-2</v>
      </c>
      <c r="M156">
        <f t="shared" si="24"/>
        <v>1</v>
      </c>
      <c r="N156">
        <f t="shared" si="25"/>
        <v>1</v>
      </c>
      <c r="O156">
        <v>1</v>
      </c>
      <c r="V156">
        <f t="shared" si="26"/>
        <v>-272.11445783132513</v>
      </c>
      <c r="W156">
        <f t="shared" si="18"/>
        <v>-3.2951807228916719E-3</v>
      </c>
      <c r="X156">
        <f t="shared" si="19"/>
        <v>74046.278160836024</v>
      </c>
      <c r="Y156">
        <f t="shared" si="20"/>
        <v>1.0858215996516881E-5</v>
      </c>
      <c r="Z156">
        <f t="shared" si="21"/>
        <v>0.89666631586590129</v>
      </c>
    </row>
    <row r="157" spans="1:26" x14ac:dyDescent="0.3">
      <c r="A157" s="1">
        <v>20150819</v>
      </c>
      <c r="B157" s="1">
        <v>9725</v>
      </c>
      <c r="C157">
        <f t="shared" si="22"/>
        <v>-8.6646279306829763E-3</v>
      </c>
      <c r="D157" s="1">
        <v>0.1565</v>
      </c>
      <c r="E157">
        <f t="shared" si="23"/>
        <v>-1.88087774294671E-2</v>
      </c>
      <c r="M157">
        <f t="shared" si="24"/>
        <v>1</v>
      </c>
      <c r="N157">
        <f t="shared" si="25"/>
        <v>1</v>
      </c>
      <c r="O157">
        <v>1</v>
      </c>
      <c r="V157">
        <f t="shared" si="26"/>
        <v>-357.11445783132513</v>
      </c>
      <c r="W157">
        <f t="shared" si="18"/>
        <v>-6.2951807228916745E-3</v>
      </c>
      <c r="X157">
        <f t="shared" si="19"/>
        <v>127530.7359921613</v>
      </c>
      <c r="Y157">
        <f t="shared" si="20"/>
        <v>3.9629300333866944E-5</v>
      </c>
      <c r="Z157">
        <f t="shared" si="21"/>
        <v>2.2481000508056699</v>
      </c>
    </row>
    <row r="158" spans="1:26" x14ac:dyDescent="0.3">
      <c r="A158" s="1">
        <v>20150820</v>
      </c>
      <c r="B158" s="1">
        <v>10047</v>
      </c>
      <c r="C158">
        <f t="shared" si="22"/>
        <v>3.3110539845758354E-2</v>
      </c>
      <c r="D158" s="1">
        <v>0.159</v>
      </c>
      <c r="E158">
        <f t="shared" si="23"/>
        <v>1.5974440894568703E-2</v>
      </c>
      <c r="M158">
        <f t="shared" si="24"/>
        <v>3</v>
      </c>
      <c r="N158">
        <f t="shared" si="25"/>
        <v>3</v>
      </c>
      <c r="O158">
        <v>1</v>
      </c>
      <c r="V158">
        <f t="shared" si="26"/>
        <v>-35.114457831325126</v>
      </c>
      <c r="W158">
        <f t="shared" si="18"/>
        <v>-3.7951807228916723E-3</v>
      </c>
      <c r="X158">
        <f t="shared" si="19"/>
        <v>1233.0251487879104</v>
      </c>
      <c r="Y158">
        <f t="shared" si="20"/>
        <v>1.4403396719408556E-5</v>
      </c>
      <c r="Z158">
        <f t="shared" si="21"/>
        <v>0.13326571345623764</v>
      </c>
    </row>
    <row r="159" spans="1:26" x14ac:dyDescent="0.3">
      <c r="A159" s="1">
        <v>20150821</v>
      </c>
      <c r="B159" s="1">
        <v>10060</v>
      </c>
      <c r="C159">
        <f t="shared" si="22"/>
        <v>1.2939185826614909E-3</v>
      </c>
      <c r="D159" s="1">
        <v>0.154</v>
      </c>
      <c r="E159">
        <f t="shared" si="23"/>
        <v>-3.1446540880503172E-2</v>
      </c>
      <c r="M159">
        <f t="shared" si="24"/>
        <v>2</v>
      </c>
      <c r="N159">
        <f t="shared" si="25"/>
        <v>1</v>
      </c>
      <c r="O159">
        <v>1</v>
      </c>
      <c r="V159">
        <f t="shared" si="26"/>
        <v>-22.114457831325126</v>
      </c>
      <c r="W159">
        <f t="shared" si="18"/>
        <v>-8.7951807228916767E-3</v>
      </c>
      <c r="X159">
        <f t="shared" si="19"/>
        <v>489.04924517345717</v>
      </c>
      <c r="Y159">
        <f t="shared" si="20"/>
        <v>7.7355203948325358E-5</v>
      </c>
      <c r="Z159">
        <f t="shared" si="21"/>
        <v>0.19450065321527163</v>
      </c>
    </row>
    <row r="160" spans="1:26" x14ac:dyDescent="0.3">
      <c r="A160" s="1">
        <v>20150824</v>
      </c>
      <c r="B160" s="1">
        <v>10215</v>
      </c>
      <c r="C160">
        <f t="shared" si="22"/>
        <v>1.5407554671968192E-2</v>
      </c>
      <c r="D160" s="1">
        <v>0.14399999999999999</v>
      </c>
      <c r="E160">
        <f t="shared" si="23"/>
        <v>-6.4935064935064998E-2</v>
      </c>
      <c r="M160">
        <f t="shared" si="24"/>
        <v>3</v>
      </c>
      <c r="N160">
        <f t="shared" si="25"/>
        <v>1</v>
      </c>
      <c r="O160">
        <v>1</v>
      </c>
      <c r="V160">
        <f t="shared" si="26"/>
        <v>132.88554216867487</v>
      </c>
      <c r="W160">
        <f t="shared" si="18"/>
        <v>-1.8795180722891686E-2</v>
      </c>
      <c r="X160">
        <f t="shared" si="19"/>
        <v>17658.567317462668</v>
      </c>
      <c r="Y160">
        <f t="shared" si="20"/>
        <v>3.5325881840615921E-4</v>
      </c>
      <c r="Z160">
        <f t="shared" si="21"/>
        <v>-2.4976077805196883</v>
      </c>
    </row>
    <row r="161" spans="1:26" x14ac:dyDescent="0.3">
      <c r="A161" s="1">
        <v>20150825</v>
      </c>
      <c r="B161" s="1">
        <v>10071</v>
      </c>
      <c r="C161">
        <f t="shared" si="22"/>
        <v>-1.4096916299559472E-2</v>
      </c>
      <c r="D161" s="1">
        <v>0.14299999999999999</v>
      </c>
      <c r="E161">
        <f t="shared" si="23"/>
        <v>-6.944444444444451E-3</v>
      </c>
      <c r="M161">
        <f t="shared" si="24"/>
        <v>1</v>
      </c>
      <c r="N161">
        <f t="shared" si="25"/>
        <v>2</v>
      </c>
      <c r="O161">
        <v>1</v>
      </c>
      <c r="V161">
        <f t="shared" si="26"/>
        <v>-11.114457831325126</v>
      </c>
      <c r="W161">
        <f t="shared" si="18"/>
        <v>-1.9795180722891687E-2</v>
      </c>
      <c r="X161">
        <f t="shared" si="19"/>
        <v>123.53117288430442</v>
      </c>
      <c r="Y161">
        <f t="shared" si="20"/>
        <v>3.9184917985194263E-4</v>
      </c>
      <c r="Z161">
        <f t="shared" si="21"/>
        <v>0.22001270140803966</v>
      </c>
    </row>
    <row r="162" spans="1:26" x14ac:dyDescent="0.3">
      <c r="A162" s="1">
        <v>20150826</v>
      </c>
      <c r="B162" s="1">
        <v>10290</v>
      </c>
      <c r="C162">
        <f t="shared" si="22"/>
        <v>2.1745606196008342E-2</v>
      </c>
      <c r="D162" s="1">
        <v>0.14549999999999999</v>
      </c>
      <c r="E162">
        <f t="shared" si="23"/>
        <v>1.7482517482517501E-2</v>
      </c>
      <c r="M162">
        <f t="shared" si="24"/>
        <v>3</v>
      </c>
      <c r="N162">
        <f t="shared" si="25"/>
        <v>3</v>
      </c>
      <c r="O162">
        <v>1</v>
      </c>
      <c r="V162">
        <f t="shared" si="26"/>
        <v>207.88554216867487</v>
      </c>
      <c r="W162">
        <f t="shared" si="18"/>
        <v>-1.7295180722891684E-2</v>
      </c>
      <c r="X162">
        <f t="shared" si="19"/>
        <v>43216.398642763903</v>
      </c>
      <c r="Y162">
        <f t="shared" si="20"/>
        <v>2.991232762374841E-4</v>
      </c>
      <c r="Z162">
        <f t="shared" si="21"/>
        <v>-3.5954180214835518</v>
      </c>
    </row>
    <row r="163" spans="1:26" x14ac:dyDescent="0.3">
      <c r="A163" s="1">
        <v>20150827</v>
      </c>
      <c r="B163" s="1">
        <v>10371</v>
      </c>
      <c r="C163">
        <f t="shared" si="22"/>
        <v>7.871720116618075E-3</v>
      </c>
      <c r="D163" s="1">
        <v>0.14649999999999999</v>
      </c>
      <c r="E163">
        <f t="shared" si="23"/>
        <v>6.8728522336769828E-3</v>
      </c>
      <c r="M163">
        <f t="shared" si="24"/>
        <v>2</v>
      </c>
      <c r="N163">
        <f t="shared" si="25"/>
        <v>2</v>
      </c>
      <c r="O163">
        <v>1</v>
      </c>
      <c r="V163">
        <f t="shared" si="26"/>
        <v>288.88554216867487</v>
      </c>
      <c r="W163">
        <f t="shared" si="18"/>
        <v>-1.6295180722891683E-2</v>
      </c>
      <c r="X163">
        <f t="shared" si="19"/>
        <v>83454.856474089233</v>
      </c>
      <c r="Y163">
        <f t="shared" si="20"/>
        <v>2.6553291479170074E-4</v>
      </c>
      <c r="Z163">
        <f t="shared" si="21"/>
        <v>-4.7074421178691033</v>
      </c>
    </row>
    <row r="164" spans="1:26" x14ac:dyDescent="0.3">
      <c r="A164" s="1">
        <v>20150828</v>
      </c>
      <c r="B164" s="1">
        <v>10430</v>
      </c>
      <c r="C164">
        <f t="shared" si="22"/>
        <v>5.6889403143380582E-3</v>
      </c>
      <c r="D164" s="1">
        <v>0.14749999999999999</v>
      </c>
      <c r="E164">
        <f t="shared" si="23"/>
        <v>6.8259385665529072E-3</v>
      </c>
      <c r="M164">
        <f t="shared" si="24"/>
        <v>2</v>
      </c>
      <c r="N164">
        <f t="shared" si="25"/>
        <v>2</v>
      </c>
      <c r="O164">
        <v>1</v>
      </c>
      <c r="V164">
        <f t="shared" si="26"/>
        <v>347.88554216867487</v>
      </c>
      <c r="W164">
        <f t="shared" si="18"/>
        <v>-1.5295180722891683E-2</v>
      </c>
      <c r="X164">
        <f t="shared" si="19"/>
        <v>121024.35044999287</v>
      </c>
      <c r="Y164">
        <f t="shared" si="20"/>
        <v>2.3394255334591732E-4</v>
      </c>
      <c r="Z164">
        <f t="shared" si="21"/>
        <v>-5.3209722383510378</v>
      </c>
    </row>
    <row r="165" spans="1:26" x14ac:dyDescent="0.3">
      <c r="A165" s="1">
        <v>20150831</v>
      </c>
      <c r="B165" s="1">
        <v>10569</v>
      </c>
      <c r="C165">
        <f t="shared" si="22"/>
        <v>1.3326941514860979E-2</v>
      </c>
      <c r="D165" s="1">
        <v>0.15049999999999999</v>
      </c>
      <c r="E165">
        <f t="shared" si="23"/>
        <v>2.0338983050847477E-2</v>
      </c>
      <c r="M165">
        <f t="shared" si="24"/>
        <v>3</v>
      </c>
      <c r="N165">
        <f t="shared" si="25"/>
        <v>3</v>
      </c>
      <c r="O165">
        <v>1</v>
      </c>
      <c r="V165">
        <f t="shared" si="26"/>
        <v>486.88554216867487</v>
      </c>
      <c r="W165">
        <f t="shared" si="18"/>
        <v>-1.229518072289168E-2</v>
      </c>
      <c r="X165">
        <f t="shared" si="19"/>
        <v>237057.53117288448</v>
      </c>
      <c r="Y165">
        <f t="shared" si="20"/>
        <v>1.5117146900856717E-4</v>
      </c>
      <c r="Z165">
        <f t="shared" si="21"/>
        <v>-5.9863457323269555</v>
      </c>
    </row>
    <row r="166" spans="1:26" x14ac:dyDescent="0.3">
      <c r="A166" s="1">
        <v>20150901</v>
      </c>
      <c r="B166" s="1">
        <v>10329</v>
      </c>
      <c r="C166">
        <f t="shared" si="22"/>
        <v>-2.2707919386886176E-2</v>
      </c>
      <c r="D166" s="1">
        <v>0.14949999999999999</v>
      </c>
      <c r="E166">
        <f t="shared" si="23"/>
        <v>-6.6445182724252554E-3</v>
      </c>
      <c r="M166">
        <f t="shared" si="24"/>
        <v>1</v>
      </c>
      <c r="N166">
        <f t="shared" si="25"/>
        <v>2</v>
      </c>
      <c r="O166">
        <v>1</v>
      </c>
      <c r="R166" s="13"/>
      <c r="S166" s="13"/>
      <c r="V166">
        <f t="shared" si="26"/>
        <v>246.88554216867487</v>
      </c>
      <c r="W166">
        <f t="shared" si="18"/>
        <v>-1.3295180722891681E-2</v>
      </c>
      <c r="X166">
        <f t="shared" si="19"/>
        <v>60952.470931920543</v>
      </c>
      <c r="Y166">
        <f t="shared" si="20"/>
        <v>1.7676183045435055E-4</v>
      </c>
      <c r="Z166">
        <f t="shared" si="21"/>
        <v>-3.2823879010016275</v>
      </c>
    </row>
    <row r="167" spans="1:26" x14ac:dyDescent="0.3">
      <c r="A167" s="1">
        <v>20150902</v>
      </c>
      <c r="B167" s="1">
        <v>10350</v>
      </c>
      <c r="C167" s="13">
        <f t="shared" si="22"/>
        <v>2.0331106593087424E-3</v>
      </c>
      <c r="D167" s="1">
        <v>0.15</v>
      </c>
      <c r="E167" s="13">
        <f>(D167-D166)/D166</f>
        <v>3.3444816053511735E-3</v>
      </c>
      <c r="F167" s="13"/>
      <c r="G167" s="13"/>
      <c r="H167" s="13"/>
      <c r="I167" s="13"/>
      <c r="J167" s="13"/>
      <c r="K167" s="13"/>
      <c r="L167" s="13"/>
      <c r="M167" s="13">
        <f t="shared" si="24"/>
        <v>2</v>
      </c>
      <c r="N167" s="13">
        <f t="shared" si="25"/>
        <v>2</v>
      </c>
      <c r="O167" s="13">
        <v>1</v>
      </c>
      <c r="P167" s="13"/>
      <c r="Q167" s="13"/>
      <c r="T167" s="13"/>
      <c r="U167" s="13"/>
      <c r="V167" s="13">
        <f t="shared" si="26"/>
        <v>267.88554216867487</v>
      </c>
      <c r="W167">
        <f t="shared" si="18"/>
        <v>-1.279518072289168E-2</v>
      </c>
      <c r="X167">
        <f t="shared" si="19"/>
        <v>71762.663703004888</v>
      </c>
      <c r="Y167">
        <f t="shared" si="20"/>
        <v>1.6371664973145885E-4</v>
      </c>
      <c r="Z167">
        <f t="shared" si="21"/>
        <v>-3.4276439250980153</v>
      </c>
    </row>
  </sheetData>
  <mergeCells count="6">
    <mergeCell ref="Q17:R17"/>
    <mergeCell ref="C1:C2"/>
    <mergeCell ref="E1:E2"/>
    <mergeCell ref="M1:M2"/>
    <mergeCell ref="N1:N2"/>
    <mergeCell ref="O1:O2"/>
  </mergeCell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2021-05-17T15:58:01Z</dcterms:modified>
</cp:coreProperties>
</file>