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3"/>
  </bookViews>
  <sheets>
    <sheet name="Линейная модель" sheetId="1" r:id="rId1"/>
    <sheet name="Квадратичная модель" sheetId="2" r:id="rId2"/>
    <sheet name="Квадратичная2" sheetId="5" r:id="rId3"/>
    <sheet name="Лист1" sheetId="6" r:id="rId4"/>
    <sheet name="Логарифмаческая" sheetId="3" r:id="rId5"/>
    <sheet name="Экспоненциальная" sheetId="4" r:id="rId6"/>
  </sheets>
  <externalReferences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6" l="1"/>
  <c r="E3" i="6"/>
  <c r="D4" i="6"/>
  <c r="D3" i="6"/>
  <c r="A3" i="6"/>
  <c r="B4" i="6"/>
  <c r="A4" i="6"/>
  <c r="B3" i="6"/>
  <c r="B2" i="6"/>
  <c r="A2" i="6"/>
  <c r="B1" i="6"/>
  <c r="A1" i="6"/>
  <c r="G33" i="5" l="1"/>
  <c r="H33" i="5"/>
  <c r="I33" i="5"/>
  <c r="J33" i="5"/>
  <c r="K33" i="5"/>
  <c r="L33" i="5"/>
  <c r="M33" i="5"/>
  <c r="N33" i="5"/>
  <c r="O33" i="5"/>
  <c r="F33" i="5"/>
  <c r="O31" i="5"/>
  <c r="N31" i="5"/>
  <c r="M31" i="5"/>
  <c r="L31" i="5"/>
  <c r="K31" i="5"/>
  <c r="J31" i="5"/>
  <c r="I31" i="5"/>
  <c r="H31" i="5"/>
  <c r="G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31" i="5"/>
  <c r="B28" i="5"/>
  <c r="CO27" i="5" l="1"/>
  <c r="CN27" i="5"/>
  <c r="CM27" i="5"/>
  <c r="CL27" i="5"/>
  <c r="CK27" i="5"/>
  <c r="CJ27" i="5"/>
  <c r="CI27" i="5"/>
  <c r="CH27" i="5"/>
  <c r="CG27" i="5"/>
  <c r="CF27" i="5"/>
  <c r="CE27" i="5"/>
  <c r="CD27" i="5"/>
  <c r="CC27" i="5"/>
  <c r="CB27" i="5"/>
  <c r="CA27" i="5"/>
  <c r="BZ27" i="5"/>
  <c r="BY27" i="5"/>
  <c r="BX27" i="5"/>
  <c r="BW27" i="5"/>
  <c r="BV27" i="5"/>
  <c r="BU27" i="5"/>
  <c r="BT27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AZ64" i="5"/>
  <c r="AZ63" i="5"/>
  <c r="AZ62" i="5"/>
  <c r="AZ61" i="5"/>
  <c r="AZ60" i="5"/>
  <c r="AZ59" i="5"/>
  <c r="AZ58" i="5"/>
  <c r="AZ57" i="5"/>
  <c r="AZ56" i="5"/>
  <c r="AZ55" i="5"/>
  <c r="AZ54" i="5"/>
  <c r="AZ53" i="5"/>
  <c r="AZ52" i="5"/>
  <c r="AZ51" i="5"/>
  <c r="AZ50" i="5"/>
  <c r="AZ49" i="5"/>
  <c r="AZ48" i="5"/>
  <c r="AZ47" i="5"/>
  <c r="AZ46" i="5"/>
  <c r="AZ45" i="5"/>
  <c r="AZ44" i="5"/>
  <c r="AZ43" i="5"/>
  <c r="AZ42" i="5"/>
  <c r="AZ41" i="5"/>
  <c r="AZ40" i="5"/>
  <c r="AZ39" i="5"/>
  <c r="AZ38" i="5"/>
  <c r="AZ37" i="5"/>
  <c r="AZ36" i="5"/>
  <c r="AZ35" i="5"/>
  <c r="AZ34" i="5"/>
  <c r="AZ33" i="5"/>
  <c r="AZ32" i="5"/>
  <c r="AZ31" i="5"/>
  <c r="AZ30" i="5"/>
  <c r="AZ29" i="5"/>
  <c r="AZ28" i="5"/>
  <c r="AZ27" i="5"/>
  <c r="AZ26" i="5"/>
  <c r="AZ25" i="5"/>
  <c r="B26" i="4" l="1"/>
  <c r="B25" i="4"/>
  <c r="B30" i="4" l="1"/>
  <c r="D29" i="4"/>
  <c r="F29" i="4"/>
  <c r="H29" i="4"/>
  <c r="J29" i="4"/>
  <c r="L29" i="4"/>
  <c r="N29" i="4"/>
  <c r="P29" i="4"/>
  <c r="R29" i="4"/>
  <c r="T29" i="4"/>
  <c r="V29" i="4"/>
  <c r="X29" i="4"/>
  <c r="Z29" i="4"/>
  <c r="AB29" i="4"/>
  <c r="AD29" i="4"/>
  <c r="AF29" i="4"/>
  <c r="AH29" i="4"/>
  <c r="AJ29" i="4"/>
  <c r="AL29" i="4"/>
  <c r="AN29" i="4"/>
  <c r="AP29" i="4"/>
  <c r="AR29" i="4"/>
  <c r="AT29" i="4"/>
  <c r="AV29" i="4"/>
  <c r="AX29" i="4"/>
  <c r="AZ29" i="4"/>
  <c r="BB29" i="4"/>
  <c r="BD29" i="4"/>
  <c r="BF29" i="4"/>
  <c r="BH29" i="4"/>
  <c r="BJ29" i="4"/>
  <c r="BL29" i="4"/>
  <c r="BN29" i="4"/>
  <c r="BP29" i="4"/>
  <c r="BR29" i="4"/>
  <c r="BT29" i="4"/>
  <c r="BV29" i="4"/>
  <c r="BX29" i="4"/>
  <c r="BZ29" i="4"/>
  <c r="CB29" i="4"/>
  <c r="B29" i="4"/>
  <c r="D28" i="4"/>
  <c r="F28" i="4"/>
  <c r="H28" i="4"/>
  <c r="J28" i="4"/>
  <c r="L28" i="4"/>
  <c r="N28" i="4"/>
  <c r="P28" i="4"/>
  <c r="R28" i="4"/>
  <c r="T28" i="4"/>
  <c r="V28" i="4"/>
  <c r="X28" i="4"/>
  <c r="Z28" i="4"/>
  <c r="AB28" i="4"/>
  <c r="AD28" i="4"/>
  <c r="AF28" i="4"/>
  <c r="AH28" i="4"/>
  <c r="AJ28" i="4"/>
  <c r="AL28" i="4"/>
  <c r="AN28" i="4"/>
  <c r="AP28" i="4"/>
  <c r="AR28" i="4"/>
  <c r="AT28" i="4"/>
  <c r="AV28" i="4"/>
  <c r="AX28" i="4"/>
  <c r="AZ28" i="4"/>
  <c r="BB28" i="4"/>
  <c r="BD28" i="4"/>
  <c r="BF28" i="4"/>
  <c r="BH28" i="4"/>
  <c r="BJ28" i="4"/>
  <c r="BL28" i="4"/>
  <c r="BN28" i="4"/>
  <c r="BP28" i="4"/>
  <c r="BR28" i="4"/>
  <c r="BT28" i="4"/>
  <c r="BV28" i="4"/>
  <c r="BX28" i="4"/>
  <c r="BZ28" i="4"/>
  <c r="CB28" i="4"/>
  <c r="B28" i="4"/>
  <c r="D18" i="4"/>
  <c r="D17" i="4"/>
  <c r="B24" i="4"/>
  <c r="B23" i="4"/>
  <c r="H22" i="4"/>
  <c r="J22" i="4"/>
  <c r="L22" i="4"/>
  <c r="N22" i="4"/>
  <c r="P22" i="4"/>
  <c r="R22" i="4"/>
  <c r="T22" i="4"/>
  <c r="V22" i="4"/>
  <c r="X22" i="4"/>
  <c r="Z22" i="4"/>
  <c r="AB22" i="4"/>
  <c r="AD22" i="4"/>
  <c r="AF22" i="4"/>
  <c r="AH22" i="4"/>
  <c r="AJ22" i="4"/>
  <c r="AL22" i="4"/>
  <c r="AN22" i="4"/>
  <c r="AP22" i="4"/>
  <c r="AR22" i="4"/>
  <c r="AT22" i="4"/>
  <c r="AV22" i="4"/>
  <c r="AX22" i="4"/>
  <c r="AZ22" i="4"/>
  <c r="BB22" i="4"/>
  <c r="BD22" i="4"/>
  <c r="BF22" i="4"/>
  <c r="BH22" i="4"/>
  <c r="BJ22" i="4"/>
  <c r="BL22" i="4"/>
  <c r="BN22" i="4"/>
  <c r="BP22" i="4"/>
  <c r="BR22" i="4"/>
  <c r="BT22" i="4"/>
  <c r="BV22" i="4"/>
  <c r="BX22" i="4"/>
  <c r="BZ22" i="4"/>
  <c r="CB22" i="4"/>
  <c r="F22" i="4"/>
  <c r="D22" i="4"/>
  <c r="B22" i="4"/>
  <c r="D21" i="4"/>
  <c r="F21" i="4"/>
  <c r="H21" i="4"/>
  <c r="J21" i="4"/>
  <c r="L21" i="4"/>
  <c r="N21" i="4"/>
  <c r="P21" i="4"/>
  <c r="R21" i="4"/>
  <c r="T21" i="4"/>
  <c r="V21" i="4"/>
  <c r="X21" i="4"/>
  <c r="Z21" i="4"/>
  <c r="AB21" i="4"/>
  <c r="AD21" i="4"/>
  <c r="AF21" i="4"/>
  <c r="AH21" i="4"/>
  <c r="AJ21" i="4"/>
  <c r="AL21" i="4"/>
  <c r="AN21" i="4"/>
  <c r="AP21" i="4"/>
  <c r="AR21" i="4"/>
  <c r="AT21" i="4"/>
  <c r="AV21" i="4"/>
  <c r="AX21" i="4"/>
  <c r="AZ21" i="4"/>
  <c r="BB21" i="4"/>
  <c r="BD21" i="4"/>
  <c r="BF21" i="4"/>
  <c r="BH21" i="4"/>
  <c r="BJ21" i="4"/>
  <c r="BL21" i="4"/>
  <c r="BN21" i="4"/>
  <c r="BP21" i="4"/>
  <c r="BR21" i="4"/>
  <c r="BT21" i="4"/>
  <c r="BV21" i="4"/>
  <c r="BX21" i="4"/>
  <c r="BZ21" i="4"/>
  <c r="CB21" i="4"/>
  <c r="B21" i="4"/>
  <c r="F20" i="4"/>
  <c r="H20" i="4"/>
  <c r="J20" i="4"/>
  <c r="L20" i="4"/>
  <c r="N20" i="4"/>
  <c r="P20" i="4"/>
  <c r="R20" i="4"/>
  <c r="T20" i="4"/>
  <c r="V20" i="4"/>
  <c r="X20" i="4"/>
  <c r="Z20" i="4"/>
  <c r="AB20" i="4"/>
  <c r="AD20" i="4"/>
  <c r="AF20" i="4"/>
  <c r="AH20" i="4"/>
  <c r="AJ20" i="4"/>
  <c r="AL20" i="4"/>
  <c r="AN20" i="4"/>
  <c r="AP20" i="4"/>
  <c r="AR20" i="4"/>
  <c r="AT20" i="4"/>
  <c r="AV20" i="4"/>
  <c r="AX20" i="4"/>
  <c r="AZ20" i="4"/>
  <c r="BB20" i="4"/>
  <c r="BD20" i="4"/>
  <c r="BF20" i="4"/>
  <c r="BH20" i="4"/>
  <c r="BJ20" i="4"/>
  <c r="BL20" i="4"/>
  <c r="BN20" i="4"/>
  <c r="BP20" i="4"/>
  <c r="BR20" i="4"/>
  <c r="BT20" i="4"/>
  <c r="BV20" i="4"/>
  <c r="BX20" i="4"/>
  <c r="BZ20" i="4"/>
  <c r="CB20" i="4"/>
  <c r="D20" i="4"/>
  <c r="B20" i="4"/>
  <c r="B17" i="4" a="1"/>
  <c r="B17" i="4" s="1"/>
  <c r="B16" i="4"/>
  <c r="B15" i="4"/>
  <c r="F13" i="4"/>
  <c r="H13" i="4"/>
  <c r="J13" i="4"/>
  <c r="L13" i="4"/>
  <c r="N13" i="4"/>
  <c r="P13" i="4"/>
  <c r="R13" i="4"/>
  <c r="T13" i="4"/>
  <c r="V13" i="4"/>
  <c r="X13" i="4"/>
  <c r="Z13" i="4"/>
  <c r="AB13" i="4"/>
  <c r="AD13" i="4"/>
  <c r="AF13" i="4"/>
  <c r="AH13" i="4"/>
  <c r="AJ13" i="4"/>
  <c r="AL13" i="4"/>
  <c r="AN13" i="4"/>
  <c r="AP13" i="4"/>
  <c r="AR13" i="4"/>
  <c r="AT13" i="4"/>
  <c r="AV13" i="4"/>
  <c r="AX13" i="4"/>
  <c r="AZ13" i="4"/>
  <c r="BB13" i="4"/>
  <c r="BD13" i="4"/>
  <c r="BF13" i="4"/>
  <c r="BH13" i="4"/>
  <c r="BJ13" i="4"/>
  <c r="BL13" i="4"/>
  <c r="BN13" i="4"/>
  <c r="BP13" i="4"/>
  <c r="BR13" i="4"/>
  <c r="BT13" i="4"/>
  <c r="BV13" i="4"/>
  <c r="BX13" i="4"/>
  <c r="BZ13" i="4"/>
  <c r="CB13" i="4"/>
  <c r="F14" i="4"/>
  <c r="H14" i="4"/>
  <c r="J14" i="4"/>
  <c r="L14" i="4"/>
  <c r="N14" i="4"/>
  <c r="P14" i="4"/>
  <c r="R14" i="4"/>
  <c r="T14" i="4"/>
  <c r="V14" i="4"/>
  <c r="X14" i="4"/>
  <c r="Z14" i="4"/>
  <c r="AB14" i="4"/>
  <c r="AD14" i="4"/>
  <c r="AF14" i="4"/>
  <c r="AH14" i="4"/>
  <c r="AJ14" i="4"/>
  <c r="AL14" i="4"/>
  <c r="AN14" i="4"/>
  <c r="AP14" i="4"/>
  <c r="AR14" i="4"/>
  <c r="AT14" i="4"/>
  <c r="AV14" i="4"/>
  <c r="AX14" i="4"/>
  <c r="AZ14" i="4"/>
  <c r="BB14" i="4"/>
  <c r="BD14" i="4"/>
  <c r="BF14" i="4"/>
  <c r="BH14" i="4"/>
  <c r="BJ14" i="4"/>
  <c r="BL14" i="4"/>
  <c r="BN14" i="4"/>
  <c r="BP14" i="4"/>
  <c r="BR14" i="4"/>
  <c r="BT14" i="4"/>
  <c r="BV14" i="4"/>
  <c r="BX14" i="4"/>
  <c r="BZ14" i="4"/>
  <c r="CB14" i="4"/>
  <c r="D13" i="4"/>
  <c r="D14" i="4"/>
  <c r="B14" i="4"/>
  <c r="B13" i="4"/>
  <c r="B11" i="4" a="1"/>
  <c r="C11" i="4" s="1"/>
  <c r="B10" i="4"/>
  <c r="C10" i="4"/>
  <c r="C9" i="4"/>
  <c r="F6" i="4" a="1"/>
  <c r="G6" i="4" s="1"/>
  <c r="L6" i="4" a="1"/>
  <c r="L6" i="4" s="1"/>
  <c r="BX6" i="4" a="1"/>
  <c r="BX6" i="4" s="1"/>
  <c r="D5" i="4"/>
  <c r="D6" i="4" s="1" a="1"/>
  <c r="D6" i="4" s="1"/>
  <c r="F5" i="4"/>
  <c r="H5" i="4"/>
  <c r="H6" i="4" s="1" a="1"/>
  <c r="J5" i="4"/>
  <c r="J6" i="4" s="1" a="1"/>
  <c r="L5" i="4"/>
  <c r="N5" i="4"/>
  <c r="N6" i="4" s="1" a="1"/>
  <c r="P5" i="4"/>
  <c r="P6" i="4" s="1" a="1"/>
  <c r="R5" i="4"/>
  <c r="R6" i="4" s="1" a="1"/>
  <c r="T5" i="4"/>
  <c r="T6" i="4" s="1" a="1"/>
  <c r="T6" i="4" s="1"/>
  <c r="V5" i="4"/>
  <c r="V6" i="4" s="1" a="1"/>
  <c r="X5" i="4"/>
  <c r="X6" i="4" s="1" a="1"/>
  <c r="Z5" i="4"/>
  <c r="Z6" i="4" s="1" a="1"/>
  <c r="AB5" i="4"/>
  <c r="AB6" i="4" s="1" a="1"/>
  <c r="AB6" i="4" s="1"/>
  <c r="AD5" i="4"/>
  <c r="AD6" i="4" s="1" a="1"/>
  <c r="AF5" i="4"/>
  <c r="AF6" i="4" s="1" a="1"/>
  <c r="AH5" i="4"/>
  <c r="AH6" i="4" s="1" a="1"/>
  <c r="AH6" i="4" s="1"/>
  <c r="AJ5" i="4"/>
  <c r="AJ6" i="4" s="1" a="1"/>
  <c r="AJ6" i="4" s="1"/>
  <c r="AL5" i="4"/>
  <c r="AL6" i="4" s="1" a="1"/>
  <c r="AN5" i="4"/>
  <c r="AN6" i="4" s="1" a="1"/>
  <c r="AP5" i="4"/>
  <c r="AP6" i="4" s="1" a="1"/>
  <c r="AR5" i="4"/>
  <c r="AR6" i="4" s="1" a="1"/>
  <c r="AR6" i="4" s="1"/>
  <c r="AT5" i="4"/>
  <c r="AT6" i="4" s="1" a="1"/>
  <c r="AV5" i="4"/>
  <c r="AV6" i="4" s="1" a="1"/>
  <c r="AX5" i="4"/>
  <c r="AX6" i="4" s="1" a="1"/>
  <c r="AZ5" i="4"/>
  <c r="AZ6" i="4" s="1" a="1"/>
  <c r="AZ6" i="4" s="1"/>
  <c r="BB5" i="4"/>
  <c r="BB6" i="4" s="1" a="1"/>
  <c r="BD5" i="4"/>
  <c r="BD6" i="4" s="1" a="1"/>
  <c r="BD6" i="4" s="1"/>
  <c r="BF5" i="4"/>
  <c r="BF6" i="4" s="1" a="1"/>
  <c r="BH5" i="4"/>
  <c r="BH6" i="4" s="1" a="1"/>
  <c r="BH6" i="4" s="1"/>
  <c r="BJ5" i="4"/>
  <c r="BJ6" i="4" s="1" a="1"/>
  <c r="BL5" i="4"/>
  <c r="BL6" i="4" s="1" a="1"/>
  <c r="BN5" i="4"/>
  <c r="BN6" i="4" s="1" a="1"/>
  <c r="BP5" i="4"/>
  <c r="BP6" i="4" s="1" a="1"/>
  <c r="BP6" i="4" s="1"/>
  <c r="BR5" i="4"/>
  <c r="BR6" i="4" s="1" a="1"/>
  <c r="BS6" i="4" s="1"/>
  <c r="BT5" i="4"/>
  <c r="BT6" i="4" s="1" a="1"/>
  <c r="BV5" i="4"/>
  <c r="BV6" i="4" s="1" a="1"/>
  <c r="BX5" i="4"/>
  <c r="BZ5" i="4"/>
  <c r="BZ6" i="4" s="1" a="1"/>
  <c r="CB5" i="4"/>
  <c r="CB6" i="4" s="1" a="1"/>
  <c r="B5" i="4"/>
  <c r="B6" i="4" s="1" a="1"/>
  <c r="F3" i="4"/>
  <c r="H3" i="4"/>
  <c r="J3" i="4"/>
  <c r="L3" i="4"/>
  <c r="N3" i="4"/>
  <c r="P3" i="4"/>
  <c r="R3" i="4"/>
  <c r="T3" i="4"/>
  <c r="V3" i="4"/>
  <c r="X3" i="4"/>
  <c r="Z3" i="4"/>
  <c r="AB3" i="4"/>
  <c r="AD3" i="4"/>
  <c r="AF3" i="4"/>
  <c r="AH3" i="4"/>
  <c r="AJ3" i="4"/>
  <c r="AL3" i="4"/>
  <c r="AN3" i="4"/>
  <c r="AP3" i="4"/>
  <c r="AR3" i="4"/>
  <c r="AT3" i="4"/>
  <c r="AV3" i="4"/>
  <c r="AX3" i="4"/>
  <c r="AZ3" i="4"/>
  <c r="BB3" i="4"/>
  <c r="BD3" i="4"/>
  <c r="BF3" i="4"/>
  <c r="BH3" i="4"/>
  <c r="BJ3" i="4"/>
  <c r="BL3" i="4"/>
  <c r="BN3" i="4"/>
  <c r="BP3" i="4"/>
  <c r="BR3" i="4"/>
  <c r="BT3" i="4"/>
  <c r="BV3" i="4"/>
  <c r="BX3" i="4"/>
  <c r="BZ3" i="4"/>
  <c r="CB3" i="4"/>
  <c r="D3" i="4"/>
  <c r="B3" i="4"/>
  <c r="B27" i="3"/>
  <c r="B26" i="3"/>
  <c r="B25" i="3"/>
  <c r="B24" i="3"/>
  <c r="B23" i="3"/>
  <c r="D21" i="3"/>
  <c r="F21" i="3"/>
  <c r="H21" i="3"/>
  <c r="J21" i="3"/>
  <c r="L21" i="3"/>
  <c r="N21" i="3"/>
  <c r="P21" i="3"/>
  <c r="R21" i="3"/>
  <c r="T21" i="3"/>
  <c r="V21" i="3"/>
  <c r="X21" i="3"/>
  <c r="Z21" i="3"/>
  <c r="AB21" i="3"/>
  <c r="AD21" i="3"/>
  <c r="AF21" i="3"/>
  <c r="AH21" i="3"/>
  <c r="AJ21" i="3"/>
  <c r="AL21" i="3"/>
  <c r="AN21" i="3"/>
  <c r="AP21" i="3"/>
  <c r="AR21" i="3"/>
  <c r="AT21" i="3"/>
  <c r="AV21" i="3"/>
  <c r="AX21" i="3"/>
  <c r="AZ21" i="3"/>
  <c r="BB21" i="3"/>
  <c r="BD21" i="3"/>
  <c r="BF21" i="3"/>
  <c r="BH21" i="3"/>
  <c r="BJ21" i="3"/>
  <c r="BL21" i="3"/>
  <c r="BN21" i="3"/>
  <c r="BP21" i="3"/>
  <c r="BR21" i="3"/>
  <c r="BT21" i="3"/>
  <c r="BV21" i="3"/>
  <c r="BX21" i="3"/>
  <c r="BZ21" i="3"/>
  <c r="CB21" i="3"/>
  <c r="B21" i="3"/>
  <c r="F20" i="3"/>
  <c r="H20" i="3"/>
  <c r="J20" i="3"/>
  <c r="L20" i="3"/>
  <c r="N20" i="3"/>
  <c r="P20" i="3"/>
  <c r="R20" i="3"/>
  <c r="T20" i="3"/>
  <c r="V20" i="3"/>
  <c r="X20" i="3"/>
  <c r="Z20" i="3"/>
  <c r="AB20" i="3"/>
  <c r="AD20" i="3"/>
  <c r="AF20" i="3"/>
  <c r="AH20" i="3"/>
  <c r="AJ20" i="3"/>
  <c r="AL20" i="3"/>
  <c r="AN20" i="3"/>
  <c r="AP20" i="3"/>
  <c r="AR20" i="3"/>
  <c r="AT20" i="3"/>
  <c r="AV20" i="3"/>
  <c r="AX20" i="3"/>
  <c r="AZ20" i="3"/>
  <c r="BB20" i="3"/>
  <c r="BD20" i="3"/>
  <c r="BF20" i="3"/>
  <c r="BH20" i="3"/>
  <c r="BJ20" i="3"/>
  <c r="BL20" i="3"/>
  <c r="BN20" i="3"/>
  <c r="BP20" i="3"/>
  <c r="BR20" i="3"/>
  <c r="BT20" i="3"/>
  <c r="BV20" i="3"/>
  <c r="BX20" i="3"/>
  <c r="BZ20" i="3"/>
  <c r="CB20" i="3"/>
  <c r="D20" i="3"/>
  <c r="B20" i="3"/>
  <c r="F19" i="3"/>
  <c r="H19" i="3"/>
  <c r="J19" i="3"/>
  <c r="L19" i="3"/>
  <c r="N19" i="3"/>
  <c r="P19" i="3"/>
  <c r="R19" i="3"/>
  <c r="T19" i="3"/>
  <c r="V19" i="3"/>
  <c r="X19" i="3"/>
  <c r="Z19" i="3"/>
  <c r="AB19" i="3"/>
  <c r="AD19" i="3"/>
  <c r="AF19" i="3"/>
  <c r="AH19" i="3"/>
  <c r="AJ19" i="3"/>
  <c r="AL19" i="3"/>
  <c r="AN19" i="3"/>
  <c r="AP19" i="3"/>
  <c r="AR19" i="3"/>
  <c r="AT19" i="3"/>
  <c r="AV19" i="3"/>
  <c r="AX19" i="3"/>
  <c r="AZ19" i="3"/>
  <c r="BB19" i="3"/>
  <c r="BD19" i="3"/>
  <c r="BF19" i="3"/>
  <c r="BH19" i="3"/>
  <c r="BJ19" i="3"/>
  <c r="BL19" i="3"/>
  <c r="BN19" i="3"/>
  <c r="BP19" i="3"/>
  <c r="BR19" i="3"/>
  <c r="BT19" i="3"/>
  <c r="BV19" i="3"/>
  <c r="BX19" i="3"/>
  <c r="BZ19" i="3"/>
  <c r="CB19" i="3"/>
  <c r="D19" i="3"/>
  <c r="B19" i="3"/>
  <c r="B16" i="3" a="1"/>
  <c r="B16" i="3" s="1"/>
  <c r="B15" i="3"/>
  <c r="B14" i="3"/>
  <c r="H12" i="3"/>
  <c r="J12" i="3"/>
  <c r="L12" i="3"/>
  <c r="N12" i="3"/>
  <c r="P12" i="3"/>
  <c r="R12" i="3"/>
  <c r="T12" i="3"/>
  <c r="V12" i="3"/>
  <c r="X12" i="3"/>
  <c r="Z12" i="3"/>
  <c r="AB12" i="3"/>
  <c r="AD12" i="3"/>
  <c r="AF12" i="3"/>
  <c r="AH12" i="3"/>
  <c r="AJ12" i="3"/>
  <c r="AL12" i="3"/>
  <c r="AN12" i="3"/>
  <c r="AP12" i="3"/>
  <c r="AR12" i="3"/>
  <c r="AT12" i="3"/>
  <c r="AV12" i="3"/>
  <c r="AX12" i="3"/>
  <c r="AZ12" i="3"/>
  <c r="BB12" i="3"/>
  <c r="BD12" i="3"/>
  <c r="BF12" i="3"/>
  <c r="BH12" i="3"/>
  <c r="BJ12" i="3"/>
  <c r="BL12" i="3"/>
  <c r="BN12" i="3"/>
  <c r="BP12" i="3"/>
  <c r="BR12" i="3"/>
  <c r="BT12" i="3"/>
  <c r="BV12" i="3"/>
  <c r="BX12" i="3"/>
  <c r="BZ12" i="3"/>
  <c r="CB12" i="3"/>
  <c r="H13" i="3"/>
  <c r="J13" i="3"/>
  <c r="L13" i="3"/>
  <c r="N13" i="3"/>
  <c r="P13" i="3"/>
  <c r="R13" i="3"/>
  <c r="T13" i="3"/>
  <c r="V13" i="3"/>
  <c r="X13" i="3"/>
  <c r="Z13" i="3"/>
  <c r="AB13" i="3"/>
  <c r="AD13" i="3"/>
  <c r="AF13" i="3"/>
  <c r="AH13" i="3"/>
  <c r="AJ13" i="3"/>
  <c r="AL13" i="3"/>
  <c r="AN13" i="3"/>
  <c r="AP13" i="3"/>
  <c r="AR13" i="3"/>
  <c r="AT13" i="3"/>
  <c r="AV13" i="3"/>
  <c r="AX13" i="3"/>
  <c r="AZ13" i="3"/>
  <c r="BB13" i="3"/>
  <c r="BD13" i="3"/>
  <c r="BF13" i="3"/>
  <c r="BH13" i="3"/>
  <c r="BJ13" i="3"/>
  <c r="BL13" i="3"/>
  <c r="BN13" i="3"/>
  <c r="BP13" i="3"/>
  <c r="BR13" i="3"/>
  <c r="BT13" i="3"/>
  <c r="BV13" i="3"/>
  <c r="BX13" i="3"/>
  <c r="BZ13" i="3"/>
  <c r="CB13" i="3"/>
  <c r="F12" i="3"/>
  <c r="F13" i="3"/>
  <c r="D12" i="3"/>
  <c r="D13" i="3"/>
  <c r="B13" i="3"/>
  <c r="B12" i="3"/>
  <c r="B10" i="3" a="1"/>
  <c r="C10" i="3" s="1"/>
  <c r="B9" i="3"/>
  <c r="C9" i="3"/>
  <c r="C8" i="3"/>
  <c r="B8" i="3"/>
  <c r="CB6" i="3" a="1"/>
  <c r="CB6" i="3" s="1"/>
  <c r="CB5" i="3" a="1"/>
  <c r="CB5" i="3" s="1"/>
  <c r="F6" i="3" a="1"/>
  <c r="F6" i="3" s="1"/>
  <c r="H6" i="3" a="1"/>
  <c r="I7" i="3" s="1"/>
  <c r="I6" i="3"/>
  <c r="H7" i="3"/>
  <c r="J6" i="3" a="1"/>
  <c r="J6" i="3" s="1"/>
  <c r="J7" i="3"/>
  <c r="K7" i="3"/>
  <c r="L6" i="3" a="1"/>
  <c r="L6" i="3" s="1"/>
  <c r="N6" i="3" a="1"/>
  <c r="N6" i="3" s="1"/>
  <c r="N7" i="3"/>
  <c r="O7" i="3"/>
  <c r="P6" i="3" a="1"/>
  <c r="Q6" i="3" s="1"/>
  <c r="P6" i="3"/>
  <c r="P7" i="3"/>
  <c r="Q7" i="3"/>
  <c r="R6" i="3" a="1"/>
  <c r="R7" i="3" s="1"/>
  <c r="R6" i="3"/>
  <c r="S6" i="3"/>
  <c r="T6" i="3" a="1"/>
  <c r="T6" i="3"/>
  <c r="U6" i="3"/>
  <c r="T7" i="3"/>
  <c r="U7" i="3"/>
  <c r="V6" i="3" a="1"/>
  <c r="V6" i="3" s="1"/>
  <c r="X6" i="3" a="1"/>
  <c r="Y7" i="3" s="1"/>
  <c r="X6" i="3"/>
  <c r="Y6" i="3"/>
  <c r="X7" i="3"/>
  <c r="Z6" i="3" a="1"/>
  <c r="Z6" i="3" s="1"/>
  <c r="AA6" i="3"/>
  <c r="Z7" i="3"/>
  <c r="AA7" i="3"/>
  <c r="AB6" i="3" a="1"/>
  <c r="AB6" i="3" s="1"/>
  <c r="AD6" i="3" a="1"/>
  <c r="AD6" i="3" s="1"/>
  <c r="AD7" i="3"/>
  <c r="AE7" i="3"/>
  <c r="AF6" i="3" a="1"/>
  <c r="AF6" i="3" s="1"/>
  <c r="AF7" i="3"/>
  <c r="AH6" i="3" a="1"/>
  <c r="AH7" i="3" s="1"/>
  <c r="AH6" i="3"/>
  <c r="AI6" i="3"/>
  <c r="AJ6" i="3" a="1"/>
  <c r="AK6" i="3" s="1"/>
  <c r="AJ6" i="3"/>
  <c r="AJ7" i="3"/>
  <c r="AK7" i="3"/>
  <c r="AL6" i="3" a="1"/>
  <c r="AL6" i="3" s="1"/>
  <c r="AN6" i="3" a="1"/>
  <c r="AO7" i="3" s="1"/>
  <c r="AN6" i="3"/>
  <c r="AO6" i="3"/>
  <c r="AN7" i="3"/>
  <c r="AP6" i="3" a="1"/>
  <c r="AP6" i="3" s="1"/>
  <c r="AQ6" i="3"/>
  <c r="AP7" i="3"/>
  <c r="AQ7" i="3"/>
  <c r="AR6" i="3" a="1"/>
  <c r="AR6" i="3" s="1"/>
  <c r="AT6" i="3" a="1"/>
  <c r="AT6" i="3" s="1"/>
  <c r="AT7" i="3"/>
  <c r="AU7" i="3"/>
  <c r="AV6" i="3" a="1"/>
  <c r="AW6" i="3" s="1"/>
  <c r="AV6" i="3"/>
  <c r="AV7" i="3"/>
  <c r="AX6" i="3" a="1"/>
  <c r="AX7" i="3" s="1"/>
  <c r="AX6" i="3"/>
  <c r="AY6" i="3"/>
  <c r="AZ6" i="3" a="1"/>
  <c r="BA6" i="3" s="1"/>
  <c r="AZ6" i="3"/>
  <c r="AZ7" i="3"/>
  <c r="BA7" i="3"/>
  <c r="BB6" i="3" a="1"/>
  <c r="BB6" i="3" s="1"/>
  <c r="BD6" i="3" a="1"/>
  <c r="BE7" i="3" s="1"/>
  <c r="BD6" i="3"/>
  <c r="BE6" i="3"/>
  <c r="BD7" i="3"/>
  <c r="BF6" i="3" a="1"/>
  <c r="BF6" i="3"/>
  <c r="BG6" i="3"/>
  <c r="BF7" i="3"/>
  <c r="BG7" i="3"/>
  <c r="BH6" i="3" a="1"/>
  <c r="BH6" i="3" s="1"/>
  <c r="BJ6" i="3" a="1"/>
  <c r="BJ6" i="3" s="1"/>
  <c r="BJ7" i="3"/>
  <c r="BK7" i="3"/>
  <c r="BL6" i="3" a="1"/>
  <c r="BL6" i="3"/>
  <c r="BM6" i="3"/>
  <c r="BL7" i="3"/>
  <c r="BM7" i="3"/>
  <c r="BN6" i="3" a="1"/>
  <c r="BN7" i="3" s="1"/>
  <c r="BN6" i="3"/>
  <c r="BO6" i="3"/>
  <c r="BP6" i="3" a="1"/>
  <c r="BQ6" i="3" s="1"/>
  <c r="BP6" i="3"/>
  <c r="BQ7" i="3"/>
  <c r="BR6" i="3" a="1"/>
  <c r="BR6" i="3" s="1"/>
  <c r="BT6" i="3" a="1"/>
  <c r="BU7" i="3" s="1"/>
  <c r="BU6" i="3"/>
  <c r="BT7" i="3"/>
  <c r="BV6" i="3" a="1"/>
  <c r="BW7" i="3" s="1"/>
  <c r="BV6" i="3"/>
  <c r="BW6" i="3"/>
  <c r="BV7" i="3"/>
  <c r="BX6" i="3" a="1"/>
  <c r="BX6" i="3" s="1"/>
  <c r="BZ6" i="3" a="1"/>
  <c r="CA7" i="3" s="1"/>
  <c r="BZ7" i="3"/>
  <c r="D6" i="3" a="1"/>
  <c r="E6" i="3" s="1"/>
  <c r="B6" i="3" a="1"/>
  <c r="B6" i="3" s="1"/>
  <c r="F5" i="3" a="1"/>
  <c r="F5" i="3" s="1"/>
  <c r="H5" i="3" a="1"/>
  <c r="H5" i="3"/>
  <c r="I5" i="3"/>
  <c r="J5" i="3" a="1"/>
  <c r="J5" i="3" s="1"/>
  <c r="K5" i="3"/>
  <c r="L5" i="3" a="1"/>
  <c r="L5" i="3" s="1"/>
  <c r="N5" i="3" a="1"/>
  <c r="N5" i="3"/>
  <c r="O5" i="3"/>
  <c r="P5" i="3" a="1"/>
  <c r="P5" i="3"/>
  <c r="Q5" i="3"/>
  <c r="R5" i="3" a="1"/>
  <c r="R5" i="3" s="1"/>
  <c r="T5" i="3" a="1"/>
  <c r="U5" i="3" s="1"/>
  <c r="T5" i="3"/>
  <c r="V5" i="3" a="1"/>
  <c r="W5" i="3" s="1"/>
  <c r="V5" i="3"/>
  <c r="X5" i="3" a="1"/>
  <c r="X5" i="3"/>
  <c r="Y5" i="3"/>
  <c r="Z5" i="3" a="1"/>
  <c r="Z5" i="3" s="1"/>
  <c r="AA5" i="3"/>
  <c r="AB5" i="3" a="1"/>
  <c r="AB5" i="3" s="1"/>
  <c r="AD5" i="3" a="1"/>
  <c r="AD5" i="3"/>
  <c r="AE5" i="3"/>
  <c r="AF5" i="3" a="1"/>
  <c r="AF5" i="3"/>
  <c r="AG5" i="3"/>
  <c r="AH5" i="3" a="1"/>
  <c r="AH5" i="3" s="1"/>
  <c r="AJ5" i="3" a="1"/>
  <c r="AK5" i="3" s="1"/>
  <c r="AJ5" i="3"/>
  <c r="AL5" i="3" a="1"/>
  <c r="AL5" i="3"/>
  <c r="AM5" i="3"/>
  <c r="AN5" i="3" a="1"/>
  <c r="AN5" i="3"/>
  <c r="AO5" i="3"/>
  <c r="AP5" i="3" a="1"/>
  <c r="AP5" i="3" s="1"/>
  <c r="AQ5" i="3"/>
  <c r="AR5" i="3" a="1"/>
  <c r="AR5" i="3" s="1"/>
  <c r="AT5" i="3" a="1"/>
  <c r="AT5" i="3"/>
  <c r="AU5" i="3"/>
  <c r="AV5" i="3" a="1"/>
  <c r="AV5" i="3"/>
  <c r="AW5" i="3"/>
  <c r="AX5" i="3" a="1"/>
  <c r="AX5" i="3" s="1"/>
  <c r="AZ5" i="3" a="1"/>
  <c r="BA5" i="3" s="1"/>
  <c r="AZ5" i="3"/>
  <c r="BB5" i="3" a="1"/>
  <c r="BB5" i="3"/>
  <c r="BC5" i="3"/>
  <c r="BD5" i="3" a="1"/>
  <c r="BD5" i="3"/>
  <c r="BE5" i="3"/>
  <c r="BF5" i="3" a="1"/>
  <c r="BF5" i="3" s="1"/>
  <c r="BG5" i="3"/>
  <c r="BH5" i="3" a="1"/>
  <c r="BI5" i="3" s="1"/>
  <c r="BH5" i="3"/>
  <c r="BJ5" i="3" a="1"/>
  <c r="BJ5" i="3"/>
  <c r="BK5" i="3"/>
  <c r="BL5" i="3" a="1"/>
  <c r="BL5" i="3"/>
  <c r="BM5" i="3"/>
  <c r="BN5" i="3" a="1"/>
  <c r="BN5" i="3" s="1"/>
  <c r="BP5" i="3" a="1"/>
  <c r="BQ5" i="3" s="1"/>
  <c r="BP5" i="3"/>
  <c r="BR5" i="3" a="1"/>
  <c r="BR5" i="3"/>
  <c r="BS5" i="3"/>
  <c r="BT5" i="3" a="1"/>
  <c r="BT5" i="3"/>
  <c r="BU5" i="3"/>
  <c r="BV5" i="3" a="1"/>
  <c r="BV5" i="3" s="1"/>
  <c r="BW5" i="3"/>
  <c r="BX5" i="3" a="1"/>
  <c r="BY5" i="3" s="1"/>
  <c r="BZ5" i="3" a="1"/>
  <c r="BZ5" i="3"/>
  <c r="CA5" i="3"/>
  <c r="D5" i="3" a="1"/>
  <c r="E5" i="3" s="1"/>
  <c r="B5" i="3" a="1"/>
  <c r="B5" i="3" s="1"/>
  <c r="F4" i="3"/>
  <c r="H4" i="3"/>
  <c r="J4" i="3"/>
  <c r="L4" i="3"/>
  <c r="N4" i="3"/>
  <c r="P4" i="3"/>
  <c r="R4" i="3"/>
  <c r="T4" i="3"/>
  <c r="V4" i="3"/>
  <c r="X4" i="3"/>
  <c r="Z4" i="3"/>
  <c r="AB4" i="3"/>
  <c r="AD4" i="3"/>
  <c r="AF4" i="3"/>
  <c r="AH4" i="3"/>
  <c r="AJ4" i="3"/>
  <c r="AL4" i="3"/>
  <c r="AN4" i="3"/>
  <c r="AP4" i="3"/>
  <c r="AR4" i="3"/>
  <c r="AT4" i="3"/>
  <c r="AV4" i="3"/>
  <c r="AX4" i="3"/>
  <c r="AZ4" i="3"/>
  <c r="BB4" i="3"/>
  <c r="BD4" i="3"/>
  <c r="BF4" i="3"/>
  <c r="BH4" i="3"/>
  <c r="BJ4" i="3"/>
  <c r="BL4" i="3"/>
  <c r="BN4" i="3"/>
  <c r="BP4" i="3"/>
  <c r="BR4" i="3"/>
  <c r="BT4" i="3"/>
  <c r="BV4" i="3"/>
  <c r="BX4" i="3"/>
  <c r="BZ4" i="3"/>
  <c r="CB4" i="3"/>
  <c r="D4" i="3"/>
  <c r="B4" i="3"/>
  <c r="B18" i="4" l="1"/>
  <c r="C12" i="4"/>
  <c r="B12" i="4"/>
  <c r="B11" i="4"/>
  <c r="BC6" i="4"/>
  <c r="BB6" i="4"/>
  <c r="AM6" i="4"/>
  <c r="AL6" i="4"/>
  <c r="W6" i="4"/>
  <c r="V6" i="4"/>
  <c r="C6" i="4"/>
  <c r="B6" i="4"/>
  <c r="BN6" i="4"/>
  <c r="BO6" i="4"/>
  <c r="AX6" i="4"/>
  <c r="AY6" i="4"/>
  <c r="S6" i="4"/>
  <c r="R6" i="4"/>
  <c r="R7" i="4" s="1" a="1"/>
  <c r="CB6" i="4"/>
  <c r="CC6" i="4"/>
  <c r="BL6" i="4"/>
  <c r="BM6" i="4"/>
  <c r="AW6" i="4"/>
  <c r="AV6" i="4"/>
  <c r="AF6" i="4"/>
  <c r="AG6" i="4"/>
  <c r="P6" i="4"/>
  <c r="Q6" i="4"/>
  <c r="CA6" i="4"/>
  <c r="BZ6" i="4"/>
  <c r="BK6" i="4"/>
  <c r="BJ6" i="4"/>
  <c r="AU6" i="4"/>
  <c r="AT6" i="4"/>
  <c r="AE6" i="4"/>
  <c r="AD6" i="4"/>
  <c r="O6" i="4"/>
  <c r="N6" i="4"/>
  <c r="BV6" i="4"/>
  <c r="BW6" i="4"/>
  <c r="BF6" i="4"/>
  <c r="BG6" i="4"/>
  <c r="AP6" i="4"/>
  <c r="AQ6" i="4"/>
  <c r="AA6" i="4"/>
  <c r="Z6" i="4"/>
  <c r="Z7" i="4" s="1" a="1"/>
  <c r="J6" i="4"/>
  <c r="K6" i="4"/>
  <c r="BT6" i="4"/>
  <c r="BU6" i="4"/>
  <c r="AO6" i="4"/>
  <c r="AN6" i="4"/>
  <c r="X6" i="4"/>
  <c r="Y6" i="4"/>
  <c r="H6" i="4"/>
  <c r="I6" i="4"/>
  <c r="BE6" i="4"/>
  <c r="BD7" i="4" s="1" a="1"/>
  <c r="BD7" i="4" s="1"/>
  <c r="AI6" i="4"/>
  <c r="AH7" i="4" s="1" a="1"/>
  <c r="BR6" i="4"/>
  <c r="BR7" i="4" s="1" a="1"/>
  <c r="BR8" i="4" s="1"/>
  <c r="F6" i="4"/>
  <c r="F7" i="4" s="1" a="1"/>
  <c r="F7" i="4" s="1"/>
  <c r="BQ6" i="4"/>
  <c r="BP7" i="4" s="1" a="1"/>
  <c r="BA6" i="4"/>
  <c r="AZ7" i="4" s="1" a="1"/>
  <c r="AK6" i="4"/>
  <c r="AJ7" i="4" s="1" a="1"/>
  <c r="U6" i="4"/>
  <c r="T7" i="4" s="1" a="1"/>
  <c r="BY6" i="4"/>
  <c r="BX7" i="4" s="1" a="1"/>
  <c r="BI6" i="4"/>
  <c r="BH7" i="4" s="1" a="1"/>
  <c r="AS6" i="4"/>
  <c r="AR7" i="4" s="1" a="1"/>
  <c r="AC6" i="4"/>
  <c r="AB7" i="4" s="1" a="1"/>
  <c r="M6" i="4"/>
  <c r="L7" i="4" s="1" a="1"/>
  <c r="E6" i="4"/>
  <c r="D7" i="4" s="1" a="1"/>
  <c r="B17" i="3"/>
  <c r="C11" i="3"/>
  <c r="B11" i="3"/>
  <c r="B10" i="3"/>
  <c r="CC7" i="3"/>
  <c r="CB7" i="3"/>
  <c r="CC6" i="3"/>
  <c r="CC5" i="3"/>
  <c r="CA6" i="3"/>
  <c r="BT6" i="3"/>
  <c r="BP7" i="3"/>
  <c r="BK6" i="3"/>
  <c r="AU6" i="3"/>
  <c r="AE6" i="3"/>
  <c r="O6" i="3"/>
  <c r="H6" i="3"/>
  <c r="BZ6" i="3"/>
  <c r="AW7" i="3"/>
  <c r="AG7" i="3"/>
  <c r="BS7" i="3"/>
  <c r="BC7" i="3"/>
  <c r="AM7" i="3"/>
  <c r="W7" i="3"/>
  <c r="K6" i="3"/>
  <c r="G7" i="3"/>
  <c r="BY7" i="3"/>
  <c r="BR7" i="3"/>
  <c r="BI7" i="3"/>
  <c r="BB7" i="3"/>
  <c r="AS7" i="3"/>
  <c r="AL7" i="3"/>
  <c r="AG6" i="3"/>
  <c r="AC7" i="3"/>
  <c r="V7" i="3"/>
  <c r="M7" i="3"/>
  <c r="F7" i="3"/>
  <c r="BX7" i="3"/>
  <c r="BS6" i="3"/>
  <c r="BO7" i="3"/>
  <c r="BH7" i="3"/>
  <c r="BC6" i="3"/>
  <c r="AY7" i="3"/>
  <c r="AR7" i="3"/>
  <c r="AM6" i="3"/>
  <c r="AI7" i="3"/>
  <c r="AB7" i="3"/>
  <c r="W6" i="3"/>
  <c r="S7" i="3"/>
  <c r="L7" i="3"/>
  <c r="G6" i="3"/>
  <c r="BY6" i="3"/>
  <c r="BI6" i="3"/>
  <c r="AS6" i="3"/>
  <c r="AC6" i="3"/>
  <c r="M6" i="3"/>
  <c r="E7" i="3"/>
  <c r="D7" i="3"/>
  <c r="D6" i="3"/>
  <c r="C7" i="3"/>
  <c r="B7" i="3"/>
  <c r="C6" i="3"/>
  <c r="BX5" i="3"/>
  <c r="BO5" i="3"/>
  <c r="AY5" i="3"/>
  <c r="AI5" i="3"/>
  <c r="S5" i="3"/>
  <c r="AS5" i="3"/>
  <c r="AC5" i="3"/>
  <c r="M5" i="3"/>
  <c r="G5" i="3"/>
  <c r="D5" i="3"/>
  <c r="C5" i="3"/>
  <c r="B64" i="2"/>
  <c r="F21" i="5"/>
  <c r="H21" i="5"/>
  <c r="J21" i="5"/>
  <c r="L21" i="5"/>
  <c r="N21" i="5"/>
  <c r="P21" i="5"/>
  <c r="R21" i="5"/>
  <c r="T21" i="5"/>
  <c r="V21" i="5"/>
  <c r="X21" i="5"/>
  <c r="Z21" i="5"/>
  <c r="AB21" i="5"/>
  <c r="AD21" i="5"/>
  <c r="AF21" i="5"/>
  <c r="AH21" i="5"/>
  <c r="AJ21" i="5"/>
  <c r="AL21" i="5"/>
  <c r="AN21" i="5"/>
  <c r="AP21" i="5"/>
  <c r="AR21" i="5"/>
  <c r="AT21" i="5"/>
  <c r="AV21" i="5"/>
  <c r="AX21" i="5"/>
  <c r="AZ21" i="5"/>
  <c r="BB21" i="5"/>
  <c r="BD21" i="5"/>
  <c r="BF21" i="5"/>
  <c r="BH21" i="5"/>
  <c r="BJ21" i="5"/>
  <c r="BL21" i="5"/>
  <c r="BN21" i="5"/>
  <c r="BP21" i="5"/>
  <c r="BR21" i="5"/>
  <c r="BT21" i="5"/>
  <c r="BV21" i="5"/>
  <c r="BX21" i="5"/>
  <c r="BZ21" i="5"/>
  <c r="CB21" i="5"/>
  <c r="D21" i="5"/>
  <c r="B21" i="5"/>
  <c r="F19" i="5"/>
  <c r="F20" i="5" s="1"/>
  <c r="H19" i="5"/>
  <c r="H20" i="5" s="1"/>
  <c r="J19" i="5"/>
  <c r="J20" i="5" s="1"/>
  <c r="L19" i="5"/>
  <c r="L20" i="5" s="1"/>
  <c r="N19" i="5"/>
  <c r="N20" i="5" s="1"/>
  <c r="P19" i="5"/>
  <c r="P20" i="5" s="1"/>
  <c r="R19" i="5"/>
  <c r="R20" i="5" s="1"/>
  <c r="T19" i="5"/>
  <c r="T20" i="5" s="1"/>
  <c r="V19" i="5"/>
  <c r="V20" i="5" s="1"/>
  <c r="X19" i="5"/>
  <c r="X20" i="5" s="1"/>
  <c r="Z19" i="5"/>
  <c r="Z20" i="5" s="1"/>
  <c r="AB19" i="5"/>
  <c r="AB20" i="5" s="1"/>
  <c r="AD19" i="5"/>
  <c r="AD20" i="5" s="1"/>
  <c r="AF19" i="5"/>
  <c r="AF20" i="5" s="1"/>
  <c r="AH19" i="5"/>
  <c r="AH20" i="5" s="1"/>
  <c r="AJ19" i="5"/>
  <c r="AJ20" i="5" s="1"/>
  <c r="AL19" i="5"/>
  <c r="AL20" i="5" s="1"/>
  <c r="AN19" i="5"/>
  <c r="AN20" i="5" s="1"/>
  <c r="AP19" i="5"/>
  <c r="AP20" i="5" s="1"/>
  <c r="AR19" i="5"/>
  <c r="AR20" i="5" s="1"/>
  <c r="AT19" i="5"/>
  <c r="AT20" i="5" s="1"/>
  <c r="AV19" i="5"/>
  <c r="AV20" i="5" s="1"/>
  <c r="AX19" i="5"/>
  <c r="AX20" i="5" s="1"/>
  <c r="AZ19" i="5"/>
  <c r="AZ20" i="5" s="1"/>
  <c r="BB19" i="5"/>
  <c r="BB20" i="5" s="1"/>
  <c r="BD19" i="5"/>
  <c r="BD20" i="5" s="1"/>
  <c r="BF19" i="5"/>
  <c r="BF20" i="5" s="1"/>
  <c r="BH19" i="5"/>
  <c r="BH20" i="5" s="1"/>
  <c r="BJ19" i="5"/>
  <c r="BJ20" i="5" s="1"/>
  <c r="BL19" i="5"/>
  <c r="BL20" i="5" s="1"/>
  <c r="BN19" i="5"/>
  <c r="BN20" i="5" s="1"/>
  <c r="BP19" i="5"/>
  <c r="BP20" i="5" s="1"/>
  <c r="BR19" i="5"/>
  <c r="BR20" i="5" s="1"/>
  <c r="BT19" i="5"/>
  <c r="BT20" i="5" s="1"/>
  <c r="BV19" i="5"/>
  <c r="BV20" i="5" s="1"/>
  <c r="BX19" i="5"/>
  <c r="BX20" i="5" s="1"/>
  <c r="BZ19" i="5"/>
  <c r="BZ20" i="5" s="1"/>
  <c r="CB19" i="5"/>
  <c r="CB20" i="5" s="1"/>
  <c r="D19" i="5"/>
  <c r="D20" i="5" s="1"/>
  <c r="B19" i="5"/>
  <c r="B20" i="5" s="1"/>
  <c r="F12" i="5"/>
  <c r="H12" i="5"/>
  <c r="J12" i="5"/>
  <c r="L12" i="5"/>
  <c r="N12" i="5"/>
  <c r="P12" i="5"/>
  <c r="R12" i="5"/>
  <c r="T12" i="5"/>
  <c r="V12" i="5"/>
  <c r="X12" i="5"/>
  <c r="Z12" i="5"/>
  <c r="AB12" i="5"/>
  <c r="AD12" i="5"/>
  <c r="AF12" i="5"/>
  <c r="AH12" i="5"/>
  <c r="AJ12" i="5"/>
  <c r="AL12" i="5"/>
  <c r="AN12" i="5"/>
  <c r="AP12" i="5"/>
  <c r="AR12" i="5"/>
  <c r="AT12" i="5"/>
  <c r="AV12" i="5"/>
  <c r="AX12" i="5"/>
  <c r="AZ12" i="5"/>
  <c r="BB12" i="5"/>
  <c r="BD12" i="5"/>
  <c r="BF12" i="5"/>
  <c r="BH12" i="5"/>
  <c r="BJ12" i="5"/>
  <c r="BL12" i="5"/>
  <c r="BN12" i="5"/>
  <c r="BP12" i="5"/>
  <c r="BR12" i="5"/>
  <c r="BT12" i="5"/>
  <c r="BV12" i="5"/>
  <c r="BX12" i="5"/>
  <c r="BZ12" i="5"/>
  <c r="CB12" i="5"/>
  <c r="D12" i="5"/>
  <c r="B12" i="5"/>
  <c r="F4" i="5"/>
  <c r="F13" i="5" s="1"/>
  <c r="H4" i="5"/>
  <c r="H5" i="5" s="1" a="1"/>
  <c r="J4" i="5"/>
  <c r="J5" i="5" s="1" a="1"/>
  <c r="L4" i="5"/>
  <c r="L5" i="5" s="1" a="1"/>
  <c r="N4" i="5"/>
  <c r="N13" i="5" s="1"/>
  <c r="P4" i="5"/>
  <c r="P5" i="5" s="1" a="1"/>
  <c r="R4" i="5"/>
  <c r="R13" i="5" s="1"/>
  <c r="T4" i="5"/>
  <c r="T5" i="5" s="1" a="1"/>
  <c r="V4" i="5"/>
  <c r="V13" i="5" s="1"/>
  <c r="X4" i="5"/>
  <c r="X13" i="5" s="1"/>
  <c r="Z4" i="5"/>
  <c r="Z13" i="5" s="1"/>
  <c r="AB4" i="5"/>
  <c r="AB5" i="5" s="1" a="1"/>
  <c r="AD4" i="5"/>
  <c r="AD5" i="5" s="1" a="1"/>
  <c r="AF4" i="5"/>
  <c r="AF5" i="5" s="1" a="1"/>
  <c r="AH4" i="5"/>
  <c r="AH5" i="5" s="1" a="1"/>
  <c r="AH5" i="5" s="1"/>
  <c r="AJ4" i="5"/>
  <c r="AJ5" i="5" s="1" a="1"/>
  <c r="AL4" i="5"/>
  <c r="AL5" i="5" s="1" a="1"/>
  <c r="AN4" i="5"/>
  <c r="AN5" i="5" s="1" a="1"/>
  <c r="AN5" i="5" s="1"/>
  <c r="AP4" i="5"/>
  <c r="AP5" i="5" s="1" a="1"/>
  <c r="AP5" i="5" s="1"/>
  <c r="AR4" i="5"/>
  <c r="AR5" i="5" s="1" a="1"/>
  <c r="AT4" i="5"/>
  <c r="AT5" i="5" s="1" a="1"/>
  <c r="AV4" i="5"/>
  <c r="AV5" i="5" s="1" a="1"/>
  <c r="AX4" i="5"/>
  <c r="AX5" i="5" s="1" a="1"/>
  <c r="AX5" i="5" s="1"/>
  <c r="AZ4" i="5"/>
  <c r="AZ5" i="5" s="1" a="1"/>
  <c r="BB4" i="5"/>
  <c r="BB13" i="5" s="1"/>
  <c r="BD4" i="5"/>
  <c r="BD5" i="5" s="1" a="1"/>
  <c r="BD5" i="5" s="1"/>
  <c r="BF4" i="5"/>
  <c r="BF5" i="5" s="1" a="1"/>
  <c r="BH4" i="5"/>
  <c r="BH5" i="5" s="1" a="1"/>
  <c r="BJ4" i="5"/>
  <c r="BJ13" i="5" s="1"/>
  <c r="BL4" i="5"/>
  <c r="BL5" i="5" s="1" a="1"/>
  <c r="BN4" i="5"/>
  <c r="BN5" i="5" s="1" a="1"/>
  <c r="BN5" i="5" s="1"/>
  <c r="BP4" i="5"/>
  <c r="BP5" i="5" s="1" a="1"/>
  <c r="BR4" i="5"/>
  <c r="BR5" i="5" s="1" a="1"/>
  <c r="BR5" i="5" s="1"/>
  <c r="BT4" i="5"/>
  <c r="BT5" i="5" s="1" a="1"/>
  <c r="BT5" i="5" s="1"/>
  <c r="BV4" i="5"/>
  <c r="BV13" i="5" s="1"/>
  <c r="BX4" i="5"/>
  <c r="BX5" i="5" s="1" a="1"/>
  <c r="BZ4" i="5"/>
  <c r="BZ5" i="5" s="1" a="1"/>
  <c r="CB4" i="5"/>
  <c r="CB5" i="5" s="1" a="1"/>
  <c r="D4" i="5"/>
  <c r="D5" i="5" s="1" a="1"/>
  <c r="E5" i="5" s="1"/>
  <c r="B4" i="5"/>
  <c r="B5" i="5" s="1" a="1"/>
  <c r="B5" i="5" s="1"/>
  <c r="F62" i="2"/>
  <c r="F61" i="2"/>
  <c r="F24" i="1"/>
  <c r="D62" i="2"/>
  <c r="D61" i="2"/>
  <c r="B63" i="2"/>
  <c r="B62" i="2"/>
  <c r="B61" i="2"/>
  <c r="B60" i="2"/>
  <c r="D59" i="2"/>
  <c r="C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B59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B58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B57" i="2"/>
  <c r="I56" i="2"/>
  <c r="Y56" i="2"/>
  <c r="AG56" i="2"/>
  <c r="AH56" i="2"/>
  <c r="AO56" i="2"/>
  <c r="R55" i="2"/>
  <c r="AA55" i="2"/>
  <c r="AH55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B54" i="2"/>
  <c r="B51" i="2"/>
  <c r="C5" i="2"/>
  <c r="C56" i="2" s="1"/>
  <c r="D5" i="2"/>
  <c r="D56" i="2" s="1"/>
  <c r="E5" i="2"/>
  <c r="E56" i="2" s="1"/>
  <c r="F5" i="2"/>
  <c r="F56" i="2" s="1"/>
  <c r="G5" i="2"/>
  <c r="G56" i="2" s="1"/>
  <c r="H5" i="2"/>
  <c r="H56" i="2" s="1"/>
  <c r="I5" i="2"/>
  <c r="J5" i="2"/>
  <c r="J56" i="2" s="1"/>
  <c r="K5" i="2"/>
  <c r="K56" i="2" s="1"/>
  <c r="L5" i="2"/>
  <c r="L56" i="2" s="1"/>
  <c r="M5" i="2"/>
  <c r="M56" i="2" s="1"/>
  <c r="N5" i="2"/>
  <c r="N56" i="2" s="1"/>
  <c r="O5" i="2"/>
  <c r="O56" i="2" s="1"/>
  <c r="P5" i="2"/>
  <c r="P56" i="2" s="1"/>
  <c r="Q5" i="2"/>
  <c r="Q56" i="2" s="1"/>
  <c r="R5" i="2"/>
  <c r="R56" i="2" s="1"/>
  <c r="S5" i="2"/>
  <c r="S56" i="2" s="1"/>
  <c r="T5" i="2"/>
  <c r="T56" i="2" s="1"/>
  <c r="U5" i="2"/>
  <c r="U56" i="2" s="1"/>
  <c r="V5" i="2"/>
  <c r="V56" i="2" s="1"/>
  <c r="W5" i="2"/>
  <c r="W56" i="2" s="1"/>
  <c r="X5" i="2"/>
  <c r="X56" i="2" s="1"/>
  <c r="Y5" i="2"/>
  <c r="Z5" i="2"/>
  <c r="Z56" i="2" s="1"/>
  <c r="AA5" i="2"/>
  <c r="AA56" i="2" s="1"/>
  <c r="AB5" i="2"/>
  <c r="AB56" i="2" s="1"/>
  <c r="AC5" i="2"/>
  <c r="AC56" i="2" s="1"/>
  <c r="AD5" i="2"/>
  <c r="AD56" i="2" s="1"/>
  <c r="AE5" i="2"/>
  <c r="AE56" i="2" s="1"/>
  <c r="AF5" i="2"/>
  <c r="AF56" i="2" s="1"/>
  <c r="AG5" i="2"/>
  <c r="AH5" i="2"/>
  <c r="AI5" i="2"/>
  <c r="AI56" i="2" s="1"/>
  <c r="AJ5" i="2"/>
  <c r="AJ56" i="2" s="1"/>
  <c r="AK5" i="2"/>
  <c r="AK56" i="2" s="1"/>
  <c r="AL5" i="2"/>
  <c r="AL56" i="2" s="1"/>
  <c r="AM5" i="2"/>
  <c r="AM56" i="2" s="1"/>
  <c r="AN5" i="2"/>
  <c r="AN56" i="2" s="1"/>
  <c r="AO5" i="2"/>
  <c r="C4" i="2"/>
  <c r="C55" i="2" s="1"/>
  <c r="D4" i="2"/>
  <c r="D55" i="2" s="1"/>
  <c r="E4" i="2"/>
  <c r="E55" i="2" s="1"/>
  <c r="F4" i="2"/>
  <c r="F55" i="2" s="1"/>
  <c r="G4" i="2"/>
  <c r="G55" i="2" s="1"/>
  <c r="H4" i="2"/>
  <c r="H55" i="2" s="1"/>
  <c r="I4" i="2"/>
  <c r="I55" i="2" s="1"/>
  <c r="J4" i="2"/>
  <c r="J55" i="2" s="1"/>
  <c r="K4" i="2"/>
  <c r="K55" i="2" s="1"/>
  <c r="L4" i="2"/>
  <c r="L55" i="2" s="1"/>
  <c r="M4" i="2"/>
  <c r="M55" i="2" s="1"/>
  <c r="N4" i="2"/>
  <c r="N55" i="2" s="1"/>
  <c r="O4" i="2"/>
  <c r="O55" i="2" s="1"/>
  <c r="P4" i="2"/>
  <c r="P55" i="2" s="1"/>
  <c r="Q4" i="2"/>
  <c r="Q55" i="2" s="1"/>
  <c r="R4" i="2"/>
  <c r="S4" i="2"/>
  <c r="S55" i="2" s="1"/>
  <c r="T4" i="2"/>
  <c r="T55" i="2" s="1"/>
  <c r="U4" i="2"/>
  <c r="U55" i="2" s="1"/>
  <c r="V4" i="2"/>
  <c r="V55" i="2" s="1"/>
  <c r="W4" i="2"/>
  <c r="W55" i="2" s="1"/>
  <c r="X4" i="2"/>
  <c r="X55" i="2" s="1"/>
  <c r="Y4" i="2"/>
  <c r="Y55" i="2" s="1"/>
  <c r="Z4" i="2"/>
  <c r="Z55" i="2" s="1"/>
  <c r="AA4" i="2"/>
  <c r="AB4" i="2"/>
  <c r="AB55" i="2" s="1"/>
  <c r="AC4" i="2"/>
  <c r="AC55" i="2" s="1"/>
  <c r="AD4" i="2"/>
  <c r="AE4" i="2"/>
  <c r="AE55" i="2" s="1"/>
  <c r="AF4" i="2"/>
  <c r="AF55" i="2" s="1"/>
  <c r="AG4" i="2"/>
  <c r="AG55" i="2" s="1"/>
  <c r="AH4" i="2"/>
  <c r="AI4" i="2"/>
  <c r="AI55" i="2" s="1"/>
  <c r="AJ4" i="2"/>
  <c r="AJ55" i="2" s="1"/>
  <c r="AK4" i="2"/>
  <c r="AK55" i="2" s="1"/>
  <c r="AL4" i="2"/>
  <c r="AM4" i="2"/>
  <c r="AM55" i="2" s="1"/>
  <c r="AN4" i="2"/>
  <c r="AN55" i="2" s="1"/>
  <c r="AO4" i="2"/>
  <c r="AO55" i="2" s="1"/>
  <c r="B5" i="2"/>
  <c r="B53" i="2" s="1"/>
  <c r="B4" i="2"/>
  <c r="B52" i="2" s="1"/>
  <c r="F23" i="1"/>
  <c r="G17" i="1"/>
  <c r="H17" i="1"/>
  <c r="I17" i="1"/>
  <c r="J17" i="1"/>
  <c r="K17" i="1"/>
  <c r="L17" i="1"/>
  <c r="M17" i="1"/>
  <c r="N17" i="1"/>
  <c r="N18" i="1" s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F17" i="1"/>
  <c r="F18" i="1" s="1"/>
  <c r="AS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G19" i="1"/>
  <c r="F19" i="1"/>
  <c r="G11" i="1"/>
  <c r="G18" i="1"/>
  <c r="H18" i="1"/>
  <c r="I18" i="1"/>
  <c r="J18" i="1"/>
  <c r="K18" i="1"/>
  <c r="L18" i="1"/>
  <c r="M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F15" i="1" a="1"/>
  <c r="F16" i="1" s="1"/>
  <c r="E16" i="1"/>
  <c r="E15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E13" i="1"/>
  <c r="F13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F12" i="1"/>
  <c r="E12" i="1"/>
  <c r="G8" i="1" a="1"/>
  <c r="G9" i="1" s="1"/>
  <c r="F9" i="1"/>
  <c r="E9" i="1"/>
  <c r="F8" i="1"/>
  <c r="E8" i="1"/>
  <c r="CE5" i="1" a="1"/>
  <c r="CF5" i="1" s="1"/>
  <c r="CC5" i="1" a="1"/>
  <c r="CD5" i="1" s="1"/>
  <c r="CA5" i="1" a="1"/>
  <c r="CB5" i="1" s="1"/>
  <c r="CA5" i="1"/>
  <c r="BY5" i="1" a="1"/>
  <c r="BY6" i="1" s="1"/>
  <c r="BW5" i="1" a="1"/>
  <c r="BW5" i="1" s="1"/>
  <c r="BU5" i="1" a="1"/>
  <c r="BV5" i="1" s="1"/>
  <c r="BS5" i="1" a="1"/>
  <c r="BT5" i="1" s="1"/>
  <c r="BQ5" i="1" a="1"/>
  <c r="BR5" i="1" s="1"/>
  <c r="BO5" i="1" a="1"/>
  <c r="BP5" i="1" s="1"/>
  <c r="BM5" i="1" a="1"/>
  <c r="BN5" i="1" s="1"/>
  <c r="BK5" i="1" a="1"/>
  <c r="BK5" i="1" s="1"/>
  <c r="BI5" i="1" a="1"/>
  <c r="BJ5" i="1" s="1"/>
  <c r="BG5" i="1" a="1"/>
  <c r="BH5" i="1" s="1"/>
  <c r="BE5" i="1" a="1"/>
  <c r="BF5" i="1" s="1"/>
  <c r="BC5" i="1" a="1"/>
  <c r="BD5" i="1" s="1"/>
  <c r="BA5" i="1" a="1"/>
  <c r="BB5" i="1" s="1"/>
  <c r="AY5" i="1" a="1"/>
  <c r="AZ5" i="1" s="1"/>
  <c r="AY5" i="1"/>
  <c r="AW5" i="1" a="1"/>
  <c r="AX5" i="1" s="1"/>
  <c r="AU5" i="1" a="1"/>
  <c r="AV5" i="1" s="1"/>
  <c r="AS5" i="1" a="1"/>
  <c r="AT5" i="1" s="1"/>
  <c r="AQ5" i="1" a="1"/>
  <c r="AR5" i="1" s="1"/>
  <c r="AO5" i="1" a="1"/>
  <c r="AP5" i="1" s="1"/>
  <c r="AM5" i="1" a="1"/>
  <c r="AM5" i="1" s="1"/>
  <c r="AK5" i="1" a="1"/>
  <c r="AL5" i="1" s="1"/>
  <c r="AI5" i="1" a="1"/>
  <c r="AJ5" i="1" s="1"/>
  <c r="AG5" i="1" a="1"/>
  <c r="AH5" i="1" s="1"/>
  <c r="AE5" i="1" a="1"/>
  <c r="AE5" i="1" s="1"/>
  <c r="AC5" i="1" a="1"/>
  <c r="AD5" i="1" s="1"/>
  <c r="AA5" i="1" a="1"/>
  <c r="AB5" i="1" s="1"/>
  <c r="Y5" i="1" a="1"/>
  <c r="Z5" i="1" s="1"/>
  <c r="W5" i="1" a="1"/>
  <c r="X5" i="1" s="1"/>
  <c r="D4" i="1"/>
  <c r="I5" i="1" s="1" a="1"/>
  <c r="I5" i="1" s="1"/>
  <c r="D5" i="1"/>
  <c r="K5" i="1" s="1" a="1"/>
  <c r="L5" i="1" s="1"/>
  <c r="D6" i="1"/>
  <c r="M5" i="1" s="1" a="1"/>
  <c r="M5" i="1" s="1"/>
  <c r="D7" i="1"/>
  <c r="O5" i="1" s="1" a="1"/>
  <c r="P5" i="1" s="1"/>
  <c r="D8" i="1"/>
  <c r="Q5" i="1" s="1" a="1"/>
  <c r="R5" i="1" s="1"/>
  <c r="D9" i="1"/>
  <c r="S5" i="1" s="1" a="1"/>
  <c r="T5" i="1" s="1"/>
  <c r="D10" i="1"/>
  <c r="U5" i="1" s="1" a="1"/>
  <c r="V5" i="1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3" i="1"/>
  <c r="G5" i="1" s="1" a="1"/>
  <c r="H5" i="1" s="1"/>
  <c r="D2" i="1"/>
  <c r="E5" i="1" s="1" a="1"/>
  <c r="F5" i="1" s="1"/>
  <c r="BJ5" i="5" l="1" a="1"/>
  <c r="BJ5" i="5" s="1"/>
  <c r="B14" i="5"/>
  <c r="BV5" i="5" a="1"/>
  <c r="BV5" i="5" s="1"/>
  <c r="AD5" i="5"/>
  <c r="AE5" i="5"/>
  <c r="B23" i="5"/>
  <c r="B29" i="5" s="1"/>
  <c r="B25" i="5"/>
  <c r="B24" i="5"/>
  <c r="B26" i="5" s="1"/>
  <c r="B27" i="5" s="1"/>
  <c r="I5" i="5"/>
  <c r="H5" i="5"/>
  <c r="AL5" i="5"/>
  <c r="AM5" i="5"/>
  <c r="F5" i="5" a="1"/>
  <c r="F5" i="5" s="1"/>
  <c r="BB5" i="5" a="1"/>
  <c r="BB5" i="5" s="1"/>
  <c r="Z5" i="5" a="1"/>
  <c r="Z5" i="5" s="1"/>
  <c r="BF13" i="5"/>
  <c r="AP13" i="5"/>
  <c r="J13" i="5"/>
  <c r="X5" i="5" a="1"/>
  <c r="Y5" i="5" s="1"/>
  <c r="BT13" i="5"/>
  <c r="BD13" i="5"/>
  <c r="AN13" i="5"/>
  <c r="H13" i="5"/>
  <c r="V5" i="5" a="1"/>
  <c r="W5" i="5" s="1"/>
  <c r="B13" i="5"/>
  <c r="BR13" i="5"/>
  <c r="AL13" i="5"/>
  <c r="R5" i="5" a="1"/>
  <c r="R5" i="5" s="1"/>
  <c r="D13" i="5"/>
  <c r="BP13" i="5"/>
  <c r="AZ13" i="5"/>
  <c r="AJ13" i="5"/>
  <c r="T13" i="5"/>
  <c r="N5" i="5" a="1"/>
  <c r="N5" i="5" s="1"/>
  <c r="BN13" i="5"/>
  <c r="AX13" i="5"/>
  <c r="AH13" i="5"/>
  <c r="CB13" i="5"/>
  <c r="BL13" i="5"/>
  <c r="AV13" i="5"/>
  <c r="AF13" i="5"/>
  <c r="P13" i="5"/>
  <c r="BZ13" i="5"/>
  <c r="AT13" i="5"/>
  <c r="AD13" i="5"/>
  <c r="BX13" i="5"/>
  <c r="BH13" i="5"/>
  <c r="AR13" i="5"/>
  <c r="AB13" i="5"/>
  <c r="L13" i="5"/>
  <c r="BL7" i="4" a="1"/>
  <c r="BL7" i="4" s="1"/>
  <c r="AV7" i="4" a="1"/>
  <c r="AV7" i="4" s="1"/>
  <c r="AL7" i="4" a="1"/>
  <c r="BX7" i="4"/>
  <c r="BY7" i="4"/>
  <c r="AB7" i="4"/>
  <c r="AB8" i="4"/>
  <c r="G8" i="4"/>
  <c r="BF7" i="4" a="1"/>
  <c r="BG7" i="4" s="1"/>
  <c r="AT7" i="4" a="1"/>
  <c r="AU8" i="4" s="1"/>
  <c r="H7" i="4" a="1"/>
  <c r="I8" i="4" s="1"/>
  <c r="G7" i="4"/>
  <c r="BM8" i="4"/>
  <c r="N7" i="4" a="1"/>
  <c r="O8" i="4" s="1"/>
  <c r="BZ7" i="4" a="1"/>
  <c r="BZ7" i="4" s="1"/>
  <c r="AX7" i="4" a="1"/>
  <c r="AY8" i="4" s="1"/>
  <c r="F8" i="4"/>
  <c r="E7" i="4"/>
  <c r="D7" i="4"/>
  <c r="E8" i="4"/>
  <c r="D8" i="4"/>
  <c r="L7" i="4"/>
  <c r="M7" i="4"/>
  <c r="M8" i="4"/>
  <c r="L8" i="4"/>
  <c r="BP7" i="4"/>
  <c r="BQ7" i="4"/>
  <c r="BP8" i="4"/>
  <c r="BQ8" i="4"/>
  <c r="AJ8" i="4"/>
  <c r="AK8" i="4"/>
  <c r="AK7" i="4"/>
  <c r="AJ7" i="4"/>
  <c r="BA8" i="4"/>
  <c r="AZ7" i="4"/>
  <c r="BA7" i="4"/>
  <c r="AZ8" i="4"/>
  <c r="BH7" i="4"/>
  <c r="BI8" i="4"/>
  <c r="BH8" i="4"/>
  <c r="BI7" i="4"/>
  <c r="AR7" i="4"/>
  <c r="AR8" i="4"/>
  <c r="AS7" i="4"/>
  <c r="AS8" i="4"/>
  <c r="T7" i="4"/>
  <c r="U7" i="4"/>
  <c r="T8" i="4"/>
  <c r="U8" i="4"/>
  <c r="AI7" i="4"/>
  <c r="AH7" i="4"/>
  <c r="AH8" i="4"/>
  <c r="AI8" i="4"/>
  <c r="N8" i="4"/>
  <c r="S7" i="4"/>
  <c r="R7" i="4"/>
  <c r="R8" i="4"/>
  <c r="AC7" i="4"/>
  <c r="AC8" i="4"/>
  <c r="BF8" i="4"/>
  <c r="AD7" i="4" a="1"/>
  <c r="V7" i="4" a="1"/>
  <c r="J7" i="4" a="1"/>
  <c r="BV7" i="4" a="1"/>
  <c r="P7" i="4" a="1"/>
  <c r="CB7" i="4" a="1"/>
  <c r="AM7" i="4"/>
  <c r="BX8" i="4"/>
  <c r="X7" i="4" a="1"/>
  <c r="Z7" i="4"/>
  <c r="Z8" i="4"/>
  <c r="AA8" i="4"/>
  <c r="BN7" i="4" a="1"/>
  <c r="BY8" i="4"/>
  <c r="S8" i="4"/>
  <c r="AN7" i="4" a="1"/>
  <c r="BJ7" i="4" a="1"/>
  <c r="AF7" i="4" a="1"/>
  <c r="B7" i="4" a="1"/>
  <c r="BB7" i="4" a="1"/>
  <c r="BS7" i="4"/>
  <c r="BR7" i="4"/>
  <c r="BD8" i="4"/>
  <c r="BE7" i="4"/>
  <c r="BE8" i="4"/>
  <c r="AP7" i="4" a="1"/>
  <c r="CA8" i="4"/>
  <c r="CA7" i="4"/>
  <c r="BZ8" i="4"/>
  <c r="AA7" i="4"/>
  <c r="BS8" i="4"/>
  <c r="H7" i="4"/>
  <c r="BT7" i="4" a="1"/>
  <c r="BI5" i="5"/>
  <c r="BH5" i="5"/>
  <c r="BF5" i="5"/>
  <c r="BG5" i="5"/>
  <c r="K5" i="5"/>
  <c r="J5" i="5"/>
  <c r="BY5" i="5"/>
  <c r="BX5" i="5"/>
  <c r="AS5" i="5"/>
  <c r="AR5" i="5"/>
  <c r="L5" i="5"/>
  <c r="M5" i="5"/>
  <c r="AZ5" i="5"/>
  <c r="BA5" i="5"/>
  <c r="T5" i="5"/>
  <c r="U5" i="5"/>
  <c r="CB5" i="5"/>
  <c r="CC5" i="5"/>
  <c r="BL5" i="5"/>
  <c r="BM5" i="5"/>
  <c r="AV5" i="5"/>
  <c r="AW5" i="5"/>
  <c r="AG5" i="5"/>
  <c r="AF5" i="5"/>
  <c r="Q5" i="5"/>
  <c r="P5" i="5"/>
  <c r="AC5" i="5"/>
  <c r="AB5" i="5"/>
  <c r="BQ5" i="5"/>
  <c r="BP5" i="5"/>
  <c r="AJ5" i="5"/>
  <c r="AK5" i="5"/>
  <c r="BZ5" i="5"/>
  <c r="CA5" i="5"/>
  <c r="AT5" i="5"/>
  <c r="AU5" i="5"/>
  <c r="BS5" i="5"/>
  <c r="BR6" i="5" s="1" a="1"/>
  <c r="AQ5" i="5"/>
  <c r="AP6" i="5" s="1" a="1"/>
  <c r="S5" i="5"/>
  <c r="R6" i="5" s="1" a="1"/>
  <c r="BU5" i="5"/>
  <c r="BT6" i="5" s="1" a="1"/>
  <c r="BE5" i="5"/>
  <c r="BD6" i="5" s="1" a="1"/>
  <c r="AO5" i="5"/>
  <c r="AN6" i="5" s="1" a="1"/>
  <c r="BO5" i="5"/>
  <c r="BN6" i="5" s="1" a="1"/>
  <c r="BN7" i="5" s="1"/>
  <c r="AY5" i="5"/>
  <c r="AX6" i="5" s="1" a="1"/>
  <c r="AI5" i="5"/>
  <c r="AH6" i="5" s="1" a="1"/>
  <c r="D5" i="5"/>
  <c r="D6" i="5" s="1" a="1"/>
  <c r="D6" i="5" s="1"/>
  <c r="C5" i="5"/>
  <c r="B6" i="5" s="1" a="1"/>
  <c r="AD34" i="2" a="1"/>
  <c r="AF34" i="2" s="1"/>
  <c r="AL42" i="2" a="1"/>
  <c r="AN42" i="2" s="1"/>
  <c r="B55" i="2"/>
  <c r="B22" i="2"/>
  <c r="B56" i="2"/>
  <c r="B24" i="2" s="1"/>
  <c r="AL55" i="2"/>
  <c r="AD55" i="2"/>
  <c r="AK41" i="2" a="1"/>
  <c r="AM41" i="2" s="1"/>
  <c r="U25" i="2" a="1"/>
  <c r="W25" i="2" s="1"/>
  <c r="AC33" i="2" a="1"/>
  <c r="AE33" i="2" s="1"/>
  <c r="AO45" i="2" a="1"/>
  <c r="AQ45" i="2" s="1"/>
  <c r="AG37" i="2" a="1"/>
  <c r="AI37" i="2" s="1"/>
  <c r="Y29" i="2" a="1"/>
  <c r="AA29" i="2" s="1"/>
  <c r="M17" i="2" a="1"/>
  <c r="O17" i="2" s="1"/>
  <c r="AJ40" i="2" a="1"/>
  <c r="AL40" i="2" s="1"/>
  <c r="D8" i="2" a="1"/>
  <c r="F8" i="2" s="1"/>
  <c r="AA31" i="2" a="1"/>
  <c r="AA31" i="2" s="1"/>
  <c r="S23" i="2" a="1"/>
  <c r="S23" i="2" s="1"/>
  <c r="K15" i="2" a="1"/>
  <c r="M15" i="2" s="1"/>
  <c r="C7" i="2" a="1"/>
  <c r="D7" i="2" s="1"/>
  <c r="AH38" i="2" a="1"/>
  <c r="AJ38" i="2" s="1"/>
  <c r="Z30" i="2" a="1"/>
  <c r="AA30" i="2" s="1"/>
  <c r="R22" i="2" a="1"/>
  <c r="R22" i="2" s="1"/>
  <c r="J14" i="2" a="1"/>
  <c r="L14" i="2" s="1"/>
  <c r="T24" i="2" a="1"/>
  <c r="V24" i="2" s="1"/>
  <c r="AM43" i="2" a="1"/>
  <c r="AO43" i="2" s="1"/>
  <c r="W27" i="2" a="1"/>
  <c r="Y27" i="2" s="1"/>
  <c r="O19" i="2" a="1"/>
  <c r="O19" i="2" s="1"/>
  <c r="G11" i="2" a="1"/>
  <c r="I11" i="2" s="1"/>
  <c r="AN44" i="2" a="1"/>
  <c r="AP44" i="2" s="1"/>
  <c r="AF36" i="2" a="1"/>
  <c r="AF36" i="2" s="1"/>
  <c r="X28" i="2" a="1"/>
  <c r="Z28" i="2" s="1"/>
  <c r="P20" i="2" a="1"/>
  <c r="R20" i="2" s="1"/>
  <c r="H12" i="2" a="1"/>
  <c r="H12" i="2" s="1"/>
  <c r="V26" i="2" a="1"/>
  <c r="V26" i="2" s="1"/>
  <c r="N18" i="2" a="1"/>
  <c r="P18" i="2" s="1"/>
  <c r="F10" i="2" a="1"/>
  <c r="H10" i="2" s="1"/>
  <c r="B6" i="2" a="1"/>
  <c r="C6" i="2" s="1"/>
  <c r="AI39" i="2" a="1"/>
  <c r="AK39" i="2" s="1"/>
  <c r="Q21" i="2" a="1"/>
  <c r="Q21" i="2" s="1"/>
  <c r="I13" i="2" a="1"/>
  <c r="I13" i="2" s="1"/>
  <c r="AE35" i="2" a="1"/>
  <c r="AG35" i="2" s="1"/>
  <c r="E9" i="2" a="1"/>
  <c r="E9" i="2" s="1"/>
  <c r="AB32" i="2" a="1"/>
  <c r="AD32" i="2" s="1"/>
  <c r="L16" i="2" a="1"/>
  <c r="N16" i="2" s="1"/>
  <c r="Z29" i="2"/>
  <c r="U25" i="2"/>
  <c r="V25" i="2"/>
  <c r="U24" i="2"/>
  <c r="AB30" i="2"/>
  <c r="AO45" i="2"/>
  <c r="AL42" i="2"/>
  <c r="AM42" i="2"/>
  <c r="AK41" i="2"/>
  <c r="AJ39" i="2"/>
  <c r="AH37" i="2"/>
  <c r="AD34" i="2"/>
  <c r="T23" i="2"/>
  <c r="N17" i="2"/>
  <c r="B6" i="2"/>
  <c r="F21" i="1"/>
  <c r="F22" i="1"/>
  <c r="F20" i="1"/>
  <c r="F15" i="1"/>
  <c r="G8" i="1"/>
  <c r="H8" i="1"/>
  <c r="H9" i="1"/>
  <c r="CE5" i="1"/>
  <c r="CF6" i="1"/>
  <c r="CE6" i="1"/>
  <c r="CD6" i="1"/>
  <c r="CC6" i="1"/>
  <c r="CC5" i="1"/>
  <c r="CB6" i="1"/>
  <c r="CA6" i="1"/>
  <c r="BZ5" i="1"/>
  <c r="BY5" i="1"/>
  <c r="BZ6" i="1"/>
  <c r="BX6" i="1"/>
  <c r="BW6" i="1"/>
  <c r="BX5" i="1"/>
  <c r="BU5" i="1"/>
  <c r="BV6" i="1"/>
  <c r="BU6" i="1"/>
  <c r="BS5" i="1"/>
  <c r="BS6" i="1"/>
  <c r="BT6" i="1"/>
  <c r="BQ5" i="1"/>
  <c r="BR6" i="1"/>
  <c r="BQ6" i="1"/>
  <c r="BP6" i="1"/>
  <c r="BO6" i="1"/>
  <c r="BO5" i="1"/>
  <c r="BM5" i="1"/>
  <c r="BN6" i="1"/>
  <c r="BM6" i="1"/>
  <c r="BL6" i="1"/>
  <c r="BK6" i="1"/>
  <c r="BL5" i="1"/>
  <c r="BJ6" i="1"/>
  <c r="BI5" i="1"/>
  <c r="BI6" i="1"/>
  <c r="BG6" i="1"/>
  <c r="BG5" i="1"/>
  <c r="BH6" i="1"/>
  <c r="BF6" i="1"/>
  <c r="BE6" i="1"/>
  <c r="BE5" i="1"/>
  <c r="BC5" i="1"/>
  <c r="BD6" i="1"/>
  <c r="BC6" i="1"/>
  <c r="BA5" i="1"/>
  <c r="BB6" i="1"/>
  <c r="BA6" i="1"/>
  <c r="AZ6" i="1"/>
  <c r="AY6" i="1"/>
  <c r="AW5" i="1"/>
  <c r="AX6" i="1"/>
  <c r="AW6" i="1"/>
  <c r="AU5" i="1"/>
  <c r="AV6" i="1"/>
  <c r="AU6" i="1"/>
  <c r="AS5" i="1"/>
  <c r="AT6" i="1"/>
  <c r="AS6" i="1"/>
  <c r="AR6" i="1"/>
  <c r="AQ6" i="1"/>
  <c r="AQ5" i="1"/>
  <c r="AP6" i="1"/>
  <c r="AO6" i="1"/>
  <c r="AO5" i="1"/>
  <c r="AN6" i="1"/>
  <c r="AM6" i="1"/>
  <c r="AN5" i="1"/>
  <c r="AK5" i="1"/>
  <c r="AK6" i="1"/>
  <c r="AL6" i="1"/>
  <c r="AI5" i="1"/>
  <c r="AJ6" i="1"/>
  <c r="AI6" i="1"/>
  <c r="AG5" i="1"/>
  <c r="AG6" i="1"/>
  <c r="AH6" i="1"/>
  <c r="AF6" i="1"/>
  <c r="AE6" i="1"/>
  <c r="AF5" i="1"/>
  <c r="AC6" i="1"/>
  <c r="AC5" i="1"/>
  <c r="AD6" i="1"/>
  <c r="AB6" i="1"/>
  <c r="AA6" i="1"/>
  <c r="AA5" i="1"/>
  <c r="Y6" i="1"/>
  <c r="Y5" i="1"/>
  <c r="Z6" i="1"/>
  <c r="W5" i="1"/>
  <c r="W6" i="1"/>
  <c r="X6" i="1"/>
  <c r="U5" i="1"/>
  <c r="U6" i="1"/>
  <c r="V6" i="1"/>
  <c r="S5" i="1"/>
  <c r="T6" i="1"/>
  <c r="S6" i="1"/>
  <c r="Q5" i="1"/>
  <c r="R6" i="1"/>
  <c r="Q6" i="1"/>
  <c r="O5" i="1"/>
  <c r="P6" i="1"/>
  <c r="O6" i="1"/>
  <c r="M6" i="1"/>
  <c r="N6" i="1"/>
  <c r="N5" i="1"/>
  <c r="K5" i="1"/>
  <c r="K6" i="1"/>
  <c r="L6" i="1"/>
  <c r="I6" i="1"/>
  <c r="J6" i="1"/>
  <c r="J5" i="1"/>
  <c r="H6" i="1"/>
  <c r="G6" i="1"/>
  <c r="G5" i="1"/>
  <c r="E5" i="1"/>
  <c r="F6" i="1"/>
  <c r="E6" i="1"/>
  <c r="BK5" i="5" l="1"/>
  <c r="BJ6" i="5" s="1" a="1"/>
  <c r="BJ6" i="5" s="1"/>
  <c r="H6" i="5" a="1"/>
  <c r="H6" i="5" s="1"/>
  <c r="P6" i="5" a="1"/>
  <c r="Q6" i="5" s="1"/>
  <c r="BW5" i="5"/>
  <c r="BV6" i="5" s="1" a="1"/>
  <c r="BW7" i="5" s="1"/>
  <c r="AL6" i="5" a="1"/>
  <c r="AM7" i="5" s="1"/>
  <c r="X5" i="5"/>
  <c r="X6" i="5" s="1" a="1"/>
  <c r="X7" i="5" s="1"/>
  <c r="AD6" i="5" a="1"/>
  <c r="AD7" i="5" s="1"/>
  <c r="AF6" i="5" a="1"/>
  <c r="AG6" i="5" s="1"/>
  <c r="BX6" i="5" a="1"/>
  <c r="BX6" i="5" s="1"/>
  <c r="V5" i="5"/>
  <c r="V6" i="5" s="1" a="1"/>
  <c r="W6" i="5" s="1"/>
  <c r="O5" i="5"/>
  <c r="N6" i="5" s="1" a="1"/>
  <c r="N6" i="5" s="1"/>
  <c r="BC5" i="5"/>
  <c r="BB6" i="5" s="1" a="1"/>
  <c r="BB6" i="5" s="1"/>
  <c r="G5" i="5"/>
  <c r="F6" i="5" s="1" a="1"/>
  <c r="F6" i="5" s="1"/>
  <c r="AA5" i="5"/>
  <c r="Z6" i="5" s="1" a="1"/>
  <c r="Z6" i="5" s="1"/>
  <c r="AY7" i="5"/>
  <c r="AX7" i="5"/>
  <c r="B15" i="5"/>
  <c r="BZ6" i="5" a="1"/>
  <c r="CA7" i="5" s="1"/>
  <c r="T6" i="5" a="1"/>
  <c r="T6" i="5" s="1"/>
  <c r="J6" i="5" a="1"/>
  <c r="K6" i="5" s="1"/>
  <c r="AJ6" i="5" a="1"/>
  <c r="AK7" i="5" s="1"/>
  <c r="E7" i="5"/>
  <c r="BP6" i="5" a="1"/>
  <c r="BP7" i="5" s="1"/>
  <c r="AR6" i="5" a="1"/>
  <c r="AR7" i="5" s="1"/>
  <c r="O7" i="4"/>
  <c r="BM7" i="4"/>
  <c r="AW8" i="4"/>
  <c r="AT7" i="4"/>
  <c r="BG8" i="4"/>
  <c r="N7" i="4"/>
  <c r="AX7" i="4"/>
  <c r="I7" i="4"/>
  <c r="AM8" i="4"/>
  <c r="AL8" i="4"/>
  <c r="AW7" i="4"/>
  <c r="AV8" i="4"/>
  <c r="AL7" i="4"/>
  <c r="H8" i="4"/>
  <c r="BL8" i="4"/>
  <c r="AT8" i="4"/>
  <c r="AX8" i="4"/>
  <c r="AU7" i="4"/>
  <c r="AY7" i="4"/>
  <c r="BF7" i="4"/>
  <c r="BT8" i="4"/>
  <c r="BU7" i="4"/>
  <c r="BU8" i="4"/>
  <c r="BT7" i="4"/>
  <c r="B7" i="4"/>
  <c r="C7" i="4"/>
  <c r="B8" i="4"/>
  <c r="C8" i="4"/>
  <c r="BO7" i="4"/>
  <c r="BN8" i="4"/>
  <c r="BN7" i="4"/>
  <c r="BO8" i="4"/>
  <c r="AF7" i="4"/>
  <c r="AG7" i="4"/>
  <c r="AG8" i="4"/>
  <c r="AF8" i="4"/>
  <c r="BK8" i="4"/>
  <c r="BJ7" i="4"/>
  <c r="BK7" i="4"/>
  <c r="BJ8" i="4"/>
  <c r="BV7" i="4"/>
  <c r="BV8" i="4"/>
  <c r="BW8" i="4"/>
  <c r="BW7" i="4"/>
  <c r="AN8" i="4"/>
  <c r="AO7" i="4"/>
  <c r="AO8" i="4"/>
  <c r="AN7" i="4"/>
  <c r="J7" i="4"/>
  <c r="J8" i="4"/>
  <c r="K8" i="4"/>
  <c r="K7" i="4"/>
  <c r="AP7" i="4"/>
  <c r="AP8" i="4"/>
  <c r="AQ8" i="4"/>
  <c r="AQ7" i="4"/>
  <c r="X8" i="4"/>
  <c r="Y8" i="4"/>
  <c r="Y7" i="4"/>
  <c r="X7" i="4"/>
  <c r="CB7" i="4"/>
  <c r="CB8" i="4"/>
  <c r="CC7" i="4"/>
  <c r="CC8" i="4"/>
  <c r="P7" i="4"/>
  <c r="P8" i="4"/>
  <c r="Q8" i="4"/>
  <c r="Q7" i="4"/>
  <c r="W7" i="4"/>
  <c r="V7" i="4"/>
  <c r="B9" i="4" s="1"/>
  <c r="V8" i="4"/>
  <c r="W8" i="4"/>
  <c r="BC7" i="4"/>
  <c r="BB7" i="4"/>
  <c r="BB8" i="4"/>
  <c r="BC8" i="4"/>
  <c r="AE8" i="4"/>
  <c r="AD8" i="4"/>
  <c r="AE7" i="4"/>
  <c r="AD7" i="4"/>
  <c r="BD7" i="5"/>
  <c r="BD6" i="5"/>
  <c r="BE6" i="5"/>
  <c r="BE7" i="5"/>
  <c r="C6" i="5"/>
  <c r="B6" i="5"/>
  <c r="B7" i="5"/>
  <c r="C7" i="5"/>
  <c r="AP6" i="5"/>
  <c r="AQ6" i="5"/>
  <c r="AP7" i="5"/>
  <c r="AQ7" i="5"/>
  <c r="BR6" i="5"/>
  <c r="BR7" i="5"/>
  <c r="BS7" i="5"/>
  <c r="BS6" i="5"/>
  <c r="S6" i="5"/>
  <c r="R6" i="5"/>
  <c r="AI6" i="5"/>
  <c r="AH6" i="5"/>
  <c r="BL6" i="5" a="1"/>
  <c r="S7" i="5"/>
  <c r="AT6" i="5" a="1"/>
  <c r="AZ6" i="5" a="1"/>
  <c r="BT7" i="5"/>
  <c r="BT6" i="5"/>
  <c r="BU6" i="5"/>
  <c r="X6" i="5"/>
  <c r="BO6" i="5"/>
  <c r="BN6" i="5"/>
  <c r="R7" i="5"/>
  <c r="BO7" i="5"/>
  <c r="AB6" i="5" a="1"/>
  <c r="CB6" i="5" a="1"/>
  <c r="BU7" i="5"/>
  <c r="AI7" i="5"/>
  <c r="AN7" i="5"/>
  <c r="AO6" i="5"/>
  <c r="AN6" i="5"/>
  <c r="L6" i="5" a="1"/>
  <c r="BF6" i="5" a="1"/>
  <c r="E6" i="5"/>
  <c r="AH7" i="5"/>
  <c r="AY6" i="5"/>
  <c r="AX6" i="5"/>
  <c r="D7" i="5"/>
  <c r="AO7" i="5"/>
  <c r="AV6" i="5" a="1"/>
  <c r="BH6" i="5" a="1"/>
  <c r="AE34" i="2"/>
  <c r="AD45" i="2" s="1" a="1"/>
  <c r="AE35" i="2"/>
  <c r="AN44" i="2"/>
  <c r="B23" i="2"/>
  <c r="D6" i="2"/>
  <c r="AG37" i="2"/>
  <c r="Z30" i="2"/>
  <c r="Z33" i="2" s="1" a="1"/>
  <c r="AA33" i="2" s="1"/>
  <c r="M17" i="2"/>
  <c r="M42" i="2" s="1" a="1"/>
  <c r="AL41" i="2"/>
  <c r="AK19" i="2" s="1" a="1"/>
  <c r="AD33" i="2"/>
  <c r="AH38" i="2"/>
  <c r="H11" i="2"/>
  <c r="G24" i="2" s="1" a="1"/>
  <c r="AI38" i="2"/>
  <c r="AM43" i="2"/>
  <c r="G11" i="2"/>
  <c r="AC33" i="2"/>
  <c r="AC42" i="2" s="1" a="1"/>
  <c r="AD42" i="2" s="1"/>
  <c r="I12" i="2"/>
  <c r="P19" i="2"/>
  <c r="J12" i="2"/>
  <c r="U23" i="2"/>
  <c r="S32" i="2" s="1" a="1"/>
  <c r="AN43" i="2"/>
  <c r="Z33" i="2"/>
  <c r="W26" i="2"/>
  <c r="U38" i="2" a="1"/>
  <c r="Y29" i="2"/>
  <c r="Y50" i="2" s="1" a="1"/>
  <c r="J13" i="2"/>
  <c r="AB31" i="2"/>
  <c r="AA36" i="2" s="1" a="1"/>
  <c r="AG7" i="2" a="1"/>
  <c r="AL22" i="2" a="1"/>
  <c r="L15" i="2"/>
  <c r="AC31" i="2"/>
  <c r="T22" i="2"/>
  <c r="W27" i="2"/>
  <c r="AB34" i="2"/>
  <c r="P20" i="2"/>
  <c r="K13" i="2"/>
  <c r="I30" i="2" s="1" a="1"/>
  <c r="T24" i="2"/>
  <c r="T35" i="2" s="1" a="1"/>
  <c r="B9" i="2" a="1"/>
  <c r="Q20" i="2"/>
  <c r="V41" i="2" a="1"/>
  <c r="O18" i="2"/>
  <c r="AJ40" i="2"/>
  <c r="AP45" i="2"/>
  <c r="AO31" i="2" s="1" a="1"/>
  <c r="H27" i="2" a="1"/>
  <c r="AA35" i="2"/>
  <c r="X28" i="2"/>
  <c r="C7" i="2"/>
  <c r="AI39" i="2"/>
  <c r="AI13" i="2" s="1" a="1"/>
  <c r="Q19" i="2"/>
  <c r="AH36" i="2"/>
  <c r="E7" i="2"/>
  <c r="K14" i="2"/>
  <c r="AK40" i="2"/>
  <c r="AO44" i="2"/>
  <c r="AN28" i="2" s="1" a="1"/>
  <c r="AG36" i="2"/>
  <c r="AF51" i="2" s="1" a="1"/>
  <c r="D8" i="2"/>
  <c r="D15" i="2" s="1" a="1"/>
  <c r="S22" i="2"/>
  <c r="R29" i="2" s="1" a="1"/>
  <c r="R21" i="2"/>
  <c r="K15" i="2"/>
  <c r="X27" i="2"/>
  <c r="S21" i="2"/>
  <c r="Y28" i="2"/>
  <c r="E8" i="2"/>
  <c r="J14" i="2"/>
  <c r="J33" i="2" s="1" a="1"/>
  <c r="AC32" i="2"/>
  <c r="X26" i="2"/>
  <c r="G10" i="2"/>
  <c r="N18" i="2"/>
  <c r="M16" i="2"/>
  <c r="F10" i="2"/>
  <c r="F21" i="2" s="1" a="1"/>
  <c r="AF35" i="2"/>
  <c r="AE48" i="2" s="1" a="1"/>
  <c r="AB32" i="2"/>
  <c r="F9" i="2"/>
  <c r="G9" i="2"/>
  <c r="L16" i="2"/>
  <c r="BV7" i="5" l="1"/>
  <c r="BV6" i="5"/>
  <c r="AJ7" i="5"/>
  <c r="AK6" i="5"/>
  <c r="AJ6" i="5"/>
  <c r="AM6" i="5"/>
  <c r="P7" i="5"/>
  <c r="P6" i="5"/>
  <c r="Q7" i="5"/>
  <c r="N7" i="5"/>
  <c r="BJ7" i="5"/>
  <c r="BW6" i="5"/>
  <c r="Y6" i="5"/>
  <c r="Y7" i="5"/>
  <c r="I7" i="5"/>
  <c r="H7" i="5"/>
  <c r="I6" i="5"/>
  <c r="O7" i="5"/>
  <c r="AF7" i="5"/>
  <c r="AE6" i="5"/>
  <c r="AE7" i="5"/>
  <c r="AL7" i="5"/>
  <c r="Z7" i="5"/>
  <c r="BK6" i="5"/>
  <c r="BK7" i="5"/>
  <c r="AL6" i="5"/>
  <c r="AD6" i="5"/>
  <c r="W7" i="5"/>
  <c r="O6" i="5"/>
  <c r="BZ7" i="5"/>
  <c r="BP6" i="5"/>
  <c r="BC6" i="5"/>
  <c r="BB7" i="5"/>
  <c r="BC7" i="5"/>
  <c r="BY6" i="5"/>
  <c r="BZ6" i="5"/>
  <c r="AG7" i="5"/>
  <c r="BY7" i="5"/>
  <c r="AF6" i="5"/>
  <c r="BX7" i="5"/>
  <c r="V6" i="5"/>
  <c r="AA7" i="5"/>
  <c r="CA6" i="5"/>
  <c r="G6" i="5"/>
  <c r="F7" i="5"/>
  <c r="G7" i="5"/>
  <c r="V7" i="5"/>
  <c r="T7" i="5"/>
  <c r="U6" i="5"/>
  <c r="K7" i="5"/>
  <c r="AA6" i="5"/>
  <c r="U7" i="5"/>
  <c r="BQ6" i="5"/>
  <c r="J7" i="5"/>
  <c r="J6" i="5"/>
  <c r="BQ7" i="5"/>
  <c r="AR6" i="5"/>
  <c r="AS6" i="5"/>
  <c r="AS7" i="5"/>
  <c r="AB6" i="5"/>
  <c r="AB7" i="5"/>
  <c r="AC6" i="5"/>
  <c r="AC7" i="5"/>
  <c r="BL6" i="5"/>
  <c r="BL7" i="5"/>
  <c r="BM7" i="5"/>
  <c r="BM6" i="5"/>
  <c r="AZ6" i="5"/>
  <c r="BA6" i="5"/>
  <c r="AZ7" i="5"/>
  <c r="BA7" i="5"/>
  <c r="AW6" i="5"/>
  <c r="AV6" i="5"/>
  <c r="AV7" i="5"/>
  <c r="AW7" i="5"/>
  <c r="L6" i="5"/>
  <c r="M7" i="5"/>
  <c r="L7" i="5"/>
  <c r="M6" i="5"/>
  <c r="BH6" i="5"/>
  <c r="BI7" i="5"/>
  <c r="BI6" i="5"/>
  <c r="BH7" i="5"/>
  <c r="BF6" i="5"/>
  <c r="BG6" i="5"/>
  <c r="BF7" i="5"/>
  <c r="BG7" i="5"/>
  <c r="CC7" i="5"/>
  <c r="CB6" i="5"/>
  <c r="CC6" i="5"/>
  <c r="CB7" i="5"/>
  <c r="AU7" i="5"/>
  <c r="AU6" i="5"/>
  <c r="AT7" i="5"/>
  <c r="AT6" i="5"/>
  <c r="AE47" i="2"/>
  <c r="AF47" i="2"/>
  <c r="AD45" i="2"/>
  <c r="AF46" i="2"/>
  <c r="AD46" i="2"/>
  <c r="AD47" i="2"/>
  <c r="AE45" i="2"/>
  <c r="O43" i="2"/>
  <c r="M42" i="2"/>
  <c r="O42" i="2"/>
  <c r="M44" i="2"/>
  <c r="N43" i="2"/>
  <c r="N44" i="2"/>
  <c r="M43" i="2"/>
  <c r="N42" i="2"/>
  <c r="O44" i="2"/>
  <c r="C12" i="2" a="1"/>
  <c r="C13" i="2" s="1"/>
  <c r="AA34" i="2"/>
  <c r="Z34" i="2"/>
  <c r="AB35" i="2"/>
  <c r="AB33" i="2"/>
  <c r="E18" i="2" a="1"/>
  <c r="F20" i="2" s="1"/>
  <c r="O48" i="2" a="1"/>
  <c r="Q49" i="2" s="1"/>
  <c r="Z35" i="2"/>
  <c r="AC43" i="2"/>
  <c r="AC44" i="2"/>
  <c r="AM25" i="2" a="1"/>
  <c r="AE43" i="2"/>
  <c r="W44" i="2" a="1"/>
  <c r="Y46" i="2" s="1"/>
  <c r="AD43" i="2"/>
  <c r="AE46" i="2"/>
  <c r="AH10" i="2" a="1"/>
  <c r="AE44" i="2"/>
  <c r="Q26" i="2" a="1"/>
  <c r="R26" i="2" s="1"/>
  <c r="AD44" i="2"/>
  <c r="AF45" i="2"/>
  <c r="AE42" i="2"/>
  <c r="AC42" i="2"/>
  <c r="AO31" i="2"/>
  <c r="AP33" i="2"/>
  <c r="AO33" i="2"/>
  <c r="AQ32" i="2"/>
  <c r="AP32" i="2"/>
  <c r="AO32" i="2"/>
  <c r="AQ31" i="2"/>
  <c r="AP31" i="2"/>
  <c r="AQ33" i="2"/>
  <c r="AN28" i="2"/>
  <c r="AO30" i="2"/>
  <c r="AP29" i="2"/>
  <c r="AN29" i="2"/>
  <c r="AP28" i="2"/>
  <c r="AO28" i="2"/>
  <c r="AP30" i="2"/>
  <c r="AN30" i="2"/>
  <c r="AO29" i="2"/>
  <c r="AE48" i="2"/>
  <c r="AG48" i="2"/>
  <c r="AF49" i="2"/>
  <c r="AF48" i="2"/>
  <c r="AG50" i="2"/>
  <c r="AE50" i="2"/>
  <c r="AF50" i="2"/>
  <c r="AG49" i="2"/>
  <c r="AE49" i="2"/>
  <c r="Q26" i="2"/>
  <c r="R27" i="2"/>
  <c r="S27" i="2"/>
  <c r="Q27" i="2"/>
  <c r="S26" i="2"/>
  <c r="S28" i="2"/>
  <c r="E18" i="2"/>
  <c r="G19" i="2"/>
  <c r="G18" i="2"/>
  <c r="E20" i="2"/>
  <c r="E19" i="2"/>
  <c r="F19" i="2"/>
  <c r="F18" i="2"/>
  <c r="T29" i="2"/>
  <c r="S29" i="2"/>
  <c r="R29" i="2"/>
  <c r="R30" i="2"/>
  <c r="R31" i="2"/>
  <c r="T31" i="2"/>
  <c r="S31" i="2"/>
  <c r="T30" i="2"/>
  <c r="S30" i="2"/>
  <c r="Q50" i="2"/>
  <c r="O50" i="2"/>
  <c r="S32" i="2"/>
  <c r="T34" i="2"/>
  <c r="S34" i="2"/>
  <c r="U32" i="2"/>
  <c r="T32" i="2"/>
  <c r="U34" i="2"/>
  <c r="U33" i="2"/>
  <c r="T33" i="2"/>
  <c r="S33" i="2"/>
  <c r="AB36" i="2"/>
  <c r="AC36" i="2"/>
  <c r="AC38" i="2"/>
  <c r="AA38" i="2"/>
  <c r="AC37" i="2"/>
  <c r="AB37" i="2"/>
  <c r="AA36" i="2"/>
  <c r="AB38" i="2"/>
  <c r="AA37" i="2"/>
  <c r="AB39" i="2" a="1"/>
  <c r="AI13" i="2"/>
  <c r="AI14" i="2"/>
  <c r="AJ13" i="2"/>
  <c r="AJ15" i="2"/>
  <c r="AK15" i="2"/>
  <c r="AI15" i="2"/>
  <c r="AK14" i="2"/>
  <c r="AJ14" i="2"/>
  <c r="AK13" i="2"/>
  <c r="Y45" i="2"/>
  <c r="C14" i="2"/>
  <c r="X47" i="2" a="1"/>
  <c r="AJ16" i="2" a="1"/>
  <c r="P23" i="2" a="1"/>
  <c r="AI7" i="2"/>
  <c r="AG7" i="2"/>
  <c r="AH7" i="2"/>
  <c r="AG8" i="2"/>
  <c r="AG9" i="2"/>
  <c r="AH8" i="2"/>
  <c r="AI8" i="2"/>
  <c r="AH9" i="2"/>
  <c r="AI9" i="2"/>
  <c r="AK19" i="2"/>
  <c r="AK21" i="2"/>
  <c r="AM20" i="2"/>
  <c r="AL20" i="2"/>
  <c r="AK20" i="2"/>
  <c r="AM19" i="2"/>
  <c r="AL19" i="2"/>
  <c r="AL21" i="2"/>
  <c r="AM21" i="2"/>
  <c r="AG51" i="2"/>
  <c r="AH51" i="2"/>
  <c r="AF51" i="2"/>
  <c r="AG53" i="2"/>
  <c r="AG52" i="2"/>
  <c r="AF53" i="2"/>
  <c r="AH52" i="2"/>
  <c r="AH53" i="2"/>
  <c r="AF52" i="2"/>
  <c r="E15" i="2"/>
  <c r="F16" i="2"/>
  <c r="D17" i="2"/>
  <c r="E17" i="2"/>
  <c r="F17" i="2"/>
  <c r="D15" i="2"/>
  <c r="E16" i="2"/>
  <c r="D16" i="2"/>
  <c r="F15" i="2"/>
  <c r="X43" i="2"/>
  <c r="V41" i="2"/>
  <c r="V43" i="2"/>
  <c r="W43" i="2"/>
  <c r="X42" i="2"/>
  <c r="W42" i="2"/>
  <c r="V42" i="2"/>
  <c r="X41" i="2"/>
  <c r="W41" i="2"/>
  <c r="W38" i="2"/>
  <c r="U38" i="2"/>
  <c r="V38" i="2"/>
  <c r="V39" i="2"/>
  <c r="U39" i="2"/>
  <c r="W40" i="2"/>
  <c r="V40" i="2"/>
  <c r="W39" i="2"/>
  <c r="U40" i="2"/>
  <c r="G21" i="2"/>
  <c r="G22" i="2"/>
  <c r="F22" i="2"/>
  <c r="H21" i="2"/>
  <c r="F23" i="2"/>
  <c r="H22" i="2"/>
  <c r="G23" i="2"/>
  <c r="H23" i="2"/>
  <c r="F21" i="2"/>
  <c r="N45" i="2" a="1"/>
  <c r="L39" i="2" a="1"/>
  <c r="K36" i="2" a="1"/>
  <c r="Z50" i="2"/>
  <c r="Z51" i="2"/>
  <c r="AA50" i="2"/>
  <c r="AA52" i="2"/>
  <c r="Z52" i="2"/>
  <c r="Y52" i="2"/>
  <c r="AA51" i="2"/>
  <c r="Y50" i="2"/>
  <c r="Y51" i="2"/>
  <c r="K33" i="2"/>
  <c r="L34" i="2"/>
  <c r="K34" i="2"/>
  <c r="J34" i="2"/>
  <c r="K35" i="2"/>
  <c r="L35" i="2"/>
  <c r="L33" i="2"/>
  <c r="J35" i="2"/>
  <c r="J33" i="2"/>
  <c r="J27" i="2"/>
  <c r="I27" i="2"/>
  <c r="H27" i="2"/>
  <c r="I29" i="2"/>
  <c r="J28" i="2"/>
  <c r="I28" i="2"/>
  <c r="H29" i="2"/>
  <c r="H28" i="2"/>
  <c r="J29" i="2"/>
  <c r="U37" i="2"/>
  <c r="T36" i="2"/>
  <c r="V35" i="2"/>
  <c r="V37" i="2"/>
  <c r="U36" i="2"/>
  <c r="U35" i="2"/>
  <c r="T37" i="2"/>
  <c r="V36" i="2"/>
  <c r="T35" i="2"/>
  <c r="I30" i="2"/>
  <c r="J32" i="2"/>
  <c r="I31" i="2"/>
  <c r="I32" i="2"/>
  <c r="K30" i="2"/>
  <c r="J30" i="2"/>
  <c r="K32" i="2"/>
  <c r="K31" i="2"/>
  <c r="J31" i="2"/>
  <c r="AM22" i="2"/>
  <c r="AL24" i="2"/>
  <c r="AN23" i="2"/>
  <c r="AL22" i="2"/>
  <c r="AM23" i="2"/>
  <c r="AL23" i="2"/>
  <c r="AN22" i="2"/>
  <c r="AN24" i="2"/>
  <c r="AM24" i="2"/>
  <c r="H24" i="2"/>
  <c r="I26" i="2"/>
  <c r="H25" i="2"/>
  <c r="G25" i="2"/>
  <c r="G26" i="2"/>
  <c r="I25" i="2"/>
  <c r="G24" i="2"/>
  <c r="H26" i="2"/>
  <c r="I24" i="2"/>
  <c r="C9" i="2"/>
  <c r="B9" i="2"/>
  <c r="C11" i="2"/>
  <c r="C10" i="2"/>
  <c r="B10" i="2"/>
  <c r="D9" i="2"/>
  <c r="B11" i="2"/>
  <c r="D10" i="2"/>
  <c r="D11" i="2"/>
  <c r="B8" i="5" l="1"/>
  <c r="C9" i="5"/>
  <c r="C8" i="5"/>
  <c r="B9" i="5"/>
  <c r="D13" i="2"/>
  <c r="W46" i="2"/>
  <c r="P49" i="2"/>
  <c r="D14" i="2"/>
  <c r="C12" i="2"/>
  <c r="Q48" i="2"/>
  <c r="O49" i="2"/>
  <c r="E14" i="2"/>
  <c r="D12" i="2"/>
  <c r="P50" i="2"/>
  <c r="G20" i="2"/>
  <c r="R28" i="2"/>
  <c r="E12" i="2"/>
  <c r="E13" i="2"/>
  <c r="Y44" i="2"/>
  <c r="O48" i="2"/>
  <c r="P48" i="2"/>
  <c r="W44" i="2"/>
  <c r="W45" i="2"/>
  <c r="Q28" i="2"/>
  <c r="X45" i="2"/>
  <c r="AM26" i="2"/>
  <c r="AO27" i="2"/>
  <c r="AO25" i="2"/>
  <c r="AM27" i="2"/>
  <c r="AN27" i="2"/>
  <c r="AN25" i="2"/>
  <c r="AN26" i="2"/>
  <c r="AM25" i="2"/>
  <c r="AO26" i="2"/>
  <c r="X46" i="2"/>
  <c r="AI10" i="2"/>
  <c r="AJ11" i="2"/>
  <c r="AI12" i="2"/>
  <c r="AJ10" i="2"/>
  <c r="AH12" i="2"/>
  <c r="AH11" i="2"/>
  <c r="AJ12" i="2"/>
  <c r="AI11" i="2"/>
  <c r="AH10" i="2"/>
  <c r="X44" i="2"/>
  <c r="K36" i="2"/>
  <c r="L37" i="2"/>
  <c r="L38" i="2"/>
  <c r="K37" i="2"/>
  <c r="M36" i="2"/>
  <c r="L36" i="2"/>
  <c r="M38" i="2"/>
  <c r="K38" i="2"/>
  <c r="M37" i="2"/>
  <c r="M39" i="2"/>
  <c r="L39" i="2"/>
  <c r="M41" i="2"/>
  <c r="L40" i="2"/>
  <c r="N39" i="2"/>
  <c r="N41" i="2"/>
  <c r="M40" i="2"/>
  <c r="L41" i="2"/>
  <c r="N40" i="2"/>
  <c r="O45" i="2"/>
  <c r="N45" i="2"/>
  <c r="O46" i="2"/>
  <c r="N46" i="2"/>
  <c r="N47" i="2"/>
  <c r="P46" i="2"/>
  <c r="P47" i="2"/>
  <c r="O47" i="2"/>
  <c r="P45" i="2"/>
  <c r="AJ16" i="2"/>
  <c r="AK17" i="2"/>
  <c r="AL17" i="2"/>
  <c r="AJ18" i="2"/>
  <c r="AK18" i="2"/>
  <c r="AJ17" i="2"/>
  <c r="AL16" i="2"/>
  <c r="AK16" i="2"/>
  <c r="AL18" i="2"/>
  <c r="AB39" i="2"/>
  <c r="AB41" i="2"/>
  <c r="AC41" i="2"/>
  <c r="AC39" i="2"/>
  <c r="AD41" i="2"/>
  <c r="AD40" i="2"/>
  <c r="AC40" i="2"/>
  <c r="AB40" i="2"/>
  <c r="AD39" i="2"/>
  <c r="C21" i="2"/>
  <c r="C19" i="2"/>
  <c r="P23" i="2"/>
  <c r="P24" i="2"/>
  <c r="R23" i="2"/>
  <c r="Q23" i="2"/>
  <c r="Q25" i="2"/>
  <c r="R25" i="2"/>
  <c r="P25" i="2"/>
  <c r="R24" i="2"/>
  <c r="Q24" i="2"/>
  <c r="Y47" i="2"/>
  <c r="Y48" i="2"/>
  <c r="X48" i="2"/>
  <c r="X49" i="2"/>
  <c r="Z48" i="2"/>
  <c r="Z49" i="2"/>
  <c r="Z47" i="2"/>
  <c r="X47" i="2"/>
  <c r="Y49" i="2"/>
  <c r="B10" i="5" l="1" a="1"/>
  <c r="B10" i="5" s="1"/>
  <c r="B20" i="2"/>
  <c r="D20" i="2"/>
  <c r="B19" i="2"/>
  <c r="D19" i="2"/>
  <c r="B21" i="2"/>
  <c r="D21" i="2"/>
  <c r="C20" i="2"/>
  <c r="B25" i="2" s="1" a="1"/>
  <c r="C10" i="5" l="1"/>
  <c r="B11" i="5"/>
  <c r="C11" i="5"/>
  <c r="C25" i="2"/>
  <c r="B25" i="2"/>
  <c r="D25" i="2"/>
  <c r="B27" i="2"/>
  <c r="C26" i="2"/>
  <c r="C27" i="2"/>
  <c r="D27" i="2"/>
  <c r="D26" i="2"/>
  <c r="B26" i="2"/>
  <c r="B16" i="5" l="1" a="1"/>
  <c r="B17" i="5" s="1"/>
  <c r="B28" i="2" a="1"/>
  <c r="B16" i="5" l="1"/>
  <c r="B28" i="2"/>
  <c r="B30" i="2"/>
  <c r="B29" i="2"/>
</calcChain>
</file>

<file path=xl/sharedStrings.xml><?xml version="1.0" encoding="utf-8"?>
<sst xmlns="http://schemas.openxmlformats.org/spreadsheetml/2006/main" count="136" uniqueCount="68">
  <si>
    <t>X</t>
  </si>
  <si>
    <t>Y</t>
  </si>
  <si>
    <t>Регрессионный анализ линейной модели</t>
  </si>
  <si>
    <t>Перемножение векторов</t>
  </si>
  <si>
    <t>Сумма матриц(K)</t>
  </si>
  <si>
    <t>K^(-1)</t>
  </si>
  <si>
    <t>Z</t>
  </si>
  <si>
    <t>Z*</t>
  </si>
  <si>
    <t>B*</t>
  </si>
  <si>
    <t>y*(x)</t>
  </si>
  <si>
    <t>(y-y*)^2</t>
  </si>
  <si>
    <t>S^2</t>
  </si>
  <si>
    <t>Y*(x)=3,29911*x-13,9658</t>
  </si>
  <si>
    <t>Yср</t>
  </si>
  <si>
    <t>(y-Yср)^2</t>
  </si>
  <si>
    <t>R^2</t>
  </si>
  <si>
    <t>Radd^2</t>
  </si>
  <si>
    <t>Fнаблюд</t>
  </si>
  <si>
    <t>αнаблюд</t>
  </si>
  <si>
    <t>K</t>
  </si>
  <si>
    <t>y(x)=0,2723*x^2-1,9584*x+8,4348</t>
  </si>
  <si>
    <t>s^2</t>
  </si>
  <si>
    <t>Статистика Стьюдента</t>
  </si>
  <si>
    <t>t1</t>
  </si>
  <si>
    <t>t2</t>
  </si>
  <si>
    <t>K*</t>
  </si>
  <si>
    <t>K(-1)</t>
  </si>
  <si>
    <r>
      <t>ϕ</t>
    </r>
    <r>
      <rPr>
        <sz val="9.35"/>
        <color theme="1"/>
        <rFont val="Calibri"/>
        <family val="2"/>
      </rPr>
      <t>(x)</t>
    </r>
  </si>
  <si>
    <t>y(x)*ϕ(x)</t>
  </si>
  <si>
    <t>B</t>
  </si>
  <si>
    <t>y*(x)=0,175583*x^2-0,35128</t>
  </si>
  <si>
    <t>(y-yср)^2</t>
  </si>
  <si>
    <t>ϕ(x)</t>
  </si>
  <si>
    <t>y(X)=24,281*ln(x)-35,8134</t>
  </si>
  <si>
    <t>Z(X)</t>
  </si>
  <si>
    <t>z(x)*ϕ(x)</t>
  </si>
  <si>
    <t>z*(x)</t>
  </si>
  <si>
    <t>(z-z*)^2</t>
  </si>
  <si>
    <t>(z-zср)^2</t>
  </si>
  <si>
    <t>z*(x)=0,557053+0,212608*x</t>
  </si>
  <si>
    <t>zср</t>
  </si>
  <si>
    <t>β0</t>
  </si>
  <si>
    <t>β1</t>
  </si>
  <si>
    <t>y*(x)=1,74552*e^0,21261*x</t>
  </si>
  <si>
    <t>s^2*ϕ^(x)</t>
  </si>
  <si>
    <t>s^2*ϕ^(x)*K(-1)</t>
  </si>
  <si>
    <t>s^2*ϕ^(x)*K(-1)*ϕ(x)</t>
  </si>
  <si>
    <t>11,82138*x^2</t>
  </si>
  <si>
    <t>0,92415-0,0668x^2</t>
  </si>
  <si>
    <t>7,09*10^(-5)*x^2-0,0068</t>
  </si>
  <si>
    <t>D^(y(x))</t>
  </si>
  <si>
    <t>СТЬЮДЕНТ</t>
  </si>
  <si>
    <t>10,8975-0,16*x^2+0,0008382*x^4</t>
  </si>
  <si>
    <t>Delta</t>
  </si>
  <si>
    <t>y-y*(x)</t>
  </si>
  <si>
    <t>Интервал</t>
  </si>
  <si>
    <t>Частота</t>
  </si>
  <si>
    <t>(-inf;-12]</t>
  </si>
  <si>
    <t>(-12;-8]</t>
  </si>
  <si>
    <t>(-8;-4]</t>
  </si>
  <si>
    <t>(-4;0]</t>
  </si>
  <si>
    <t>(0;4]</t>
  </si>
  <si>
    <t>(4;8]</t>
  </si>
  <si>
    <t>(8;12]</t>
  </si>
  <si>
    <t>(12;16]</t>
  </si>
  <si>
    <t>(16;inf)</t>
  </si>
  <si>
    <t>a=</t>
  </si>
  <si>
    <t>sigma=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</si>
</sst>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scheme val="minor"/>
    </font>
    <font>
      <sz val="9.35"/>
      <color theme="1"/>
      <name val="Calibri"/>
      <family val="2"/>
    </font>
    <font>
      <b/>
      <sz val="11"/>
      <color rgb="FF3F3F3F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</borders>
  <cellStyleXfs count="3">
    <xf numFmtId="0" fontId="0" fillId="0" borderId="0"/>
    <xf numFmtId="0" fontId="7" fillId="5" borderId="31" applyNumberFormat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right" vertical="center"/>
    </xf>
    <xf numFmtId="0" fontId="0" fillId="0" borderId="4" xfId="0" applyBorder="1"/>
    <xf numFmtId="0" fontId="3" fillId="0" borderId="4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NumberFormat="1" applyFont="1" applyBorder="1" applyAlignment="1">
      <alignment horizontal="righ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3" fillId="0" borderId="18" xfId="0" applyFont="1" applyBorder="1" applyAlignment="1">
      <alignment vertical="center"/>
    </xf>
    <xf numFmtId="0" fontId="3" fillId="0" borderId="19" xfId="0" applyNumberFormat="1" applyFont="1" applyBorder="1" applyAlignment="1">
      <alignment horizontal="right" vertical="center"/>
    </xf>
    <xf numFmtId="0" fontId="3" fillId="0" borderId="14" xfId="0" applyNumberFormat="1" applyFont="1" applyBorder="1" applyAlignment="1">
      <alignment horizontal="right" vertical="center"/>
    </xf>
    <xf numFmtId="0" fontId="0" fillId="0" borderId="20" xfId="0" applyBorder="1"/>
    <xf numFmtId="0" fontId="0" fillId="0" borderId="10" xfId="0" applyBorder="1"/>
    <xf numFmtId="0" fontId="0" fillId="0" borderId="8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5" fillId="2" borderId="0" xfId="0" applyFont="1" applyFill="1"/>
    <xf numFmtId="0" fontId="0" fillId="2" borderId="0" xfId="0" applyFill="1"/>
    <xf numFmtId="0" fontId="0" fillId="3" borderId="25" xfId="0" applyFill="1" applyBorder="1"/>
    <xf numFmtId="0" fontId="0" fillId="3" borderId="26" xfId="0" applyFill="1" applyBorder="1"/>
    <xf numFmtId="0" fontId="4" fillId="0" borderId="0" xfId="0" applyFont="1"/>
    <xf numFmtId="0" fontId="0" fillId="0" borderId="27" xfId="0" applyBorder="1"/>
    <xf numFmtId="0" fontId="0" fillId="0" borderId="17" xfId="0" applyBorder="1"/>
    <xf numFmtId="0" fontId="0" fillId="0" borderId="5" xfId="0" applyBorder="1"/>
    <xf numFmtId="0" fontId="0" fillId="0" borderId="18" xfId="0" applyBorder="1"/>
    <xf numFmtId="0" fontId="0" fillId="0" borderId="19" xfId="0" applyBorder="1"/>
    <xf numFmtId="0" fontId="0" fillId="0" borderId="9" xfId="0" applyBorder="1"/>
    <xf numFmtId="0" fontId="0" fillId="0" borderId="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3" borderId="0" xfId="0" applyFill="1"/>
    <xf numFmtId="0" fontId="0" fillId="4" borderId="0" xfId="0" applyFill="1"/>
    <xf numFmtId="0" fontId="7" fillId="5" borderId="32" xfId="1" applyBorder="1"/>
    <xf numFmtId="0" fontId="7" fillId="5" borderId="33" xfId="1" applyBorder="1"/>
    <xf numFmtId="0" fontId="7" fillId="5" borderId="34" xfId="1" applyBorder="1"/>
    <xf numFmtId="0" fontId="1" fillId="0" borderId="0" xfId="2" applyFont="1"/>
    <xf numFmtId="0" fontId="1" fillId="0" borderId="0" xfId="2" applyFont="1" applyAlignment="1">
      <alignment horizontal="right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3">
    <cellStyle name="Вывод" xfId="1" builtinId="21"/>
    <cellStyle name="Обычный" xfId="0" builtinId="0"/>
    <cellStyle name="Пояснение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'Линейная модель'!$A$2:$A$41</c:f>
              <c:numCache>
                <c:formatCode>General</c:formatCode>
                <c:ptCount val="40"/>
                <c:pt idx="0">
                  <c:v>9.5</c:v>
                </c:pt>
                <c:pt idx="1">
                  <c:v>7.77</c:v>
                </c:pt>
                <c:pt idx="2">
                  <c:v>17.02</c:v>
                </c:pt>
                <c:pt idx="3">
                  <c:v>4.03</c:v>
                </c:pt>
                <c:pt idx="4">
                  <c:v>7.35</c:v>
                </c:pt>
                <c:pt idx="5">
                  <c:v>11.86</c:v>
                </c:pt>
                <c:pt idx="6">
                  <c:v>16.34</c:v>
                </c:pt>
                <c:pt idx="7">
                  <c:v>6.04</c:v>
                </c:pt>
                <c:pt idx="8">
                  <c:v>7.11</c:v>
                </c:pt>
                <c:pt idx="9">
                  <c:v>7.87</c:v>
                </c:pt>
                <c:pt idx="10">
                  <c:v>6.21</c:v>
                </c:pt>
                <c:pt idx="11">
                  <c:v>13.73</c:v>
                </c:pt>
                <c:pt idx="12">
                  <c:v>3.72</c:v>
                </c:pt>
                <c:pt idx="13">
                  <c:v>11.83</c:v>
                </c:pt>
                <c:pt idx="14">
                  <c:v>6.68</c:v>
                </c:pt>
                <c:pt idx="15">
                  <c:v>9.35</c:v>
                </c:pt>
                <c:pt idx="16">
                  <c:v>8.0500000000000007</c:v>
                </c:pt>
                <c:pt idx="17">
                  <c:v>11.4</c:v>
                </c:pt>
                <c:pt idx="18">
                  <c:v>5.37</c:v>
                </c:pt>
                <c:pt idx="19">
                  <c:v>14.91</c:v>
                </c:pt>
                <c:pt idx="20">
                  <c:v>12.05</c:v>
                </c:pt>
                <c:pt idx="21">
                  <c:v>11.95</c:v>
                </c:pt>
                <c:pt idx="22">
                  <c:v>11.29</c:v>
                </c:pt>
                <c:pt idx="23">
                  <c:v>9.56</c:v>
                </c:pt>
                <c:pt idx="24">
                  <c:v>8.51</c:v>
                </c:pt>
                <c:pt idx="25">
                  <c:v>6.29</c:v>
                </c:pt>
                <c:pt idx="26">
                  <c:v>5.17</c:v>
                </c:pt>
                <c:pt idx="27">
                  <c:v>4.46</c:v>
                </c:pt>
                <c:pt idx="28">
                  <c:v>11.07</c:v>
                </c:pt>
                <c:pt idx="29">
                  <c:v>11.8</c:v>
                </c:pt>
                <c:pt idx="30">
                  <c:v>11.04</c:v>
                </c:pt>
                <c:pt idx="31">
                  <c:v>7.77</c:v>
                </c:pt>
                <c:pt idx="32">
                  <c:v>9.98</c:v>
                </c:pt>
                <c:pt idx="33">
                  <c:v>2.98</c:v>
                </c:pt>
                <c:pt idx="34">
                  <c:v>10.87</c:v>
                </c:pt>
                <c:pt idx="35">
                  <c:v>10.58</c:v>
                </c:pt>
                <c:pt idx="36">
                  <c:v>8.16</c:v>
                </c:pt>
                <c:pt idx="37">
                  <c:v>7.64</c:v>
                </c:pt>
                <c:pt idx="38">
                  <c:v>9.93</c:v>
                </c:pt>
                <c:pt idx="39">
                  <c:v>8.19</c:v>
                </c:pt>
              </c:numCache>
            </c:numRef>
          </c:xVal>
          <c:yVal>
            <c:numRef>
              <c:f>'Линейная модель'!$B$2:$B$41</c:f>
              <c:numCache>
                <c:formatCode>General</c:formatCode>
                <c:ptCount val="40"/>
                <c:pt idx="0">
                  <c:v>14.16</c:v>
                </c:pt>
                <c:pt idx="1">
                  <c:v>12.05</c:v>
                </c:pt>
                <c:pt idx="2">
                  <c:v>54.24</c:v>
                </c:pt>
                <c:pt idx="3">
                  <c:v>4.3600000000000003</c:v>
                </c:pt>
                <c:pt idx="4">
                  <c:v>8.4600000000000009</c:v>
                </c:pt>
                <c:pt idx="5">
                  <c:v>23.27</c:v>
                </c:pt>
                <c:pt idx="6">
                  <c:v>53.1</c:v>
                </c:pt>
                <c:pt idx="7">
                  <c:v>2.63</c:v>
                </c:pt>
                <c:pt idx="8">
                  <c:v>1.62</c:v>
                </c:pt>
                <c:pt idx="9">
                  <c:v>7.96</c:v>
                </c:pt>
                <c:pt idx="10">
                  <c:v>5.22</c:v>
                </c:pt>
                <c:pt idx="11">
                  <c:v>34.729999999999997</c:v>
                </c:pt>
                <c:pt idx="12">
                  <c:v>4.45</c:v>
                </c:pt>
                <c:pt idx="13">
                  <c:v>20.99</c:v>
                </c:pt>
                <c:pt idx="14">
                  <c:v>11.75</c:v>
                </c:pt>
                <c:pt idx="15">
                  <c:v>10.58</c:v>
                </c:pt>
                <c:pt idx="16">
                  <c:v>11.61</c:v>
                </c:pt>
                <c:pt idx="17">
                  <c:v>19.87</c:v>
                </c:pt>
                <c:pt idx="18">
                  <c:v>1.08</c:v>
                </c:pt>
                <c:pt idx="19">
                  <c:v>31.67</c:v>
                </c:pt>
                <c:pt idx="20">
                  <c:v>24.66</c:v>
                </c:pt>
                <c:pt idx="21">
                  <c:v>25.14</c:v>
                </c:pt>
                <c:pt idx="22">
                  <c:v>20.61</c:v>
                </c:pt>
                <c:pt idx="23">
                  <c:v>14.11</c:v>
                </c:pt>
                <c:pt idx="24">
                  <c:v>9.82</c:v>
                </c:pt>
                <c:pt idx="25">
                  <c:v>9.51</c:v>
                </c:pt>
                <c:pt idx="26">
                  <c:v>7.56</c:v>
                </c:pt>
                <c:pt idx="27">
                  <c:v>6.48</c:v>
                </c:pt>
                <c:pt idx="28">
                  <c:v>17.72</c:v>
                </c:pt>
                <c:pt idx="29">
                  <c:v>25.15</c:v>
                </c:pt>
                <c:pt idx="30">
                  <c:v>18.670000000000002</c:v>
                </c:pt>
                <c:pt idx="31">
                  <c:v>8.7100000000000009</c:v>
                </c:pt>
                <c:pt idx="32">
                  <c:v>25.55</c:v>
                </c:pt>
                <c:pt idx="33">
                  <c:v>7.14</c:v>
                </c:pt>
                <c:pt idx="34">
                  <c:v>21.25</c:v>
                </c:pt>
                <c:pt idx="35">
                  <c:v>17.190000000000001</c:v>
                </c:pt>
                <c:pt idx="36">
                  <c:v>13.1</c:v>
                </c:pt>
                <c:pt idx="37">
                  <c:v>8.3699999999999992</c:v>
                </c:pt>
                <c:pt idx="38">
                  <c:v>19.37</c:v>
                </c:pt>
                <c:pt idx="39">
                  <c:v>13.05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0-4EBA-B17E-3A480A37E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70496"/>
        <c:axId val="488972576"/>
      </c:scatterChart>
      <c:valAx>
        <c:axId val="48897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972576"/>
        <c:crosses val="autoZero"/>
        <c:crossBetween val="midCat"/>
      </c:valAx>
      <c:valAx>
        <c:axId val="48897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97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49354441415385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90048118985127E-2"/>
          <c:y val="0.17171296296296298"/>
          <c:w val="0.88254396325459317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'Линейная модель'!$A$2:$A$41</c:f>
              <c:numCache>
                <c:formatCode>General</c:formatCode>
                <c:ptCount val="40"/>
                <c:pt idx="0">
                  <c:v>9.5</c:v>
                </c:pt>
                <c:pt idx="1">
                  <c:v>7.77</c:v>
                </c:pt>
                <c:pt idx="2">
                  <c:v>17.02</c:v>
                </c:pt>
                <c:pt idx="3">
                  <c:v>4.03</c:v>
                </c:pt>
                <c:pt idx="4">
                  <c:v>7.35</c:v>
                </c:pt>
                <c:pt idx="5">
                  <c:v>11.86</c:v>
                </c:pt>
                <c:pt idx="6">
                  <c:v>16.34</c:v>
                </c:pt>
                <c:pt idx="7">
                  <c:v>6.04</c:v>
                </c:pt>
                <c:pt idx="8">
                  <c:v>7.11</c:v>
                </c:pt>
                <c:pt idx="9">
                  <c:v>7.87</c:v>
                </c:pt>
                <c:pt idx="10">
                  <c:v>6.21</c:v>
                </c:pt>
                <c:pt idx="11">
                  <c:v>13.73</c:v>
                </c:pt>
                <c:pt idx="12">
                  <c:v>3.72</c:v>
                </c:pt>
                <c:pt idx="13">
                  <c:v>11.83</c:v>
                </c:pt>
                <c:pt idx="14">
                  <c:v>6.68</c:v>
                </c:pt>
                <c:pt idx="15">
                  <c:v>9.35</c:v>
                </c:pt>
                <c:pt idx="16">
                  <c:v>8.0500000000000007</c:v>
                </c:pt>
                <c:pt idx="17">
                  <c:v>11.4</c:v>
                </c:pt>
                <c:pt idx="18">
                  <c:v>5.37</c:v>
                </c:pt>
                <c:pt idx="19">
                  <c:v>14.91</c:v>
                </c:pt>
                <c:pt idx="20">
                  <c:v>12.05</c:v>
                </c:pt>
                <c:pt idx="21">
                  <c:v>11.95</c:v>
                </c:pt>
                <c:pt idx="22">
                  <c:v>11.29</c:v>
                </c:pt>
                <c:pt idx="23">
                  <c:v>9.56</c:v>
                </c:pt>
                <c:pt idx="24">
                  <c:v>8.51</c:v>
                </c:pt>
                <c:pt idx="25">
                  <c:v>6.29</c:v>
                </c:pt>
                <c:pt idx="26">
                  <c:v>5.17</c:v>
                </c:pt>
                <c:pt idx="27">
                  <c:v>4.46</c:v>
                </c:pt>
                <c:pt idx="28">
                  <c:v>11.07</c:v>
                </c:pt>
                <c:pt idx="29">
                  <c:v>11.8</c:v>
                </c:pt>
                <c:pt idx="30">
                  <c:v>11.04</c:v>
                </c:pt>
                <c:pt idx="31">
                  <c:v>7.77</c:v>
                </c:pt>
                <c:pt idx="32">
                  <c:v>9.98</c:v>
                </c:pt>
                <c:pt idx="33">
                  <c:v>2.98</c:v>
                </c:pt>
                <c:pt idx="34">
                  <c:v>10.87</c:v>
                </c:pt>
                <c:pt idx="35">
                  <c:v>10.58</c:v>
                </c:pt>
                <c:pt idx="36">
                  <c:v>8.16</c:v>
                </c:pt>
                <c:pt idx="37">
                  <c:v>7.64</c:v>
                </c:pt>
                <c:pt idx="38">
                  <c:v>9.93</c:v>
                </c:pt>
                <c:pt idx="39">
                  <c:v>8.19</c:v>
                </c:pt>
              </c:numCache>
            </c:numRef>
          </c:xVal>
          <c:yVal>
            <c:numRef>
              <c:f>'Линейная модель'!$B$2:$B$41</c:f>
              <c:numCache>
                <c:formatCode>General</c:formatCode>
                <c:ptCount val="40"/>
                <c:pt idx="0">
                  <c:v>14.16</c:v>
                </c:pt>
                <c:pt idx="1">
                  <c:v>12.05</c:v>
                </c:pt>
                <c:pt idx="2">
                  <c:v>54.24</c:v>
                </c:pt>
                <c:pt idx="3">
                  <c:v>4.3600000000000003</c:v>
                </c:pt>
                <c:pt idx="4">
                  <c:v>8.4600000000000009</c:v>
                </c:pt>
                <c:pt idx="5">
                  <c:v>23.27</c:v>
                </c:pt>
                <c:pt idx="6">
                  <c:v>53.1</c:v>
                </c:pt>
                <c:pt idx="7">
                  <c:v>2.63</c:v>
                </c:pt>
                <c:pt idx="8">
                  <c:v>1.62</c:v>
                </c:pt>
                <c:pt idx="9">
                  <c:v>7.96</c:v>
                </c:pt>
                <c:pt idx="10">
                  <c:v>5.22</c:v>
                </c:pt>
                <c:pt idx="11">
                  <c:v>34.729999999999997</c:v>
                </c:pt>
                <c:pt idx="12">
                  <c:v>4.45</c:v>
                </c:pt>
                <c:pt idx="13">
                  <c:v>20.99</c:v>
                </c:pt>
                <c:pt idx="14">
                  <c:v>11.75</c:v>
                </c:pt>
                <c:pt idx="15">
                  <c:v>10.58</c:v>
                </c:pt>
                <c:pt idx="16">
                  <c:v>11.61</c:v>
                </c:pt>
                <c:pt idx="17">
                  <c:v>19.87</c:v>
                </c:pt>
                <c:pt idx="18">
                  <c:v>1.08</c:v>
                </c:pt>
                <c:pt idx="19">
                  <c:v>31.67</c:v>
                </c:pt>
                <c:pt idx="20">
                  <c:v>24.66</c:v>
                </c:pt>
                <c:pt idx="21">
                  <c:v>25.14</c:v>
                </c:pt>
                <c:pt idx="22">
                  <c:v>20.61</c:v>
                </c:pt>
                <c:pt idx="23">
                  <c:v>14.11</c:v>
                </c:pt>
                <c:pt idx="24">
                  <c:v>9.82</c:v>
                </c:pt>
                <c:pt idx="25">
                  <c:v>9.51</c:v>
                </c:pt>
                <c:pt idx="26">
                  <c:v>7.56</c:v>
                </c:pt>
                <c:pt idx="27">
                  <c:v>6.48</c:v>
                </c:pt>
                <c:pt idx="28">
                  <c:v>17.72</c:v>
                </c:pt>
                <c:pt idx="29">
                  <c:v>25.15</c:v>
                </c:pt>
                <c:pt idx="30">
                  <c:v>18.670000000000002</c:v>
                </c:pt>
                <c:pt idx="31">
                  <c:v>8.7100000000000009</c:v>
                </c:pt>
                <c:pt idx="32">
                  <c:v>25.55</c:v>
                </c:pt>
                <c:pt idx="33">
                  <c:v>7.14</c:v>
                </c:pt>
                <c:pt idx="34">
                  <c:v>21.25</c:v>
                </c:pt>
                <c:pt idx="35">
                  <c:v>17.190000000000001</c:v>
                </c:pt>
                <c:pt idx="36">
                  <c:v>13.1</c:v>
                </c:pt>
                <c:pt idx="37">
                  <c:v>8.3699999999999992</c:v>
                </c:pt>
                <c:pt idx="38">
                  <c:v>19.37</c:v>
                </c:pt>
                <c:pt idx="39">
                  <c:v>13.05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CE-48CC-BB1B-6E3F7CC3F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70496"/>
        <c:axId val="488972576"/>
      </c:scatterChart>
      <c:valAx>
        <c:axId val="48897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972576"/>
        <c:crosses val="autoZero"/>
        <c:crossBetween val="midCat"/>
      </c:valAx>
      <c:valAx>
        <c:axId val="48897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97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832739966308334E-2"/>
          <c:y val="0.11426958755296697"/>
          <c:w val="0.77946267665749791"/>
          <c:h val="0.77618304670314553"/>
        </c:manualLayout>
      </c:layout>
      <c:scatterChart>
        <c:scatterStyle val="lineMarker"/>
        <c:varyColors val="0"/>
        <c:ser>
          <c:idx val="0"/>
          <c:order val="0"/>
          <c:tx>
            <c:v>Смоделированный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Квадратичная2!$C$31:$C$70</c:f>
                <c:numCache>
                  <c:formatCode>General</c:formatCode>
                  <c:ptCount val="40"/>
                  <c:pt idx="0">
                    <c:v>3.6689548087868684</c:v>
                  </c:pt>
                  <c:pt idx="1">
                    <c:v>4.1944452106997216</c:v>
                  </c:pt>
                  <c:pt idx="2">
                    <c:v>11.956951129777256</c:v>
                  </c:pt>
                  <c:pt idx="3">
                    <c:v>5.9090277573512351</c:v>
                  </c:pt>
                  <c:pt idx="4">
                    <c:v>4.3888419368538516</c:v>
                  </c:pt>
                  <c:pt idx="5">
                    <c:v>4.515739679359962</c:v>
                  </c:pt>
                  <c:pt idx="6">
                    <c:v>10.698817699855066</c:v>
                  </c:pt>
                  <c:pt idx="7">
                    <c:v>5.0309393836033074</c:v>
                  </c:pt>
                  <c:pt idx="8">
                    <c:v>4.5045370019350495</c:v>
                  </c:pt>
                  <c:pt idx="9">
                    <c:v>4.1502952556690342</c:v>
                  </c:pt>
                  <c:pt idx="10">
                    <c:v>4.9478970194223919</c:v>
                  </c:pt>
                  <c:pt idx="11">
                    <c:v>6.5668564972084598</c:v>
                  </c:pt>
                  <c:pt idx="12">
                    <c:v>6.0202747336676516</c:v>
                  </c:pt>
                  <c:pt idx="13">
                    <c:v>4.4914209258669038</c:v>
                  </c:pt>
                  <c:pt idx="14">
                    <c:v>4.715971709223739</c:v>
                  </c:pt>
                  <c:pt idx="15">
                    <c:v>3.686402149336697</c:v>
                  </c:pt>
                  <c:pt idx="16">
                    <c:v>4.07351514749387</c:v>
                  </c:pt>
                  <c:pt idx="17">
                    <c:v>4.1786771623607217</c:v>
                  </c:pt>
                  <c:pt idx="18">
                    <c:v>5.3486222766592766</c:v>
                  </c:pt>
                  <c:pt idx="19">
                    <c:v>8.2858814455349474</c:v>
                  </c:pt>
                  <c:pt idx="20">
                    <c:v>4.6769694806378341</c:v>
                  </c:pt>
                  <c:pt idx="21">
                    <c:v>4.5905737915257232</c:v>
                  </c:pt>
                  <c:pt idx="22">
                    <c:v>4.1098494917117652</c:v>
                  </c:pt>
                  <c:pt idx="23">
                    <c:v>3.6640039412869512</c:v>
                  </c:pt>
                  <c:pt idx="24">
                    <c:v>3.8973489729339512</c:v>
                  </c:pt>
                  <c:pt idx="25">
                    <c:v>4.9086000697334873</c:v>
                  </c:pt>
                  <c:pt idx="26">
                    <c:v>5.4394513067883201</c:v>
                  </c:pt>
                  <c:pt idx="27">
                    <c:v>5.7424677997785398</c:v>
                  </c:pt>
                  <c:pt idx="28">
                    <c:v>3.9864515952815101</c:v>
                  </c:pt>
                  <c:pt idx="29">
                    <c:v>4.4674187965314172</c:v>
                  </c:pt>
                  <c:pt idx="30">
                    <c:v>3.9711211115704912</c:v>
                  </c:pt>
                  <c:pt idx="31">
                    <c:v>4.1944452106997216</c:v>
                  </c:pt>
                  <c:pt idx="32">
                    <c:v>3.6644223580198476</c:v>
                  </c:pt>
                  <c:pt idx="33">
                    <c:v>6.2536211853416468</c:v>
                  </c:pt>
                  <c:pt idx="34">
                    <c:v>3.8911313250179278</c:v>
                  </c:pt>
                  <c:pt idx="35">
                    <c:v>3.7819447961719601</c:v>
                  </c:pt>
                  <c:pt idx="36">
                    <c:v>4.028535653383055</c:v>
                  </c:pt>
                  <c:pt idx="37">
                    <c:v>4.253213092312893</c:v>
                  </c:pt>
                  <c:pt idx="38">
                    <c:v>3.6610052294978135</c:v>
                  </c:pt>
                  <c:pt idx="39">
                    <c:v>4.0165511308827471</c:v>
                  </c:pt>
                </c:numCache>
              </c:numRef>
            </c:plus>
            <c:minus>
              <c:numRef>
                <c:f>Квадратичная2!$C$31:$C$70</c:f>
                <c:numCache>
                  <c:formatCode>General</c:formatCode>
                  <c:ptCount val="40"/>
                  <c:pt idx="0">
                    <c:v>3.6689548087868684</c:v>
                  </c:pt>
                  <c:pt idx="1">
                    <c:v>4.1944452106997216</c:v>
                  </c:pt>
                  <c:pt idx="2">
                    <c:v>11.956951129777256</c:v>
                  </c:pt>
                  <c:pt idx="3">
                    <c:v>5.9090277573512351</c:v>
                  </c:pt>
                  <c:pt idx="4">
                    <c:v>4.3888419368538516</c:v>
                  </c:pt>
                  <c:pt idx="5">
                    <c:v>4.515739679359962</c:v>
                  </c:pt>
                  <c:pt idx="6">
                    <c:v>10.698817699855066</c:v>
                  </c:pt>
                  <c:pt idx="7">
                    <c:v>5.0309393836033074</c:v>
                  </c:pt>
                  <c:pt idx="8">
                    <c:v>4.5045370019350495</c:v>
                  </c:pt>
                  <c:pt idx="9">
                    <c:v>4.1502952556690342</c:v>
                  </c:pt>
                  <c:pt idx="10">
                    <c:v>4.9478970194223919</c:v>
                  </c:pt>
                  <c:pt idx="11">
                    <c:v>6.5668564972084598</c:v>
                  </c:pt>
                  <c:pt idx="12">
                    <c:v>6.0202747336676516</c:v>
                  </c:pt>
                  <c:pt idx="13">
                    <c:v>4.4914209258669038</c:v>
                  </c:pt>
                  <c:pt idx="14">
                    <c:v>4.715971709223739</c:v>
                  </c:pt>
                  <c:pt idx="15">
                    <c:v>3.686402149336697</c:v>
                  </c:pt>
                  <c:pt idx="16">
                    <c:v>4.07351514749387</c:v>
                  </c:pt>
                  <c:pt idx="17">
                    <c:v>4.1786771623607217</c:v>
                  </c:pt>
                  <c:pt idx="18">
                    <c:v>5.3486222766592766</c:v>
                  </c:pt>
                  <c:pt idx="19">
                    <c:v>8.2858814455349474</c:v>
                  </c:pt>
                  <c:pt idx="20">
                    <c:v>4.6769694806378341</c:v>
                  </c:pt>
                  <c:pt idx="21">
                    <c:v>4.5905737915257232</c:v>
                  </c:pt>
                  <c:pt idx="22">
                    <c:v>4.1098494917117652</c:v>
                  </c:pt>
                  <c:pt idx="23">
                    <c:v>3.6640039412869512</c:v>
                  </c:pt>
                  <c:pt idx="24">
                    <c:v>3.8973489729339512</c:v>
                  </c:pt>
                  <c:pt idx="25">
                    <c:v>4.9086000697334873</c:v>
                  </c:pt>
                  <c:pt idx="26">
                    <c:v>5.4394513067883201</c:v>
                  </c:pt>
                  <c:pt idx="27">
                    <c:v>5.7424677997785398</c:v>
                  </c:pt>
                  <c:pt idx="28">
                    <c:v>3.9864515952815101</c:v>
                  </c:pt>
                  <c:pt idx="29">
                    <c:v>4.4674187965314172</c:v>
                  </c:pt>
                  <c:pt idx="30">
                    <c:v>3.9711211115704912</c:v>
                  </c:pt>
                  <c:pt idx="31">
                    <c:v>4.1944452106997216</c:v>
                  </c:pt>
                  <c:pt idx="32">
                    <c:v>3.6644223580198476</c:v>
                  </c:pt>
                  <c:pt idx="33">
                    <c:v>6.2536211853416468</c:v>
                  </c:pt>
                  <c:pt idx="34">
                    <c:v>3.8911313250179278</c:v>
                  </c:pt>
                  <c:pt idx="35">
                    <c:v>3.7819447961719601</c:v>
                  </c:pt>
                  <c:pt idx="36">
                    <c:v>4.028535653383055</c:v>
                  </c:pt>
                  <c:pt idx="37">
                    <c:v>4.253213092312893</c:v>
                  </c:pt>
                  <c:pt idx="38">
                    <c:v>3.6610052294978135</c:v>
                  </c:pt>
                  <c:pt idx="39">
                    <c:v>4.0165511308827471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Квадратичная2!$A$31:$A$70</c:f>
              <c:numCache>
                <c:formatCode>General</c:formatCode>
                <c:ptCount val="40"/>
                <c:pt idx="0">
                  <c:v>9.5</c:v>
                </c:pt>
                <c:pt idx="1">
                  <c:v>7.77</c:v>
                </c:pt>
                <c:pt idx="2">
                  <c:v>17.02</c:v>
                </c:pt>
                <c:pt idx="3">
                  <c:v>4.03</c:v>
                </c:pt>
                <c:pt idx="4">
                  <c:v>7.35</c:v>
                </c:pt>
                <c:pt idx="5">
                  <c:v>11.86</c:v>
                </c:pt>
                <c:pt idx="6">
                  <c:v>16.34</c:v>
                </c:pt>
                <c:pt idx="7">
                  <c:v>6.04</c:v>
                </c:pt>
                <c:pt idx="8">
                  <c:v>7.11</c:v>
                </c:pt>
                <c:pt idx="9">
                  <c:v>7.87</c:v>
                </c:pt>
                <c:pt idx="10">
                  <c:v>6.21</c:v>
                </c:pt>
                <c:pt idx="11">
                  <c:v>13.73</c:v>
                </c:pt>
                <c:pt idx="12">
                  <c:v>3.72</c:v>
                </c:pt>
                <c:pt idx="13">
                  <c:v>11.83</c:v>
                </c:pt>
                <c:pt idx="14">
                  <c:v>6.68</c:v>
                </c:pt>
                <c:pt idx="15">
                  <c:v>9.35</c:v>
                </c:pt>
                <c:pt idx="16">
                  <c:v>8.0500000000000007</c:v>
                </c:pt>
                <c:pt idx="17">
                  <c:v>11.4</c:v>
                </c:pt>
                <c:pt idx="18">
                  <c:v>5.37</c:v>
                </c:pt>
                <c:pt idx="19">
                  <c:v>14.91</c:v>
                </c:pt>
                <c:pt idx="20">
                  <c:v>12.05</c:v>
                </c:pt>
                <c:pt idx="21">
                  <c:v>11.95</c:v>
                </c:pt>
                <c:pt idx="22">
                  <c:v>11.29</c:v>
                </c:pt>
                <c:pt idx="23">
                  <c:v>9.56</c:v>
                </c:pt>
                <c:pt idx="24">
                  <c:v>8.51</c:v>
                </c:pt>
                <c:pt idx="25">
                  <c:v>6.29</c:v>
                </c:pt>
                <c:pt idx="26">
                  <c:v>5.17</c:v>
                </c:pt>
                <c:pt idx="27">
                  <c:v>4.46</c:v>
                </c:pt>
                <c:pt idx="28">
                  <c:v>11.07</c:v>
                </c:pt>
                <c:pt idx="29">
                  <c:v>11.8</c:v>
                </c:pt>
                <c:pt idx="30">
                  <c:v>11.04</c:v>
                </c:pt>
                <c:pt idx="31">
                  <c:v>7.77</c:v>
                </c:pt>
                <c:pt idx="32">
                  <c:v>9.98</c:v>
                </c:pt>
                <c:pt idx="33">
                  <c:v>2.98</c:v>
                </c:pt>
                <c:pt idx="34">
                  <c:v>10.87</c:v>
                </c:pt>
                <c:pt idx="35">
                  <c:v>10.58</c:v>
                </c:pt>
                <c:pt idx="36">
                  <c:v>8.16</c:v>
                </c:pt>
                <c:pt idx="37">
                  <c:v>7.64</c:v>
                </c:pt>
                <c:pt idx="38">
                  <c:v>9.93</c:v>
                </c:pt>
                <c:pt idx="39">
                  <c:v>8.19</c:v>
                </c:pt>
              </c:numCache>
            </c:numRef>
          </c:xVal>
          <c:yVal>
            <c:numRef>
              <c:f>Квадратичная2!$D$31:$D$70</c:f>
              <c:numCache>
                <c:formatCode>General</c:formatCode>
                <c:ptCount val="40"/>
                <c:pt idx="0">
                  <c:v>15.495085749999999</c:v>
                </c:pt>
                <c:pt idx="1">
                  <c:v>10.2491749007</c:v>
                </c:pt>
                <c:pt idx="2">
                  <c:v>50.511673673199986</c:v>
                </c:pt>
                <c:pt idx="3">
                  <c:v>2.5003459447000003</c:v>
                </c:pt>
                <c:pt idx="4">
                  <c:v>9.1341526174999998</c:v>
                </c:pt>
                <c:pt idx="5">
                  <c:v>24.346154546799998</c:v>
                </c:pt>
                <c:pt idx="6">
                  <c:v>46.528608434799992</c:v>
                </c:pt>
                <c:pt idx="7">
                  <c:v>6.0542687727999995</c:v>
                </c:pt>
                <c:pt idx="8">
                  <c:v>8.5248093743000002</c:v>
                </c:pt>
                <c:pt idx="9">
                  <c:v>10.5237867127</c:v>
                </c:pt>
                <c:pt idx="10">
                  <c:v>6.419920370299999</c:v>
                </c:pt>
                <c:pt idx="11">
                  <c:v>32.748380520699996</c:v>
                </c:pt>
                <c:pt idx="12">
                  <c:v>2.0785077872</c:v>
                </c:pt>
                <c:pt idx="13">
                  <c:v>24.221367708700001</c:v>
                </c:pt>
                <c:pt idx="14">
                  <c:v>7.4836548591999996</c:v>
                </c:pt>
                <c:pt idx="15">
                  <c:v>14.9986248175</c:v>
                </c:pt>
                <c:pt idx="16">
                  <c:v>11.026937357500001</c:v>
                </c:pt>
                <c:pt idx="17">
                  <c:v>22.46748668</c:v>
                </c:pt>
                <c:pt idx="18">
                  <c:v>4.7119894126999995</c:v>
                </c:pt>
                <c:pt idx="19">
                  <c:v>38.682243122299994</c:v>
                </c:pt>
                <c:pt idx="20">
                  <c:v>25.1438105575</c:v>
                </c:pt>
                <c:pt idx="21">
                  <c:v>24.722411357499997</c:v>
                </c:pt>
                <c:pt idx="22">
                  <c:v>22.029249070299997</c:v>
                </c:pt>
                <c:pt idx="23">
                  <c:v>15.695882468800001</c:v>
                </c:pt>
                <c:pt idx="24">
                  <c:v>12.364458418299998</c:v>
                </c:pt>
                <c:pt idx="25">
                  <c:v>6.5955033703000003</c:v>
                </c:pt>
                <c:pt idx="26">
                  <c:v>4.3418604486999994</c:v>
                </c:pt>
                <c:pt idx="27">
                  <c:v>3.1413468027999998</c:v>
                </c:pt>
                <c:pt idx="28">
                  <c:v>21.1655211767</c:v>
                </c:pt>
                <c:pt idx="29">
                  <c:v>24.096896920000002</c:v>
                </c:pt>
                <c:pt idx="30">
                  <c:v>21.049056972799995</c:v>
                </c:pt>
                <c:pt idx="31">
                  <c:v>10.2491749007</c:v>
                </c:pt>
                <c:pt idx="32">
                  <c:v>17.136857033200002</c:v>
                </c:pt>
                <c:pt idx="33">
                  <c:v>1.2079672731999997</c:v>
                </c:pt>
                <c:pt idx="34">
                  <c:v>20.395062972699996</c:v>
                </c:pt>
                <c:pt idx="35">
                  <c:v>19.302848921199999</c:v>
                </c:pt>
                <c:pt idx="36">
                  <c:v>11.3400194048</c:v>
                </c:pt>
                <c:pt idx="37">
                  <c:v>9.8974294767999993</c:v>
                </c:pt>
                <c:pt idx="38">
                  <c:v>16.962064156699999</c:v>
                </c:pt>
                <c:pt idx="39">
                  <c:v>11.426142866299999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A9-41CE-BC3B-12481C919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252112"/>
        <c:axId val="1719254192"/>
      </c:scatterChart>
      <c:scatterChart>
        <c:scatterStyle val="lineMarker"/>
        <c:varyColors val="0"/>
        <c:ser>
          <c:idx val="1"/>
          <c:order val="1"/>
          <c:tx>
            <c:v>Реальные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Квадратичная2!$A$31:$A$70</c:f>
              <c:numCache>
                <c:formatCode>General</c:formatCode>
                <c:ptCount val="40"/>
                <c:pt idx="0">
                  <c:v>9.5</c:v>
                </c:pt>
                <c:pt idx="1">
                  <c:v>7.77</c:v>
                </c:pt>
                <c:pt idx="2">
                  <c:v>17.02</c:v>
                </c:pt>
                <c:pt idx="3">
                  <c:v>4.03</c:v>
                </c:pt>
                <c:pt idx="4">
                  <c:v>7.35</c:v>
                </c:pt>
                <c:pt idx="5">
                  <c:v>11.86</c:v>
                </c:pt>
                <c:pt idx="6">
                  <c:v>16.34</c:v>
                </c:pt>
                <c:pt idx="7">
                  <c:v>6.04</c:v>
                </c:pt>
                <c:pt idx="8">
                  <c:v>7.11</c:v>
                </c:pt>
                <c:pt idx="9">
                  <c:v>7.87</c:v>
                </c:pt>
                <c:pt idx="10">
                  <c:v>6.21</c:v>
                </c:pt>
                <c:pt idx="11">
                  <c:v>13.73</c:v>
                </c:pt>
                <c:pt idx="12">
                  <c:v>3.72</c:v>
                </c:pt>
                <c:pt idx="13">
                  <c:v>11.83</c:v>
                </c:pt>
                <c:pt idx="14">
                  <c:v>6.68</c:v>
                </c:pt>
                <c:pt idx="15">
                  <c:v>9.35</c:v>
                </c:pt>
                <c:pt idx="16">
                  <c:v>8.0500000000000007</c:v>
                </c:pt>
                <c:pt idx="17">
                  <c:v>11.4</c:v>
                </c:pt>
                <c:pt idx="18">
                  <c:v>5.37</c:v>
                </c:pt>
                <c:pt idx="19">
                  <c:v>14.91</c:v>
                </c:pt>
                <c:pt idx="20">
                  <c:v>12.05</c:v>
                </c:pt>
                <c:pt idx="21">
                  <c:v>11.95</c:v>
                </c:pt>
                <c:pt idx="22">
                  <c:v>11.29</c:v>
                </c:pt>
                <c:pt idx="23">
                  <c:v>9.56</c:v>
                </c:pt>
                <c:pt idx="24">
                  <c:v>8.51</c:v>
                </c:pt>
                <c:pt idx="25">
                  <c:v>6.29</c:v>
                </c:pt>
                <c:pt idx="26">
                  <c:v>5.17</c:v>
                </c:pt>
                <c:pt idx="27">
                  <c:v>4.46</c:v>
                </c:pt>
                <c:pt idx="28">
                  <c:v>11.07</c:v>
                </c:pt>
                <c:pt idx="29">
                  <c:v>11.8</c:v>
                </c:pt>
                <c:pt idx="30">
                  <c:v>11.04</c:v>
                </c:pt>
                <c:pt idx="31">
                  <c:v>7.77</c:v>
                </c:pt>
                <c:pt idx="32">
                  <c:v>9.98</c:v>
                </c:pt>
                <c:pt idx="33">
                  <c:v>2.98</c:v>
                </c:pt>
                <c:pt idx="34">
                  <c:v>10.87</c:v>
                </c:pt>
                <c:pt idx="35">
                  <c:v>10.58</c:v>
                </c:pt>
                <c:pt idx="36">
                  <c:v>8.16</c:v>
                </c:pt>
                <c:pt idx="37">
                  <c:v>7.64</c:v>
                </c:pt>
                <c:pt idx="38">
                  <c:v>9.93</c:v>
                </c:pt>
                <c:pt idx="39">
                  <c:v>8.19</c:v>
                </c:pt>
              </c:numCache>
            </c:numRef>
          </c:xVal>
          <c:yVal>
            <c:numRef>
              <c:f>Квадратичная2!$AX$25:$AX$64</c:f>
              <c:numCache>
                <c:formatCode>General</c:formatCode>
                <c:ptCount val="40"/>
                <c:pt idx="0">
                  <c:v>14.16</c:v>
                </c:pt>
                <c:pt idx="1">
                  <c:v>12.05</c:v>
                </c:pt>
                <c:pt idx="2">
                  <c:v>54.24</c:v>
                </c:pt>
                <c:pt idx="3">
                  <c:v>4.3600000000000003</c:v>
                </c:pt>
                <c:pt idx="4">
                  <c:v>8.4600000000000009</c:v>
                </c:pt>
                <c:pt idx="5">
                  <c:v>23.27</c:v>
                </c:pt>
                <c:pt idx="6">
                  <c:v>53.1</c:v>
                </c:pt>
                <c:pt idx="7">
                  <c:v>2.63</c:v>
                </c:pt>
                <c:pt idx="8">
                  <c:v>1.62</c:v>
                </c:pt>
                <c:pt idx="9">
                  <c:v>7.96</c:v>
                </c:pt>
                <c:pt idx="10">
                  <c:v>5.22</c:v>
                </c:pt>
                <c:pt idx="11">
                  <c:v>34.729999999999997</c:v>
                </c:pt>
                <c:pt idx="12">
                  <c:v>4.45</c:v>
                </c:pt>
                <c:pt idx="13">
                  <c:v>20.99</c:v>
                </c:pt>
                <c:pt idx="14">
                  <c:v>11.75</c:v>
                </c:pt>
                <c:pt idx="15">
                  <c:v>10.58</c:v>
                </c:pt>
                <c:pt idx="16">
                  <c:v>11.61</c:v>
                </c:pt>
                <c:pt idx="17">
                  <c:v>19.87</c:v>
                </c:pt>
                <c:pt idx="18">
                  <c:v>1.08</c:v>
                </c:pt>
                <c:pt idx="19">
                  <c:v>31.67</c:v>
                </c:pt>
                <c:pt idx="20">
                  <c:v>24.66</c:v>
                </c:pt>
                <c:pt idx="21">
                  <c:v>25.14</c:v>
                </c:pt>
                <c:pt idx="22">
                  <c:v>20.61</c:v>
                </c:pt>
                <c:pt idx="23">
                  <c:v>14.11</c:v>
                </c:pt>
                <c:pt idx="24">
                  <c:v>9.82</c:v>
                </c:pt>
                <c:pt idx="25">
                  <c:v>9.51</c:v>
                </c:pt>
                <c:pt idx="26">
                  <c:v>7.56</c:v>
                </c:pt>
                <c:pt idx="27">
                  <c:v>6.48</c:v>
                </c:pt>
                <c:pt idx="28">
                  <c:v>17.72</c:v>
                </c:pt>
                <c:pt idx="29">
                  <c:v>25.15</c:v>
                </c:pt>
                <c:pt idx="30">
                  <c:v>18.670000000000002</c:v>
                </c:pt>
                <c:pt idx="31">
                  <c:v>8.7100000000000009</c:v>
                </c:pt>
                <c:pt idx="32">
                  <c:v>25.55</c:v>
                </c:pt>
                <c:pt idx="33">
                  <c:v>7.14</c:v>
                </c:pt>
                <c:pt idx="34">
                  <c:v>21.25</c:v>
                </c:pt>
                <c:pt idx="35">
                  <c:v>17.190000000000001</c:v>
                </c:pt>
                <c:pt idx="36">
                  <c:v>13.1</c:v>
                </c:pt>
                <c:pt idx="37">
                  <c:v>8.3699999999999992</c:v>
                </c:pt>
                <c:pt idx="38">
                  <c:v>19.37</c:v>
                </c:pt>
                <c:pt idx="39">
                  <c:v>13.05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A9-41CE-BC3B-12481C919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699952"/>
        <c:axId val="1514697872"/>
      </c:scatterChart>
      <c:valAx>
        <c:axId val="171925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9254192"/>
        <c:crosses val="autoZero"/>
        <c:crossBetween val="midCat"/>
      </c:valAx>
      <c:valAx>
        <c:axId val="171925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9252112"/>
        <c:crosses val="autoZero"/>
        <c:crossBetween val="midCat"/>
      </c:valAx>
      <c:valAx>
        <c:axId val="15146978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4699952"/>
        <c:crosses val="max"/>
        <c:crossBetween val="midCat"/>
      </c:valAx>
      <c:valAx>
        <c:axId val="1514699952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4697872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остатков с</a:t>
            </a:r>
            <a:r>
              <a:rPr lang="en-US" baseline="0"/>
              <a:t> </a:t>
            </a:r>
            <a:r>
              <a:rPr lang="ru-RU" baseline="0"/>
              <a:t>кривой плотности НР</a:t>
            </a:r>
            <a:endParaRPr lang="ru-RU"/>
          </a:p>
        </c:rich>
      </c:tx>
      <c:layout/>
      <c:overlay val="0"/>
      <c:spPr>
        <a:noFill/>
        <a:ln>
          <a:solidFill>
            <a:srgbClr val="002060">
              <a:alpha val="0"/>
            </a:srgb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FF0000"/>
              </a:solidFill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EA4-47AE-B8EE-98C609F3474C}"/>
              </c:ext>
            </c:extLst>
          </c:dPt>
          <c:cat>
            <c:strRef>
              <c:f>[1]Лист1!$D$327:$L$327</c:f>
              <c:strCache>
                <c:ptCount val="9"/>
                <c:pt idx="0">
                  <c:v>(-inf;-12]</c:v>
                </c:pt>
                <c:pt idx="1">
                  <c:v>(-12;-8]</c:v>
                </c:pt>
                <c:pt idx="2">
                  <c:v>(-8;-4]</c:v>
                </c:pt>
                <c:pt idx="3">
                  <c:v>(-4;0]</c:v>
                </c:pt>
                <c:pt idx="4">
                  <c:v>(0;4]</c:v>
                </c:pt>
                <c:pt idx="5">
                  <c:v>(4;8]</c:v>
                </c:pt>
                <c:pt idx="6">
                  <c:v>(8;12]</c:v>
                </c:pt>
                <c:pt idx="7">
                  <c:v>(12;16]</c:v>
                </c:pt>
                <c:pt idx="8">
                  <c:v>(16;inf)</c:v>
                </c:pt>
              </c:strCache>
            </c:strRef>
          </c:cat>
          <c:val>
            <c:numRef>
              <c:f>Квадратичная2!$G$31:$O$31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18</c:v>
                </c:pt>
                <c:pt idx="4">
                  <c:v>15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4-47AE-B8EE-98C609F34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64613184"/>
        <c:axId val="1364611104"/>
      </c:barChart>
      <c:scatterChart>
        <c:scatterStyle val="smoothMarker"/>
        <c:varyColors val="0"/>
        <c:ser>
          <c:idx val="1"/>
          <c:order val="1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Квадратичная2!$F$32:$O$32</c:f>
              <c:numCache>
                <c:formatCode>General</c:formatCode>
                <c:ptCount val="10"/>
                <c:pt idx="0">
                  <c:v>-16</c:v>
                </c:pt>
                <c:pt idx="1">
                  <c:v>-12</c:v>
                </c:pt>
                <c:pt idx="2">
                  <c:v>-8</c:v>
                </c:pt>
                <c:pt idx="3">
                  <c:v>-4</c:v>
                </c:pt>
                <c:pt idx="4">
                  <c:v>0</c:v>
                </c:pt>
                <c:pt idx="5">
                  <c:v>4</c:v>
                </c:pt>
                <c:pt idx="6">
                  <c:v>8</c:v>
                </c:pt>
                <c:pt idx="7">
                  <c:v>12</c:v>
                </c:pt>
                <c:pt idx="8">
                  <c:v>16</c:v>
                </c:pt>
                <c:pt idx="9">
                  <c:v>20</c:v>
                </c:pt>
              </c:numCache>
            </c:numRef>
          </c:xVal>
          <c:yVal>
            <c:numRef>
              <c:f>Квадратичная2!$F$33:$O$33</c:f>
              <c:numCache>
                <c:formatCode>General</c:formatCode>
                <c:ptCount val="10"/>
                <c:pt idx="0">
                  <c:v>4.768176402929681E-4</c:v>
                </c:pt>
                <c:pt idx="1">
                  <c:v>4.4789060589685804E-3</c:v>
                </c:pt>
                <c:pt idx="2">
                  <c:v>2.2184166935891109E-2</c:v>
                </c:pt>
                <c:pt idx="3">
                  <c:v>5.7938310552296549E-2</c:v>
                </c:pt>
                <c:pt idx="4">
                  <c:v>7.9788456080286549E-2</c:v>
                </c:pt>
                <c:pt idx="5">
                  <c:v>5.7938310552296549E-2</c:v>
                </c:pt>
                <c:pt idx="6">
                  <c:v>2.2184166935891109E-2</c:v>
                </c:pt>
                <c:pt idx="7">
                  <c:v>4.4789060589685804E-3</c:v>
                </c:pt>
                <c:pt idx="8">
                  <c:v>4.768176402929681E-4</c:v>
                </c:pt>
                <c:pt idx="9">
                  <c:v>2.6766045152977071E-5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EA4-47AE-B8EE-98C609F34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150656"/>
        <c:axId val="1272144416"/>
      </c:scatterChart>
      <c:catAx>
        <c:axId val="136461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611104"/>
        <c:crosses val="autoZero"/>
        <c:auto val="1"/>
        <c:lblAlgn val="ctr"/>
        <c:lblOffset val="100"/>
        <c:noMultiLvlLbl val="0"/>
      </c:catAx>
      <c:valAx>
        <c:axId val="136461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613184"/>
        <c:crosses val="autoZero"/>
        <c:crossBetween val="between"/>
      </c:valAx>
      <c:valAx>
        <c:axId val="12721444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2150656"/>
        <c:crosses val="max"/>
        <c:crossBetween val="midCat"/>
      </c:valAx>
      <c:valAx>
        <c:axId val="1272150656"/>
        <c:scaling>
          <c:orientation val="minMax"/>
          <c:max val="20"/>
          <c:min val="-16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21444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разброса отстатков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Квадратичная2!$A$31:$A$70</c:f>
              <c:numCache>
                <c:formatCode>General</c:formatCode>
                <c:ptCount val="40"/>
                <c:pt idx="0">
                  <c:v>9.5</c:v>
                </c:pt>
                <c:pt idx="1">
                  <c:v>7.77</c:v>
                </c:pt>
                <c:pt idx="2">
                  <c:v>17.02</c:v>
                </c:pt>
                <c:pt idx="3">
                  <c:v>4.03</c:v>
                </c:pt>
                <c:pt idx="4">
                  <c:v>7.35</c:v>
                </c:pt>
                <c:pt idx="5">
                  <c:v>11.86</c:v>
                </c:pt>
                <c:pt idx="6">
                  <c:v>16.34</c:v>
                </c:pt>
                <c:pt idx="7">
                  <c:v>6.04</c:v>
                </c:pt>
                <c:pt idx="8">
                  <c:v>7.11</c:v>
                </c:pt>
                <c:pt idx="9">
                  <c:v>7.87</c:v>
                </c:pt>
                <c:pt idx="10">
                  <c:v>6.21</c:v>
                </c:pt>
                <c:pt idx="11">
                  <c:v>13.73</c:v>
                </c:pt>
                <c:pt idx="12">
                  <c:v>3.72</c:v>
                </c:pt>
                <c:pt idx="13">
                  <c:v>11.83</c:v>
                </c:pt>
                <c:pt idx="14">
                  <c:v>6.68</c:v>
                </c:pt>
                <c:pt idx="15">
                  <c:v>9.35</c:v>
                </c:pt>
                <c:pt idx="16">
                  <c:v>8.0500000000000007</c:v>
                </c:pt>
                <c:pt idx="17">
                  <c:v>11.4</c:v>
                </c:pt>
                <c:pt idx="18">
                  <c:v>5.37</c:v>
                </c:pt>
                <c:pt idx="19">
                  <c:v>14.91</c:v>
                </c:pt>
                <c:pt idx="20">
                  <c:v>12.05</c:v>
                </c:pt>
                <c:pt idx="21">
                  <c:v>11.95</c:v>
                </c:pt>
                <c:pt idx="22">
                  <c:v>11.29</c:v>
                </c:pt>
                <c:pt idx="23">
                  <c:v>9.56</c:v>
                </c:pt>
                <c:pt idx="24">
                  <c:v>8.51</c:v>
                </c:pt>
                <c:pt idx="25">
                  <c:v>6.29</c:v>
                </c:pt>
                <c:pt idx="26">
                  <c:v>5.17</c:v>
                </c:pt>
                <c:pt idx="27">
                  <c:v>4.46</c:v>
                </c:pt>
                <c:pt idx="28">
                  <c:v>11.07</c:v>
                </c:pt>
                <c:pt idx="29">
                  <c:v>11.8</c:v>
                </c:pt>
                <c:pt idx="30">
                  <c:v>11.04</c:v>
                </c:pt>
                <c:pt idx="31">
                  <c:v>7.77</c:v>
                </c:pt>
                <c:pt idx="32">
                  <c:v>9.98</c:v>
                </c:pt>
                <c:pt idx="33">
                  <c:v>2.98</c:v>
                </c:pt>
                <c:pt idx="34">
                  <c:v>10.87</c:v>
                </c:pt>
                <c:pt idx="35">
                  <c:v>10.58</c:v>
                </c:pt>
                <c:pt idx="36">
                  <c:v>8.16</c:v>
                </c:pt>
                <c:pt idx="37">
                  <c:v>7.64</c:v>
                </c:pt>
                <c:pt idx="38">
                  <c:v>9.93</c:v>
                </c:pt>
                <c:pt idx="39">
                  <c:v>8.19</c:v>
                </c:pt>
              </c:numCache>
            </c:numRef>
          </c:xVal>
          <c:yVal>
            <c:numRef>
              <c:f>Квадратичная2!$E$31:$E$70</c:f>
              <c:numCache>
                <c:formatCode>General</c:formatCode>
                <c:ptCount val="40"/>
                <c:pt idx="0">
                  <c:v>-1.3350857499999993</c:v>
                </c:pt>
                <c:pt idx="1">
                  <c:v>1.8008250993000008</c:v>
                </c:pt>
                <c:pt idx="2">
                  <c:v>3.7283263268000155</c:v>
                </c:pt>
                <c:pt idx="3">
                  <c:v>1.8596540553000001</c:v>
                </c:pt>
                <c:pt idx="4">
                  <c:v>-0.674152617499999</c:v>
                </c:pt>
                <c:pt idx="5">
                  <c:v>-1.076154546799998</c:v>
                </c:pt>
                <c:pt idx="6">
                  <c:v>6.5713915652000097</c:v>
                </c:pt>
                <c:pt idx="7">
                  <c:v>-3.4242687727999996</c:v>
                </c:pt>
                <c:pt idx="8">
                  <c:v>-6.9048093743000001</c:v>
                </c:pt>
                <c:pt idx="9">
                  <c:v>-2.5637867126999998</c:v>
                </c:pt>
                <c:pt idx="10">
                  <c:v>-1.1999203702999992</c:v>
                </c:pt>
                <c:pt idx="11">
                  <c:v>1.9816194793000008</c:v>
                </c:pt>
                <c:pt idx="12">
                  <c:v>2.3714922128000002</c:v>
                </c:pt>
                <c:pt idx="13">
                  <c:v>-3.2313677087000023</c:v>
                </c:pt>
                <c:pt idx="14">
                  <c:v>4.2663451408000004</c:v>
                </c:pt>
                <c:pt idx="15">
                  <c:v>-4.4186248174999996</c:v>
                </c:pt>
                <c:pt idx="16">
                  <c:v>0.58306264249999806</c:v>
                </c:pt>
                <c:pt idx="17">
                  <c:v>-2.5974866799999994</c:v>
                </c:pt>
                <c:pt idx="18">
                  <c:v>-3.6319894126999994</c:v>
                </c:pt>
                <c:pt idx="19">
                  <c:v>-7.0122431222999921</c:v>
                </c:pt>
                <c:pt idx="20">
                  <c:v>-0.48381055750000002</c:v>
                </c:pt>
                <c:pt idx="21">
                  <c:v>0.41758864250000371</c:v>
                </c:pt>
                <c:pt idx="22">
                  <c:v>-1.4192490702999976</c:v>
                </c:pt>
                <c:pt idx="23">
                  <c:v>-1.5858824688000013</c:v>
                </c:pt>
                <c:pt idx="24">
                  <c:v>-2.5444584182999979</c:v>
                </c:pt>
                <c:pt idx="25">
                  <c:v>2.9144966296999995</c:v>
                </c:pt>
                <c:pt idx="26">
                  <c:v>3.2181395513000002</c:v>
                </c:pt>
                <c:pt idx="27">
                  <c:v>3.3386531972000006</c:v>
                </c:pt>
                <c:pt idx="28">
                  <c:v>-3.4455211767000016</c:v>
                </c:pt>
                <c:pt idx="29">
                  <c:v>1.0531030799999961</c:v>
                </c:pt>
                <c:pt idx="30">
                  <c:v>-2.3790569727999937</c:v>
                </c:pt>
                <c:pt idx="31">
                  <c:v>-1.5391749006999991</c:v>
                </c:pt>
                <c:pt idx="32">
                  <c:v>8.4131429667999988</c:v>
                </c:pt>
                <c:pt idx="33">
                  <c:v>5.9320327268000002</c:v>
                </c:pt>
                <c:pt idx="34">
                  <c:v>0.85493702730000365</c:v>
                </c:pt>
                <c:pt idx="35">
                  <c:v>-2.1128489211999977</c:v>
                </c:pt>
                <c:pt idx="36">
                  <c:v>1.7599805952000001</c:v>
                </c:pt>
                <c:pt idx="37">
                  <c:v>-1.5274294768000001</c:v>
                </c:pt>
                <c:pt idx="38">
                  <c:v>2.4079358433000024</c:v>
                </c:pt>
                <c:pt idx="39">
                  <c:v>1.6238571337000014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3-49A1-A5BA-7C62F38E3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118800"/>
        <c:axId val="1787111312"/>
      </c:scatterChart>
      <c:valAx>
        <c:axId val="178711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7111312"/>
        <c:crosses val="autoZero"/>
        <c:crossBetween val="midCat"/>
      </c:valAx>
      <c:valAx>
        <c:axId val="178711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711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90048118985127E-2"/>
          <c:y val="0.17171296296296298"/>
          <c:w val="0.88254396325459317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'Линейная модель'!$A$2:$A$41</c:f>
              <c:numCache>
                <c:formatCode>General</c:formatCode>
                <c:ptCount val="40"/>
                <c:pt idx="0">
                  <c:v>9.5</c:v>
                </c:pt>
                <c:pt idx="1">
                  <c:v>7.77</c:v>
                </c:pt>
                <c:pt idx="2">
                  <c:v>17.02</c:v>
                </c:pt>
                <c:pt idx="3">
                  <c:v>4.03</c:v>
                </c:pt>
                <c:pt idx="4">
                  <c:v>7.35</c:v>
                </c:pt>
                <c:pt idx="5">
                  <c:v>11.86</c:v>
                </c:pt>
                <c:pt idx="6">
                  <c:v>16.34</c:v>
                </c:pt>
                <c:pt idx="7">
                  <c:v>6.04</c:v>
                </c:pt>
                <c:pt idx="8">
                  <c:v>7.11</c:v>
                </c:pt>
                <c:pt idx="9">
                  <c:v>7.87</c:v>
                </c:pt>
                <c:pt idx="10">
                  <c:v>6.21</c:v>
                </c:pt>
                <c:pt idx="11">
                  <c:v>13.73</c:v>
                </c:pt>
                <c:pt idx="12">
                  <c:v>3.72</c:v>
                </c:pt>
                <c:pt idx="13">
                  <c:v>11.83</c:v>
                </c:pt>
                <c:pt idx="14">
                  <c:v>6.68</c:v>
                </c:pt>
                <c:pt idx="15">
                  <c:v>9.35</c:v>
                </c:pt>
                <c:pt idx="16">
                  <c:v>8.0500000000000007</c:v>
                </c:pt>
                <c:pt idx="17">
                  <c:v>11.4</c:v>
                </c:pt>
                <c:pt idx="18">
                  <c:v>5.37</c:v>
                </c:pt>
                <c:pt idx="19">
                  <c:v>14.91</c:v>
                </c:pt>
                <c:pt idx="20">
                  <c:v>12.05</c:v>
                </c:pt>
                <c:pt idx="21">
                  <c:v>11.95</c:v>
                </c:pt>
                <c:pt idx="22">
                  <c:v>11.29</c:v>
                </c:pt>
                <c:pt idx="23">
                  <c:v>9.56</c:v>
                </c:pt>
                <c:pt idx="24">
                  <c:v>8.51</c:v>
                </c:pt>
                <c:pt idx="25">
                  <c:v>6.29</c:v>
                </c:pt>
                <c:pt idx="26">
                  <c:v>5.17</c:v>
                </c:pt>
                <c:pt idx="27">
                  <c:v>4.46</c:v>
                </c:pt>
                <c:pt idx="28">
                  <c:v>11.07</c:v>
                </c:pt>
                <c:pt idx="29">
                  <c:v>11.8</c:v>
                </c:pt>
                <c:pt idx="30">
                  <c:v>11.04</c:v>
                </c:pt>
                <c:pt idx="31">
                  <c:v>7.77</c:v>
                </c:pt>
                <c:pt idx="32">
                  <c:v>9.98</c:v>
                </c:pt>
                <c:pt idx="33">
                  <c:v>2.98</c:v>
                </c:pt>
                <c:pt idx="34">
                  <c:v>10.87</c:v>
                </c:pt>
                <c:pt idx="35">
                  <c:v>10.58</c:v>
                </c:pt>
                <c:pt idx="36">
                  <c:v>8.16</c:v>
                </c:pt>
                <c:pt idx="37">
                  <c:v>7.64</c:v>
                </c:pt>
                <c:pt idx="38">
                  <c:v>9.93</c:v>
                </c:pt>
                <c:pt idx="39">
                  <c:v>8.19</c:v>
                </c:pt>
              </c:numCache>
            </c:numRef>
          </c:xVal>
          <c:yVal>
            <c:numRef>
              <c:f>'Линейная модель'!$B$2:$B$41</c:f>
              <c:numCache>
                <c:formatCode>General</c:formatCode>
                <c:ptCount val="40"/>
                <c:pt idx="0">
                  <c:v>14.16</c:v>
                </c:pt>
                <c:pt idx="1">
                  <c:v>12.05</c:v>
                </c:pt>
                <c:pt idx="2">
                  <c:v>54.24</c:v>
                </c:pt>
                <c:pt idx="3">
                  <c:v>4.3600000000000003</c:v>
                </c:pt>
                <c:pt idx="4">
                  <c:v>8.4600000000000009</c:v>
                </c:pt>
                <c:pt idx="5">
                  <c:v>23.27</c:v>
                </c:pt>
                <c:pt idx="6">
                  <c:v>53.1</c:v>
                </c:pt>
                <c:pt idx="7">
                  <c:v>2.63</c:v>
                </c:pt>
                <c:pt idx="8">
                  <c:v>1.62</c:v>
                </c:pt>
                <c:pt idx="9">
                  <c:v>7.96</c:v>
                </c:pt>
                <c:pt idx="10">
                  <c:v>5.22</c:v>
                </c:pt>
                <c:pt idx="11">
                  <c:v>34.729999999999997</c:v>
                </c:pt>
                <c:pt idx="12">
                  <c:v>4.45</c:v>
                </c:pt>
                <c:pt idx="13">
                  <c:v>20.99</c:v>
                </c:pt>
                <c:pt idx="14">
                  <c:v>11.75</c:v>
                </c:pt>
                <c:pt idx="15">
                  <c:v>10.58</c:v>
                </c:pt>
                <c:pt idx="16">
                  <c:v>11.61</c:v>
                </c:pt>
                <c:pt idx="17">
                  <c:v>19.87</c:v>
                </c:pt>
                <c:pt idx="18">
                  <c:v>1.08</c:v>
                </c:pt>
                <c:pt idx="19">
                  <c:v>31.67</c:v>
                </c:pt>
                <c:pt idx="20">
                  <c:v>24.66</c:v>
                </c:pt>
                <c:pt idx="21">
                  <c:v>25.14</c:v>
                </c:pt>
                <c:pt idx="22">
                  <c:v>20.61</c:v>
                </c:pt>
                <c:pt idx="23">
                  <c:v>14.11</c:v>
                </c:pt>
                <c:pt idx="24">
                  <c:v>9.82</c:v>
                </c:pt>
                <c:pt idx="25">
                  <c:v>9.51</c:v>
                </c:pt>
                <c:pt idx="26">
                  <c:v>7.56</c:v>
                </c:pt>
                <c:pt idx="27">
                  <c:v>6.48</c:v>
                </c:pt>
                <c:pt idx="28">
                  <c:v>17.72</c:v>
                </c:pt>
                <c:pt idx="29">
                  <c:v>25.15</c:v>
                </c:pt>
                <c:pt idx="30">
                  <c:v>18.670000000000002</c:v>
                </c:pt>
                <c:pt idx="31">
                  <c:v>8.7100000000000009</c:v>
                </c:pt>
                <c:pt idx="32">
                  <c:v>25.55</c:v>
                </c:pt>
                <c:pt idx="33">
                  <c:v>7.14</c:v>
                </c:pt>
                <c:pt idx="34">
                  <c:v>21.25</c:v>
                </c:pt>
                <c:pt idx="35">
                  <c:v>17.190000000000001</c:v>
                </c:pt>
                <c:pt idx="36">
                  <c:v>13.1</c:v>
                </c:pt>
                <c:pt idx="37">
                  <c:v>8.3699999999999992</c:v>
                </c:pt>
                <c:pt idx="38">
                  <c:v>19.37</c:v>
                </c:pt>
                <c:pt idx="39">
                  <c:v>13.05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F0-4CE4-B2BB-27C5EFC7F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70496"/>
        <c:axId val="488972576"/>
      </c:scatterChart>
      <c:valAx>
        <c:axId val="48897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972576"/>
        <c:crosses val="autoZero"/>
        <c:crossBetween val="midCat"/>
      </c:valAx>
      <c:valAx>
        <c:axId val="48897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97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4148753759794623E-2"/>
          <c:y val="0.1178295480621062"/>
          <c:w val="0.88254396325459317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'Линейная модель'!$A$2:$A$41</c:f>
              <c:numCache>
                <c:formatCode>General</c:formatCode>
                <c:ptCount val="40"/>
                <c:pt idx="0">
                  <c:v>9.5</c:v>
                </c:pt>
                <c:pt idx="1">
                  <c:v>7.77</c:v>
                </c:pt>
                <c:pt idx="2">
                  <c:v>17.02</c:v>
                </c:pt>
                <c:pt idx="3">
                  <c:v>4.03</c:v>
                </c:pt>
                <c:pt idx="4">
                  <c:v>7.35</c:v>
                </c:pt>
                <c:pt idx="5">
                  <c:v>11.86</c:v>
                </c:pt>
                <c:pt idx="6">
                  <c:v>16.34</c:v>
                </c:pt>
                <c:pt idx="7">
                  <c:v>6.04</c:v>
                </c:pt>
                <c:pt idx="8">
                  <c:v>7.11</c:v>
                </c:pt>
                <c:pt idx="9">
                  <c:v>7.87</c:v>
                </c:pt>
                <c:pt idx="10">
                  <c:v>6.21</c:v>
                </c:pt>
                <c:pt idx="11">
                  <c:v>13.73</c:v>
                </c:pt>
                <c:pt idx="12">
                  <c:v>3.72</c:v>
                </c:pt>
                <c:pt idx="13">
                  <c:v>11.83</c:v>
                </c:pt>
                <c:pt idx="14">
                  <c:v>6.68</c:v>
                </c:pt>
                <c:pt idx="15">
                  <c:v>9.35</c:v>
                </c:pt>
                <c:pt idx="16">
                  <c:v>8.0500000000000007</c:v>
                </c:pt>
                <c:pt idx="17">
                  <c:v>11.4</c:v>
                </c:pt>
                <c:pt idx="18">
                  <c:v>5.37</c:v>
                </c:pt>
                <c:pt idx="19">
                  <c:v>14.91</c:v>
                </c:pt>
                <c:pt idx="20">
                  <c:v>12.05</c:v>
                </c:pt>
                <c:pt idx="21">
                  <c:v>11.95</c:v>
                </c:pt>
                <c:pt idx="22">
                  <c:v>11.29</c:v>
                </c:pt>
                <c:pt idx="23">
                  <c:v>9.56</c:v>
                </c:pt>
                <c:pt idx="24">
                  <c:v>8.51</c:v>
                </c:pt>
                <c:pt idx="25">
                  <c:v>6.29</c:v>
                </c:pt>
                <c:pt idx="26">
                  <c:v>5.17</c:v>
                </c:pt>
                <c:pt idx="27">
                  <c:v>4.46</c:v>
                </c:pt>
                <c:pt idx="28">
                  <c:v>11.07</c:v>
                </c:pt>
                <c:pt idx="29">
                  <c:v>11.8</c:v>
                </c:pt>
                <c:pt idx="30">
                  <c:v>11.04</c:v>
                </c:pt>
                <c:pt idx="31">
                  <c:v>7.77</c:v>
                </c:pt>
                <c:pt idx="32">
                  <c:v>9.98</c:v>
                </c:pt>
                <c:pt idx="33">
                  <c:v>2.98</c:v>
                </c:pt>
                <c:pt idx="34">
                  <c:v>10.87</c:v>
                </c:pt>
                <c:pt idx="35">
                  <c:v>10.58</c:v>
                </c:pt>
                <c:pt idx="36">
                  <c:v>8.16</c:v>
                </c:pt>
                <c:pt idx="37">
                  <c:v>7.64</c:v>
                </c:pt>
                <c:pt idx="38">
                  <c:v>9.93</c:v>
                </c:pt>
                <c:pt idx="39">
                  <c:v>8.19</c:v>
                </c:pt>
              </c:numCache>
            </c:numRef>
          </c:xVal>
          <c:yVal>
            <c:numRef>
              <c:f>'Линейная модель'!$B$2:$B$41</c:f>
              <c:numCache>
                <c:formatCode>General</c:formatCode>
                <c:ptCount val="40"/>
                <c:pt idx="0">
                  <c:v>14.16</c:v>
                </c:pt>
                <c:pt idx="1">
                  <c:v>12.05</c:v>
                </c:pt>
                <c:pt idx="2">
                  <c:v>54.24</c:v>
                </c:pt>
                <c:pt idx="3">
                  <c:v>4.3600000000000003</c:v>
                </c:pt>
                <c:pt idx="4">
                  <c:v>8.4600000000000009</c:v>
                </c:pt>
                <c:pt idx="5">
                  <c:v>23.27</c:v>
                </c:pt>
                <c:pt idx="6">
                  <c:v>53.1</c:v>
                </c:pt>
                <c:pt idx="7">
                  <c:v>2.63</c:v>
                </c:pt>
                <c:pt idx="8">
                  <c:v>1.62</c:v>
                </c:pt>
                <c:pt idx="9">
                  <c:v>7.96</c:v>
                </c:pt>
                <c:pt idx="10">
                  <c:v>5.22</c:v>
                </c:pt>
                <c:pt idx="11">
                  <c:v>34.729999999999997</c:v>
                </c:pt>
                <c:pt idx="12">
                  <c:v>4.45</c:v>
                </c:pt>
                <c:pt idx="13">
                  <c:v>20.99</c:v>
                </c:pt>
                <c:pt idx="14">
                  <c:v>11.75</c:v>
                </c:pt>
                <c:pt idx="15">
                  <c:v>10.58</c:v>
                </c:pt>
                <c:pt idx="16">
                  <c:v>11.61</c:v>
                </c:pt>
                <c:pt idx="17">
                  <c:v>19.87</c:v>
                </c:pt>
                <c:pt idx="18">
                  <c:v>1.08</c:v>
                </c:pt>
                <c:pt idx="19">
                  <c:v>31.67</c:v>
                </c:pt>
                <c:pt idx="20">
                  <c:v>24.66</c:v>
                </c:pt>
                <c:pt idx="21">
                  <c:v>25.14</c:v>
                </c:pt>
                <c:pt idx="22">
                  <c:v>20.61</c:v>
                </c:pt>
                <c:pt idx="23">
                  <c:v>14.11</c:v>
                </c:pt>
                <c:pt idx="24">
                  <c:v>9.82</c:v>
                </c:pt>
                <c:pt idx="25">
                  <c:v>9.51</c:v>
                </c:pt>
                <c:pt idx="26">
                  <c:v>7.56</c:v>
                </c:pt>
                <c:pt idx="27">
                  <c:v>6.48</c:v>
                </c:pt>
                <c:pt idx="28">
                  <c:v>17.72</c:v>
                </c:pt>
                <c:pt idx="29">
                  <c:v>25.15</c:v>
                </c:pt>
                <c:pt idx="30">
                  <c:v>18.670000000000002</c:v>
                </c:pt>
                <c:pt idx="31">
                  <c:v>8.7100000000000009</c:v>
                </c:pt>
                <c:pt idx="32">
                  <c:v>25.55</c:v>
                </c:pt>
                <c:pt idx="33">
                  <c:v>7.14</c:v>
                </c:pt>
                <c:pt idx="34">
                  <c:v>21.25</c:v>
                </c:pt>
                <c:pt idx="35">
                  <c:v>17.190000000000001</c:v>
                </c:pt>
                <c:pt idx="36">
                  <c:v>13.1</c:v>
                </c:pt>
                <c:pt idx="37">
                  <c:v>8.3699999999999992</c:v>
                </c:pt>
                <c:pt idx="38">
                  <c:v>19.37</c:v>
                </c:pt>
                <c:pt idx="39">
                  <c:v>13.05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EA-4695-AB9B-D5FE47A67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70496"/>
        <c:axId val="488972576"/>
      </c:scatterChart>
      <c:valAx>
        <c:axId val="48897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972576"/>
        <c:crosses val="autoZero"/>
        <c:crossBetween val="midCat"/>
      </c:valAx>
      <c:valAx>
        <c:axId val="48897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97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139722</xdr:colOff>
      <xdr:row>21</xdr:row>
      <xdr:rowOff>61344</xdr:rowOff>
    </xdr:from>
    <xdr:to>
      <xdr:col>21</xdr:col>
      <xdr:colOff>459762</xdr:colOff>
      <xdr:row>33</xdr:row>
      <xdr:rowOff>53724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5649</xdr:colOff>
      <xdr:row>5</xdr:row>
      <xdr:rowOff>34195</xdr:rowOff>
    </xdr:from>
    <xdr:to>
      <xdr:col>24</xdr:col>
      <xdr:colOff>74229</xdr:colOff>
      <xdr:row>18</xdr:row>
      <xdr:rowOff>449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0</xdr:rowOff>
        </xdr:from>
        <xdr:to>
          <xdr:col>0</xdr:col>
          <xdr:colOff>464820</xdr:colOff>
          <xdr:row>2</xdr:row>
          <xdr:rowOff>106680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569259</xdr:colOff>
      <xdr:row>29</xdr:row>
      <xdr:rowOff>81803</xdr:rowOff>
    </xdr:from>
    <xdr:to>
      <xdr:col>37</xdr:col>
      <xdr:colOff>85165</xdr:colOff>
      <xdr:row>46</xdr:row>
      <xdr:rowOff>162485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32657</xdr:colOff>
      <xdr:row>36</xdr:row>
      <xdr:rowOff>119743</xdr:rowOff>
    </xdr:from>
    <xdr:to>
      <xdr:col>17</xdr:col>
      <xdr:colOff>372836</xdr:colOff>
      <xdr:row>54</xdr:row>
      <xdr:rowOff>161246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5887FB91-61D3-42D1-A7BC-4DF9824E1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1317172</xdr:colOff>
      <xdr:row>50</xdr:row>
      <xdr:rowOff>119743</xdr:rowOff>
    </xdr:from>
    <xdr:to>
      <xdr:col>13</xdr:col>
      <xdr:colOff>76200</xdr:colOff>
      <xdr:row>64</xdr:row>
      <xdr:rowOff>119743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169883</xdr:colOff>
      <xdr:row>20</xdr:row>
      <xdr:rowOff>104439</xdr:rowOff>
    </xdr:from>
    <xdr:to>
      <xdr:col>29</xdr:col>
      <xdr:colOff>78443</xdr:colOff>
      <xdr:row>32</xdr:row>
      <xdr:rowOff>149071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338034</xdr:colOff>
      <xdr:row>15</xdr:row>
      <xdr:rowOff>36500</xdr:rowOff>
    </xdr:from>
    <xdr:to>
      <xdr:col>28</xdr:col>
      <xdr:colOff>246594</xdr:colOff>
      <xdr:row>27</xdr:row>
      <xdr:rowOff>74088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lya-\Downloads\Lab_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">
          <cell r="A2">
            <v>18.79</v>
          </cell>
        </row>
        <row r="327">
          <cell r="D327" t="str">
            <v>(-inf;-12]</v>
          </cell>
          <cell r="E327" t="str">
            <v>(-12;-8]</v>
          </cell>
          <cell r="F327" t="str">
            <v>(-8;-4]</v>
          </cell>
          <cell r="G327" t="str">
            <v>(-4;0]</v>
          </cell>
          <cell r="H327" t="str">
            <v>(0;4]</v>
          </cell>
          <cell r="I327" t="str">
            <v>(4;8]</v>
          </cell>
          <cell r="J327" t="str">
            <v>(8;12]</v>
          </cell>
          <cell r="K327" t="str">
            <v>(12;16]</v>
          </cell>
          <cell r="L327" t="str">
            <v>(16;inf)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2"/>
  <sheetViews>
    <sheetView topLeftCell="A2" zoomScale="70" zoomScaleNormal="70" workbookViewId="0">
      <selection activeCell="A2" sqref="A2:D41"/>
    </sheetView>
  </sheetViews>
  <sheetFormatPr defaultRowHeight="14.4" x14ac:dyDescent="0.3"/>
  <cols>
    <col min="6" max="6" width="12.44140625" bestFit="1" customWidth="1"/>
  </cols>
  <sheetData>
    <row r="1" spans="1:84" ht="15" thickBot="1" x14ac:dyDescent="0.35">
      <c r="A1" s="1" t="s">
        <v>0</v>
      </c>
      <c r="B1" s="7" t="s">
        <v>1</v>
      </c>
      <c r="C1" s="50" t="s">
        <v>2</v>
      </c>
      <c r="D1" s="51"/>
      <c r="E1" s="51"/>
      <c r="F1" s="51"/>
      <c r="G1" s="51"/>
    </row>
    <row r="2" spans="1:84" ht="15" thickBot="1" x14ac:dyDescent="0.35">
      <c r="A2" s="3">
        <v>9.5</v>
      </c>
      <c r="B2" s="8">
        <v>14.16</v>
      </c>
      <c r="C2">
        <v>1</v>
      </c>
      <c r="D2">
        <f>A2</f>
        <v>9.5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</row>
    <row r="3" spans="1:84" ht="15" thickBot="1" x14ac:dyDescent="0.35">
      <c r="A3" s="3">
        <v>7.77</v>
      </c>
      <c r="B3" s="8">
        <v>12.05</v>
      </c>
      <c r="C3">
        <v>1</v>
      </c>
      <c r="D3">
        <f>A3</f>
        <v>7.77</v>
      </c>
      <c r="E3" s="6">
        <v>9.5</v>
      </c>
      <c r="F3" s="6">
        <v>7.77</v>
      </c>
      <c r="G3" s="6">
        <v>17.02</v>
      </c>
      <c r="H3" s="6">
        <v>4.03</v>
      </c>
      <c r="I3" s="6">
        <v>7.35</v>
      </c>
      <c r="J3" s="6">
        <v>11.86</v>
      </c>
      <c r="K3" s="6">
        <v>16.34</v>
      </c>
      <c r="L3" s="6">
        <v>6.04</v>
      </c>
      <c r="M3" s="6">
        <v>7.11</v>
      </c>
      <c r="N3" s="6">
        <v>7.87</v>
      </c>
      <c r="O3" s="6">
        <v>6.21</v>
      </c>
      <c r="P3" s="6">
        <v>13.73</v>
      </c>
      <c r="Q3" s="6">
        <v>3.72</v>
      </c>
      <c r="R3" s="6">
        <v>11.83</v>
      </c>
      <c r="S3" s="6">
        <v>6.68</v>
      </c>
      <c r="T3" s="6">
        <v>9.35</v>
      </c>
      <c r="U3" s="6">
        <v>8.0500000000000007</v>
      </c>
      <c r="V3" s="6">
        <v>11.4</v>
      </c>
      <c r="W3" s="6">
        <v>5.37</v>
      </c>
      <c r="X3" s="6">
        <v>14.91</v>
      </c>
      <c r="Y3" s="6">
        <v>12.05</v>
      </c>
      <c r="Z3" s="6">
        <v>11.95</v>
      </c>
      <c r="AA3" s="6">
        <v>11.29</v>
      </c>
      <c r="AB3" s="6">
        <v>9.56</v>
      </c>
      <c r="AC3" s="6">
        <v>8.51</v>
      </c>
      <c r="AD3" s="6">
        <v>6.29</v>
      </c>
      <c r="AE3" s="6">
        <v>5.17</v>
      </c>
      <c r="AF3" s="6">
        <v>4.46</v>
      </c>
      <c r="AG3" s="6">
        <v>11.07</v>
      </c>
      <c r="AH3" s="6">
        <v>11.8</v>
      </c>
      <c r="AI3" s="6">
        <v>11.04</v>
      </c>
      <c r="AJ3" s="6">
        <v>7.77</v>
      </c>
      <c r="AK3" s="6">
        <v>9.98</v>
      </c>
      <c r="AL3" s="6">
        <v>2.98</v>
      </c>
      <c r="AM3" s="6">
        <v>10.87</v>
      </c>
      <c r="AN3" s="6">
        <v>10.58</v>
      </c>
      <c r="AO3" s="6">
        <v>8.16</v>
      </c>
      <c r="AP3" s="6">
        <v>7.64</v>
      </c>
      <c r="AQ3" s="6">
        <v>9.93</v>
      </c>
      <c r="AR3" s="6">
        <v>8.19</v>
      </c>
    </row>
    <row r="4" spans="1:84" ht="15" thickBot="1" x14ac:dyDescent="0.35">
      <c r="A4" s="3">
        <v>17.02</v>
      </c>
      <c r="B4" s="4">
        <v>54.24</v>
      </c>
      <c r="C4">
        <v>1</v>
      </c>
      <c r="D4">
        <f t="shared" ref="D4:D41" si="0">A4</f>
        <v>17.02</v>
      </c>
      <c r="E4" s="52" t="s">
        <v>3</v>
      </c>
      <c r="F4" s="52"/>
      <c r="G4" s="52"/>
    </row>
    <row r="5" spans="1:84" ht="15" thickBot="1" x14ac:dyDescent="0.35">
      <c r="A5" s="3">
        <v>4.03</v>
      </c>
      <c r="B5" s="4">
        <v>4.3600000000000003</v>
      </c>
      <c r="C5">
        <v>1</v>
      </c>
      <c r="D5">
        <f t="shared" si="0"/>
        <v>4.03</v>
      </c>
      <c r="E5" s="9">
        <f t="array" ref="E5:F6">MMULT(E2:E3,C2:D2)</f>
        <v>1</v>
      </c>
      <c r="F5" s="10">
        <v>9.5</v>
      </c>
      <c r="G5" s="9">
        <f t="array" ref="G5:H6">MMULT(F2:F3,C3:D3)</f>
        <v>1</v>
      </c>
      <c r="H5" s="10">
        <v>7.77</v>
      </c>
      <c r="I5" s="9">
        <f t="array" ref="I5:J6">MMULT(G2:G3,C4:D4)</f>
        <v>1</v>
      </c>
      <c r="J5" s="10">
        <v>17.02</v>
      </c>
      <c r="K5" s="9">
        <f t="array" ref="K5:L6">MMULT(H2:H3,C5:D5)</f>
        <v>1</v>
      </c>
      <c r="L5" s="10">
        <v>4.03</v>
      </c>
      <c r="M5" s="9">
        <f t="array" ref="M5:N6">MMULT(I2:I3,C6:D6)</f>
        <v>1</v>
      </c>
      <c r="N5" s="10">
        <v>7.35</v>
      </c>
      <c r="O5" s="9">
        <f t="array" ref="O5:P6">MMULT(J2:J3,C7:D7)</f>
        <v>1</v>
      </c>
      <c r="P5" s="10">
        <v>11.86</v>
      </c>
      <c r="Q5" s="9">
        <f t="array" ref="Q5:R6">MMULT(K2:K3,C8:D8)</f>
        <v>1</v>
      </c>
      <c r="R5" s="10">
        <v>16.34</v>
      </c>
      <c r="S5" s="9">
        <f t="array" ref="S5:T6">MMULT(L2:L3,C9:D9)</f>
        <v>1</v>
      </c>
      <c r="T5" s="10">
        <v>6.04</v>
      </c>
      <c r="U5" s="9">
        <f t="array" ref="U5:V6">MMULT(M2:M3,C10:D10)</f>
        <v>1</v>
      </c>
      <c r="V5" s="10">
        <v>7.11</v>
      </c>
      <c r="W5" s="9">
        <f t="array" ref="W5:X6">MMULT(N2:N3,$C11:$D11)</f>
        <v>1</v>
      </c>
      <c r="X5" s="10">
        <v>7.87</v>
      </c>
      <c r="Y5" s="9">
        <f t="array" ref="Y5:Z6">MMULT(O2:O3,$C12:$D12)</f>
        <v>1</v>
      </c>
      <c r="Z5" s="10">
        <v>6.21</v>
      </c>
      <c r="AA5" s="9">
        <f t="array" ref="AA5:AB6">MMULT(P2:P3,$C13:$D13)</f>
        <v>1</v>
      </c>
      <c r="AB5" s="10">
        <v>13.73</v>
      </c>
      <c r="AC5" s="9">
        <f t="array" ref="AC5:AD6">MMULT(Q2:Q3,$C14:$D14)</f>
        <v>1</v>
      </c>
      <c r="AD5" s="10">
        <v>3.72</v>
      </c>
      <c r="AE5" s="9">
        <f t="array" ref="AE5:AF6">MMULT(R2:R3,$C15:$D15)</f>
        <v>1</v>
      </c>
      <c r="AF5" s="10">
        <v>11.83</v>
      </c>
      <c r="AG5" s="9">
        <f t="array" ref="AG5:AH6">MMULT(S2:S3,$C16:$D16)</f>
        <v>1</v>
      </c>
      <c r="AH5" s="10">
        <v>6.68</v>
      </c>
      <c r="AI5" s="9">
        <f t="array" ref="AI5:AJ6">MMULT(T2:T3,$C17:$D17)</f>
        <v>1</v>
      </c>
      <c r="AJ5" s="10">
        <v>9.35</v>
      </c>
      <c r="AK5">
        <f t="array" ref="AK5:AL6">MMULT(U2:U3,$C18:$D18)</f>
        <v>1</v>
      </c>
      <c r="AL5">
        <v>8.0500000000000007</v>
      </c>
      <c r="AM5" s="9">
        <f t="array" ref="AM5:AN6">MMULT(V2:V3,$C19:$D19)</f>
        <v>1</v>
      </c>
      <c r="AN5" s="10">
        <v>11.4</v>
      </c>
      <c r="AO5">
        <f t="array" ref="AO5:AP6">MMULT(W2:W3,$C20:$D20)</f>
        <v>1</v>
      </c>
      <c r="AP5">
        <v>5.37</v>
      </c>
      <c r="AQ5" s="9">
        <f t="array" ref="AQ5:AR6">MMULT(X2:X3,$C21:$D21)</f>
        <v>1</v>
      </c>
      <c r="AR5" s="10">
        <v>14.91</v>
      </c>
      <c r="AS5">
        <f t="array" ref="AS5:AT6">MMULT(Y2:Y3,$C22:$D22)</f>
        <v>1</v>
      </c>
      <c r="AT5">
        <v>12.05</v>
      </c>
      <c r="AU5" s="9">
        <f t="array" ref="AU5:AV6">MMULT(Z2:Z3,$C23:$D23)</f>
        <v>1</v>
      </c>
      <c r="AV5" s="10">
        <v>11.95</v>
      </c>
      <c r="AW5">
        <f t="array" ref="AW5:AX6">MMULT(AA2:AA3,$C24:$D24)</f>
        <v>1</v>
      </c>
      <c r="AX5">
        <v>11.29</v>
      </c>
      <c r="AY5" s="9">
        <f t="array" ref="AY5:AZ6">MMULT(AB2:AB3,$C25:$D25)</f>
        <v>1</v>
      </c>
      <c r="AZ5" s="10">
        <v>9.56</v>
      </c>
      <c r="BA5">
        <f t="array" ref="BA5:BB6">MMULT(AC2:AC3,$C26:$D26)</f>
        <v>1</v>
      </c>
      <c r="BB5">
        <v>8.51</v>
      </c>
      <c r="BC5" s="9">
        <f t="array" ref="BC5:BD6">MMULT(AD2:AD3,$C27:$D27)</f>
        <v>1</v>
      </c>
      <c r="BD5" s="10">
        <v>6.29</v>
      </c>
      <c r="BE5">
        <f t="array" ref="BE5:BF6">MMULT(AE2:AE3,$C28:$D28)</f>
        <v>1</v>
      </c>
      <c r="BF5">
        <v>5.17</v>
      </c>
      <c r="BG5" s="9">
        <f t="array" ref="BG5:BH6">MMULT(AF2:AF3,$C29:$D29)</f>
        <v>1</v>
      </c>
      <c r="BH5" s="10">
        <v>4.46</v>
      </c>
      <c r="BI5">
        <f t="array" ref="BI5:BJ6">MMULT(AG2:AG3,$C30:$D30)</f>
        <v>1</v>
      </c>
      <c r="BJ5">
        <v>11.07</v>
      </c>
      <c r="BK5" s="9">
        <f t="array" ref="BK5:BL6">MMULT(AH2:AH3,$C31:$D31)</f>
        <v>1</v>
      </c>
      <c r="BL5" s="10">
        <v>11.8</v>
      </c>
      <c r="BM5">
        <f t="array" ref="BM5:BN6">MMULT(AI2:AI3,$C32:$D32)</f>
        <v>1</v>
      </c>
      <c r="BN5">
        <v>11.04</v>
      </c>
      <c r="BO5" s="9">
        <f t="array" ref="BO5:BP6">MMULT(AJ2:AJ3,$C33:$D33)</f>
        <v>1</v>
      </c>
      <c r="BP5" s="10">
        <v>7.77</v>
      </c>
      <c r="BQ5">
        <f t="array" ref="BQ5:BR6">MMULT(AK2:AK3,$C34:$D34)</f>
        <v>1</v>
      </c>
      <c r="BR5">
        <v>9.98</v>
      </c>
      <c r="BS5" s="9">
        <f t="array" ref="BS5:BT6">MMULT(AL2:AL3,$C35:$D35)</f>
        <v>1</v>
      </c>
      <c r="BT5" s="10">
        <v>2.98</v>
      </c>
      <c r="BU5">
        <f t="array" ref="BU5:BV6">MMULT(AM2:AM3,$C36:$D36)</f>
        <v>1</v>
      </c>
      <c r="BV5">
        <v>10.87</v>
      </c>
      <c r="BW5" s="9">
        <f t="array" ref="BW5:BX6">MMULT(AN2:AN3,$C37:$D37)</f>
        <v>1</v>
      </c>
      <c r="BX5" s="10">
        <v>10.58</v>
      </c>
      <c r="BY5" s="9">
        <f t="array" ref="BY5:BZ6">MMULT(AO2:AO3,$C38:$D38)</f>
        <v>1</v>
      </c>
      <c r="BZ5" s="10">
        <v>8.16</v>
      </c>
      <c r="CA5" s="9">
        <f t="array" ref="CA5:CB6">MMULT(AP2:AP3,$C39:$D39)</f>
        <v>1</v>
      </c>
      <c r="CB5" s="10">
        <v>7.64</v>
      </c>
      <c r="CC5" s="9">
        <f t="array" ref="CC5:CD6">MMULT(AQ2:AQ3,$C40:$D40)</f>
        <v>1</v>
      </c>
      <c r="CD5" s="10">
        <v>9.93</v>
      </c>
      <c r="CE5" s="9">
        <f t="array" ref="CE5:CF6">MMULT(AR2:AR3,$C41:$D41)</f>
        <v>1</v>
      </c>
      <c r="CF5" s="10">
        <v>8.19</v>
      </c>
    </row>
    <row r="6" spans="1:84" ht="15" thickBot="1" x14ac:dyDescent="0.35">
      <c r="A6" s="3">
        <v>7.35</v>
      </c>
      <c r="B6" s="4">
        <v>8.4600000000000009</v>
      </c>
      <c r="C6">
        <v>1</v>
      </c>
      <c r="D6">
        <f t="shared" si="0"/>
        <v>7.35</v>
      </c>
      <c r="E6" s="16">
        <v>9.5</v>
      </c>
      <c r="F6" s="17">
        <v>90.25</v>
      </c>
      <c r="G6" s="11">
        <v>7.77</v>
      </c>
      <c r="H6" s="12">
        <v>60.372899999999994</v>
      </c>
      <c r="I6" s="11">
        <v>17.02</v>
      </c>
      <c r="J6" s="12">
        <v>289.68039999999996</v>
      </c>
      <c r="K6" s="11">
        <v>4.03</v>
      </c>
      <c r="L6" s="12">
        <v>16.240900000000003</v>
      </c>
      <c r="M6" s="11">
        <v>7.35</v>
      </c>
      <c r="N6" s="12">
        <v>54.022499999999994</v>
      </c>
      <c r="O6" s="11">
        <v>11.86</v>
      </c>
      <c r="P6" s="12">
        <v>140.65959999999998</v>
      </c>
      <c r="Q6" s="11">
        <v>16.34</v>
      </c>
      <c r="R6" s="12">
        <v>266.99559999999997</v>
      </c>
      <c r="S6" s="11">
        <v>6.04</v>
      </c>
      <c r="T6" s="12">
        <v>36.4816</v>
      </c>
      <c r="U6" s="11">
        <v>7.11</v>
      </c>
      <c r="V6" s="12">
        <v>50.552100000000003</v>
      </c>
      <c r="W6" s="11">
        <v>7.87</v>
      </c>
      <c r="X6" s="12">
        <v>61.936900000000001</v>
      </c>
      <c r="Y6" s="11">
        <v>6.21</v>
      </c>
      <c r="Z6" s="12">
        <v>38.564099999999996</v>
      </c>
      <c r="AA6" s="11">
        <v>13.73</v>
      </c>
      <c r="AB6" s="12">
        <v>188.5129</v>
      </c>
      <c r="AC6" s="11">
        <v>3.72</v>
      </c>
      <c r="AD6" s="12">
        <v>13.838400000000002</v>
      </c>
      <c r="AE6" s="11">
        <v>11.83</v>
      </c>
      <c r="AF6" s="12">
        <v>139.94890000000001</v>
      </c>
      <c r="AG6" s="11">
        <v>6.68</v>
      </c>
      <c r="AH6" s="12">
        <v>44.622399999999999</v>
      </c>
      <c r="AI6" s="11">
        <v>9.35</v>
      </c>
      <c r="AJ6" s="12">
        <v>87.422499999999999</v>
      </c>
      <c r="AK6">
        <v>8.0500000000000007</v>
      </c>
      <c r="AL6">
        <v>64.802500000000009</v>
      </c>
      <c r="AM6" s="11">
        <v>11.4</v>
      </c>
      <c r="AN6" s="12">
        <v>129.96</v>
      </c>
      <c r="AO6">
        <v>5.37</v>
      </c>
      <c r="AP6">
        <v>28.8369</v>
      </c>
      <c r="AQ6" s="11">
        <v>14.91</v>
      </c>
      <c r="AR6" s="12">
        <v>222.3081</v>
      </c>
      <c r="AS6">
        <v>12.05</v>
      </c>
      <c r="AT6">
        <v>145.20250000000001</v>
      </c>
      <c r="AU6" s="11">
        <v>11.95</v>
      </c>
      <c r="AV6" s="12">
        <v>142.80249999999998</v>
      </c>
      <c r="AW6">
        <v>11.29</v>
      </c>
      <c r="AX6">
        <v>127.46409999999999</v>
      </c>
      <c r="AY6" s="11">
        <v>9.56</v>
      </c>
      <c r="AZ6" s="12">
        <v>91.393600000000006</v>
      </c>
      <c r="BA6">
        <v>8.51</v>
      </c>
      <c r="BB6">
        <v>72.420099999999991</v>
      </c>
      <c r="BC6" s="11">
        <v>6.29</v>
      </c>
      <c r="BD6" s="12">
        <v>39.564100000000003</v>
      </c>
      <c r="BE6">
        <v>5.17</v>
      </c>
      <c r="BF6">
        <v>26.728899999999999</v>
      </c>
      <c r="BG6" s="11">
        <v>4.46</v>
      </c>
      <c r="BH6" s="12">
        <v>19.8916</v>
      </c>
      <c r="BI6">
        <v>11.07</v>
      </c>
      <c r="BJ6">
        <v>122.54490000000001</v>
      </c>
      <c r="BK6" s="11">
        <v>11.8</v>
      </c>
      <c r="BL6" s="12">
        <v>139.24</v>
      </c>
      <c r="BM6">
        <v>11.04</v>
      </c>
      <c r="BN6">
        <v>121.88159999999998</v>
      </c>
      <c r="BO6" s="11">
        <v>7.77</v>
      </c>
      <c r="BP6" s="12">
        <v>60.372899999999994</v>
      </c>
      <c r="BQ6">
        <v>9.98</v>
      </c>
      <c r="BR6">
        <v>99.600400000000008</v>
      </c>
      <c r="BS6" s="11">
        <v>2.98</v>
      </c>
      <c r="BT6" s="12">
        <v>8.8803999999999998</v>
      </c>
      <c r="BU6">
        <v>10.87</v>
      </c>
      <c r="BV6">
        <v>118.15689999999998</v>
      </c>
      <c r="BW6" s="11">
        <v>10.58</v>
      </c>
      <c r="BX6" s="12">
        <v>111.93640000000001</v>
      </c>
      <c r="BY6" s="11">
        <v>8.16</v>
      </c>
      <c r="BZ6" s="12">
        <v>66.585599999999999</v>
      </c>
      <c r="CA6" s="11">
        <v>7.64</v>
      </c>
      <c r="CB6" s="12">
        <v>58.369599999999998</v>
      </c>
      <c r="CC6" s="11">
        <v>9.93</v>
      </c>
      <c r="CD6" s="12">
        <v>98.604900000000001</v>
      </c>
      <c r="CE6" s="11">
        <v>8.19</v>
      </c>
      <c r="CF6" s="12">
        <v>67.076099999999997</v>
      </c>
    </row>
    <row r="7" spans="1:84" ht="15" thickBot="1" x14ac:dyDescent="0.35">
      <c r="A7" s="3">
        <v>11.86</v>
      </c>
      <c r="B7" s="4">
        <v>23.27</v>
      </c>
      <c r="C7">
        <v>1</v>
      </c>
      <c r="D7">
        <f t="shared" si="0"/>
        <v>11.86</v>
      </c>
      <c r="E7" s="53" t="s">
        <v>4</v>
      </c>
      <c r="F7" s="53"/>
      <c r="G7" s="53" t="s">
        <v>5</v>
      </c>
      <c r="H7" s="53"/>
    </row>
    <row r="8" spans="1:84" ht="15" thickBot="1" x14ac:dyDescent="0.35">
      <c r="A8" s="3">
        <v>16.34</v>
      </c>
      <c r="B8" s="4">
        <v>53.1</v>
      </c>
      <c r="C8">
        <v>1</v>
      </c>
      <c r="D8">
        <f t="shared" si="0"/>
        <v>16.34</v>
      </c>
      <c r="E8" s="15">
        <f>SUM(E5,G5,I5,K5,M5,O5,Q5,S5,U5,W5,Y5,AA5,AC5,AE5,AG5,AI5,AK5,AM5,AO5,AQ5,AS5,AU5,AY5,AW5,BA5,BC5,BE5,BG5,BI5,BM5,BK5,BO5,BQ5,BS5,BU5,BW5,BY5,CA5,CC5,CE5)</f>
        <v>40</v>
      </c>
      <c r="F8" s="15">
        <f>SUM(F5,H5,J5,L5,N5,P5,R5,T5,V5,X5,Z5,AB5,AD5,AF5,AH5,AJ5,AL5,AN5,AP5,AR5,AT5,AV5,AZ5,AX5,BB5,BD5,BF5,BH5,BJ5,BN5,BL5,BP5,BR5,BT5,BV5,BX5,BZ5,CB5,CD5,CF5)</f>
        <v>365.43000000000006</v>
      </c>
      <c r="G8">
        <f t="array" ref="G8:H9">MINVERSE(E8:F9)</f>
        <v>0.22080548765399202</v>
      </c>
      <c r="H8">
        <v>-2.1432885932079135E-2</v>
      </c>
    </row>
    <row r="9" spans="1:84" ht="15" thickBot="1" x14ac:dyDescent="0.35">
      <c r="A9" s="3">
        <v>6.04</v>
      </c>
      <c r="B9" s="4">
        <v>2.63</v>
      </c>
      <c r="C9">
        <v>1</v>
      </c>
      <c r="D9">
        <f t="shared" si="0"/>
        <v>6.04</v>
      </c>
      <c r="E9" s="15">
        <f>SUM(E6,G6,I6,K6,M6,O6,Q6,S6,U6,W6,Y6,AA6,AC6,AE6,AG6,AI6,AK6,AM6,AO6,AQ6,AS6,AU6,AY6,AW6,BA6,BC6,BE6,BG6,BI6,BM6,BK6,BO6,BQ6,BS6,BU6,BW6,BY6,CA6,CC6,CE6)</f>
        <v>365.43000000000006</v>
      </c>
      <c r="F9" s="15">
        <f>SUM(F6,H6,J6,L6,N6,P6,R6,T6,V6,X6,Z6,AB6,AD6,AF6,AH6,AJ6,AL6,AN6,AP6,AR6,AT6,AV6,AZ6,AX6,BB6,BD6,BF6,BH6,BJ6,BN6,BL6,BP6,BR6,BT6,BV6,BX6,BZ6,CB6,CD6,CF6)</f>
        <v>3764.7262999999984</v>
      </c>
      <c r="G9">
        <v>-2.1432885932079138E-2</v>
      </c>
      <c r="H9">
        <v>2.3460455826920762E-3</v>
      </c>
      <c r="I9" s="1" t="s">
        <v>0</v>
      </c>
      <c r="J9" s="3">
        <v>9.5</v>
      </c>
      <c r="K9" s="3">
        <v>7.77</v>
      </c>
      <c r="L9" s="3">
        <v>17.02</v>
      </c>
      <c r="M9" s="3">
        <v>4.03</v>
      </c>
      <c r="N9" s="3">
        <v>7.35</v>
      </c>
      <c r="O9" s="3">
        <v>11.86</v>
      </c>
      <c r="P9" s="3">
        <v>16.34</v>
      </c>
      <c r="Q9" s="3">
        <v>6.04</v>
      </c>
      <c r="R9" s="3">
        <v>7.11</v>
      </c>
      <c r="S9" s="3">
        <v>7.87</v>
      </c>
      <c r="T9" s="3">
        <v>6.21</v>
      </c>
      <c r="U9" s="3">
        <v>13.73</v>
      </c>
      <c r="V9" s="3">
        <v>3.72</v>
      </c>
      <c r="W9" s="3">
        <v>11.83</v>
      </c>
      <c r="X9" s="3">
        <v>6.68</v>
      </c>
      <c r="Y9" s="3">
        <v>9.35</v>
      </c>
      <c r="Z9" s="3">
        <v>8.0500000000000007</v>
      </c>
      <c r="AA9" s="3">
        <v>11.4</v>
      </c>
      <c r="AB9" s="3">
        <v>5.37</v>
      </c>
      <c r="AC9" s="3">
        <v>14.91</v>
      </c>
      <c r="AD9" s="3">
        <v>12.05</v>
      </c>
      <c r="AE9" s="3">
        <v>11.95</v>
      </c>
      <c r="AF9" s="3">
        <v>11.29</v>
      </c>
      <c r="AG9" s="3">
        <v>9.56</v>
      </c>
      <c r="AH9" s="3">
        <v>8.51</v>
      </c>
      <c r="AI9" s="3">
        <v>6.29</v>
      </c>
      <c r="AJ9" s="3">
        <v>5.17</v>
      </c>
      <c r="AK9" s="3">
        <v>4.46</v>
      </c>
      <c r="AL9" s="3">
        <v>11.07</v>
      </c>
      <c r="AM9" s="3">
        <v>11.8</v>
      </c>
      <c r="AN9" s="3">
        <v>11.04</v>
      </c>
      <c r="AO9" s="3">
        <v>7.77</v>
      </c>
      <c r="AP9" s="3">
        <v>9.98</v>
      </c>
      <c r="AQ9" s="3">
        <v>2.98</v>
      </c>
      <c r="AR9" s="3">
        <v>10.87</v>
      </c>
      <c r="AS9" s="3">
        <v>10.58</v>
      </c>
      <c r="AT9" s="3">
        <v>8.16</v>
      </c>
      <c r="AU9" s="3">
        <v>7.64</v>
      </c>
      <c r="AV9" s="3">
        <v>9.93</v>
      </c>
      <c r="AW9" s="3">
        <v>8.19</v>
      </c>
    </row>
    <row r="10" spans="1:84" ht="15" thickBot="1" x14ac:dyDescent="0.35">
      <c r="A10" s="3">
        <v>7.11</v>
      </c>
      <c r="B10" s="4">
        <v>1.62</v>
      </c>
      <c r="C10">
        <v>1</v>
      </c>
      <c r="D10">
        <f t="shared" si="0"/>
        <v>7.11</v>
      </c>
      <c r="E10" s="18" t="s">
        <v>1</v>
      </c>
      <c r="F10" s="19">
        <v>14.16</v>
      </c>
      <c r="G10" s="19">
        <v>12.05</v>
      </c>
      <c r="H10" s="20">
        <v>54.24</v>
      </c>
      <c r="I10" s="20">
        <v>4.3600000000000003</v>
      </c>
      <c r="J10" s="20">
        <v>8.4600000000000009</v>
      </c>
      <c r="K10" s="20">
        <v>23.27</v>
      </c>
      <c r="L10" s="20">
        <v>53.1</v>
      </c>
      <c r="M10" s="20">
        <v>2.63</v>
      </c>
      <c r="N10" s="20">
        <v>1.62</v>
      </c>
      <c r="O10" s="20">
        <v>7.96</v>
      </c>
      <c r="P10" s="20">
        <v>5.22</v>
      </c>
      <c r="Q10" s="20">
        <v>34.729999999999997</v>
      </c>
      <c r="R10" s="20">
        <v>4.45</v>
      </c>
      <c r="S10" s="20">
        <v>20.99</v>
      </c>
      <c r="T10" s="20">
        <v>11.75</v>
      </c>
      <c r="U10" s="20">
        <v>10.58</v>
      </c>
      <c r="V10" s="20">
        <v>11.61</v>
      </c>
      <c r="W10" s="20">
        <v>19.87</v>
      </c>
      <c r="X10" s="20">
        <v>1.08</v>
      </c>
      <c r="Y10" s="20">
        <v>31.67</v>
      </c>
      <c r="Z10" s="20">
        <v>24.66</v>
      </c>
      <c r="AA10" s="20">
        <v>25.14</v>
      </c>
      <c r="AB10" s="20">
        <v>20.61</v>
      </c>
      <c r="AC10" s="20">
        <v>14.11</v>
      </c>
      <c r="AD10" s="20">
        <v>9.82</v>
      </c>
      <c r="AE10" s="20">
        <v>9.51</v>
      </c>
      <c r="AF10" s="20">
        <v>7.56</v>
      </c>
      <c r="AG10" s="20">
        <v>6.48</v>
      </c>
      <c r="AH10" s="20">
        <v>17.72</v>
      </c>
      <c r="AI10" s="20">
        <v>25.15</v>
      </c>
      <c r="AJ10" s="20">
        <v>18.670000000000002</v>
      </c>
      <c r="AK10" s="20">
        <v>8.7100000000000009</v>
      </c>
      <c r="AL10" s="20">
        <v>25.55</v>
      </c>
      <c r="AM10" s="20">
        <v>7.14</v>
      </c>
      <c r="AN10" s="20">
        <v>21.25</v>
      </c>
      <c r="AO10" s="20">
        <v>17.190000000000001</v>
      </c>
      <c r="AP10" s="20">
        <v>13.1</v>
      </c>
      <c r="AQ10" s="20">
        <v>8.3699999999999992</v>
      </c>
      <c r="AR10" s="20">
        <v>19.37</v>
      </c>
      <c r="AS10" s="4">
        <v>13.05</v>
      </c>
    </row>
    <row r="11" spans="1:84" ht="15" thickBot="1" x14ac:dyDescent="0.35">
      <c r="A11" s="3">
        <v>7.87</v>
      </c>
      <c r="B11" s="4">
        <v>7.96</v>
      </c>
      <c r="C11">
        <v>1</v>
      </c>
      <c r="D11">
        <f t="shared" si="0"/>
        <v>7.87</v>
      </c>
      <c r="E11" s="21" t="s">
        <v>7</v>
      </c>
      <c r="F11" s="30" t="s">
        <v>13</v>
      </c>
      <c r="G11" s="31">
        <f>AVERAGE(F10:AS10)</f>
        <v>16.173999999999999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3"/>
    </row>
    <row r="12" spans="1:84" ht="15" thickBot="1" x14ac:dyDescent="0.35">
      <c r="A12" s="3">
        <v>6.21</v>
      </c>
      <c r="B12" s="4">
        <v>5.22</v>
      </c>
      <c r="C12">
        <v>1</v>
      </c>
      <c r="D12">
        <f t="shared" si="0"/>
        <v>6.21</v>
      </c>
      <c r="E12" s="24">
        <f>E2*F10</f>
        <v>14.16</v>
      </c>
      <c r="F12" s="15">
        <f>F2*G10</f>
        <v>12.05</v>
      </c>
      <c r="G12" s="15">
        <f t="shared" ref="G12:AR12" si="1">G2*H10</f>
        <v>54.24</v>
      </c>
      <c r="H12" s="15">
        <f t="shared" si="1"/>
        <v>4.3600000000000003</v>
      </c>
      <c r="I12" s="15">
        <f t="shared" si="1"/>
        <v>8.4600000000000009</v>
      </c>
      <c r="J12" s="15">
        <f t="shared" si="1"/>
        <v>23.27</v>
      </c>
      <c r="K12" s="15">
        <f t="shared" si="1"/>
        <v>53.1</v>
      </c>
      <c r="L12" s="15">
        <f t="shared" si="1"/>
        <v>2.63</v>
      </c>
      <c r="M12" s="15">
        <f t="shared" si="1"/>
        <v>1.62</v>
      </c>
      <c r="N12" s="15">
        <f t="shared" si="1"/>
        <v>7.96</v>
      </c>
      <c r="O12" s="15">
        <f t="shared" si="1"/>
        <v>5.22</v>
      </c>
      <c r="P12" s="15">
        <f t="shared" si="1"/>
        <v>34.729999999999997</v>
      </c>
      <c r="Q12" s="15">
        <f t="shared" si="1"/>
        <v>4.45</v>
      </c>
      <c r="R12" s="15">
        <f t="shared" si="1"/>
        <v>20.99</v>
      </c>
      <c r="S12" s="15">
        <f t="shared" si="1"/>
        <v>11.75</v>
      </c>
      <c r="T12" s="15">
        <f t="shared" si="1"/>
        <v>10.58</v>
      </c>
      <c r="U12" s="15">
        <f t="shared" si="1"/>
        <v>11.61</v>
      </c>
      <c r="V12" s="15">
        <f t="shared" si="1"/>
        <v>19.87</v>
      </c>
      <c r="W12" s="15">
        <f t="shared" si="1"/>
        <v>1.08</v>
      </c>
      <c r="X12" s="15">
        <f t="shared" si="1"/>
        <v>31.67</v>
      </c>
      <c r="Y12" s="15">
        <f t="shared" si="1"/>
        <v>24.66</v>
      </c>
      <c r="Z12" s="15">
        <f t="shared" si="1"/>
        <v>25.14</v>
      </c>
      <c r="AA12" s="15">
        <f t="shared" si="1"/>
        <v>20.61</v>
      </c>
      <c r="AB12" s="15">
        <f t="shared" si="1"/>
        <v>14.11</v>
      </c>
      <c r="AC12" s="15">
        <f t="shared" si="1"/>
        <v>9.82</v>
      </c>
      <c r="AD12" s="15">
        <f t="shared" si="1"/>
        <v>9.51</v>
      </c>
      <c r="AE12" s="15">
        <f t="shared" si="1"/>
        <v>7.56</v>
      </c>
      <c r="AF12" s="15">
        <f t="shared" si="1"/>
        <v>6.48</v>
      </c>
      <c r="AG12" s="15">
        <f t="shared" si="1"/>
        <v>17.72</v>
      </c>
      <c r="AH12" s="15">
        <f t="shared" si="1"/>
        <v>25.15</v>
      </c>
      <c r="AI12" s="15">
        <f t="shared" si="1"/>
        <v>18.670000000000002</v>
      </c>
      <c r="AJ12" s="15">
        <f t="shared" si="1"/>
        <v>8.7100000000000009</v>
      </c>
      <c r="AK12" s="15">
        <f t="shared" si="1"/>
        <v>25.55</v>
      </c>
      <c r="AL12" s="15">
        <f t="shared" si="1"/>
        <v>7.14</v>
      </c>
      <c r="AM12" s="15">
        <f t="shared" si="1"/>
        <v>21.25</v>
      </c>
      <c r="AN12" s="15">
        <f t="shared" si="1"/>
        <v>17.190000000000001</v>
      </c>
      <c r="AO12" s="15">
        <f t="shared" si="1"/>
        <v>13.1</v>
      </c>
      <c r="AP12" s="15">
        <f t="shared" si="1"/>
        <v>8.3699999999999992</v>
      </c>
      <c r="AQ12" s="15">
        <f t="shared" si="1"/>
        <v>19.37</v>
      </c>
      <c r="AR12" s="25">
        <f t="shared" si="1"/>
        <v>13.05</v>
      </c>
    </row>
    <row r="13" spans="1:84" ht="15" thickBot="1" x14ac:dyDescent="0.35">
      <c r="A13" s="3">
        <v>13.73</v>
      </c>
      <c r="B13" s="4">
        <v>34.729999999999997</v>
      </c>
      <c r="C13">
        <v>1</v>
      </c>
      <c r="D13">
        <f t="shared" si="0"/>
        <v>13.73</v>
      </c>
      <c r="E13" s="26">
        <f>E3*F10</f>
        <v>134.52000000000001</v>
      </c>
      <c r="F13" s="27">
        <f>F3*G10</f>
        <v>93.628500000000003</v>
      </c>
      <c r="G13" s="26">
        <f t="shared" ref="G13:AR13" si="2">G3*H10</f>
        <v>923.16480000000001</v>
      </c>
      <c r="H13" s="27">
        <f t="shared" si="2"/>
        <v>17.570800000000002</v>
      </c>
      <c r="I13" s="26">
        <f t="shared" si="2"/>
        <v>62.181000000000004</v>
      </c>
      <c r="J13" s="27">
        <f t="shared" si="2"/>
        <v>275.98219999999998</v>
      </c>
      <c r="K13" s="26">
        <f t="shared" si="2"/>
        <v>867.654</v>
      </c>
      <c r="L13" s="27">
        <f t="shared" si="2"/>
        <v>15.885199999999999</v>
      </c>
      <c r="M13" s="26">
        <f t="shared" si="2"/>
        <v>11.518200000000002</v>
      </c>
      <c r="N13" s="27">
        <f t="shared" si="2"/>
        <v>62.645200000000003</v>
      </c>
      <c r="O13" s="26">
        <f t="shared" si="2"/>
        <v>32.416199999999996</v>
      </c>
      <c r="P13" s="27">
        <f t="shared" si="2"/>
        <v>476.84289999999999</v>
      </c>
      <c r="Q13" s="26">
        <f t="shared" si="2"/>
        <v>16.554000000000002</v>
      </c>
      <c r="R13" s="27">
        <f t="shared" si="2"/>
        <v>248.31169999999997</v>
      </c>
      <c r="S13" s="26">
        <f t="shared" si="2"/>
        <v>78.489999999999995</v>
      </c>
      <c r="T13" s="27">
        <f t="shared" si="2"/>
        <v>98.923000000000002</v>
      </c>
      <c r="U13" s="26">
        <f t="shared" si="2"/>
        <v>93.46050000000001</v>
      </c>
      <c r="V13" s="27">
        <f t="shared" si="2"/>
        <v>226.51800000000003</v>
      </c>
      <c r="W13" s="26">
        <f t="shared" si="2"/>
        <v>5.7996000000000008</v>
      </c>
      <c r="X13" s="27">
        <f t="shared" si="2"/>
        <v>472.19970000000001</v>
      </c>
      <c r="Y13" s="26">
        <f t="shared" si="2"/>
        <v>297.15300000000002</v>
      </c>
      <c r="Z13" s="27">
        <f t="shared" si="2"/>
        <v>300.423</v>
      </c>
      <c r="AA13" s="26">
        <f t="shared" si="2"/>
        <v>232.68689999999998</v>
      </c>
      <c r="AB13" s="27">
        <f t="shared" si="2"/>
        <v>134.89160000000001</v>
      </c>
      <c r="AC13" s="26">
        <f t="shared" si="2"/>
        <v>83.568200000000004</v>
      </c>
      <c r="AD13" s="27">
        <f t="shared" si="2"/>
        <v>59.817900000000002</v>
      </c>
      <c r="AE13" s="26">
        <f t="shared" si="2"/>
        <v>39.0852</v>
      </c>
      <c r="AF13" s="27">
        <f t="shared" si="2"/>
        <v>28.9008</v>
      </c>
      <c r="AG13" s="26">
        <f t="shared" si="2"/>
        <v>196.16039999999998</v>
      </c>
      <c r="AH13" s="27">
        <f t="shared" si="2"/>
        <v>296.77</v>
      </c>
      <c r="AI13" s="26">
        <f t="shared" si="2"/>
        <v>206.11680000000001</v>
      </c>
      <c r="AJ13" s="27">
        <f t="shared" si="2"/>
        <v>67.676699999999997</v>
      </c>
      <c r="AK13" s="26">
        <f t="shared" si="2"/>
        <v>254.989</v>
      </c>
      <c r="AL13" s="27">
        <f t="shared" si="2"/>
        <v>21.277200000000001</v>
      </c>
      <c r="AM13" s="26">
        <f t="shared" si="2"/>
        <v>230.98749999999998</v>
      </c>
      <c r="AN13" s="27">
        <f t="shared" si="2"/>
        <v>181.87020000000001</v>
      </c>
      <c r="AO13" s="26">
        <f t="shared" si="2"/>
        <v>106.896</v>
      </c>
      <c r="AP13" s="27">
        <f t="shared" si="2"/>
        <v>63.946799999999989</v>
      </c>
      <c r="AQ13" s="26">
        <f t="shared" si="2"/>
        <v>192.3441</v>
      </c>
      <c r="AR13" s="27">
        <f t="shared" si="2"/>
        <v>106.87949999999999</v>
      </c>
    </row>
    <row r="14" spans="1:84" ht="15" thickBot="1" x14ac:dyDescent="0.35">
      <c r="A14" s="3">
        <v>3.72</v>
      </c>
      <c r="B14" s="4">
        <v>4.45</v>
      </c>
      <c r="C14">
        <v>1</v>
      </c>
      <c r="D14">
        <f t="shared" si="0"/>
        <v>3.72</v>
      </c>
      <c r="E14" t="s">
        <v>6</v>
      </c>
      <c r="F14" t="s">
        <v>8</v>
      </c>
      <c r="G14" s="52" t="s">
        <v>12</v>
      </c>
      <c r="H14" s="52"/>
      <c r="I14" s="52"/>
    </row>
    <row r="15" spans="1:84" ht="15" thickBot="1" x14ac:dyDescent="0.35">
      <c r="A15" s="3">
        <v>11.83</v>
      </c>
      <c r="B15" s="4">
        <v>20.99</v>
      </c>
      <c r="C15">
        <v>1</v>
      </c>
      <c r="D15">
        <f t="shared" si="0"/>
        <v>11.83</v>
      </c>
      <c r="E15">
        <f>SUM(E12:AR12)</f>
        <v>646.96</v>
      </c>
      <c r="F15" s="28">
        <f t="array" ref="F15:F16">MMULT(G8:H9,E15:E16)</f>
        <v>-13.965813233798087</v>
      </c>
    </row>
    <row r="16" spans="1:84" ht="15" thickBot="1" x14ac:dyDescent="0.35">
      <c r="A16" s="3">
        <v>6.68</v>
      </c>
      <c r="B16" s="4">
        <v>11.75</v>
      </c>
      <c r="C16">
        <v>1</v>
      </c>
      <c r="D16">
        <f t="shared" si="0"/>
        <v>6.68</v>
      </c>
      <c r="E16">
        <f>SUM(E13:AR13)</f>
        <v>7316.7062999999998</v>
      </c>
      <c r="F16" s="28">
        <v>3.2991066123523645</v>
      </c>
    </row>
    <row r="17" spans="1:45" ht="15" thickBot="1" x14ac:dyDescent="0.35">
      <c r="A17" s="3">
        <v>9.35</v>
      </c>
      <c r="B17" s="4">
        <v>10.58</v>
      </c>
      <c r="C17">
        <v>1</v>
      </c>
      <c r="D17">
        <f t="shared" si="0"/>
        <v>9.35</v>
      </c>
      <c r="E17" t="s">
        <v>9</v>
      </c>
      <c r="F17">
        <f>3.2991*J9-13.9658</f>
        <v>17.37565</v>
      </c>
      <c r="G17">
        <f t="shared" ref="G17:AS17" si="3">3.2991*K9-13.9658</f>
        <v>11.668207000000001</v>
      </c>
      <c r="H17">
        <f t="shared" si="3"/>
        <v>42.184882000000002</v>
      </c>
      <c r="I17">
        <f t="shared" si="3"/>
        <v>-0.67042699999999833</v>
      </c>
      <c r="J17">
        <f t="shared" si="3"/>
        <v>10.282584999999999</v>
      </c>
      <c r="K17">
        <f t="shared" si="3"/>
        <v>25.161525999999995</v>
      </c>
      <c r="L17">
        <f t="shared" si="3"/>
        <v>39.941493999999999</v>
      </c>
      <c r="M17">
        <f t="shared" si="3"/>
        <v>5.9607640000000028</v>
      </c>
      <c r="N17">
        <f t="shared" si="3"/>
        <v>9.4908010000000029</v>
      </c>
      <c r="O17">
        <f t="shared" si="3"/>
        <v>11.998117000000002</v>
      </c>
      <c r="P17">
        <f t="shared" si="3"/>
        <v>6.5216110000000018</v>
      </c>
      <c r="Q17">
        <f t="shared" si="3"/>
        <v>31.330843000000002</v>
      </c>
      <c r="R17">
        <f t="shared" si="3"/>
        <v>-1.693147999999999</v>
      </c>
      <c r="S17">
        <f t="shared" si="3"/>
        <v>25.062553000000001</v>
      </c>
      <c r="T17">
        <f t="shared" si="3"/>
        <v>8.0721879999999988</v>
      </c>
      <c r="U17">
        <f t="shared" si="3"/>
        <v>16.880785000000003</v>
      </c>
      <c r="V17">
        <f t="shared" si="3"/>
        <v>12.591955000000004</v>
      </c>
      <c r="W17">
        <f t="shared" si="3"/>
        <v>23.643940000000001</v>
      </c>
      <c r="X17">
        <f t="shared" si="3"/>
        <v>3.7503670000000024</v>
      </c>
      <c r="Y17">
        <f t="shared" si="3"/>
        <v>35.223781000000002</v>
      </c>
      <c r="Z17">
        <f t="shared" si="3"/>
        <v>25.788355000000003</v>
      </c>
      <c r="AA17">
        <f t="shared" si="3"/>
        <v>25.458444999999998</v>
      </c>
      <c r="AB17">
        <f t="shared" si="3"/>
        <v>23.281039</v>
      </c>
      <c r="AC17">
        <f t="shared" si="3"/>
        <v>17.573596000000002</v>
      </c>
      <c r="AD17">
        <f t="shared" si="3"/>
        <v>14.109541000000002</v>
      </c>
      <c r="AE17">
        <f t="shared" si="3"/>
        <v>6.7855390000000018</v>
      </c>
      <c r="AF17">
        <f t="shared" si="3"/>
        <v>3.090546999999999</v>
      </c>
      <c r="AG17">
        <f t="shared" si="3"/>
        <v>0.74818600000000046</v>
      </c>
      <c r="AH17">
        <f t="shared" si="3"/>
        <v>22.555236999999998</v>
      </c>
      <c r="AI17">
        <f t="shared" si="3"/>
        <v>24.96358</v>
      </c>
      <c r="AJ17">
        <f t="shared" si="3"/>
        <v>22.456263999999997</v>
      </c>
      <c r="AK17">
        <f t="shared" si="3"/>
        <v>11.668207000000001</v>
      </c>
      <c r="AL17">
        <f t="shared" si="3"/>
        <v>18.959218</v>
      </c>
      <c r="AM17">
        <f t="shared" si="3"/>
        <v>-4.1344820000000002</v>
      </c>
      <c r="AN17">
        <f t="shared" si="3"/>
        <v>21.895416999999995</v>
      </c>
      <c r="AO17">
        <f t="shared" si="3"/>
        <v>20.938678000000003</v>
      </c>
      <c r="AP17">
        <f t="shared" si="3"/>
        <v>12.954856000000001</v>
      </c>
      <c r="AQ17">
        <f t="shared" si="3"/>
        <v>11.239324000000002</v>
      </c>
      <c r="AR17">
        <f t="shared" si="3"/>
        <v>18.794263000000001</v>
      </c>
      <c r="AS17">
        <f t="shared" si="3"/>
        <v>13.053828999999999</v>
      </c>
    </row>
    <row r="18" spans="1:45" ht="15" thickBot="1" x14ac:dyDescent="0.35">
      <c r="A18" s="3">
        <v>8.0500000000000007</v>
      </c>
      <c r="B18" s="4">
        <v>11.61</v>
      </c>
      <c r="C18">
        <v>1</v>
      </c>
      <c r="D18">
        <f t="shared" si="0"/>
        <v>8.0500000000000007</v>
      </c>
      <c r="E18" t="s">
        <v>10</v>
      </c>
      <c r="F18">
        <f>POWER(F10-F17,2)</f>
        <v>10.340404922500001</v>
      </c>
      <c r="G18">
        <f t="shared" ref="G18:AS18" si="4">POWER(G10-G17,2)</f>
        <v>0.14576589484900004</v>
      </c>
      <c r="H18">
        <f t="shared" si="4"/>
        <v>145.32586999392402</v>
      </c>
      <c r="I18">
        <f t="shared" si="4"/>
        <v>25.305195802328985</v>
      </c>
      <c r="J18">
        <f t="shared" si="4"/>
        <v>3.321816082224994</v>
      </c>
      <c r="K18">
        <f t="shared" si="4"/>
        <v>3.5778706086759824</v>
      </c>
      <c r="L18">
        <f t="shared" si="4"/>
        <v>173.14628015203607</v>
      </c>
      <c r="M18">
        <f t="shared" si="4"/>
        <v>11.093988823696019</v>
      </c>
      <c r="N18">
        <f t="shared" si="4"/>
        <v>61.949508381601042</v>
      </c>
      <c r="O18">
        <f t="shared" si="4"/>
        <v>16.306388905689019</v>
      </c>
      <c r="P18">
        <f t="shared" si="4"/>
        <v>1.6941911953210054</v>
      </c>
      <c r="Q18">
        <f t="shared" si="4"/>
        <v>11.554268310648968</v>
      </c>
      <c r="R18">
        <f t="shared" si="4"/>
        <v>37.738267349903992</v>
      </c>
      <c r="S18">
        <f t="shared" si="4"/>
        <v>16.585687937809023</v>
      </c>
      <c r="T18">
        <f t="shared" si="4"/>
        <v>13.526301107344009</v>
      </c>
      <c r="U18">
        <f t="shared" si="4"/>
        <v>39.699891616225038</v>
      </c>
      <c r="V18">
        <f t="shared" si="4"/>
        <v>0.96423562202500901</v>
      </c>
      <c r="W18">
        <f t="shared" si="4"/>
        <v>14.242623123599998</v>
      </c>
      <c r="X18">
        <f t="shared" si="4"/>
        <v>7.1308599146890126</v>
      </c>
      <c r="Y18">
        <f t="shared" si="4"/>
        <v>12.629359395961005</v>
      </c>
      <c r="Z18">
        <f t="shared" si="4"/>
        <v>1.2731850060250061</v>
      </c>
      <c r="AA18">
        <f t="shared" si="4"/>
        <v>0.10140721802499808</v>
      </c>
      <c r="AB18">
        <f t="shared" si="4"/>
        <v>7.1344493395210025</v>
      </c>
      <c r="AC18">
        <f t="shared" si="4"/>
        <v>11.996497251216018</v>
      </c>
      <c r="AD18">
        <f t="shared" si="4"/>
        <v>18.400161990681013</v>
      </c>
      <c r="AE18">
        <f t="shared" si="4"/>
        <v>7.4226877405209892</v>
      </c>
      <c r="AF18">
        <f t="shared" si="4"/>
        <v>19.976010119209004</v>
      </c>
      <c r="AG18">
        <f t="shared" si="4"/>
        <v>32.853691730595997</v>
      </c>
      <c r="AH18">
        <f t="shared" si="4"/>
        <v>23.379516846168993</v>
      </c>
      <c r="AI18">
        <f t="shared" si="4"/>
        <v>3.4752416399999347E-2</v>
      </c>
      <c r="AJ18">
        <f t="shared" si="4"/>
        <v>14.335795077695966</v>
      </c>
      <c r="AK18">
        <f t="shared" si="4"/>
        <v>8.7509886548489995</v>
      </c>
      <c r="AL18">
        <f t="shared" si="4"/>
        <v>43.438407371524008</v>
      </c>
      <c r="AM18">
        <f t="shared" si="4"/>
        <v>127.11394436832397</v>
      </c>
      <c r="AN18">
        <f t="shared" si="4"/>
        <v>0.41656310388899331</v>
      </c>
      <c r="AO18">
        <f t="shared" si="4"/>
        <v>14.052586747684012</v>
      </c>
      <c r="AP18">
        <f t="shared" si="4"/>
        <v>2.1066780735999532E-2</v>
      </c>
      <c r="AQ18">
        <f t="shared" si="4"/>
        <v>8.2330202169760138</v>
      </c>
      <c r="AR18">
        <f t="shared" si="4"/>
        <v>0.3314730931690002</v>
      </c>
      <c r="AS18">
        <f t="shared" si="4"/>
        <v>1.4661240999983627E-5</v>
      </c>
    </row>
    <row r="19" spans="1:45" ht="15" thickBot="1" x14ac:dyDescent="0.35">
      <c r="A19" s="3">
        <v>11.4</v>
      </c>
      <c r="B19" s="4">
        <v>19.87</v>
      </c>
      <c r="C19">
        <v>1</v>
      </c>
      <c r="D19">
        <f t="shared" si="0"/>
        <v>11.4</v>
      </c>
      <c r="E19" t="s">
        <v>14</v>
      </c>
      <c r="F19">
        <f>POWER(F10-$G$11,2)</f>
        <v>4.0561959999999972</v>
      </c>
      <c r="G19">
        <f>POWER(G10-$G$11,2)</f>
        <v>17.00737599999999</v>
      </c>
      <c r="H19">
        <f t="shared" ref="H19:AR19" si="5">POWER(H10-$G$11,2)</f>
        <v>1449.0203560000002</v>
      </c>
      <c r="I19">
        <f t="shared" si="5"/>
        <v>139.57059599999999</v>
      </c>
      <c r="J19">
        <f t="shared" si="5"/>
        <v>59.505795999999982</v>
      </c>
      <c r="K19">
        <f t="shared" si="5"/>
        <v>50.353216000000003</v>
      </c>
      <c r="L19">
        <f t="shared" si="5"/>
        <v>1363.5294760000002</v>
      </c>
      <c r="M19">
        <f t="shared" si="5"/>
        <v>183.43993600000002</v>
      </c>
      <c r="N19">
        <f t="shared" si="5"/>
        <v>211.81891599999994</v>
      </c>
      <c r="O19">
        <f t="shared" si="5"/>
        <v>67.469795999999974</v>
      </c>
      <c r="P19">
        <f t="shared" si="5"/>
        <v>119.99011600000001</v>
      </c>
      <c r="Q19">
        <f t="shared" si="5"/>
        <v>344.32513599999993</v>
      </c>
      <c r="R19">
        <f t="shared" si="5"/>
        <v>137.45217600000001</v>
      </c>
      <c r="S19">
        <f t="shared" si="5"/>
        <v>23.19385599999999</v>
      </c>
      <c r="T19">
        <f t="shared" si="5"/>
        <v>19.571775999999996</v>
      </c>
      <c r="U19">
        <f t="shared" si="5"/>
        <v>31.292835999999994</v>
      </c>
      <c r="V19">
        <f t="shared" si="5"/>
        <v>20.830096000000001</v>
      </c>
      <c r="W19">
        <f t="shared" si="5"/>
        <v>13.66041600000001</v>
      </c>
      <c r="X19">
        <f t="shared" si="5"/>
        <v>227.828836</v>
      </c>
      <c r="Y19">
        <f t="shared" si="5"/>
        <v>240.12601600000008</v>
      </c>
      <c r="Z19">
        <f t="shared" si="5"/>
        <v>72.012196000000017</v>
      </c>
      <c r="AA19">
        <f t="shared" si="5"/>
        <v>80.389156000000014</v>
      </c>
      <c r="AB19">
        <f t="shared" si="5"/>
        <v>19.678096</v>
      </c>
      <c r="AC19">
        <f t="shared" si="5"/>
        <v>4.2600959999999999</v>
      </c>
      <c r="AD19">
        <f t="shared" si="5"/>
        <v>40.373315999999988</v>
      </c>
      <c r="AE19">
        <f t="shared" si="5"/>
        <v>44.408895999999999</v>
      </c>
      <c r="AF19">
        <f t="shared" si="5"/>
        <v>74.200996000000018</v>
      </c>
      <c r="AG19">
        <f t="shared" si="5"/>
        <v>93.973635999999985</v>
      </c>
      <c r="AH19">
        <f t="shared" si="5"/>
        <v>2.3901159999999981</v>
      </c>
      <c r="AI19">
        <f t="shared" si="5"/>
        <v>80.568575999999979</v>
      </c>
      <c r="AJ19">
        <f t="shared" si="5"/>
        <v>6.2300160000000107</v>
      </c>
      <c r="AK19">
        <f t="shared" si="5"/>
        <v>55.711295999999983</v>
      </c>
      <c r="AL19">
        <f t="shared" si="5"/>
        <v>87.909376000000023</v>
      </c>
      <c r="AM19">
        <f t="shared" si="5"/>
        <v>81.613155999999975</v>
      </c>
      <c r="AN19">
        <f t="shared" si="5"/>
        <v>25.765776000000006</v>
      </c>
      <c r="AO19">
        <f t="shared" si="5"/>
        <v>1.0322560000000036</v>
      </c>
      <c r="AP19">
        <f t="shared" si="5"/>
        <v>9.4494759999999989</v>
      </c>
      <c r="AQ19">
        <f t="shared" si="5"/>
        <v>60.902416000000002</v>
      </c>
      <c r="AR19">
        <f t="shared" si="5"/>
        <v>10.214416000000009</v>
      </c>
      <c r="AS19">
        <f>POWER(AS10-$G$11,2)</f>
        <v>9.7593759999999925</v>
      </c>
    </row>
    <row r="20" spans="1:45" ht="15" thickBot="1" x14ac:dyDescent="0.35">
      <c r="A20" s="3">
        <v>5.37</v>
      </c>
      <c r="B20" s="4">
        <v>1.08</v>
      </c>
      <c r="C20">
        <v>1</v>
      </c>
      <c r="D20">
        <f t="shared" si="0"/>
        <v>5.37</v>
      </c>
      <c r="E20" s="29" t="s">
        <v>11</v>
      </c>
      <c r="F20">
        <f>SUM(F18:AS18)/38</f>
        <v>24.882763023039558</v>
      </c>
    </row>
    <row r="21" spans="1:45" ht="15" thickBot="1" x14ac:dyDescent="0.35">
      <c r="A21" s="3">
        <v>14.91</v>
      </c>
      <c r="B21" s="4">
        <v>31.67</v>
      </c>
      <c r="C21">
        <v>1</v>
      </c>
      <c r="D21">
        <f t="shared" si="0"/>
        <v>14.91</v>
      </c>
      <c r="E21" t="s">
        <v>15</v>
      </c>
      <c r="F21">
        <f>1-(SUM(F18:AS18)/SUM(F19:AS19))</f>
        <v>0.83069572604178776</v>
      </c>
    </row>
    <row r="22" spans="1:45" ht="15" thickBot="1" x14ac:dyDescent="0.35">
      <c r="A22" s="3">
        <v>12.05</v>
      </c>
      <c r="B22" s="4">
        <v>24.66</v>
      </c>
      <c r="C22">
        <v>1</v>
      </c>
      <c r="D22">
        <f t="shared" si="0"/>
        <v>12.05</v>
      </c>
      <c r="E22" t="s">
        <v>16</v>
      </c>
      <c r="F22">
        <f>1-(39/38)*(SUM(F18:AS18)/SUM(F19:AS19))</f>
        <v>0.8262403504113085</v>
      </c>
    </row>
    <row r="23" spans="1:45" ht="15" thickBot="1" x14ac:dyDescent="0.35">
      <c r="A23" s="3">
        <v>11.95</v>
      </c>
      <c r="B23" s="4">
        <v>25.14</v>
      </c>
      <c r="C23">
        <v>1</v>
      </c>
      <c r="D23">
        <f t="shared" si="0"/>
        <v>11.95</v>
      </c>
      <c r="E23" t="s">
        <v>17</v>
      </c>
      <c r="F23">
        <f>38*(F21*F21/(1-POWER(F21,2)))</f>
        <v>84.602551177695645</v>
      </c>
    </row>
    <row r="24" spans="1:45" ht="15" thickBot="1" x14ac:dyDescent="0.35">
      <c r="A24" s="3">
        <v>11.29</v>
      </c>
      <c r="B24" s="4">
        <v>20.61</v>
      </c>
      <c r="C24">
        <v>1</v>
      </c>
      <c r="D24">
        <f t="shared" si="0"/>
        <v>11.29</v>
      </c>
      <c r="E24" s="32" t="s">
        <v>18</v>
      </c>
      <c r="F24">
        <f>1-_xlfn.F.DIST(F23,1,38,1)</f>
        <v>3.3066882565435662E-11</v>
      </c>
    </row>
    <row r="25" spans="1:45" ht="15" thickBot="1" x14ac:dyDescent="0.35">
      <c r="A25" s="3">
        <v>9.56</v>
      </c>
      <c r="B25" s="4">
        <v>14.11</v>
      </c>
      <c r="C25">
        <v>1</v>
      </c>
      <c r="D25">
        <f t="shared" si="0"/>
        <v>9.56</v>
      </c>
    </row>
    <row r="26" spans="1:45" ht="15" thickBot="1" x14ac:dyDescent="0.35">
      <c r="A26" s="3">
        <v>8.51</v>
      </c>
      <c r="B26" s="4">
        <v>9.82</v>
      </c>
      <c r="C26">
        <v>1</v>
      </c>
      <c r="D26">
        <f t="shared" si="0"/>
        <v>8.51</v>
      </c>
    </row>
    <row r="27" spans="1:45" ht="15" thickBot="1" x14ac:dyDescent="0.35">
      <c r="A27" s="3">
        <v>6.29</v>
      </c>
      <c r="B27" s="4">
        <v>9.51</v>
      </c>
      <c r="C27">
        <v>1</v>
      </c>
      <c r="D27">
        <f t="shared" si="0"/>
        <v>6.29</v>
      </c>
    </row>
    <row r="28" spans="1:45" ht="15" thickBot="1" x14ac:dyDescent="0.35">
      <c r="A28" s="3">
        <v>5.17</v>
      </c>
      <c r="B28" s="4">
        <v>7.56</v>
      </c>
      <c r="C28">
        <v>1</v>
      </c>
      <c r="D28">
        <f t="shared" si="0"/>
        <v>5.17</v>
      </c>
    </row>
    <row r="29" spans="1:45" ht="15" thickBot="1" x14ac:dyDescent="0.35">
      <c r="A29" s="3">
        <v>4.46</v>
      </c>
      <c r="B29" s="4">
        <v>6.48</v>
      </c>
      <c r="C29">
        <v>1</v>
      </c>
      <c r="D29">
        <f t="shared" si="0"/>
        <v>4.46</v>
      </c>
    </row>
    <row r="30" spans="1:45" ht="15" thickBot="1" x14ac:dyDescent="0.35">
      <c r="A30" s="3">
        <v>11.07</v>
      </c>
      <c r="B30" s="4">
        <v>17.72</v>
      </c>
      <c r="C30">
        <v>1</v>
      </c>
      <c r="D30">
        <f t="shared" si="0"/>
        <v>11.07</v>
      </c>
    </row>
    <row r="31" spans="1:45" ht="15" thickBot="1" x14ac:dyDescent="0.35">
      <c r="A31" s="3">
        <v>11.8</v>
      </c>
      <c r="B31" s="4">
        <v>25.15</v>
      </c>
      <c r="C31">
        <v>1</v>
      </c>
      <c r="D31">
        <f t="shared" si="0"/>
        <v>11.8</v>
      </c>
    </row>
    <row r="32" spans="1:45" ht="15" thickBot="1" x14ac:dyDescent="0.35">
      <c r="A32" s="3">
        <v>11.04</v>
      </c>
      <c r="B32" s="4">
        <v>18.670000000000002</v>
      </c>
      <c r="C32">
        <v>1</v>
      </c>
      <c r="D32">
        <f t="shared" si="0"/>
        <v>11.04</v>
      </c>
    </row>
    <row r="33" spans="1:4" ht="15" thickBot="1" x14ac:dyDescent="0.35">
      <c r="A33" s="3">
        <v>7.77</v>
      </c>
      <c r="B33" s="4">
        <v>8.7100000000000009</v>
      </c>
      <c r="C33">
        <v>1</v>
      </c>
      <c r="D33">
        <f t="shared" si="0"/>
        <v>7.77</v>
      </c>
    </row>
    <row r="34" spans="1:4" ht="15" thickBot="1" x14ac:dyDescent="0.35">
      <c r="A34" s="3">
        <v>9.98</v>
      </c>
      <c r="B34" s="4">
        <v>25.55</v>
      </c>
      <c r="C34">
        <v>1</v>
      </c>
      <c r="D34">
        <f t="shared" si="0"/>
        <v>9.98</v>
      </c>
    </row>
    <row r="35" spans="1:4" ht="15" thickBot="1" x14ac:dyDescent="0.35">
      <c r="A35" s="3">
        <v>2.98</v>
      </c>
      <c r="B35" s="4">
        <v>7.14</v>
      </c>
      <c r="C35">
        <v>1</v>
      </c>
      <c r="D35">
        <f t="shared" si="0"/>
        <v>2.98</v>
      </c>
    </row>
    <row r="36" spans="1:4" ht="15" thickBot="1" x14ac:dyDescent="0.35">
      <c r="A36" s="3">
        <v>10.87</v>
      </c>
      <c r="B36" s="4">
        <v>21.25</v>
      </c>
      <c r="C36">
        <v>1</v>
      </c>
      <c r="D36">
        <f t="shared" si="0"/>
        <v>10.87</v>
      </c>
    </row>
    <row r="37" spans="1:4" ht="15" thickBot="1" x14ac:dyDescent="0.35">
      <c r="A37" s="3">
        <v>10.58</v>
      </c>
      <c r="B37" s="4">
        <v>17.190000000000001</v>
      </c>
      <c r="C37">
        <v>1</v>
      </c>
      <c r="D37">
        <f t="shared" si="0"/>
        <v>10.58</v>
      </c>
    </row>
    <row r="38" spans="1:4" ht="15" thickBot="1" x14ac:dyDescent="0.35">
      <c r="A38" s="3">
        <v>8.16</v>
      </c>
      <c r="B38" s="4">
        <v>13.1</v>
      </c>
      <c r="C38">
        <v>1</v>
      </c>
      <c r="D38">
        <f t="shared" si="0"/>
        <v>8.16</v>
      </c>
    </row>
    <row r="39" spans="1:4" ht="15" thickBot="1" x14ac:dyDescent="0.35">
      <c r="A39" s="3">
        <v>7.64</v>
      </c>
      <c r="B39" s="4">
        <v>8.3699999999999992</v>
      </c>
      <c r="C39">
        <v>1</v>
      </c>
      <c r="D39">
        <f t="shared" si="0"/>
        <v>7.64</v>
      </c>
    </row>
    <row r="40" spans="1:4" ht="15" thickBot="1" x14ac:dyDescent="0.35">
      <c r="A40" s="3">
        <v>9.93</v>
      </c>
      <c r="B40" s="4">
        <v>19.37</v>
      </c>
      <c r="C40">
        <v>1</v>
      </c>
      <c r="D40">
        <f t="shared" si="0"/>
        <v>9.93</v>
      </c>
    </row>
    <row r="41" spans="1:4" ht="15" thickBot="1" x14ac:dyDescent="0.35">
      <c r="A41" s="3">
        <v>8.19</v>
      </c>
      <c r="B41" s="4">
        <v>13.05</v>
      </c>
      <c r="C41">
        <v>1</v>
      </c>
      <c r="D41">
        <f t="shared" si="0"/>
        <v>8.19</v>
      </c>
    </row>
    <row r="42" spans="1:4" ht="15.6" x14ac:dyDescent="0.3">
      <c r="A42" s="2"/>
    </row>
  </sheetData>
  <mergeCells count="5">
    <mergeCell ref="C1:G1"/>
    <mergeCell ref="E4:G4"/>
    <mergeCell ref="E7:F7"/>
    <mergeCell ref="G7:H7"/>
    <mergeCell ref="G14:I1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64"/>
  <sheetViews>
    <sheetView zoomScale="40" zoomScaleNormal="40" workbookViewId="0">
      <selection activeCell="H66" sqref="H66"/>
    </sheetView>
  </sheetViews>
  <sheetFormatPr defaultRowHeight="14.4" x14ac:dyDescent="0.3"/>
  <cols>
    <col min="2" max="2" width="12.44140625" bestFit="1" customWidth="1"/>
    <col min="6" max="6" width="13" bestFit="1" customWidth="1"/>
  </cols>
  <sheetData>
    <row r="1" spans="1:41" ht="15" thickBot="1" x14ac:dyDescent="0.35">
      <c r="A1" s="1" t="s">
        <v>0</v>
      </c>
      <c r="B1" s="3">
        <v>9.5</v>
      </c>
      <c r="C1" s="3">
        <v>7.77</v>
      </c>
      <c r="D1" s="3">
        <v>17.02</v>
      </c>
      <c r="E1" s="3">
        <v>4.03</v>
      </c>
      <c r="F1" s="3">
        <v>7.35</v>
      </c>
      <c r="G1" s="3">
        <v>11.86</v>
      </c>
      <c r="H1" s="3">
        <v>16.34</v>
      </c>
      <c r="I1" s="3">
        <v>6.04</v>
      </c>
      <c r="J1" s="3">
        <v>7.11</v>
      </c>
      <c r="K1" s="3">
        <v>7.87</v>
      </c>
      <c r="L1" s="3">
        <v>6.21</v>
      </c>
      <c r="M1" s="3">
        <v>13.73</v>
      </c>
      <c r="N1" s="3">
        <v>3.72</v>
      </c>
      <c r="O1" s="3">
        <v>11.83</v>
      </c>
      <c r="P1" s="3">
        <v>6.68</v>
      </c>
      <c r="Q1" s="3">
        <v>9.35</v>
      </c>
      <c r="R1" s="3">
        <v>8.0500000000000007</v>
      </c>
      <c r="S1" s="3">
        <v>11.4</v>
      </c>
      <c r="T1" s="3">
        <v>5.37</v>
      </c>
      <c r="U1" s="3">
        <v>14.91</v>
      </c>
      <c r="V1" s="3">
        <v>12.05</v>
      </c>
      <c r="W1" s="3">
        <v>11.95</v>
      </c>
      <c r="X1" s="3">
        <v>11.29</v>
      </c>
      <c r="Y1" s="3">
        <v>9.56</v>
      </c>
      <c r="Z1" s="3">
        <v>8.51</v>
      </c>
      <c r="AA1" s="3">
        <v>6.29</v>
      </c>
      <c r="AB1" s="3">
        <v>5.17</v>
      </c>
      <c r="AC1" s="3">
        <v>4.46</v>
      </c>
      <c r="AD1" s="3">
        <v>11.07</v>
      </c>
      <c r="AE1" s="3">
        <v>11.8</v>
      </c>
      <c r="AF1" s="3">
        <v>11.04</v>
      </c>
      <c r="AG1" s="3">
        <v>7.77</v>
      </c>
      <c r="AH1" s="3">
        <v>9.98</v>
      </c>
      <c r="AI1" s="3">
        <v>2.98</v>
      </c>
      <c r="AJ1" s="3">
        <v>10.87</v>
      </c>
      <c r="AK1" s="3">
        <v>10.58</v>
      </c>
      <c r="AL1" s="3">
        <v>8.16</v>
      </c>
      <c r="AM1" s="3">
        <v>7.64</v>
      </c>
      <c r="AN1" s="3">
        <v>9.93</v>
      </c>
      <c r="AO1" s="3">
        <v>8.19</v>
      </c>
    </row>
    <row r="2" spans="1:41" ht="15" thickBot="1" x14ac:dyDescent="0.35">
      <c r="A2" s="7" t="s">
        <v>1</v>
      </c>
      <c r="B2" s="8">
        <v>14.16</v>
      </c>
      <c r="C2" s="8">
        <v>12.05</v>
      </c>
      <c r="D2" s="4">
        <v>54.24</v>
      </c>
      <c r="E2" s="4">
        <v>4.3600000000000003</v>
      </c>
      <c r="F2" s="4">
        <v>8.4600000000000009</v>
      </c>
      <c r="G2" s="4">
        <v>23.27</v>
      </c>
      <c r="H2" s="4">
        <v>53.1</v>
      </c>
      <c r="I2" s="4">
        <v>2.63</v>
      </c>
      <c r="J2" s="4">
        <v>1.62</v>
      </c>
      <c r="K2" s="4">
        <v>7.96</v>
      </c>
      <c r="L2" s="4">
        <v>5.22</v>
      </c>
      <c r="M2" s="4">
        <v>34.729999999999997</v>
      </c>
      <c r="N2" s="4">
        <v>4.45</v>
      </c>
      <c r="O2" s="4">
        <v>20.99</v>
      </c>
      <c r="P2" s="4">
        <v>11.75</v>
      </c>
      <c r="Q2" s="4">
        <v>10.58</v>
      </c>
      <c r="R2" s="4">
        <v>11.61</v>
      </c>
      <c r="S2" s="4">
        <v>19.87</v>
      </c>
      <c r="T2" s="4">
        <v>1.08</v>
      </c>
      <c r="U2" s="4">
        <v>31.67</v>
      </c>
      <c r="V2" s="4">
        <v>24.66</v>
      </c>
      <c r="W2" s="4">
        <v>25.14</v>
      </c>
      <c r="X2" s="4">
        <v>20.61</v>
      </c>
      <c r="Y2" s="4">
        <v>14.11</v>
      </c>
      <c r="Z2" s="4">
        <v>9.82</v>
      </c>
      <c r="AA2" s="4">
        <v>9.51</v>
      </c>
      <c r="AB2" s="4">
        <v>7.56</v>
      </c>
      <c r="AC2" s="4">
        <v>6.48</v>
      </c>
      <c r="AD2" s="4">
        <v>17.72</v>
      </c>
      <c r="AE2" s="4">
        <v>25.15</v>
      </c>
      <c r="AF2" s="4">
        <v>18.670000000000002</v>
      </c>
      <c r="AG2" s="4">
        <v>8.7100000000000009</v>
      </c>
      <c r="AH2" s="4">
        <v>25.55</v>
      </c>
      <c r="AI2" s="4">
        <v>7.14</v>
      </c>
      <c r="AJ2" s="4">
        <v>21.25</v>
      </c>
      <c r="AK2" s="4">
        <v>17.190000000000001</v>
      </c>
      <c r="AL2" s="4">
        <v>13.1</v>
      </c>
      <c r="AM2" s="4">
        <v>8.3699999999999992</v>
      </c>
      <c r="AN2" s="4">
        <v>19.37</v>
      </c>
      <c r="AO2" s="4">
        <v>13.05</v>
      </c>
    </row>
    <row r="3" spans="1:41" x14ac:dyDescent="0.3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</row>
    <row r="4" spans="1:41" x14ac:dyDescent="0.3">
      <c r="B4">
        <f>B1</f>
        <v>9.5</v>
      </c>
      <c r="C4">
        <f t="shared" ref="C4:AO4" si="0">C1</f>
        <v>7.77</v>
      </c>
      <c r="D4">
        <f t="shared" si="0"/>
        <v>17.02</v>
      </c>
      <c r="E4">
        <f t="shared" si="0"/>
        <v>4.03</v>
      </c>
      <c r="F4">
        <f t="shared" si="0"/>
        <v>7.35</v>
      </c>
      <c r="G4">
        <f t="shared" si="0"/>
        <v>11.86</v>
      </c>
      <c r="H4">
        <f t="shared" si="0"/>
        <v>16.34</v>
      </c>
      <c r="I4">
        <f t="shared" si="0"/>
        <v>6.04</v>
      </c>
      <c r="J4">
        <f t="shared" si="0"/>
        <v>7.11</v>
      </c>
      <c r="K4">
        <f t="shared" si="0"/>
        <v>7.87</v>
      </c>
      <c r="L4">
        <f t="shared" si="0"/>
        <v>6.21</v>
      </c>
      <c r="M4">
        <f t="shared" si="0"/>
        <v>13.73</v>
      </c>
      <c r="N4">
        <f t="shared" si="0"/>
        <v>3.72</v>
      </c>
      <c r="O4">
        <f t="shared" si="0"/>
        <v>11.83</v>
      </c>
      <c r="P4">
        <f t="shared" si="0"/>
        <v>6.68</v>
      </c>
      <c r="Q4">
        <f t="shared" si="0"/>
        <v>9.35</v>
      </c>
      <c r="R4">
        <f t="shared" si="0"/>
        <v>8.0500000000000007</v>
      </c>
      <c r="S4">
        <f t="shared" si="0"/>
        <v>11.4</v>
      </c>
      <c r="T4">
        <f t="shared" si="0"/>
        <v>5.37</v>
      </c>
      <c r="U4">
        <f t="shared" si="0"/>
        <v>14.91</v>
      </c>
      <c r="V4">
        <f t="shared" si="0"/>
        <v>12.05</v>
      </c>
      <c r="W4">
        <f t="shared" si="0"/>
        <v>11.95</v>
      </c>
      <c r="X4">
        <f t="shared" si="0"/>
        <v>11.29</v>
      </c>
      <c r="Y4">
        <f t="shared" si="0"/>
        <v>9.56</v>
      </c>
      <c r="Z4">
        <f t="shared" si="0"/>
        <v>8.51</v>
      </c>
      <c r="AA4">
        <f t="shared" si="0"/>
        <v>6.29</v>
      </c>
      <c r="AB4">
        <f t="shared" si="0"/>
        <v>5.17</v>
      </c>
      <c r="AC4">
        <f t="shared" si="0"/>
        <v>4.46</v>
      </c>
      <c r="AD4">
        <f t="shared" si="0"/>
        <v>11.07</v>
      </c>
      <c r="AE4">
        <f t="shared" si="0"/>
        <v>11.8</v>
      </c>
      <c r="AF4">
        <f t="shared" si="0"/>
        <v>11.04</v>
      </c>
      <c r="AG4">
        <f t="shared" si="0"/>
        <v>7.77</v>
      </c>
      <c r="AH4">
        <f t="shared" si="0"/>
        <v>9.98</v>
      </c>
      <c r="AI4">
        <f t="shared" si="0"/>
        <v>2.98</v>
      </c>
      <c r="AJ4">
        <f t="shared" si="0"/>
        <v>10.87</v>
      </c>
      <c r="AK4">
        <f t="shared" si="0"/>
        <v>10.58</v>
      </c>
      <c r="AL4">
        <f t="shared" si="0"/>
        <v>8.16</v>
      </c>
      <c r="AM4">
        <f t="shared" si="0"/>
        <v>7.64</v>
      </c>
      <c r="AN4">
        <f t="shared" si="0"/>
        <v>9.93</v>
      </c>
      <c r="AO4">
        <f t="shared" si="0"/>
        <v>8.19</v>
      </c>
    </row>
    <row r="5" spans="1:41" x14ac:dyDescent="0.3">
      <c r="B5">
        <f>B1*B1</f>
        <v>90.25</v>
      </c>
      <c r="C5">
        <f t="shared" ref="C5:AO5" si="1">C1*C1</f>
        <v>60.372899999999994</v>
      </c>
      <c r="D5">
        <f t="shared" si="1"/>
        <v>289.68039999999996</v>
      </c>
      <c r="E5">
        <f t="shared" si="1"/>
        <v>16.240900000000003</v>
      </c>
      <c r="F5">
        <f t="shared" si="1"/>
        <v>54.022499999999994</v>
      </c>
      <c r="G5">
        <f t="shared" si="1"/>
        <v>140.65959999999998</v>
      </c>
      <c r="H5">
        <f t="shared" si="1"/>
        <v>266.99559999999997</v>
      </c>
      <c r="I5">
        <f t="shared" si="1"/>
        <v>36.4816</v>
      </c>
      <c r="J5">
        <f t="shared" si="1"/>
        <v>50.552100000000003</v>
      </c>
      <c r="K5">
        <f t="shared" si="1"/>
        <v>61.936900000000001</v>
      </c>
      <c r="L5">
        <f t="shared" si="1"/>
        <v>38.564099999999996</v>
      </c>
      <c r="M5">
        <f t="shared" si="1"/>
        <v>188.5129</v>
      </c>
      <c r="N5">
        <f t="shared" si="1"/>
        <v>13.838400000000002</v>
      </c>
      <c r="O5">
        <f t="shared" si="1"/>
        <v>139.94890000000001</v>
      </c>
      <c r="P5">
        <f t="shared" si="1"/>
        <v>44.622399999999999</v>
      </c>
      <c r="Q5">
        <f t="shared" si="1"/>
        <v>87.422499999999999</v>
      </c>
      <c r="R5">
        <f t="shared" si="1"/>
        <v>64.802500000000009</v>
      </c>
      <c r="S5">
        <f t="shared" si="1"/>
        <v>129.96</v>
      </c>
      <c r="T5">
        <f t="shared" si="1"/>
        <v>28.8369</v>
      </c>
      <c r="U5">
        <f t="shared" si="1"/>
        <v>222.3081</v>
      </c>
      <c r="V5">
        <f t="shared" si="1"/>
        <v>145.20250000000001</v>
      </c>
      <c r="W5">
        <f t="shared" si="1"/>
        <v>142.80249999999998</v>
      </c>
      <c r="X5">
        <f t="shared" si="1"/>
        <v>127.46409999999999</v>
      </c>
      <c r="Y5">
        <f t="shared" si="1"/>
        <v>91.393600000000006</v>
      </c>
      <c r="Z5">
        <f t="shared" si="1"/>
        <v>72.420099999999991</v>
      </c>
      <c r="AA5">
        <f t="shared" si="1"/>
        <v>39.564100000000003</v>
      </c>
      <c r="AB5">
        <f t="shared" si="1"/>
        <v>26.728899999999999</v>
      </c>
      <c r="AC5">
        <f t="shared" si="1"/>
        <v>19.8916</v>
      </c>
      <c r="AD5">
        <f t="shared" si="1"/>
        <v>122.54490000000001</v>
      </c>
      <c r="AE5">
        <f t="shared" si="1"/>
        <v>139.24</v>
      </c>
      <c r="AF5">
        <f t="shared" si="1"/>
        <v>121.88159999999998</v>
      </c>
      <c r="AG5">
        <f t="shared" si="1"/>
        <v>60.372899999999994</v>
      </c>
      <c r="AH5">
        <f t="shared" si="1"/>
        <v>99.600400000000008</v>
      </c>
      <c r="AI5">
        <f t="shared" si="1"/>
        <v>8.8803999999999998</v>
      </c>
      <c r="AJ5">
        <f t="shared" si="1"/>
        <v>118.15689999999998</v>
      </c>
      <c r="AK5">
        <f t="shared" si="1"/>
        <v>111.93640000000001</v>
      </c>
      <c r="AL5">
        <f t="shared" si="1"/>
        <v>66.585599999999999</v>
      </c>
      <c r="AM5">
        <f t="shared" si="1"/>
        <v>58.369599999999998</v>
      </c>
      <c r="AN5">
        <f t="shared" si="1"/>
        <v>98.604900000000001</v>
      </c>
      <c r="AO5">
        <f t="shared" si="1"/>
        <v>67.076099999999997</v>
      </c>
    </row>
    <row r="6" spans="1:41" ht="15" thickBot="1" x14ac:dyDescent="0.35">
      <c r="A6" s="22"/>
      <c r="B6" s="22">
        <f t="array" ref="B6:D6">TRANSPOSE(B$3:B$5)</f>
        <v>1</v>
      </c>
      <c r="C6" s="22">
        <v>9.5</v>
      </c>
      <c r="D6" s="22">
        <v>90.25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</row>
    <row r="7" spans="1:41" x14ac:dyDescent="0.3">
      <c r="C7">
        <f t="array" ref="C7:E7">TRANSPOSE(C$3:C$5)</f>
        <v>1</v>
      </c>
      <c r="D7">
        <v>7.77</v>
      </c>
      <c r="E7">
        <v>60.372899999999994</v>
      </c>
      <c r="AG7" s="9">
        <f t="array" ref="AG7:AI9">MMULT(AG$3:AG$5,AG37:AI37)</f>
        <v>1</v>
      </c>
      <c r="AH7" s="34">
        <v>7.77</v>
      </c>
      <c r="AI7" s="10">
        <v>60.372899999999994</v>
      </c>
    </row>
    <row r="8" spans="1:41" ht="15" thickBot="1" x14ac:dyDescent="0.35">
      <c r="D8">
        <f t="array" ref="D8:F8">TRANSPOSE(D$3:D$5)</f>
        <v>1</v>
      </c>
      <c r="E8">
        <v>17.02</v>
      </c>
      <c r="F8">
        <v>289.68039999999996</v>
      </c>
      <c r="AG8" s="13">
        <v>7.77</v>
      </c>
      <c r="AH8" s="15">
        <v>60.372899999999994</v>
      </c>
      <c r="AI8" s="14">
        <v>469.09743299999991</v>
      </c>
    </row>
    <row r="9" spans="1:41" ht="15" thickBot="1" x14ac:dyDescent="0.35">
      <c r="B9" s="9">
        <f t="array" ref="B9:D11">MMULT(B$3:B$5,B6:D6)</f>
        <v>1</v>
      </c>
      <c r="C9" s="34">
        <v>9.5</v>
      </c>
      <c r="D9" s="10">
        <v>90.25</v>
      </c>
      <c r="E9">
        <f t="array" ref="E9:G9">TRANSPOSE(E$3:E$5)</f>
        <v>1</v>
      </c>
      <c r="F9">
        <v>4.03</v>
      </c>
      <c r="G9">
        <v>16.240900000000003</v>
      </c>
      <c r="AG9" s="11">
        <v>60.372899999999994</v>
      </c>
      <c r="AH9" s="15">
        <v>469.09743299999991</v>
      </c>
      <c r="AI9" s="14">
        <v>3644.8870544099991</v>
      </c>
    </row>
    <row r="10" spans="1:41" x14ac:dyDescent="0.3">
      <c r="B10" s="13">
        <v>9.5</v>
      </c>
      <c r="C10" s="15">
        <v>90.25</v>
      </c>
      <c r="D10" s="14">
        <v>857.375</v>
      </c>
      <c r="F10">
        <f t="array" ref="F10:H10">TRANSPOSE(F$3:F$5)</f>
        <v>1</v>
      </c>
      <c r="G10">
        <v>7.35</v>
      </c>
      <c r="H10">
        <v>54.022499999999994</v>
      </c>
      <c r="AH10" s="9">
        <f t="array" ref="AH10:AJ12">MMULT(AH$3:AH$5,AH38:AJ38)</f>
        <v>1</v>
      </c>
      <c r="AI10" s="34">
        <v>9.98</v>
      </c>
      <c r="AJ10" s="10">
        <v>99.600400000000008</v>
      </c>
    </row>
    <row r="11" spans="1:41" ht="15" thickBot="1" x14ac:dyDescent="0.35">
      <c r="B11" s="11">
        <v>90.25</v>
      </c>
      <c r="C11" s="15">
        <v>857.375</v>
      </c>
      <c r="D11" s="14">
        <v>8145.0625</v>
      </c>
      <c r="G11">
        <f t="array" ref="G11:I11">TRANSPOSE(G$3:G$5)</f>
        <v>1</v>
      </c>
      <c r="H11">
        <v>11.86</v>
      </c>
      <c r="I11">
        <v>140.65959999999998</v>
      </c>
      <c r="AH11" s="13">
        <v>9.98</v>
      </c>
      <c r="AI11" s="15">
        <v>99.600400000000008</v>
      </c>
      <c r="AJ11" s="14">
        <v>994.01199200000008</v>
      </c>
    </row>
    <row r="12" spans="1:41" ht="15" thickBot="1" x14ac:dyDescent="0.35">
      <c r="C12" s="9">
        <f t="array" ref="C12:E14">MMULT(C$3:C$5,C7:E7)</f>
        <v>1</v>
      </c>
      <c r="D12" s="9">
        <v>7.77</v>
      </c>
      <c r="E12" s="36">
        <v>60.372899999999994</v>
      </c>
      <c r="H12">
        <f t="array" ref="H12:J12">TRANSPOSE(H$3:H$5)</f>
        <v>1</v>
      </c>
      <c r="I12">
        <v>16.34</v>
      </c>
      <c r="J12">
        <v>266.99559999999997</v>
      </c>
      <c r="AH12" s="11">
        <v>99.600400000000008</v>
      </c>
      <c r="AI12" s="15">
        <v>994.01199200000008</v>
      </c>
      <c r="AJ12" s="14">
        <v>9920.2396801600007</v>
      </c>
    </row>
    <row r="13" spans="1:41" x14ac:dyDescent="0.3">
      <c r="C13" s="13">
        <v>7.77</v>
      </c>
      <c r="D13" s="13">
        <v>60.372899999999994</v>
      </c>
      <c r="E13" s="37">
        <v>469.09743299999991</v>
      </c>
      <c r="I13">
        <f t="array" ref="I13:K13">TRANSPOSE(I$3:I$5)</f>
        <v>1</v>
      </c>
      <c r="J13">
        <v>6.04</v>
      </c>
      <c r="K13">
        <v>36.4816</v>
      </c>
      <c r="AI13" s="9">
        <f t="array" ref="AI13:AK15">MMULT(AI$3:AI$5,AI39:AK39)</f>
        <v>1</v>
      </c>
      <c r="AJ13" s="34">
        <v>2.98</v>
      </c>
      <c r="AK13" s="10">
        <v>8.8803999999999998</v>
      </c>
    </row>
    <row r="14" spans="1:41" ht="15" thickBot="1" x14ac:dyDescent="0.35">
      <c r="C14" s="11">
        <v>60.372899999999994</v>
      </c>
      <c r="D14" s="11">
        <v>469.09743299999991</v>
      </c>
      <c r="E14" s="38">
        <v>3644.8870544099991</v>
      </c>
      <c r="J14">
        <f t="array" ref="J14:L14">TRANSPOSE(J$3:J$5)</f>
        <v>1</v>
      </c>
      <c r="K14">
        <v>7.11</v>
      </c>
      <c r="L14">
        <v>50.552100000000003</v>
      </c>
      <c r="AI14" s="13">
        <v>2.98</v>
      </c>
      <c r="AJ14" s="15">
        <v>8.8803999999999998</v>
      </c>
      <c r="AK14" s="14">
        <v>26.463591999999998</v>
      </c>
    </row>
    <row r="15" spans="1:41" ht="15" thickBot="1" x14ac:dyDescent="0.35">
      <c r="D15" s="9">
        <f t="array" ref="D15:F17">MMULT(D$3:D$5,D8:F8)</f>
        <v>1</v>
      </c>
      <c r="E15" s="9">
        <v>17.02</v>
      </c>
      <c r="F15" s="36">
        <v>289.68039999999996</v>
      </c>
      <c r="K15">
        <f t="array" ref="K15:M15">TRANSPOSE(K$3:K$5)</f>
        <v>1</v>
      </c>
      <c r="L15">
        <v>7.87</v>
      </c>
      <c r="M15">
        <v>61.936900000000001</v>
      </c>
      <c r="AI15" s="13">
        <v>8.8803999999999998</v>
      </c>
      <c r="AJ15" s="15">
        <v>26.463591999999998</v>
      </c>
      <c r="AK15" s="14">
        <v>78.861504159999996</v>
      </c>
    </row>
    <row r="16" spans="1:41" ht="15" thickBot="1" x14ac:dyDescent="0.35">
      <c r="D16" s="9">
        <v>17.02</v>
      </c>
      <c r="E16" s="9">
        <v>289.68039999999996</v>
      </c>
      <c r="F16" s="36">
        <v>4930.3604079999996</v>
      </c>
      <c r="L16">
        <f t="array" ref="L16:N16">TRANSPOSE(L$3:L$5)</f>
        <v>1</v>
      </c>
      <c r="M16">
        <v>6.21</v>
      </c>
      <c r="N16">
        <v>38.564099999999996</v>
      </c>
      <c r="AI16" s="40"/>
      <c r="AJ16" s="41">
        <f t="array" ref="AJ16:AL18">MMULT(AJ$3:AJ$5,AJ40:AL40)</f>
        <v>1</v>
      </c>
      <c r="AK16" s="42">
        <v>10.87</v>
      </c>
      <c r="AL16" s="10">
        <v>118.15689999999998</v>
      </c>
    </row>
    <row r="17" spans="1:43" ht="15" thickBot="1" x14ac:dyDescent="0.35">
      <c r="D17" s="33">
        <v>289.68039999999996</v>
      </c>
      <c r="E17" s="9">
        <v>4930.3604079999996</v>
      </c>
      <c r="F17" s="36">
        <v>83914.734144159986</v>
      </c>
      <c r="M17">
        <f t="array" ref="M17:O17">TRANSPOSE(M$3:M$5)</f>
        <v>1</v>
      </c>
      <c r="N17">
        <v>13.73</v>
      </c>
      <c r="O17">
        <v>188.5129</v>
      </c>
      <c r="AJ17" s="13">
        <v>10.87</v>
      </c>
      <c r="AK17" s="15">
        <v>118.15689999999998</v>
      </c>
      <c r="AL17" s="14">
        <v>1284.3655029999998</v>
      </c>
    </row>
    <row r="18" spans="1:43" ht="15" thickBot="1" x14ac:dyDescent="0.35">
      <c r="E18" s="9">
        <f t="array" ref="E18:G20">MMULT(E$3:E$5,E9:G9)</f>
        <v>1</v>
      </c>
      <c r="F18" s="34">
        <v>4.03</v>
      </c>
      <c r="G18" s="10">
        <v>16.240900000000003</v>
      </c>
      <c r="N18">
        <f t="array" ref="N18:P18">TRANSPOSE(N$3:N$5)</f>
        <v>1</v>
      </c>
      <c r="O18">
        <v>3.72</v>
      </c>
      <c r="P18">
        <v>13.838400000000002</v>
      </c>
      <c r="AJ18" s="11">
        <v>118.15689999999998</v>
      </c>
      <c r="AK18" s="15">
        <v>1284.3655029999998</v>
      </c>
      <c r="AL18" s="14">
        <v>13961.053017609995</v>
      </c>
    </row>
    <row r="19" spans="1:43" x14ac:dyDescent="0.3">
      <c r="A19" t="s">
        <v>19</v>
      </c>
      <c r="B19" s="29">
        <f>SUM(B9,C12,D15,E18,F21,G24,H27,I30,J33,K36,L39,M42,N45,O48,P23,Q26,R29,S32,T35,U38,V41,W44,X47,Y50,Z33,AA36,AB39,AC42,AD45,AE48,AF51,AG7,AH10,AI13,AJ16,AK19,AL22,AM25,AN28,AO31)</f>
        <v>40</v>
      </c>
      <c r="C19" s="29">
        <f t="shared" ref="C19" si="2">SUM(C9,D12,E15,F18,G21,H24,I27,J30,K33,L36,M39,N42,O45,P48,Q23,R26,S29,T32,U35,V38,W41,X44,Y47,Z50,AA33,AB36,AC39,AD42,AE45,AF48,AG51,AH7,AI10,AJ13,AK16,AL19,AM22,AN25,AO28,AP31)</f>
        <v>365.43000000000006</v>
      </c>
      <c r="D19" s="29">
        <f>SUM(D9,E12,F15,G18,H21,I24,J27,K30,L33,M36,N39,O42,P45,Q48,R23,S26,T29,U32,V35,W38,X41,Y44,Z47,AA50,AB33,AC36,AD39,AE42,AF45,AG48,AH51,AI7,AJ10,AK13,AL16,AM19,AN22,AO25,AP28,AQ31)</f>
        <v>3764.7262999999994</v>
      </c>
      <c r="E19" s="13">
        <v>4.03</v>
      </c>
      <c r="F19" s="15">
        <v>16.240900000000003</v>
      </c>
      <c r="G19" s="14">
        <v>65.450827000000018</v>
      </c>
      <c r="O19">
        <f t="array" ref="O19:Q19">TRANSPOSE(O$3:O$5)</f>
        <v>1</v>
      </c>
      <c r="P19">
        <v>11.83</v>
      </c>
      <c r="Q19">
        <v>139.94890000000001</v>
      </c>
      <c r="AK19" s="9">
        <f t="array" ref="AK19:AM21">MMULT(AK$3:AK$5,AK41:AM41)</f>
        <v>1</v>
      </c>
      <c r="AL19" s="34">
        <v>10.58</v>
      </c>
      <c r="AM19" s="10">
        <v>111.93640000000001</v>
      </c>
    </row>
    <row r="20" spans="1:43" ht="15" thickBot="1" x14ac:dyDescent="0.35">
      <c r="B20" s="29">
        <f t="shared" ref="B20:B21" si="3">SUM(B10,C13,D16,E19,F22,G25,H28,I31,J34,K37,L40,M43,N46,O49,P24,Q27,R30,S33,T36,U39,V42,W45,X48,Y51,Z34,AA37,AB40,AC43,AD46,AE49,AF52,AG8,AH11,AI14,AJ17,AK20,AL23,AM26,AN29,AO32)</f>
        <v>365.43000000000006</v>
      </c>
      <c r="C20" s="29">
        <f t="shared" ref="C20:D21" si="4">SUM(C10,D13,E16,F19,G22,H25,I28,J31,K34,L37,M40,N43,O46,P49,Q24,R27,S30,T33,U36,V39,W42,X45,Y48,Z51,AA34,AB37,AC40,AD43,AE46,AF49,AG52,AH8,AI11,AJ14,AK17,AL20,AM23,AN26,AO29,AP32)</f>
        <v>3764.7262999999994</v>
      </c>
      <c r="D20" s="29">
        <f t="shared" si="4"/>
        <v>42622.702658999995</v>
      </c>
      <c r="E20" s="11">
        <v>16.240900000000003</v>
      </c>
      <c r="F20" s="15">
        <v>65.450827000000018</v>
      </c>
      <c r="G20" s="14">
        <v>263.7668328100001</v>
      </c>
      <c r="P20">
        <f t="array" ref="P20:R20">TRANSPOSE(P$3:P$5)</f>
        <v>1</v>
      </c>
      <c r="Q20">
        <v>6.68</v>
      </c>
      <c r="R20">
        <v>44.622399999999999</v>
      </c>
      <c r="AK20" s="13">
        <v>10.58</v>
      </c>
      <c r="AL20" s="15">
        <v>111.93640000000001</v>
      </c>
      <c r="AM20" s="14">
        <v>1184.287112</v>
      </c>
    </row>
    <row r="21" spans="1:43" ht="15" thickBot="1" x14ac:dyDescent="0.35">
      <c r="B21" s="29">
        <f t="shared" si="3"/>
        <v>3764.7262999999994</v>
      </c>
      <c r="C21" s="29">
        <f t="shared" si="4"/>
        <v>42622.702658999995</v>
      </c>
      <c r="D21" s="29">
        <f t="shared" ref="D21" si="5">SUM(D11,E14,F17,G20,H23,I26,J29,K32,L35,M38,N41,O44,P47,Q50,R25,S28,T31,U34,V37,W40,X43,Y46,Z49,AA52,AB35,AC38,AD41,AE44,AF47,AG50,AH53,AI9,AJ12,AK15,AL18,AM21,AN24,AO27,AP30,AQ33)</f>
        <v>520912.07200966991</v>
      </c>
      <c r="F21" s="9">
        <f t="array" ref="F21:H23">MMULT(F$3:F$5,F10:H10)</f>
        <v>1</v>
      </c>
      <c r="G21" s="34">
        <v>7.35</v>
      </c>
      <c r="H21" s="10">
        <v>54.022499999999994</v>
      </c>
      <c r="Q21">
        <f t="array" ref="Q21:S21">TRANSPOSE(Q$3:Q$5)</f>
        <v>1</v>
      </c>
      <c r="R21">
        <v>9.35</v>
      </c>
      <c r="S21">
        <v>87.422499999999999</v>
      </c>
      <c r="AK21" s="11">
        <v>111.93640000000001</v>
      </c>
      <c r="AL21" s="15">
        <v>1184.287112</v>
      </c>
      <c r="AM21" s="14">
        <v>12529.757644960002</v>
      </c>
    </row>
    <row r="22" spans="1:43" ht="15" thickBot="1" x14ac:dyDescent="0.35">
      <c r="A22" t="s">
        <v>6</v>
      </c>
      <c r="B22">
        <f>SUM(B54:AO54)</f>
        <v>646.96</v>
      </c>
      <c r="F22" s="13">
        <v>7.35</v>
      </c>
      <c r="G22" s="15">
        <v>54.022499999999994</v>
      </c>
      <c r="H22" s="14">
        <v>397.06537499999996</v>
      </c>
      <c r="R22">
        <f t="array" ref="R22:T22">TRANSPOSE(R$3:R$5)</f>
        <v>1</v>
      </c>
      <c r="S22">
        <v>8.0500000000000007</v>
      </c>
      <c r="T22">
        <v>64.802500000000009</v>
      </c>
      <c r="AL22" s="9">
        <f t="array" ref="AL22:AN24">MMULT(AL$3:AL$5,AL42:AN42)</f>
        <v>1</v>
      </c>
      <c r="AM22" s="34">
        <v>8.16</v>
      </c>
      <c r="AN22" s="10">
        <v>66.585599999999999</v>
      </c>
    </row>
    <row r="23" spans="1:43" ht="15" thickBot="1" x14ac:dyDescent="0.35">
      <c r="B23">
        <f>SUM(B55:AO55)</f>
        <v>7316.7062999999998</v>
      </c>
      <c r="F23" s="11">
        <v>54.022499999999994</v>
      </c>
      <c r="G23" s="15">
        <v>397.06537499999996</v>
      </c>
      <c r="H23" s="14">
        <v>2918.4305062499993</v>
      </c>
      <c r="P23" s="9">
        <f t="array" ref="P23:R25">MMULT(P$3:P$5,P20:R20)</f>
        <v>1</v>
      </c>
      <c r="Q23" s="34">
        <v>6.68</v>
      </c>
      <c r="R23" s="10">
        <v>44.622399999999999</v>
      </c>
      <c r="S23">
        <f t="array" ref="S23:U23">TRANSPOSE(S$3:S$5)</f>
        <v>1</v>
      </c>
      <c r="T23">
        <v>11.4</v>
      </c>
      <c r="U23">
        <v>129.96</v>
      </c>
      <c r="AL23" s="13">
        <v>8.16</v>
      </c>
      <c r="AM23" s="15">
        <v>66.585599999999999</v>
      </c>
      <c r="AN23" s="14">
        <v>543.33849599999996</v>
      </c>
    </row>
    <row r="24" spans="1:43" ht="15" thickBot="1" x14ac:dyDescent="0.35">
      <c r="B24">
        <f>SUM(B56:AO56)</f>
        <v>90139.882192999998</v>
      </c>
      <c r="G24" s="9">
        <f t="array" ref="G24:I26">MMULT(G$3:G$5,G11:I11)</f>
        <v>1</v>
      </c>
      <c r="H24" s="34">
        <v>11.86</v>
      </c>
      <c r="I24" s="10">
        <v>140.65959999999998</v>
      </c>
      <c r="P24" s="13">
        <v>6.68</v>
      </c>
      <c r="Q24" s="15">
        <v>44.622399999999999</v>
      </c>
      <c r="R24" s="14">
        <v>298.07763199999999</v>
      </c>
      <c r="T24">
        <f t="array" ref="T24:V24">TRANSPOSE(T$3:T$5)</f>
        <v>1</v>
      </c>
      <c r="U24">
        <v>5.37</v>
      </c>
      <c r="V24">
        <v>28.8369</v>
      </c>
      <c r="AL24" s="11">
        <v>66.585599999999999</v>
      </c>
      <c r="AM24" s="15">
        <v>543.33849599999996</v>
      </c>
      <c r="AN24" s="14">
        <v>4433.6421273599999</v>
      </c>
    </row>
    <row r="25" spans="1:43" ht="15" thickBot="1" x14ac:dyDescent="0.35">
      <c r="A25" t="s">
        <v>5</v>
      </c>
      <c r="B25">
        <f t="array" ref="B25:D27">MINVERSE(B19:D21)</f>
        <v>1.0980078538606095</v>
      </c>
      <c r="C25">
        <v>-0.22731799294786839</v>
      </c>
      <c r="D25">
        <v>1.0664387477122885E-2</v>
      </c>
      <c r="G25" s="13">
        <v>11.86</v>
      </c>
      <c r="H25" s="15">
        <v>140.65959999999998</v>
      </c>
      <c r="I25" s="14">
        <v>1668.2228559999996</v>
      </c>
      <c r="P25" s="11">
        <v>44.622399999999999</v>
      </c>
      <c r="Q25" s="15">
        <v>298.07763199999999</v>
      </c>
      <c r="R25" s="14">
        <v>1991.1585817599998</v>
      </c>
      <c r="U25">
        <f t="array" ref="U25:W25">TRANSPOSE(U$3:U$5)</f>
        <v>1</v>
      </c>
      <c r="V25">
        <v>14.91</v>
      </c>
      <c r="W25">
        <v>222.3081</v>
      </c>
      <c r="AM25" s="9">
        <f t="array" ref="AM25:AO27">MMULT(AM$3:AM$5,AM43:AO43)</f>
        <v>1</v>
      </c>
      <c r="AN25" s="34">
        <v>7.64</v>
      </c>
      <c r="AO25" s="10">
        <v>58.369599999999998</v>
      </c>
    </row>
    <row r="26" spans="1:43" ht="15" thickBot="1" x14ac:dyDescent="0.35">
      <c r="B26">
        <v>-0.22731799294786839</v>
      </c>
      <c r="C26">
        <v>5.0668620764755243E-2</v>
      </c>
      <c r="D26">
        <v>-2.5030011791693269E-3</v>
      </c>
      <c r="G26" s="11">
        <v>140.65959999999998</v>
      </c>
      <c r="H26" s="15">
        <v>1668.2228559999996</v>
      </c>
      <c r="I26" s="14">
        <v>19785.123072159997</v>
      </c>
      <c r="Q26" s="9">
        <f t="array" ref="Q26:S28">MMULT(Q$3:Q$5,Q21:S21)</f>
        <v>1</v>
      </c>
      <c r="R26" s="34">
        <v>9.35</v>
      </c>
      <c r="S26" s="10">
        <v>87.422499999999999</v>
      </c>
      <c r="V26">
        <f t="array" ref="V26:X26">TRANSPOSE(V$3:V$5)</f>
        <v>1</v>
      </c>
      <c r="W26">
        <v>12.05</v>
      </c>
      <c r="X26">
        <v>145.20250000000001</v>
      </c>
      <c r="AM26" s="13">
        <v>7.64</v>
      </c>
      <c r="AN26" s="15">
        <v>58.369599999999998</v>
      </c>
      <c r="AO26" s="14">
        <v>445.94374399999998</v>
      </c>
    </row>
    <row r="27" spans="1:43" ht="15" thickBot="1" x14ac:dyDescent="0.35">
      <c r="B27">
        <v>1.0664387477122887E-2</v>
      </c>
      <c r="C27">
        <v>-2.5030011791693269E-3</v>
      </c>
      <c r="D27">
        <v>1.2964985577276411E-4</v>
      </c>
      <c r="H27" s="9">
        <f t="array" ref="H27:J29">MMULT(H$3:H$5,H12:J12)</f>
        <v>1</v>
      </c>
      <c r="I27" s="34">
        <v>16.34</v>
      </c>
      <c r="J27" s="10">
        <v>266.99559999999997</v>
      </c>
      <c r="Q27" s="13">
        <v>9.35</v>
      </c>
      <c r="R27" s="15">
        <v>87.422499999999999</v>
      </c>
      <c r="S27" s="14">
        <v>817.40037499999994</v>
      </c>
      <c r="W27">
        <f t="array" ref="W27:Y27">TRANSPOSE(W$3:W$5)</f>
        <v>1</v>
      </c>
      <c r="X27">
        <v>11.95</v>
      </c>
      <c r="Y27">
        <v>142.80249999999998</v>
      </c>
      <c r="AM27" s="11">
        <v>58.369599999999998</v>
      </c>
      <c r="AN27" s="15">
        <v>445.94374399999998</v>
      </c>
      <c r="AO27" s="14">
        <v>3407.0102041599998</v>
      </c>
    </row>
    <row r="28" spans="1:43" ht="15" thickBot="1" x14ac:dyDescent="0.35">
      <c r="A28" t="s">
        <v>8</v>
      </c>
      <c r="B28">
        <f t="array" ref="B28:B30">MMULT(B25:D27,B22:B24)</f>
        <v>8.4348008769972012</v>
      </c>
      <c r="H28" s="13">
        <v>16.34</v>
      </c>
      <c r="I28" s="15">
        <v>266.99559999999997</v>
      </c>
      <c r="J28" s="14">
        <v>4362.7081039999994</v>
      </c>
      <c r="Q28" s="11">
        <v>87.422499999999999</v>
      </c>
      <c r="R28" s="15">
        <v>817.40037499999994</v>
      </c>
      <c r="S28" s="14">
        <v>7642.6935062499997</v>
      </c>
      <c r="X28">
        <f t="array" ref="X28:Z28">TRANSPOSE(X$3:X$5)</f>
        <v>1</v>
      </c>
      <c r="Y28">
        <v>11.29</v>
      </c>
      <c r="Z28">
        <v>127.46409999999999</v>
      </c>
      <c r="AN28" s="9">
        <f t="array" ref="AN28:AP30">MMULT(AN$3:AN$5,AN44:AP44)</f>
        <v>1</v>
      </c>
      <c r="AO28" s="34">
        <v>9.93</v>
      </c>
      <c r="AP28" s="10">
        <v>98.604900000000001</v>
      </c>
    </row>
    <row r="29" spans="1:43" ht="15" thickBot="1" x14ac:dyDescent="0.35">
      <c r="B29">
        <v>-1.9584633750206422</v>
      </c>
      <c r="H29" s="11">
        <v>266.99559999999997</v>
      </c>
      <c r="I29" s="15">
        <v>4362.7081039999994</v>
      </c>
      <c r="J29" s="14">
        <v>71286.650419359983</v>
      </c>
      <c r="R29" s="9">
        <f t="array" ref="R29:T31">MMULT(R$3:R$5,R22:T22)</f>
        <v>1</v>
      </c>
      <c r="S29" s="34">
        <v>8.0500000000000007</v>
      </c>
      <c r="T29" s="10">
        <v>64.802500000000009</v>
      </c>
      <c r="Y29">
        <f t="array" ref="Y29:AA29">TRANSPOSE(Y$3:Y$5)</f>
        <v>1</v>
      </c>
      <c r="Z29">
        <v>9.56</v>
      </c>
      <c r="AA29">
        <v>91.393600000000006</v>
      </c>
      <c r="AN29" s="13">
        <v>9.93</v>
      </c>
      <c r="AO29" s="15">
        <v>98.604900000000001</v>
      </c>
      <c r="AP29" s="14">
        <v>979.146657</v>
      </c>
    </row>
    <row r="30" spans="1:43" ht="15" thickBot="1" x14ac:dyDescent="0.35">
      <c r="B30">
        <v>0.27233035136018025</v>
      </c>
      <c r="I30" s="9">
        <f t="array" ref="I30:K32">MMULT(I$3:I$5,I13:K13)</f>
        <v>1</v>
      </c>
      <c r="J30" s="34">
        <v>6.04</v>
      </c>
      <c r="K30" s="10">
        <v>36.4816</v>
      </c>
      <c r="R30" s="13">
        <v>8.0500000000000007</v>
      </c>
      <c r="S30" s="15">
        <v>64.802500000000009</v>
      </c>
      <c r="T30" s="14">
        <v>521.66012500000011</v>
      </c>
      <c r="Z30">
        <f t="array" ref="Z30:AB30">TRANSPOSE(Z$3:Z$5)</f>
        <v>1</v>
      </c>
      <c r="AA30">
        <v>8.51</v>
      </c>
      <c r="AB30">
        <v>72.420099999999991</v>
      </c>
      <c r="AN30" s="11">
        <v>98.604900000000001</v>
      </c>
      <c r="AO30" s="15">
        <v>979.146657</v>
      </c>
      <c r="AP30" s="14">
        <v>9722.9263040099995</v>
      </c>
    </row>
    <row r="31" spans="1:43" ht="15" thickBot="1" x14ac:dyDescent="0.35">
      <c r="I31" s="13">
        <v>6.04</v>
      </c>
      <c r="J31" s="15">
        <v>36.4816</v>
      </c>
      <c r="K31" s="14">
        <v>220.34886399999999</v>
      </c>
      <c r="R31" s="11">
        <v>64.802500000000009</v>
      </c>
      <c r="S31" s="15">
        <v>521.66012500000011</v>
      </c>
      <c r="T31" s="14">
        <v>4199.3640062500008</v>
      </c>
      <c r="AA31">
        <f t="array" ref="AA31:AC31">TRANSPOSE(AA$3:AA$5)</f>
        <v>1</v>
      </c>
      <c r="AB31">
        <v>6.29</v>
      </c>
      <c r="AC31">
        <v>39.564100000000003</v>
      </c>
      <c r="AO31" s="9">
        <f t="array" ref="AO31:AQ33">MMULT(AO$3:AO$5,AO45:AQ45)</f>
        <v>1</v>
      </c>
      <c r="AP31" s="34">
        <v>8.19</v>
      </c>
      <c r="AQ31" s="10">
        <v>67.076099999999997</v>
      </c>
    </row>
    <row r="32" spans="1:43" ht="15" thickBot="1" x14ac:dyDescent="0.35">
      <c r="I32" s="11">
        <v>36.4816</v>
      </c>
      <c r="J32" s="15">
        <v>220.34886399999999</v>
      </c>
      <c r="K32" s="14">
        <v>1330.90713856</v>
      </c>
      <c r="S32" s="9">
        <f t="array" ref="S32:U34">MMULT(S$3:S$5,S23:U23)</f>
        <v>1</v>
      </c>
      <c r="T32" s="34">
        <v>11.4</v>
      </c>
      <c r="U32" s="10">
        <v>129.96</v>
      </c>
      <c r="AB32">
        <f t="array" ref="AB32:AD32">TRANSPOSE(AB$3:AB$5)</f>
        <v>1</v>
      </c>
      <c r="AC32">
        <v>5.17</v>
      </c>
      <c r="AD32">
        <v>26.728899999999999</v>
      </c>
      <c r="AO32" s="13">
        <v>8.19</v>
      </c>
      <c r="AP32" s="15">
        <v>67.076099999999997</v>
      </c>
      <c r="AQ32" s="14">
        <v>549.35325899999998</v>
      </c>
    </row>
    <row r="33" spans="10:43" ht="15" thickBot="1" x14ac:dyDescent="0.35">
      <c r="J33" s="9">
        <f t="array" ref="J33:L35">MMULT(J$3:J$5,J14:L14)</f>
        <v>1</v>
      </c>
      <c r="K33" s="34">
        <v>7.11</v>
      </c>
      <c r="L33" s="10">
        <v>50.552100000000003</v>
      </c>
      <c r="S33" s="13">
        <v>11.4</v>
      </c>
      <c r="T33" s="15">
        <v>129.96</v>
      </c>
      <c r="U33" s="14">
        <v>1481.5440000000001</v>
      </c>
      <c r="Z33" s="9">
        <f t="array" ref="Z33:AB35">MMULT(Z$3:Z$5,Z30:AB30)</f>
        <v>1</v>
      </c>
      <c r="AA33" s="34">
        <v>8.51</v>
      </c>
      <c r="AB33" s="10">
        <v>72.420099999999991</v>
      </c>
      <c r="AC33">
        <f t="array" ref="AC33:AE33">TRANSPOSE(AC$3:AC$5)</f>
        <v>1</v>
      </c>
      <c r="AD33">
        <v>4.46</v>
      </c>
      <c r="AE33">
        <v>19.8916</v>
      </c>
      <c r="AO33" s="11">
        <v>67.076099999999997</v>
      </c>
      <c r="AP33" s="35">
        <v>549.35325899999998</v>
      </c>
      <c r="AQ33" s="12">
        <v>4499.2031912099992</v>
      </c>
    </row>
    <row r="34" spans="10:43" ht="15" thickBot="1" x14ac:dyDescent="0.35">
      <c r="J34" s="13">
        <v>7.11</v>
      </c>
      <c r="K34" s="15">
        <v>50.552100000000003</v>
      </c>
      <c r="L34" s="14">
        <v>359.42543100000006</v>
      </c>
      <c r="S34" s="11">
        <v>129.96</v>
      </c>
      <c r="T34" s="15">
        <v>1481.5440000000001</v>
      </c>
      <c r="U34" s="14">
        <v>16889.601600000002</v>
      </c>
      <c r="Z34" s="13">
        <v>8.51</v>
      </c>
      <c r="AA34" s="15">
        <v>72.420099999999991</v>
      </c>
      <c r="AB34" s="14">
        <v>616.29505099999994</v>
      </c>
      <c r="AD34">
        <f t="array" ref="AD34:AF34">TRANSPOSE(AD$3:AD$5)</f>
        <v>1</v>
      </c>
      <c r="AE34">
        <v>11.07</v>
      </c>
      <c r="AF34">
        <v>122.54490000000001</v>
      </c>
    </row>
    <row r="35" spans="10:43" ht="15" thickBot="1" x14ac:dyDescent="0.35">
      <c r="J35" s="11">
        <v>50.552100000000003</v>
      </c>
      <c r="K35" s="15">
        <v>359.42543100000006</v>
      </c>
      <c r="L35" s="14">
        <v>2555.5148144100003</v>
      </c>
      <c r="T35" s="9">
        <f t="array" ref="T35:V37">MMULT(T$3:T$5,T24:V24)</f>
        <v>1</v>
      </c>
      <c r="U35" s="34">
        <v>5.37</v>
      </c>
      <c r="V35" s="10">
        <v>28.8369</v>
      </c>
      <c r="Z35" s="11">
        <v>72.420099999999991</v>
      </c>
      <c r="AA35" s="15">
        <v>616.29505099999994</v>
      </c>
      <c r="AB35" s="14">
        <v>5244.6708840099991</v>
      </c>
      <c r="AE35">
        <f t="array" ref="AE35:AG35">TRANSPOSE(AE$3:AE$5)</f>
        <v>1</v>
      </c>
      <c r="AF35">
        <v>11.8</v>
      </c>
      <c r="AG35">
        <v>139.24</v>
      </c>
    </row>
    <row r="36" spans="10:43" x14ac:dyDescent="0.3">
      <c r="K36" s="9">
        <f t="array" ref="K36:M38">MMULT(K$3:K$5,K15:M15)</f>
        <v>1</v>
      </c>
      <c r="L36" s="34">
        <v>7.87</v>
      </c>
      <c r="M36" s="10">
        <v>61.936900000000001</v>
      </c>
      <c r="T36" s="13">
        <v>5.37</v>
      </c>
      <c r="U36" s="15">
        <v>28.8369</v>
      </c>
      <c r="V36" s="14">
        <v>154.854153</v>
      </c>
      <c r="AA36" s="9">
        <f t="array" ref="AA36:AC38">MMULT(AA$3:AA$5,AA31:AC31)</f>
        <v>1</v>
      </c>
      <c r="AB36" s="34">
        <v>6.29</v>
      </c>
      <c r="AC36" s="10">
        <v>39.564100000000003</v>
      </c>
      <c r="AF36">
        <f t="array" ref="AF36:AH36">TRANSPOSE(AF$3:AF$5)</f>
        <v>1</v>
      </c>
      <c r="AG36">
        <v>11.04</v>
      </c>
      <c r="AH36">
        <v>121.88159999999998</v>
      </c>
    </row>
    <row r="37" spans="10:43" ht="15" thickBot="1" x14ac:dyDescent="0.35">
      <c r="K37" s="13">
        <v>7.87</v>
      </c>
      <c r="L37" s="15">
        <v>61.936900000000001</v>
      </c>
      <c r="M37" s="14">
        <v>487.44340299999999</v>
      </c>
      <c r="T37" s="11">
        <v>28.8369</v>
      </c>
      <c r="U37" s="15">
        <v>154.854153</v>
      </c>
      <c r="V37" s="14">
        <v>831.56680160999997</v>
      </c>
      <c r="AA37" s="13">
        <v>6.29</v>
      </c>
      <c r="AB37" s="15">
        <v>39.564100000000003</v>
      </c>
      <c r="AC37" s="14">
        <v>248.85818900000001</v>
      </c>
      <c r="AG37">
        <f t="array" ref="AG37:AI37">TRANSPOSE(AG$3:AG$5)</f>
        <v>1</v>
      </c>
      <c r="AH37">
        <v>7.77</v>
      </c>
      <c r="AI37">
        <v>60.372899999999994</v>
      </c>
    </row>
    <row r="38" spans="10:43" ht="15" thickBot="1" x14ac:dyDescent="0.35">
      <c r="K38" s="11">
        <v>61.936900000000001</v>
      </c>
      <c r="L38" s="15">
        <v>487.44340299999999</v>
      </c>
      <c r="M38" s="14">
        <v>3836.1795816100002</v>
      </c>
      <c r="U38" s="9">
        <f t="array" ref="U38:W40">MMULT(U$3:U$5,U25:W25)</f>
        <v>1</v>
      </c>
      <c r="V38" s="34">
        <v>14.91</v>
      </c>
      <c r="W38" s="10">
        <v>222.3081</v>
      </c>
      <c r="AA38" s="11">
        <v>39.564100000000003</v>
      </c>
      <c r="AB38" s="15">
        <v>248.85818900000001</v>
      </c>
      <c r="AC38" s="14">
        <v>1565.3180088100003</v>
      </c>
      <c r="AH38">
        <f t="array" ref="AH38:AJ38">TRANSPOSE(AH$3:AH$5)</f>
        <v>1</v>
      </c>
      <c r="AI38">
        <v>9.98</v>
      </c>
      <c r="AJ38">
        <v>99.600400000000008</v>
      </c>
    </row>
    <row r="39" spans="10:43" x14ac:dyDescent="0.3">
      <c r="L39" s="9">
        <f t="array" ref="L39:N41">MMULT(L$3:L$5,L16:N16)</f>
        <v>1</v>
      </c>
      <c r="M39" s="34">
        <v>6.21</v>
      </c>
      <c r="N39" s="10">
        <v>38.564099999999996</v>
      </c>
      <c r="U39" s="13">
        <v>14.91</v>
      </c>
      <c r="V39" s="15">
        <v>222.3081</v>
      </c>
      <c r="W39" s="14">
        <v>3314.6137709999998</v>
      </c>
      <c r="AB39" s="9">
        <f t="array" ref="AB39:AD41">MMULT(AB$3:AB$5,AB32:AD32)</f>
        <v>1</v>
      </c>
      <c r="AC39" s="34">
        <v>5.17</v>
      </c>
      <c r="AD39" s="10">
        <v>26.728899999999999</v>
      </c>
      <c r="AI39">
        <f t="array" ref="AI39:AK39">TRANSPOSE(AI$3:AI$5)</f>
        <v>1</v>
      </c>
      <c r="AJ39">
        <v>2.98</v>
      </c>
      <c r="AK39">
        <v>8.8803999999999998</v>
      </c>
    </row>
    <row r="40" spans="10:43" ht="15" thickBot="1" x14ac:dyDescent="0.35">
      <c r="L40" s="13">
        <v>6.21</v>
      </c>
      <c r="M40" s="15">
        <v>38.564099999999996</v>
      </c>
      <c r="N40" s="14">
        <v>239.48306099999996</v>
      </c>
      <c r="U40" s="11">
        <v>222.3081</v>
      </c>
      <c r="V40" s="15">
        <v>3314.6137709999998</v>
      </c>
      <c r="W40" s="14">
        <v>49420.891325609999</v>
      </c>
      <c r="AB40" s="13">
        <v>5.17</v>
      </c>
      <c r="AC40" s="15">
        <v>26.728899999999999</v>
      </c>
      <c r="AD40" s="14">
        <v>138.188413</v>
      </c>
      <c r="AJ40">
        <f t="array" ref="AJ40:AL40">TRANSPOSE(AJ$3:AJ$5)</f>
        <v>1</v>
      </c>
      <c r="AK40">
        <v>10.87</v>
      </c>
      <c r="AL40">
        <v>118.15689999999998</v>
      </c>
    </row>
    <row r="41" spans="10:43" ht="15" thickBot="1" x14ac:dyDescent="0.35">
      <c r="L41" s="11">
        <v>38.564099999999996</v>
      </c>
      <c r="M41" s="15">
        <v>239.48306099999996</v>
      </c>
      <c r="N41" s="14">
        <v>1487.1898088099997</v>
      </c>
      <c r="V41" s="9">
        <f t="array" ref="V41:X43">MMULT(V$3:V$5,V26:X26)</f>
        <v>1</v>
      </c>
      <c r="W41" s="34">
        <v>12.05</v>
      </c>
      <c r="X41" s="10">
        <v>145.20250000000001</v>
      </c>
      <c r="AB41" s="11">
        <v>26.728899999999999</v>
      </c>
      <c r="AC41" s="15">
        <v>138.188413</v>
      </c>
      <c r="AD41" s="14">
        <v>714.43409521000001</v>
      </c>
      <c r="AK41">
        <f t="array" ref="AK41:AM41">TRANSPOSE(AK$3:AK$5)</f>
        <v>1</v>
      </c>
      <c r="AL41">
        <v>10.58</v>
      </c>
      <c r="AM41">
        <v>111.93640000000001</v>
      </c>
    </row>
    <row r="42" spans="10:43" x14ac:dyDescent="0.3">
      <c r="M42" s="9">
        <f t="array" ref="M42:O44">MMULT(M$3:M$5,M17:O17)</f>
        <v>1</v>
      </c>
      <c r="N42" s="34">
        <v>13.73</v>
      </c>
      <c r="O42" s="10">
        <v>188.5129</v>
      </c>
      <c r="V42" s="13">
        <v>12.05</v>
      </c>
      <c r="W42" s="15">
        <v>145.20250000000001</v>
      </c>
      <c r="X42" s="14">
        <v>1749.6901250000003</v>
      </c>
      <c r="AC42" s="9">
        <f t="array" ref="AC42:AE44">MMULT(AC$3:AC$5,AC33:AE33)</f>
        <v>1</v>
      </c>
      <c r="AD42" s="34">
        <v>4.46</v>
      </c>
      <c r="AE42" s="10">
        <v>19.8916</v>
      </c>
      <c r="AL42">
        <f t="array" ref="AL42:AN42">TRANSPOSE(AL$3:AL$5)</f>
        <v>1</v>
      </c>
      <c r="AM42">
        <v>8.16</v>
      </c>
      <c r="AN42">
        <v>66.585599999999999</v>
      </c>
    </row>
    <row r="43" spans="10:43" ht="15" thickBot="1" x14ac:dyDescent="0.35">
      <c r="M43" s="13">
        <v>13.73</v>
      </c>
      <c r="N43" s="15">
        <v>188.5129</v>
      </c>
      <c r="O43" s="14">
        <v>2588.2821170000002</v>
      </c>
      <c r="V43" s="11">
        <v>145.20250000000001</v>
      </c>
      <c r="W43" s="15">
        <v>1749.6901250000003</v>
      </c>
      <c r="X43" s="14">
        <v>21083.766006250004</v>
      </c>
      <c r="AC43" s="13">
        <v>4.46</v>
      </c>
      <c r="AD43" s="15">
        <v>19.8916</v>
      </c>
      <c r="AE43" s="14">
        <v>88.716536000000005</v>
      </c>
      <c r="AM43">
        <f t="array" ref="AM43:AO43">TRANSPOSE(AM$3:AM$5)</f>
        <v>1</v>
      </c>
      <c r="AN43">
        <v>7.64</v>
      </c>
      <c r="AO43">
        <v>58.369599999999998</v>
      </c>
    </row>
    <row r="44" spans="10:43" ht="15" thickBot="1" x14ac:dyDescent="0.35">
      <c r="M44" s="11">
        <v>188.5129</v>
      </c>
      <c r="N44" s="15">
        <v>2588.2821170000002</v>
      </c>
      <c r="O44" s="14">
        <v>35537.113466410003</v>
      </c>
      <c r="W44" s="9">
        <f t="array" ref="W44:Y46">MMULT(W$3:W$5,W27:Y27)</f>
        <v>1</v>
      </c>
      <c r="X44" s="34">
        <v>11.95</v>
      </c>
      <c r="Y44" s="10">
        <v>142.80249999999998</v>
      </c>
      <c r="AC44" s="11">
        <v>19.8916</v>
      </c>
      <c r="AD44" s="15">
        <v>88.716536000000005</v>
      </c>
      <c r="AE44" s="14">
        <v>395.67575056000004</v>
      </c>
      <c r="AN44">
        <f t="array" ref="AN44:AP44">TRANSPOSE(AN$3:AN$5)</f>
        <v>1</v>
      </c>
      <c r="AO44">
        <v>9.93</v>
      </c>
      <c r="AP44">
        <v>98.604900000000001</v>
      </c>
    </row>
    <row r="45" spans="10:43" x14ac:dyDescent="0.3">
      <c r="N45" s="9">
        <f t="array" ref="N45:P47">MMULT(N$3:N$5,N18:P18)</f>
        <v>1</v>
      </c>
      <c r="O45" s="34">
        <v>3.72</v>
      </c>
      <c r="P45" s="10">
        <v>13.838400000000002</v>
      </c>
      <c r="W45" s="13">
        <v>11.95</v>
      </c>
      <c r="X45" s="15">
        <v>142.80249999999998</v>
      </c>
      <c r="Y45" s="14">
        <v>1706.4898749999998</v>
      </c>
      <c r="AD45" s="9">
        <f t="array" ref="AD45:AF47">MMULT(AD$3:AD$5,AD34:AF34)</f>
        <v>1</v>
      </c>
      <c r="AE45" s="34">
        <v>11.07</v>
      </c>
      <c r="AF45" s="10">
        <v>122.54490000000001</v>
      </c>
      <c r="AO45">
        <f t="array" ref="AO45:AQ45">TRANSPOSE(AO$3:AO$5)</f>
        <v>1</v>
      </c>
      <c r="AP45">
        <v>8.19</v>
      </c>
      <c r="AQ45">
        <v>67.076099999999997</v>
      </c>
    </row>
    <row r="46" spans="10:43" ht="15" thickBot="1" x14ac:dyDescent="0.35">
      <c r="N46" s="13">
        <v>3.72</v>
      </c>
      <c r="O46" s="15">
        <v>13.838400000000002</v>
      </c>
      <c r="P46" s="14">
        <v>51.478848000000006</v>
      </c>
      <c r="W46" s="11">
        <v>142.80249999999998</v>
      </c>
      <c r="X46" s="15">
        <v>1706.4898749999998</v>
      </c>
      <c r="Y46" s="14">
        <v>20392.554006249993</v>
      </c>
      <c r="AD46" s="13">
        <v>11.07</v>
      </c>
      <c r="AE46" s="15">
        <v>122.54490000000001</v>
      </c>
      <c r="AF46" s="14">
        <v>1356.5720430000001</v>
      </c>
    </row>
    <row r="47" spans="10:43" ht="15" thickBot="1" x14ac:dyDescent="0.35">
      <c r="N47" s="11">
        <v>13.838400000000002</v>
      </c>
      <c r="O47" s="15">
        <v>51.478848000000006</v>
      </c>
      <c r="P47" s="14">
        <v>191.50131456000005</v>
      </c>
      <c r="X47" s="9">
        <f t="array" ref="X47:Z49">MMULT(X$3:X$5,X28:Z28)</f>
        <v>1</v>
      </c>
      <c r="Y47" s="34">
        <v>11.29</v>
      </c>
      <c r="Z47" s="10">
        <v>127.46409999999999</v>
      </c>
      <c r="AD47" s="11">
        <v>122.54490000000001</v>
      </c>
      <c r="AE47" s="15">
        <v>1356.5720430000001</v>
      </c>
      <c r="AF47" s="14">
        <v>15017.252516010003</v>
      </c>
    </row>
    <row r="48" spans="10:43" x14ac:dyDescent="0.3">
      <c r="O48" s="9">
        <f t="array" ref="O48:Q50">MMULT(O$3:O$5,O19:Q19)</f>
        <v>1</v>
      </c>
      <c r="P48" s="34">
        <v>11.83</v>
      </c>
      <c r="Q48" s="10">
        <v>139.94890000000001</v>
      </c>
      <c r="X48" s="13">
        <v>11.29</v>
      </c>
      <c r="Y48" s="15">
        <v>127.46409999999999</v>
      </c>
      <c r="Z48" s="14">
        <v>1439.0696889999997</v>
      </c>
      <c r="AE48" s="9">
        <f t="array" ref="AE48:AG50">MMULT(AE$3:AE$5,AE35:AG35)</f>
        <v>1</v>
      </c>
      <c r="AF48" s="34">
        <v>11.8</v>
      </c>
      <c r="AG48" s="10">
        <v>139.24</v>
      </c>
    </row>
    <row r="49" spans="1:41" ht="15" thickBot="1" x14ac:dyDescent="0.35">
      <c r="A49" t="s">
        <v>13</v>
      </c>
      <c r="B49">
        <v>16.173999999999999</v>
      </c>
      <c r="O49" s="13">
        <v>11.83</v>
      </c>
      <c r="P49" s="15">
        <v>139.94890000000001</v>
      </c>
      <c r="Q49" s="14">
        <v>1655.595487</v>
      </c>
      <c r="X49" s="11">
        <v>127.46409999999999</v>
      </c>
      <c r="Y49" s="15">
        <v>1439.0696889999997</v>
      </c>
      <c r="Z49" s="14">
        <v>16247.096788809997</v>
      </c>
      <c r="AE49" s="13">
        <v>11.8</v>
      </c>
      <c r="AF49" s="15">
        <v>139.24</v>
      </c>
      <c r="AG49" s="14">
        <v>1643.0320000000002</v>
      </c>
    </row>
    <row r="50" spans="1:41" ht="15" thickBot="1" x14ac:dyDescent="0.35">
      <c r="A50" s="54" t="s">
        <v>20</v>
      </c>
      <c r="B50" s="54"/>
      <c r="C50" s="54"/>
      <c r="O50" s="11">
        <v>139.94890000000001</v>
      </c>
      <c r="P50" s="35">
        <v>1655.595487</v>
      </c>
      <c r="Q50" s="12">
        <v>19585.694611210001</v>
      </c>
      <c r="Y50" s="9">
        <f t="array" ref="Y50:AA52">MMULT(Y$3:Y$5,Y29:AA29)</f>
        <v>1</v>
      </c>
      <c r="Z50" s="34">
        <v>9.56</v>
      </c>
      <c r="AA50" s="10">
        <v>91.393600000000006</v>
      </c>
      <c r="AE50" s="11">
        <v>139.24</v>
      </c>
      <c r="AF50" s="15">
        <v>1643.0320000000002</v>
      </c>
      <c r="AG50" s="14">
        <v>19387.777600000001</v>
      </c>
    </row>
    <row r="51" spans="1:41" x14ac:dyDescent="0.3">
      <c r="B51">
        <f>$B$2*B3</f>
        <v>14.16</v>
      </c>
      <c r="Y51" s="13">
        <v>9.56</v>
      </c>
      <c r="Z51" s="15">
        <v>91.393600000000006</v>
      </c>
      <c r="AA51" s="14">
        <v>873.72281600000008</v>
      </c>
      <c r="AF51" s="9">
        <f t="array" ref="AF51:AH53">MMULT(AF$3:AF$5,AF36:AH36)</f>
        <v>1</v>
      </c>
      <c r="AG51" s="34">
        <v>11.04</v>
      </c>
      <c r="AH51" s="10">
        <v>121.88159999999998</v>
      </c>
    </row>
    <row r="52" spans="1:41" ht="15" thickBot="1" x14ac:dyDescent="0.35">
      <c r="B52">
        <f>$B$2*B4</f>
        <v>134.52000000000001</v>
      </c>
      <c r="Y52" s="11">
        <v>91.393600000000006</v>
      </c>
      <c r="Z52" s="35">
        <v>873.72281600000008</v>
      </c>
      <c r="AA52" s="12">
        <v>8352.7901209600004</v>
      </c>
      <c r="AF52" s="13">
        <v>11.04</v>
      </c>
      <c r="AG52" s="15">
        <v>121.88159999999998</v>
      </c>
      <c r="AH52" s="14">
        <v>1345.5728639999998</v>
      </c>
    </row>
    <row r="53" spans="1:41" ht="15" thickBot="1" x14ac:dyDescent="0.35">
      <c r="B53">
        <f>$B$2*B5</f>
        <v>1277.94</v>
      </c>
      <c r="AF53" s="11">
        <v>121.88159999999998</v>
      </c>
      <c r="AG53" s="35">
        <v>1345.5728639999998</v>
      </c>
      <c r="AH53" s="12">
        <v>14855.124418559995</v>
      </c>
    </row>
    <row r="54" spans="1:41" x14ac:dyDescent="0.3">
      <c r="A54" t="s">
        <v>7</v>
      </c>
      <c r="B54">
        <f>B2*B3</f>
        <v>14.16</v>
      </c>
      <c r="C54">
        <f t="shared" ref="C54:AO54" si="6">C2*C3</f>
        <v>12.05</v>
      </c>
      <c r="D54">
        <f t="shared" si="6"/>
        <v>54.24</v>
      </c>
      <c r="E54">
        <f t="shared" si="6"/>
        <v>4.3600000000000003</v>
      </c>
      <c r="F54">
        <f t="shared" si="6"/>
        <v>8.4600000000000009</v>
      </c>
      <c r="G54">
        <f t="shared" si="6"/>
        <v>23.27</v>
      </c>
      <c r="H54">
        <f t="shared" si="6"/>
        <v>53.1</v>
      </c>
      <c r="I54">
        <f t="shared" si="6"/>
        <v>2.63</v>
      </c>
      <c r="J54">
        <f t="shared" si="6"/>
        <v>1.62</v>
      </c>
      <c r="K54">
        <f t="shared" si="6"/>
        <v>7.96</v>
      </c>
      <c r="L54">
        <f t="shared" si="6"/>
        <v>5.22</v>
      </c>
      <c r="M54">
        <f t="shared" si="6"/>
        <v>34.729999999999997</v>
      </c>
      <c r="N54">
        <f t="shared" si="6"/>
        <v>4.45</v>
      </c>
      <c r="O54">
        <f t="shared" si="6"/>
        <v>20.99</v>
      </c>
      <c r="P54">
        <f t="shared" si="6"/>
        <v>11.75</v>
      </c>
      <c r="Q54">
        <f t="shared" si="6"/>
        <v>10.58</v>
      </c>
      <c r="R54">
        <f t="shared" si="6"/>
        <v>11.61</v>
      </c>
      <c r="S54">
        <f t="shared" si="6"/>
        <v>19.87</v>
      </c>
      <c r="T54">
        <f t="shared" si="6"/>
        <v>1.08</v>
      </c>
      <c r="U54">
        <f t="shared" si="6"/>
        <v>31.67</v>
      </c>
      <c r="V54">
        <f t="shared" si="6"/>
        <v>24.66</v>
      </c>
      <c r="W54">
        <f t="shared" si="6"/>
        <v>25.14</v>
      </c>
      <c r="X54">
        <f t="shared" si="6"/>
        <v>20.61</v>
      </c>
      <c r="Y54">
        <f t="shared" si="6"/>
        <v>14.11</v>
      </c>
      <c r="Z54">
        <f t="shared" si="6"/>
        <v>9.82</v>
      </c>
      <c r="AA54">
        <f t="shared" si="6"/>
        <v>9.51</v>
      </c>
      <c r="AB54">
        <f t="shared" si="6"/>
        <v>7.56</v>
      </c>
      <c r="AC54">
        <f t="shared" si="6"/>
        <v>6.48</v>
      </c>
      <c r="AD54">
        <f t="shared" si="6"/>
        <v>17.72</v>
      </c>
      <c r="AE54">
        <f t="shared" si="6"/>
        <v>25.15</v>
      </c>
      <c r="AF54">
        <f t="shared" si="6"/>
        <v>18.670000000000002</v>
      </c>
      <c r="AG54">
        <f t="shared" si="6"/>
        <v>8.7100000000000009</v>
      </c>
      <c r="AH54">
        <f t="shared" si="6"/>
        <v>25.55</v>
      </c>
      <c r="AI54">
        <f t="shared" si="6"/>
        <v>7.14</v>
      </c>
      <c r="AJ54">
        <f t="shared" si="6"/>
        <v>21.25</v>
      </c>
      <c r="AK54">
        <f t="shared" si="6"/>
        <v>17.190000000000001</v>
      </c>
      <c r="AL54">
        <f t="shared" si="6"/>
        <v>13.1</v>
      </c>
      <c r="AM54">
        <f t="shared" si="6"/>
        <v>8.3699999999999992</v>
      </c>
      <c r="AN54">
        <f t="shared" si="6"/>
        <v>19.37</v>
      </c>
      <c r="AO54">
        <f t="shared" si="6"/>
        <v>13.05</v>
      </c>
    </row>
    <row r="55" spans="1:41" x14ac:dyDescent="0.3">
      <c r="B55">
        <f>B2*B4</f>
        <v>134.52000000000001</v>
      </c>
      <c r="C55">
        <f t="shared" ref="C55:AO55" si="7">C2*C4</f>
        <v>93.628500000000003</v>
      </c>
      <c r="D55">
        <f t="shared" si="7"/>
        <v>923.16480000000001</v>
      </c>
      <c r="E55">
        <f t="shared" si="7"/>
        <v>17.570800000000002</v>
      </c>
      <c r="F55">
        <f t="shared" si="7"/>
        <v>62.181000000000004</v>
      </c>
      <c r="G55">
        <f t="shared" si="7"/>
        <v>275.98219999999998</v>
      </c>
      <c r="H55">
        <f t="shared" si="7"/>
        <v>867.654</v>
      </c>
      <c r="I55">
        <f t="shared" si="7"/>
        <v>15.885199999999999</v>
      </c>
      <c r="J55">
        <f t="shared" si="7"/>
        <v>11.518200000000002</v>
      </c>
      <c r="K55">
        <f t="shared" si="7"/>
        <v>62.645200000000003</v>
      </c>
      <c r="L55">
        <f t="shared" si="7"/>
        <v>32.416199999999996</v>
      </c>
      <c r="M55">
        <f t="shared" si="7"/>
        <v>476.84289999999999</v>
      </c>
      <c r="N55">
        <f t="shared" si="7"/>
        <v>16.554000000000002</v>
      </c>
      <c r="O55">
        <f t="shared" si="7"/>
        <v>248.31169999999997</v>
      </c>
      <c r="P55">
        <f t="shared" si="7"/>
        <v>78.489999999999995</v>
      </c>
      <c r="Q55">
        <f t="shared" si="7"/>
        <v>98.923000000000002</v>
      </c>
      <c r="R55">
        <f t="shared" si="7"/>
        <v>93.46050000000001</v>
      </c>
      <c r="S55">
        <f t="shared" si="7"/>
        <v>226.51800000000003</v>
      </c>
      <c r="T55">
        <f t="shared" si="7"/>
        <v>5.7996000000000008</v>
      </c>
      <c r="U55">
        <f t="shared" si="7"/>
        <v>472.19970000000001</v>
      </c>
      <c r="V55">
        <f t="shared" si="7"/>
        <v>297.15300000000002</v>
      </c>
      <c r="W55">
        <f t="shared" si="7"/>
        <v>300.423</v>
      </c>
      <c r="X55">
        <f t="shared" si="7"/>
        <v>232.68689999999998</v>
      </c>
      <c r="Y55">
        <f t="shared" si="7"/>
        <v>134.89160000000001</v>
      </c>
      <c r="Z55">
        <f t="shared" si="7"/>
        <v>83.568200000000004</v>
      </c>
      <c r="AA55">
        <f t="shared" si="7"/>
        <v>59.817900000000002</v>
      </c>
      <c r="AB55">
        <f t="shared" si="7"/>
        <v>39.0852</v>
      </c>
      <c r="AC55">
        <f t="shared" si="7"/>
        <v>28.9008</v>
      </c>
      <c r="AD55">
        <f t="shared" si="7"/>
        <v>196.16039999999998</v>
      </c>
      <c r="AE55">
        <f t="shared" si="7"/>
        <v>296.77</v>
      </c>
      <c r="AF55">
        <f t="shared" si="7"/>
        <v>206.11680000000001</v>
      </c>
      <c r="AG55">
        <f t="shared" si="7"/>
        <v>67.676699999999997</v>
      </c>
      <c r="AH55">
        <f t="shared" si="7"/>
        <v>254.989</v>
      </c>
      <c r="AI55">
        <f t="shared" si="7"/>
        <v>21.277200000000001</v>
      </c>
      <c r="AJ55">
        <f t="shared" si="7"/>
        <v>230.98749999999998</v>
      </c>
      <c r="AK55">
        <f t="shared" si="7"/>
        <v>181.87020000000001</v>
      </c>
      <c r="AL55">
        <f t="shared" si="7"/>
        <v>106.896</v>
      </c>
      <c r="AM55">
        <f t="shared" si="7"/>
        <v>63.946799999999989</v>
      </c>
      <c r="AN55">
        <f t="shared" si="7"/>
        <v>192.3441</v>
      </c>
      <c r="AO55">
        <f t="shared" si="7"/>
        <v>106.87949999999999</v>
      </c>
    </row>
    <row r="56" spans="1:41" x14ac:dyDescent="0.3">
      <c r="B56">
        <f>B2*B5</f>
        <v>1277.94</v>
      </c>
      <c r="C56">
        <f t="shared" ref="C56:AO56" si="8">C2*C5</f>
        <v>727.49344499999995</v>
      </c>
      <c r="D56">
        <f t="shared" si="8"/>
        <v>15712.264895999999</v>
      </c>
      <c r="E56">
        <f t="shared" si="8"/>
        <v>70.810324000000023</v>
      </c>
      <c r="F56">
        <f t="shared" si="8"/>
        <v>457.03035</v>
      </c>
      <c r="G56">
        <f t="shared" si="8"/>
        <v>3273.1488919999997</v>
      </c>
      <c r="H56">
        <f t="shared" si="8"/>
        <v>14177.466359999999</v>
      </c>
      <c r="I56">
        <f t="shared" si="8"/>
        <v>95.946607999999998</v>
      </c>
      <c r="J56">
        <f t="shared" si="8"/>
        <v>81.894402000000014</v>
      </c>
      <c r="K56">
        <f t="shared" si="8"/>
        <v>493.01772399999999</v>
      </c>
      <c r="L56">
        <f t="shared" si="8"/>
        <v>201.30460199999996</v>
      </c>
      <c r="M56">
        <f t="shared" si="8"/>
        <v>6547.0530169999993</v>
      </c>
      <c r="N56">
        <f t="shared" si="8"/>
        <v>61.580880000000008</v>
      </c>
      <c r="O56">
        <f t="shared" si="8"/>
        <v>2937.527411</v>
      </c>
      <c r="P56">
        <f t="shared" si="8"/>
        <v>524.31319999999994</v>
      </c>
      <c r="Q56">
        <f t="shared" si="8"/>
        <v>924.93005000000005</v>
      </c>
      <c r="R56">
        <f t="shared" si="8"/>
        <v>752.35702500000002</v>
      </c>
      <c r="S56">
        <f t="shared" si="8"/>
        <v>2582.3052000000002</v>
      </c>
      <c r="T56">
        <f t="shared" si="8"/>
        <v>31.143852000000003</v>
      </c>
      <c r="U56">
        <f t="shared" si="8"/>
        <v>7040.4975270000004</v>
      </c>
      <c r="V56">
        <f t="shared" si="8"/>
        <v>3580.6936500000002</v>
      </c>
      <c r="W56">
        <f t="shared" si="8"/>
        <v>3590.0548499999995</v>
      </c>
      <c r="X56">
        <f t="shared" si="8"/>
        <v>2627.0351009999995</v>
      </c>
      <c r="Y56">
        <f t="shared" si="8"/>
        <v>1289.5636959999999</v>
      </c>
      <c r="Z56">
        <f t="shared" si="8"/>
        <v>711.16538199999991</v>
      </c>
      <c r="AA56">
        <f t="shared" si="8"/>
        <v>376.254591</v>
      </c>
      <c r="AB56">
        <f t="shared" si="8"/>
        <v>202.07048399999999</v>
      </c>
      <c r="AC56">
        <f t="shared" si="8"/>
        <v>128.89756800000001</v>
      </c>
      <c r="AD56">
        <f t="shared" si="8"/>
        <v>2171.4956280000001</v>
      </c>
      <c r="AE56">
        <f t="shared" si="8"/>
        <v>3501.886</v>
      </c>
      <c r="AF56">
        <f t="shared" si="8"/>
        <v>2275.5294719999997</v>
      </c>
      <c r="AG56">
        <f t="shared" si="8"/>
        <v>525.84795899999995</v>
      </c>
      <c r="AH56">
        <f t="shared" si="8"/>
        <v>2544.7902200000003</v>
      </c>
      <c r="AI56">
        <f t="shared" si="8"/>
        <v>63.406056</v>
      </c>
      <c r="AJ56">
        <f t="shared" si="8"/>
        <v>2510.8341249999994</v>
      </c>
      <c r="AK56">
        <f t="shared" si="8"/>
        <v>1924.1867160000002</v>
      </c>
      <c r="AL56">
        <f t="shared" si="8"/>
        <v>872.27135999999996</v>
      </c>
      <c r="AM56">
        <f t="shared" si="8"/>
        <v>488.55355199999997</v>
      </c>
      <c r="AN56">
        <f t="shared" si="8"/>
        <v>1909.9769130000002</v>
      </c>
      <c r="AO56">
        <f t="shared" si="8"/>
        <v>875.34310500000004</v>
      </c>
    </row>
    <row r="57" spans="1:41" x14ac:dyDescent="0.3">
      <c r="A57" t="s">
        <v>9</v>
      </c>
      <c r="B57">
        <f>0.2723*POWER(B1,2)-1.9584*B1+8.4348</f>
        <v>14.405074999999997</v>
      </c>
      <c r="C57">
        <f t="shared" ref="C57:AO57" si="9">0.2723*POWER(C1,2)-1.9584*C1+8.4348</f>
        <v>9.6575726699999969</v>
      </c>
      <c r="D57">
        <f t="shared" si="9"/>
        <v>53.982804919999992</v>
      </c>
      <c r="E57">
        <f t="shared" si="9"/>
        <v>4.96484507</v>
      </c>
      <c r="F57">
        <f t="shared" si="9"/>
        <v>8.7508867499999994</v>
      </c>
      <c r="G57">
        <f t="shared" si="9"/>
        <v>23.509785079999993</v>
      </c>
      <c r="H57">
        <f t="shared" si="9"/>
        <v>49.137445879999987</v>
      </c>
      <c r="I57">
        <f t="shared" si="9"/>
        <v>6.5400036799999999</v>
      </c>
      <c r="J57">
        <f t="shared" si="9"/>
        <v>8.2759128299999993</v>
      </c>
      <c r="K57">
        <f t="shared" si="9"/>
        <v>9.8876098699999986</v>
      </c>
      <c r="L57">
        <f t="shared" si="9"/>
        <v>6.7741404299999974</v>
      </c>
      <c r="M57">
        <f t="shared" si="9"/>
        <v>32.878030670000001</v>
      </c>
      <c r="N57">
        <f t="shared" si="9"/>
        <v>4.9177483199999994</v>
      </c>
      <c r="O57">
        <f t="shared" si="9"/>
        <v>23.375013469999999</v>
      </c>
      <c r="P57">
        <f t="shared" si="9"/>
        <v>7.5033675199999994</v>
      </c>
      <c r="Q57">
        <f t="shared" si="9"/>
        <v>13.928906749999999</v>
      </c>
      <c r="R57">
        <f t="shared" si="9"/>
        <v>10.31540075</v>
      </c>
      <c r="S57">
        <f t="shared" si="9"/>
        <v>21.497148000000003</v>
      </c>
      <c r="T57">
        <f t="shared" si="9"/>
        <v>5.7704798699999991</v>
      </c>
      <c r="U57">
        <f t="shared" si="9"/>
        <v>39.769551629999995</v>
      </c>
      <c r="V57">
        <f t="shared" si="9"/>
        <v>24.374720749999998</v>
      </c>
      <c r="W57">
        <f t="shared" si="9"/>
        <v>23.917040749999995</v>
      </c>
      <c r="X57">
        <f t="shared" si="9"/>
        <v>21.032938429999998</v>
      </c>
      <c r="Y57">
        <f t="shared" si="9"/>
        <v>14.598973279999999</v>
      </c>
      <c r="Z57">
        <f t="shared" si="9"/>
        <v>11.488809229999998</v>
      </c>
      <c r="AA57">
        <f t="shared" si="9"/>
        <v>6.8897684299999984</v>
      </c>
      <c r="AB57">
        <f t="shared" si="9"/>
        <v>5.5881514699999997</v>
      </c>
      <c r="AC57">
        <f t="shared" si="9"/>
        <v>5.1168186799999997</v>
      </c>
      <c r="AD57">
        <f t="shared" si="9"/>
        <v>20.124288270000005</v>
      </c>
      <c r="AE57">
        <f t="shared" si="9"/>
        <v>23.240732000000001</v>
      </c>
      <c r="AF57">
        <f t="shared" si="9"/>
        <v>20.002423679999993</v>
      </c>
      <c r="AG57">
        <f t="shared" si="9"/>
        <v>9.6575726699999969</v>
      </c>
      <c r="AH57">
        <f t="shared" si="9"/>
        <v>16.011156920000001</v>
      </c>
      <c r="AI57">
        <f t="shared" si="9"/>
        <v>5.0169009199999994</v>
      </c>
      <c r="AJ57">
        <f t="shared" si="9"/>
        <v>19.321115869999996</v>
      </c>
      <c r="AK57">
        <f t="shared" si="9"/>
        <v>18.195209720000001</v>
      </c>
      <c r="AL57">
        <f t="shared" si="9"/>
        <v>10.585514879999996</v>
      </c>
      <c r="AM57">
        <f t="shared" si="9"/>
        <v>9.3666660799999981</v>
      </c>
      <c r="AN57">
        <f t="shared" si="9"/>
        <v>15.83800227</v>
      </c>
      <c r="AO57">
        <f t="shared" si="9"/>
        <v>10.66032603</v>
      </c>
    </row>
    <row r="58" spans="1:41" x14ac:dyDescent="0.3">
      <c r="A58" t="s">
        <v>10</v>
      </c>
      <c r="B58">
        <f>POWER(B2-B57,2)</f>
        <v>6.0061755624998228E-2</v>
      </c>
      <c r="C58">
        <f t="shared" ref="C58:AO58" si="10">POWER(C2-C57,2)</f>
        <v>5.7237085293309473</v>
      </c>
      <c r="D58">
        <f t="shared" si="10"/>
        <v>6.6149309176211327E-2</v>
      </c>
      <c r="E58">
        <f t="shared" si="10"/>
        <v>0.36583755870330448</v>
      </c>
      <c r="F58">
        <f t="shared" si="10"/>
        <v>8.4615101325561645E-2</v>
      </c>
      <c r="G58">
        <f t="shared" si="10"/>
        <v>5.7496884590603356E-2</v>
      </c>
      <c r="H58">
        <f t="shared" si="10"/>
        <v>15.701835153929087</v>
      </c>
      <c r="I58">
        <f t="shared" si="10"/>
        <v>15.288128777613542</v>
      </c>
      <c r="J58">
        <f t="shared" si="10"/>
        <v>44.301175600558601</v>
      </c>
      <c r="K58">
        <f t="shared" si="10"/>
        <v>3.7156798109214115</v>
      </c>
      <c r="L58">
        <f t="shared" si="10"/>
        <v>2.4153524761605776</v>
      </c>
      <c r="M58">
        <f t="shared" si="10"/>
        <v>3.4297903992606331</v>
      </c>
      <c r="N58">
        <f t="shared" si="10"/>
        <v>0.21878849086282168</v>
      </c>
      <c r="O58">
        <f t="shared" si="10"/>
        <v>5.688289252081443</v>
      </c>
      <c r="P58">
        <f t="shared" si="10"/>
        <v>18.033887420190954</v>
      </c>
      <c r="Q58">
        <f t="shared" si="10"/>
        <v>11.215176420195558</v>
      </c>
      <c r="R58">
        <f t="shared" si="10"/>
        <v>1.6759872181005604</v>
      </c>
      <c r="S58">
        <f t="shared" si="10"/>
        <v>2.6476106139040061</v>
      </c>
      <c r="T58">
        <f t="shared" si="10"/>
        <v>22.000601410875209</v>
      </c>
      <c r="U58">
        <f t="shared" si="10"/>
        <v>65.602736607035553</v>
      </c>
      <c r="V58">
        <f t="shared" si="10"/>
        <v>8.1384250480563691E-2</v>
      </c>
      <c r="W58">
        <f t="shared" si="10"/>
        <v>1.4956293271605769</v>
      </c>
      <c r="X58">
        <f t="shared" si="10"/>
        <v>0.17887691557086366</v>
      </c>
      <c r="Y58">
        <f t="shared" si="10"/>
        <v>0.23909486855395815</v>
      </c>
      <c r="Z58">
        <f t="shared" si="10"/>
        <v>2.7849242461331838</v>
      </c>
      <c r="AA58">
        <f t="shared" si="10"/>
        <v>6.8656134804246722</v>
      </c>
      <c r="AB58">
        <f t="shared" si="10"/>
        <v>3.8881866252631605</v>
      </c>
      <c r="AC58">
        <f t="shared" si="10"/>
        <v>1.8582633111969442</v>
      </c>
      <c r="AD58">
        <f t="shared" si="10"/>
        <v>5.7806020852596198</v>
      </c>
      <c r="AE58">
        <f t="shared" si="10"/>
        <v>3.6453042958239896</v>
      </c>
      <c r="AF58">
        <f t="shared" si="10"/>
        <v>1.7753528630247182</v>
      </c>
      <c r="AG58">
        <f t="shared" si="10"/>
        <v>0.89789396493092133</v>
      </c>
      <c r="AH58">
        <f t="shared" si="10"/>
        <v>90.98952730486387</v>
      </c>
      <c r="AI58">
        <f t="shared" si="10"/>
        <v>4.5075497034968475</v>
      </c>
      <c r="AJ58">
        <f t="shared" si="10"/>
        <v>3.7205939869658713</v>
      </c>
      <c r="AK58">
        <f t="shared" si="10"/>
        <v>1.0104465811824781</v>
      </c>
      <c r="AL58">
        <f t="shared" si="10"/>
        <v>6.3226354187014309</v>
      </c>
      <c r="AM58">
        <f t="shared" si="10"/>
        <v>0.99334327502256425</v>
      </c>
      <c r="AN58">
        <f t="shared" si="10"/>
        <v>12.475007964725156</v>
      </c>
      <c r="AO58">
        <f t="shared" si="10"/>
        <v>5.7105416828955633</v>
      </c>
    </row>
    <row r="59" spans="1:41" x14ac:dyDescent="0.3">
      <c r="A59" t="s">
        <v>14</v>
      </c>
      <c r="B59">
        <f>POWER(B2-$B$49,2)</f>
        <v>4.0561959999999972</v>
      </c>
      <c r="C59">
        <f t="shared" ref="C59:AO59" si="11">POWER(C2-$B$49,2)</f>
        <v>17.00737599999999</v>
      </c>
      <c r="D59">
        <f>POWER(D2-$B$49,2)</f>
        <v>1449.0203560000002</v>
      </c>
      <c r="E59">
        <f t="shared" si="11"/>
        <v>139.57059599999999</v>
      </c>
      <c r="F59">
        <f t="shared" si="11"/>
        <v>59.505795999999982</v>
      </c>
      <c r="G59">
        <f t="shared" si="11"/>
        <v>50.353216000000003</v>
      </c>
      <c r="H59">
        <f t="shared" si="11"/>
        <v>1363.5294760000002</v>
      </c>
      <c r="I59">
        <f t="shared" si="11"/>
        <v>183.43993600000002</v>
      </c>
      <c r="J59">
        <f t="shared" si="11"/>
        <v>211.81891599999994</v>
      </c>
      <c r="K59">
        <f t="shared" si="11"/>
        <v>67.469795999999974</v>
      </c>
      <c r="L59">
        <f t="shared" si="11"/>
        <v>119.99011600000001</v>
      </c>
      <c r="M59">
        <f t="shared" si="11"/>
        <v>344.32513599999993</v>
      </c>
      <c r="N59">
        <f t="shared" si="11"/>
        <v>137.45217600000001</v>
      </c>
      <c r="O59">
        <f t="shared" si="11"/>
        <v>23.19385599999999</v>
      </c>
      <c r="P59">
        <f t="shared" si="11"/>
        <v>19.571775999999996</v>
      </c>
      <c r="Q59">
        <f t="shared" si="11"/>
        <v>31.292835999999994</v>
      </c>
      <c r="R59">
        <f t="shared" si="11"/>
        <v>20.830096000000001</v>
      </c>
      <c r="S59">
        <f t="shared" si="11"/>
        <v>13.66041600000001</v>
      </c>
      <c r="T59">
        <f t="shared" si="11"/>
        <v>227.828836</v>
      </c>
      <c r="U59">
        <f t="shared" si="11"/>
        <v>240.12601600000008</v>
      </c>
      <c r="V59">
        <f t="shared" si="11"/>
        <v>72.012196000000017</v>
      </c>
      <c r="W59">
        <f t="shared" si="11"/>
        <v>80.389156000000014</v>
      </c>
      <c r="X59">
        <f t="shared" si="11"/>
        <v>19.678096</v>
      </c>
      <c r="Y59">
        <f t="shared" si="11"/>
        <v>4.2600959999999999</v>
      </c>
      <c r="Z59">
        <f t="shared" si="11"/>
        <v>40.373315999999988</v>
      </c>
      <c r="AA59">
        <f t="shared" si="11"/>
        <v>44.408895999999999</v>
      </c>
      <c r="AB59">
        <f t="shared" si="11"/>
        <v>74.200996000000018</v>
      </c>
      <c r="AC59">
        <f t="shared" si="11"/>
        <v>93.973635999999985</v>
      </c>
      <c r="AD59">
        <f t="shared" si="11"/>
        <v>2.3901159999999981</v>
      </c>
      <c r="AE59">
        <f t="shared" si="11"/>
        <v>80.568575999999979</v>
      </c>
      <c r="AF59">
        <f t="shared" si="11"/>
        <v>6.2300160000000107</v>
      </c>
      <c r="AG59">
        <f t="shared" si="11"/>
        <v>55.711295999999983</v>
      </c>
      <c r="AH59">
        <f t="shared" si="11"/>
        <v>87.909376000000023</v>
      </c>
      <c r="AI59">
        <f t="shared" si="11"/>
        <v>81.613155999999975</v>
      </c>
      <c r="AJ59">
        <f t="shared" si="11"/>
        <v>25.765776000000006</v>
      </c>
      <c r="AK59">
        <f t="shared" si="11"/>
        <v>1.0322560000000036</v>
      </c>
      <c r="AL59">
        <f t="shared" si="11"/>
        <v>9.4494759999999989</v>
      </c>
      <c r="AM59">
        <f t="shared" si="11"/>
        <v>60.902416000000002</v>
      </c>
      <c r="AN59">
        <f t="shared" si="11"/>
        <v>10.214416000000009</v>
      </c>
      <c r="AO59">
        <f t="shared" si="11"/>
        <v>9.7593759999999925</v>
      </c>
    </row>
    <row r="60" spans="1:41" x14ac:dyDescent="0.3">
      <c r="A60" t="s">
        <v>21</v>
      </c>
      <c r="B60">
        <f>(1/37)*SUM(B58:AO58)</f>
        <v>10.094964349786988</v>
      </c>
      <c r="C60" s="54" t="s">
        <v>22</v>
      </c>
      <c r="D60" s="54"/>
      <c r="E60" s="54"/>
      <c r="F60" s="54"/>
      <c r="G60" s="54"/>
      <c r="H60" s="54"/>
    </row>
    <row r="61" spans="1:41" x14ac:dyDescent="0.3">
      <c r="A61" t="s">
        <v>15</v>
      </c>
      <c r="B61">
        <f>1-(SUM(B58:AO58)/SUM(B59:AO59))</f>
        <v>0.9331206204801592</v>
      </c>
      <c r="C61" t="s">
        <v>23</v>
      </c>
      <c r="D61">
        <f>B29/(POWER(B60*B60*C26,2))</f>
        <v>-7.3454453282533805E-2</v>
      </c>
      <c r="E61" t="s">
        <v>18</v>
      </c>
      <c r="F61">
        <f>_xlfn.T.DIST.2T(ABS(D61),37)</f>
        <v>0.94184016122657988</v>
      </c>
    </row>
    <row r="62" spans="1:41" x14ac:dyDescent="0.3">
      <c r="A62" t="s">
        <v>16</v>
      </c>
      <c r="B62">
        <f>1-(39/37)*(SUM(B58:AO58)/SUM(B59:AO59))</f>
        <v>0.92950551888449207</v>
      </c>
      <c r="C62" t="s">
        <v>24</v>
      </c>
      <c r="D62">
        <f>B30/(POWER(B60*B60*D27,2))</f>
        <v>1560.0295043631127</v>
      </c>
      <c r="E62" t="s">
        <v>18</v>
      </c>
      <c r="F62">
        <f>_xlfn.T.DIST.2T(ABS(D62),37)</f>
        <v>9.5632159900256555E-91</v>
      </c>
    </row>
    <row r="63" spans="1:41" x14ac:dyDescent="0.3">
      <c r="A63" t="s">
        <v>17</v>
      </c>
      <c r="B63">
        <f>(37/2)*(POWER(B61,2)/(1-POWER(B61,2)))</f>
        <v>124.59370865283232</v>
      </c>
    </row>
    <row r="64" spans="1:41" x14ac:dyDescent="0.3">
      <c r="A64" t="s">
        <v>18</v>
      </c>
      <c r="B64">
        <f>1-_xlfn.F.DIST(B63,2,37,1)</f>
        <v>0</v>
      </c>
    </row>
  </sheetData>
  <mergeCells count="2">
    <mergeCell ref="A50:C50"/>
    <mergeCell ref="C60:H60"/>
  </mergeCell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 siz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464820</xdr:colOff>
                <xdr:row>2</xdr:row>
                <xdr:rowOff>106680</xdr:rowOff>
              </to>
            </anchor>
          </objectPr>
        </oleObject>
      </mc:Choice>
      <mc:Fallback>
        <oleObject progId="Equation.3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70"/>
  <sheetViews>
    <sheetView topLeftCell="A31" zoomScale="70" zoomScaleNormal="70" workbookViewId="0">
      <selection activeCell="I59" sqref="I59"/>
    </sheetView>
  </sheetViews>
  <sheetFormatPr defaultRowHeight="14.4" x14ac:dyDescent="0.3"/>
  <cols>
    <col min="2" max="2" width="12" bestFit="1" customWidth="1"/>
    <col min="3" max="3" width="13" bestFit="1" customWidth="1"/>
    <col min="4" max="4" width="14.77734375" bestFit="1" customWidth="1"/>
    <col min="5" max="5" width="17.21875" bestFit="1" customWidth="1"/>
    <col min="6" max="6" width="22.5546875" customWidth="1"/>
  </cols>
  <sheetData>
    <row r="1" spans="1:81" ht="15" thickBot="1" x14ac:dyDescent="0.35">
      <c r="A1" s="1" t="s">
        <v>0</v>
      </c>
      <c r="B1" s="3">
        <v>9.5</v>
      </c>
      <c r="D1" s="3">
        <v>7.77</v>
      </c>
      <c r="F1" s="3">
        <v>17.02</v>
      </c>
      <c r="H1" s="3">
        <v>4.03</v>
      </c>
      <c r="J1" s="3">
        <v>7.35</v>
      </c>
      <c r="L1" s="3">
        <v>11.86</v>
      </c>
      <c r="N1" s="3">
        <v>16.34</v>
      </c>
      <c r="P1" s="3">
        <v>6.04</v>
      </c>
      <c r="R1" s="3">
        <v>7.11</v>
      </c>
      <c r="T1" s="3">
        <v>7.87</v>
      </c>
      <c r="V1" s="3">
        <v>6.21</v>
      </c>
      <c r="X1" s="3">
        <v>13.73</v>
      </c>
      <c r="Z1" s="3">
        <v>3.72</v>
      </c>
      <c r="AB1" s="3">
        <v>11.83</v>
      </c>
      <c r="AD1" s="3">
        <v>6.68</v>
      </c>
      <c r="AF1" s="3">
        <v>9.35</v>
      </c>
      <c r="AH1" s="3">
        <v>8.0500000000000007</v>
      </c>
      <c r="AJ1" s="3">
        <v>11.4</v>
      </c>
      <c r="AL1" s="3">
        <v>5.37</v>
      </c>
      <c r="AN1" s="3">
        <v>14.91</v>
      </c>
      <c r="AP1" s="3">
        <v>12.05</v>
      </c>
      <c r="AR1" s="3">
        <v>11.95</v>
      </c>
      <c r="AT1" s="3">
        <v>11.29</v>
      </c>
      <c r="AV1" s="3">
        <v>9.56</v>
      </c>
      <c r="AX1" s="3">
        <v>8.51</v>
      </c>
      <c r="AZ1" s="3">
        <v>6.29</v>
      </c>
      <c r="BB1" s="3">
        <v>5.17</v>
      </c>
      <c r="BD1" s="3">
        <v>4.46</v>
      </c>
      <c r="BF1" s="3">
        <v>11.07</v>
      </c>
      <c r="BH1" s="3">
        <v>11.8</v>
      </c>
      <c r="BJ1" s="3">
        <v>11.04</v>
      </c>
      <c r="BL1" s="3">
        <v>7.77</v>
      </c>
      <c r="BN1" s="3">
        <v>9.98</v>
      </c>
      <c r="BP1" s="3">
        <v>2.98</v>
      </c>
      <c r="BR1" s="3">
        <v>10.87</v>
      </c>
      <c r="BT1" s="3">
        <v>10.58</v>
      </c>
      <c r="BV1" s="3">
        <v>8.16</v>
      </c>
      <c r="BX1" s="3">
        <v>7.64</v>
      </c>
      <c r="BZ1" s="3">
        <v>9.93</v>
      </c>
      <c r="CB1" s="3">
        <v>8.19</v>
      </c>
    </row>
    <row r="2" spans="1:81" ht="15" thickBot="1" x14ac:dyDescent="0.35">
      <c r="A2" s="7" t="s">
        <v>1</v>
      </c>
      <c r="B2" s="8">
        <v>14.16</v>
      </c>
      <c r="D2" s="8">
        <v>12.05</v>
      </c>
      <c r="F2" s="4">
        <v>54.24</v>
      </c>
      <c r="H2" s="4">
        <v>4.3600000000000003</v>
      </c>
      <c r="J2" s="4">
        <v>8.4600000000000009</v>
      </c>
      <c r="L2" s="4">
        <v>23.27</v>
      </c>
      <c r="N2" s="4">
        <v>53.1</v>
      </c>
      <c r="P2" s="4">
        <v>2.63</v>
      </c>
      <c r="R2" s="4">
        <v>1.62</v>
      </c>
      <c r="T2" s="4">
        <v>7.96</v>
      </c>
      <c r="V2" s="4">
        <v>5.22</v>
      </c>
      <c r="X2" s="4">
        <v>34.729999999999997</v>
      </c>
      <c r="Z2" s="4">
        <v>4.45</v>
      </c>
      <c r="AB2" s="4">
        <v>20.99</v>
      </c>
      <c r="AD2" s="4">
        <v>11.75</v>
      </c>
      <c r="AF2" s="4">
        <v>10.58</v>
      </c>
      <c r="AH2" s="4">
        <v>11.61</v>
      </c>
      <c r="AJ2" s="4">
        <v>19.87</v>
      </c>
      <c r="AL2" s="4">
        <v>1.08</v>
      </c>
      <c r="AN2" s="4">
        <v>31.67</v>
      </c>
      <c r="AP2" s="4">
        <v>24.66</v>
      </c>
      <c r="AR2" s="4">
        <v>25.14</v>
      </c>
      <c r="AT2" s="4">
        <v>20.61</v>
      </c>
      <c r="AV2" s="4">
        <v>14.11</v>
      </c>
      <c r="AX2" s="4">
        <v>9.82</v>
      </c>
      <c r="AZ2" s="4">
        <v>9.51</v>
      </c>
      <c r="BB2" s="4">
        <v>7.56</v>
      </c>
      <c r="BD2" s="4">
        <v>6.48</v>
      </c>
      <c r="BF2" s="4">
        <v>17.72</v>
      </c>
      <c r="BH2" s="4">
        <v>25.15</v>
      </c>
      <c r="BJ2" s="4">
        <v>18.670000000000002</v>
      </c>
      <c r="BL2" s="4">
        <v>8.7100000000000009</v>
      </c>
      <c r="BN2" s="4">
        <v>25.55</v>
      </c>
      <c r="BP2" s="4">
        <v>7.14</v>
      </c>
      <c r="BR2" s="4">
        <v>21.25</v>
      </c>
      <c r="BT2" s="4">
        <v>17.190000000000001</v>
      </c>
      <c r="BV2" s="4">
        <v>13.1</v>
      </c>
      <c r="BX2" s="4">
        <v>8.3699999999999992</v>
      </c>
      <c r="BZ2" s="4">
        <v>19.37</v>
      </c>
      <c r="CB2" s="4">
        <v>13.05</v>
      </c>
    </row>
    <row r="3" spans="1:81" x14ac:dyDescent="0.3">
      <c r="A3" s="32" t="s">
        <v>27</v>
      </c>
      <c r="B3">
        <v>1</v>
      </c>
      <c r="D3">
        <v>1</v>
      </c>
      <c r="F3">
        <v>1</v>
      </c>
      <c r="H3">
        <v>1</v>
      </c>
      <c r="J3">
        <v>1</v>
      </c>
      <c r="L3">
        <v>1</v>
      </c>
      <c r="N3">
        <v>1</v>
      </c>
      <c r="P3">
        <v>1</v>
      </c>
      <c r="R3">
        <v>1</v>
      </c>
      <c r="T3">
        <v>1</v>
      </c>
      <c r="V3">
        <v>1</v>
      </c>
      <c r="X3">
        <v>1</v>
      </c>
      <c r="Z3">
        <v>1</v>
      </c>
      <c r="AB3">
        <v>1</v>
      </c>
      <c r="AD3">
        <v>1</v>
      </c>
      <c r="AF3">
        <v>1</v>
      </c>
      <c r="AH3">
        <v>1</v>
      </c>
      <c r="AJ3">
        <v>1</v>
      </c>
      <c r="AL3">
        <v>1</v>
      </c>
      <c r="AN3">
        <v>1</v>
      </c>
      <c r="AP3">
        <v>1</v>
      </c>
      <c r="AR3">
        <v>1</v>
      </c>
      <c r="AT3">
        <v>1</v>
      </c>
      <c r="AV3">
        <v>1</v>
      </c>
      <c r="AX3">
        <v>1</v>
      </c>
      <c r="AZ3">
        <v>1</v>
      </c>
      <c r="BB3">
        <v>1</v>
      </c>
      <c r="BD3">
        <v>1</v>
      </c>
      <c r="BF3">
        <v>1</v>
      </c>
      <c r="BH3">
        <v>1</v>
      </c>
      <c r="BJ3">
        <v>1</v>
      </c>
      <c r="BL3">
        <v>1</v>
      </c>
      <c r="BN3">
        <v>1</v>
      </c>
      <c r="BP3">
        <v>1</v>
      </c>
      <c r="BR3">
        <v>1</v>
      </c>
      <c r="BT3">
        <v>1</v>
      </c>
      <c r="BV3">
        <v>1</v>
      </c>
      <c r="BX3">
        <v>1</v>
      </c>
      <c r="BZ3">
        <v>1</v>
      </c>
      <c r="CB3">
        <v>1</v>
      </c>
    </row>
    <row r="4" spans="1:81" x14ac:dyDescent="0.3">
      <c r="B4">
        <f>B1*B1</f>
        <v>90.25</v>
      </c>
      <c r="D4">
        <f>D1*D1</f>
        <v>60.372899999999994</v>
      </c>
      <c r="F4">
        <f t="shared" ref="F4" si="0">F1*F1</f>
        <v>289.68039999999996</v>
      </c>
      <c r="H4">
        <f t="shared" ref="H4" si="1">H1*H1</f>
        <v>16.240900000000003</v>
      </c>
      <c r="J4">
        <f t="shared" ref="J4" si="2">J1*J1</f>
        <v>54.022499999999994</v>
      </c>
      <c r="L4">
        <f t="shared" ref="L4" si="3">L1*L1</f>
        <v>140.65959999999998</v>
      </c>
      <c r="N4">
        <f t="shared" ref="N4" si="4">N1*N1</f>
        <v>266.99559999999997</v>
      </c>
      <c r="P4">
        <f t="shared" ref="P4" si="5">P1*P1</f>
        <v>36.4816</v>
      </c>
      <c r="R4">
        <f t="shared" ref="R4" si="6">R1*R1</f>
        <v>50.552100000000003</v>
      </c>
      <c r="T4">
        <f t="shared" ref="T4" si="7">T1*T1</f>
        <v>61.936900000000001</v>
      </c>
      <c r="V4">
        <f t="shared" ref="V4" si="8">V1*V1</f>
        <v>38.564099999999996</v>
      </c>
      <c r="X4">
        <f t="shared" ref="X4" si="9">X1*X1</f>
        <v>188.5129</v>
      </c>
      <c r="Z4">
        <f t="shared" ref="Z4" si="10">Z1*Z1</f>
        <v>13.838400000000002</v>
      </c>
      <c r="AB4">
        <f t="shared" ref="AB4" si="11">AB1*AB1</f>
        <v>139.94890000000001</v>
      </c>
      <c r="AD4">
        <f t="shared" ref="AD4" si="12">AD1*AD1</f>
        <v>44.622399999999999</v>
      </c>
      <c r="AF4">
        <f t="shared" ref="AF4" si="13">AF1*AF1</f>
        <v>87.422499999999999</v>
      </c>
      <c r="AH4">
        <f t="shared" ref="AH4" si="14">AH1*AH1</f>
        <v>64.802500000000009</v>
      </c>
      <c r="AJ4">
        <f t="shared" ref="AJ4" si="15">AJ1*AJ1</f>
        <v>129.96</v>
      </c>
      <c r="AL4">
        <f t="shared" ref="AL4" si="16">AL1*AL1</f>
        <v>28.8369</v>
      </c>
      <c r="AN4">
        <f t="shared" ref="AN4" si="17">AN1*AN1</f>
        <v>222.3081</v>
      </c>
      <c r="AP4">
        <f t="shared" ref="AP4" si="18">AP1*AP1</f>
        <v>145.20250000000001</v>
      </c>
      <c r="AR4">
        <f t="shared" ref="AR4" si="19">AR1*AR1</f>
        <v>142.80249999999998</v>
      </c>
      <c r="AT4">
        <f t="shared" ref="AT4" si="20">AT1*AT1</f>
        <v>127.46409999999999</v>
      </c>
      <c r="AV4">
        <f t="shared" ref="AV4" si="21">AV1*AV1</f>
        <v>91.393600000000006</v>
      </c>
      <c r="AX4">
        <f t="shared" ref="AX4" si="22">AX1*AX1</f>
        <v>72.420099999999991</v>
      </c>
      <c r="AZ4">
        <f t="shared" ref="AZ4" si="23">AZ1*AZ1</f>
        <v>39.564100000000003</v>
      </c>
      <c r="BB4">
        <f t="shared" ref="BB4" si="24">BB1*BB1</f>
        <v>26.728899999999999</v>
      </c>
      <c r="BD4">
        <f t="shared" ref="BD4" si="25">BD1*BD1</f>
        <v>19.8916</v>
      </c>
      <c r="BF4">
        <f t="shared" ref="BF4" si="26">BF1*BF1</f>
        <v>122.54490000000001</v>
      </c>
      <c r="BH4">
        <f t="shared" ref="BH4" si="27">BH1*BH1</f>
        <v>139.24</v>
      </c>
      <c r="BJ4">
        <f t="shared" ref="BJ4" si="28">BJ1*BJ1</f>
        <v>121.88159999999998</v>
      </c>
      <c r="BL4">
        <f t="shared" ref="BL4" si="29">BL1*BL1</f>
        <v>60.372899999999994</v>
      </c>
      <c r="BN4">
        <f t="shared" ref="BN4" si="30">BN1*BN1</f>
        <v>99.600400000000008</v>
      </c>
      <c r="BP4">
        <f t="shared" ref="BP4" si="31">BP1*BP1</f>
        <v>8.8803999999999998</v>
      </c>
      <c r="BR4">
        <f t="shared" ref="BR4" si="32">BR1*BR1</f>
        <v>118.15689999999998</v>
      </c>
      <c r="BT4">
        <f t="shared" ref="BT4" si="33">BT1*BT1</f>
        <v>111.93640000000001</v>
      </c>
      <c r="BV4">
        <f t="shared" ref="BV4" si="34">BV1*BV1</f>
        <v>66.585599999999999</v>
      </c>
      <c r="BX4">
        <f t="shared" ref="BX4" si="35">BX1*BX1</f>
        <v>58.369599999999998</v>
      </c>
      <c r="BZ4">
        <f t="shared" ref="BZ4" si="36">BZ1*BZ1</f>
        <v>98.604900000000001</v>
      </c>
      <c r="CB4">
        <f t="shared" ref="CB4" si="37">CB1*CB1</f>
        <v>67.076099999999997</v>
      </c>
    </row>
    <row r="5" spans="1:81" ht="15" thickBot="1" x14ac:dyDescent="0.35">
      <c r="B5">
        <f t="array" ref="B5:C5">TRANSPOSE(B3:B4)</f>
        <v>1</v>
      </c>
      <c r="C5">
        <v>90.25</v>
      </c>
      <c r="D5">
        <f t="array" ref="D5:E5">TRANSPOSE(D3:D4)</f>
        <v>1</v>
      </c>
      <c r="E5">
        <v>60.372899999999994</v>
      </c>
      <c r="F5">
        <f t="array" ref="F5:G5">TRANSPOSE(F3:F4)</f>
        <v>1</v>
      </c>
      <c r="G5">
        <v>289.68039999999996</v>
      </c>
      <c r="H5">
        <f t="array" ref="H5:I5">TRANSPOSE(H3:H4)</f>
        <v>1</v>
      </c>
      <c r="I5">
        <v>16.240900000000003</v>
      </c>
      <c r="J5">
        <f t="array" ref="J5:K5">TRANSPOSE(J3:J4)</f>
        <v>1</v>
      </c>
      <c r="K5">
        <v>54.022499999999994</v>
      </c>
      <c r="L5">
        <f t="array" ref="L5:M5">TRANSPOSE(L3:L4)</f>
        <v>1</v>
      </c>
      <c r="M5">
        <v>140.65959999999998</v>
      </c>
      <c r="N5">
        <f t="array" ref="N5:O5">TRANSPOSE(N3:N4)</f>
        <v>1</v>
      </c>
      <c r="O5">
        <v>266.99559999999997</v>
      </c>
      <c r="P5">
        <f t="array" ref="P5:Q5">TRANSPOSE(P3:P4)</f>
        <v>1</v>
      </c>
      <c r="Q5">
        <v>36.4816</v>
      </c>
      <c r="R5">
        <f t="array" ref="R5:S5">TRANSPOSE(R3:R4)</f>
        <v>1</v>
      </c>
      <c r="S5">
        <v>50.552100000000003</v>
      </c>
      <c r="T5">
        <f t="array" ref="T5:U5">TRANSPOSE(T3:T4)</f>
        <v>1</v>
      </c>
      <c r="U5">
        <v>61.936900000000001</v>
      </c>
      <c r="V5">
        <f t="array" ref="V5:W5">TRANSPOSE(V3:V4)</f>
        <v>1</v>
      </c>
      <c r="W5">
        <v>38.564099999999996</v>
      </c>
      <c r="X5">
        <f t="array" ref="X5:Y5">TRANSPOSE(X3:X4)</f>
        <v>1</v>
      </c>
      <c r="Y5">
        <v>188.5129</v>
      </c>
      <c r="Z5">
        <f t="array" ref="Z5:AA5">TRANSPOSE(Z3:Z4)</f>
        <v>1</v>
      </c>
      <c r="AA5">
        <v>13.838400000000002</v>
      </c>
      <c r="AB5">
        <f t="array" ref="AB5:AC5">TRANSPOSE(AB3:AB4)</f>
        <v>1</v>
      </c>
      <c r="AC5">
        <v>139.94890000000001</v>
      </c>
      <c r="AD5">
        <f t="array" ref="AD5:AE5">TRANSPOSE(AD3:AD4)</f>
        <v>1</v>
      </c>
      <c r="AE5">
        <v>44.622399999999999</v>
      </c>
      <c r="AF5">
        <f t="array" ref="AF5:AG5">TRANSPOSE(AF3:AF4)</f>
        <v>1</v>
      </c>
      <c r="AG5">
        <v>87.422499999999999</v>
      </c>
      <c r="AH5">
        <f t="array" ref="AH5:AI5">TRANSPOSE(AH3:AH4)</f>
        <v>1</v>
      </c>
      <c r="AI5">
        <v>64.802500000000009</v>
      </c>
      <c r="AJ5">
        <f t="array" ref="AJ5:AK5">TRANSPOSE(AJ3:AJ4)</f>
        <v>1</v>
      </c>
      <c r="AK5">
        <v>129.96</v>
      </c>
      <c r="AL5">
        <f t="array" ref="AL5:AM5">TRANSPOSE(AL3:AL4)</f>
        <v>1</v>
      </c>
      <c r="AM5">
        <v>28.8369</v>
      </c>
      <c r="AN5">
        <f t="array" ref="AN5:AO5">TRANSPOSE(AN3:AN4)</f>
        <v>1</v>
      </c>
      <c r="AO5">
        <v>222.3081</v>
      </c>
      <c r="AP5">
        <f t="array" ref="AP5:AQ5">TRANSPOSE(AP3:AP4)</f>
        <v>1</v>
      </c>
      <c r="AQ5">
        <v>145.20250000000001</v>
      </c>
      <c r="AR5">
        <f t="array" ref="AR5:AS5">TRANSPOSE(AR3:AR4)</f>
        <v>1</v>
      </c>
      <c r="AS5">
        <v>142.80249999999998</v>
      </c>
      <c r="AT5">
        <f t="array" ref="AT5:AU5">TRANSPOSE(AT3:AT4)</f>
        <v>1</v>
      </c>
      <c r="AU5">
        <v>127.46409999999999</v>
      </c>
      <c r="AV5">
        <f t="array" ref="AV5:AW5">TRANSPOSE(AV3:AV4)</f>
        <v>1</v>
      </c>
      <c r="AW5">
        <v>91.393600000000006</v>
      </c>
      <c r="AX5">
        <f t="array" ref="AX5:AY5">TRANSPOSE(AX3:AX4)</f>
        <v>1</v>
      </c>
      <c r="AY5">
        <v>72.420099999999991</v>
      </c>
      <c r="AZ5">
        <f t="array" ref="AZ5:BA5">TRANSPOSE(AZ3:AZ4)</f>
        <v>1</v>
      </c>
      <c r="BA5">
        <v>39.564100000000003</v>
      </c>
      <c r="BB5">
        <f t="array" ref="BB5:BC5">TRANSPOSE(BB3:BB4)</f>
        <v>1</v>
      </c>
      <c r="BC5">
        <v>26.728899999999999</v>
      </c>
      <c r="BD5">
        <f t="array" ref="BD5:BE5">TRANSPOSE(BD3:BD4)</f>
        <v>1</v>
      </c>
      <c r="BE5">
        <v>19.8916</v>
      </c>
      <c r="BF5">
        <f t="array" ref="BF5:BG5">TRANSPOSE(BF3:BF4)</f>
        <v>1</v>
      </c>
      <c r="BG5">
        <v>122.54490000000001</v>
      </c>
      <c r="BH5">
        <f t="array" ref="BH5:BI5">TRANSPOSE(BH3:BH4)</f>
        <v>1</v>
      </c>
      <c r="BI5">
        <v>139.24</v>
      </c>
      <c r="BJ5">
        <f t="array" ref="BJ5:BK5">TRANSPOSE(BJ3:BJ4)</f>
        <v>1</v>
      </c>
      <c r="BK5">
        <v>121.88159999999998</v>
      </c>
      <c r="BL5">
        <f t="array" ref="BL5:BM5">TRANSPOSE(BL3:BL4)</f>
        <v>1</v>
      </c>
      <c r="BM5">
        <v>60.372899999999994</v>
      </c>
      <c r="BN5">
        <f t="array" ref="BN5:BO5">TRANSPOSE(BN3:BN4)</f>
        <v>1</v>
      </c>
      <c r="BO5">
        <v>99.600400000000008</v>
      </c>
      <c r="BP5">
        <f t="array" ref="BP5:BQ5">TRANSPOSE(BP3:BP4)</f>
        <v>1</v>
      </c>
      <c r="BQ5">
        <v>8.8803999999999998</v>
      </c>
      <c r="BR5">
        <f t="array" ref="BR5:BS5">TRANSPOSE(BR3:BR4)</f>
        <v>1</v>
      </c>
      <c r="BS5">
        <v>118.15689999999998</v>
      </c>
      <c r="BT5">
        <f t="array" ref="BT5:BU5">TRANSPOSE(BT3:BT4)</f>
        <v>1</v>
      </c>
      <c r="BU5">
        <v>111.93640000000001</v>
      </c>
      <c r="BV5">
        <f t="array" ref="BV5:BW5">TRANSPOSE(BV3:BV4)</f>
        <v>1</v>
      </c>
      <c r="BW5">
        <v>66.585599999999999</v>
      </c>
      <c r="BX5">
        <f t="array" ref="BX5:BY5">TRANSPOSE(BX3:BX4)</f>
        <v>1</v>
      </c>
      <c r="BY5">
        <v>58.369599999999998</v>
      </c>
      <c r="BZ5">
        <f t="array" ref="BZ5:CA5">TRANSPOSE(BZ3:BZ4)</f>
        <v>1</v>
      </c>
      <c r="CA5">
        <v>98.604900000000001</v>
      </c>
      <c r="CB5">
        <f t="array" ref="CB5:CC5">TRANSPOSE(CB3:CB4)</f>
        <v>1</v>
      </c>
      <c r="CC5">
        <v>67.076099999999997</v>
      </c>
    </row>
    <row r="6" spans="1:81" x14ac:dyDescent="0.3">
      <c r="A6" t="s">
        <v>25</v>
      </c>
      <c r="B6" s="9">
        <f t="array" ref="B6:C7">MMULT(B3:B4,B5:C5)</f>
        <v>1</v>
      </c>
      <c r="C6" s="10">
        <v>90.25</v>
      </c>
      <c r="D6" s="9">
        <f t="array" ref="D6:E7">MMULT(D3:D4,D5:E5)</f>
        <v>1</v>
      </c>
      <c r="E6" s="10">
        <v>60.372899999999994</v>
      </c>
      <c r="F6" s="9">
        <f t="array" ref="F6:G7">MMULT(F3:F4,F5:G5)</f>
        <v>1</v>
      </c>
      <c r="G6" s="10">
        <v>289.68039999999996</v>
      </c>
      <c r="H6" s="9">
        <f t="array" ref="H6:I7">MMULT(H3:H4,H5:I5)</f>
        <v>1</v>
      </c>
      <c r="I6" s="10">
        <v>16.240900000000003</v>
      </c>
      <c r="J6" s="9">
        <f t="array" ref="J6:K7">MMULT(J3:J4,J5:K5)</f>
        <v>1</v>
      </c>
      <c r="K6" s="10">
        <v>54.022499999999994</v>
      </c>
      <c r="L6" s="9">
        <f t="array" ref="L6:M7">MMULT(L3:L4,L5:M5)</f>
        <v>1</v>
      </c>
      <c r="M6" s="10">
        <v>140.65959999999998</v>
      </c>
      <c r="N6" s="9">
        <f t="array" ref="N6:O7">MMULT(N3:N4,N5:O5)</f>
        <v>1</v>
      </c>
      <c r="O6" s="10">
        <v>266.99559999999997</v>
      </c>
      <c r="P6" s="9">
        <f t="array" ref="P6:Q7">MMULT(P3:P4,P5:Q5)</f>
        <v>1</v>
      </c>
      <c r="Q6" s="10">
        <v>36.4816</v>
      </c>
      <c r="R6" s="9">
        <f t="array" ref="R6:S7">MMULT(R3:R4,R5:S5)</f>
        <v>1</v>
      </c>
      <c r="S6" s="10">
        <v>50.552100000000003</v>
      </c>
      <c r="T6" s="9">
        <f t="array" ref="T6:U7">MMULT(T3:T4,T5:U5)</f>
        <v>1</v>
      </c>
      <c r="U6" s="10">
        <v>61.936900000000001</v>
      </c>
      <c r="V6" s="9">
        <f t="array" ref="V6:W7">MMULT(V3:V4,V5:W5)</f>
        <v>1</v>
      </c>
      <c r="W6" s="10">
        <v>38.564099999999996</v>
      </c>
      <c r="X6" s="9">
        <f t="array" ref="X6:Y7">MMULT(X3:X4,X5:Y5)</f>
        <v>1</v>
      </c>
      <c r="Y6" s="10">
        <v>188.5129</v>
      </c>
      <c r="Z6" s="9">
        <f t="array" ref="Z6:AA7">MMULT(Z3:Z4,Z5:AA5)</f>
        <v>1</v>
      </c>
      <c r="AA6" s="10">
        <v>13.838400000000002</v>
      </c>
      <c r="AB6" s="9">
        <f t="array" ref="AB6:AC7">MMULT(AB3:AB4,AB5:AC5)</f>
        <v>1</v>
      </c>
      <c r="AC6" s="10">
        <v>139.94890000000001</v>
      </c>
      <c r="AD6" s="9">
        <f t="array" ref="AD6:AE7">MMULT(AD3:AD4,AD5:AE5)</f>
        <v>1</v>
      </c>
      <c r="AE6" s="10">
        <v>44.622399999999999</v>
      </c>
      <c r="AF6" s="9">
        <f t="array" ref="AF6:AG7">MMULT(AF3:AF4,AF5:AG5)</f>
        <v>1</v>
      </c>
      <c r="AG6" s="10">
        <v>87.422499999999999</v>
      </c>
      <c r="AH6" s="9">
        <f t="array" ref="AH6:AI7">MMULT(AH3:AH4,AH5:AI5)</f>
        <v>1</v>
      </c>
      <c r="AI6" s="10">
        <v>64.802500000000009</v>
      </c>
      <c r="AJ6" s="9">
        <f t="array" ref="AJ6:AK7">MMULT(AJ3:AJ4,AJ5:AK5)</f>
        <v>1</v>
      </c>
      <c r="AK6" s="10">
        <v>129.96</v>
      </c>
      <c r="AL6" s="9">
        <f t="array" ref="AL6:AM7">MMULT(AL3:AL4,AL5:AM5)</f>
        <v>1</v>
      </c>
      <c r="AM6" s="10">
        <v>28.8369</v>
      </c>
      <c r="AN6" s="9">
        <f t="array" ref="AN6:AO7">MMULT(AN3:AN4,AN5:AO5)</f>
        <v>1</v>
      </c>
      <c r="AO6" s="10">
        <v>222.3081</v>
      </c>
      <c r="AP6" s="9">
        <f t="array" ref="AP6:AQ7">MMULT(AP3:AP4,AP5:AQ5)</f>
        <v>1</v>
      </c>
      <c r="AQ6" s="10">
        <v>145.20250000000001</v>
      </c>
      <c r="AR6" s="9">
        <f t="array" ref="AR6:AS7">MMULT(AR3:AR4,AR5:AS5)</f>
        <v>1</v>
      </c>
      <c r="AS6" s="10">
        <v>142.80249999999998</v>
      </c>
      <c r="AT6" s="9">
        <f t="array" ref="AT6:AU7">MMULT(AT3:AT4,AT5:AU5)</f>
        <v>1</v>
      </c>
      <c r="AU6" s="10">
        <v>127.46409999999999</v>
      </c>
      <c r="AV6" s="9">
        <f t="array" ref="AV6:AW7">MMULT(AV3:AV4,AV5:AW5)</f>
        <v>1</v>
      </c>
      <c r="AW6" s="10">
        <v>91.393600000000006</v>
      </c>
      <c r="AX6" s="9">
        <f t="array" ref="AX6:AY7">MMULT(AX3:AX4,AX5:AY5)</f>
        <v>1</v>
      </c>
      <c r="AY6" s="10">
        <v>72.420099999999991</v>
      </c>
      <c r="AZ6" s="9">
        <f t="array" ref="AZ6:BA7">MMULT(AZ3:AZ4,AZ5:BA5)</f>
        <v>1</v>
      </c>
      <c r="BA6" s="10">
        <v>39.564100000000003</v>
      </c>
      <c r="BB6" s="9">
        <f t="array" ref="BB6:BC7">MMULT(BB3:BB4,BB5:BC5)</f>
        <v>1</v>
      </c>
      <c r="BC6" s="10">
        <v>26.728899999999999</v>
      </c>
      <c r="BD6" s="9">
        <f t="array" ref="BD6:BE7">MMULT(BD3:BD4,BD5:BE5)</f>
        <v>1</v>
      </c>
      <c r="BE6" s="10">
        <v>19.8916</v>
      </c>
      <c r="BF6" s="9">
        <f t="array" ref="BF6:BG7">MMULT(BF3:BF4,BF5:BG5)</f>
        <v>1</v>
      </c>
      <c r="BG6" s="10">
        <v>122.54490000000001</v>
      </c>
      <c r="BH6" s="9">
        <f t="array" ref="BH6:BI7">MMULT(BH3:BH4,BH5:BI5)</f>
        <v>1</v>
      </c>
      <c r="BI6" s="10">
        <v>139.24</v>
      </c>
      <c r="BJ6" s="9">
        <f t="array" ref="BJ6:BK7">MMULT(BJ3:BJ4,BJ5:BK5)</f>
        <v>1</v>
      </c>
      <c r="BK6" s="10">
        <v>121.88159999999998</v>
      </c>
      <c r="BL6" s="9">
        <f t="array" ref="BL6:BM7">MMULT(BL3:BL4,BL5:BM5)</f>
        <v>1</v>
      </c>
      <c r="BM6" s="10">
        <v>60.372899999999994</v>
      </c>
      <c r="BN6" s="9">
        <f t="array" ref="BN6:BO7">MMULT(BN3:BN4,BN5:BO5)</f>
        <v>1</v>
      </c>
      <c r="BO6" s="10">
        <v>99.600400000000008</v>
      </c>
      <c r="BP6" s="9">
        <f t="array" ref="BP6:BQ7">MMULT(BP3:BP4,BP5:BQ5)</f>
        <v>1</v>
      </c>
      <c r="BQ6" s="10">
        <v>8.8803999999999998</v>
      </c>
      <c r="BR6" s="9">
        <f t="array" ref="BR6:BS7">MMULT(BR3:BR4,BR5:BS5)</f>
        <v>1</v>
      </c>
      <c r="BS6" s="10">
        <v>118.15689999999998</v>
      </c>
      <c r="BT6" s="9">
        <f t="array" ref="BT6:BU7">MMULT(BT3:BT4,BT5:BU5)</f>
        <v>1</v>
      </c>
      <c r="BU6" s="10">
        <v>111.93640000000001</v>
      </c>
      <c r="BV6" s="9">
        <f t="array" ref="BV6:BW7">MMULT(BV3:BV4,BV5:BW5)</f>
        <v>1</v>
      </c>
      <c r="BW6" s="10">
        <v>66.585599999999999</v>
      </c>
      <c r="BX6" s="9">
        <f t="array" ref="BX6:BY7">MMULT(BX3:BX4,BX5:BY5)</f>
        <v>1</v>
      </c>
      <c r="BY6" s="10">
        <v>58.369599999999998</v>
      </c>
      <c r="BZ6" s="9">
        <f t="array" ref="BZ6:CA7">MMULT(BZ3:BZ4,BZ5:CA5)</f>
        <v>1</v>
      </c>
      <c r="CA6" s="10">
        <v>98.604900000000001</v>
      </c>
      <c r="CB6" s="9">
        <f t="array" ref="CB6:CC7">MMULT(CB3:CB4,CB5:CC5)</f>
        <v>1</v>
      </c>
      <c r="CC6" s="10">
        <v>67.076099999999997</v>
      </c>
    </row>
    <row r="7" spans="1:81" ht="15" thickBot="1" x14ac:dyDescent="0.35">
      <c r="B7" s="11">
        <v>90.25</v>
      </c>
      <c r="C7" s="12">
        <v>8145.0625</v>
      </c>
      <c r="D7" s="11">
        <v>60.372899999999994</v>
      </c>
      <c r="E7" s="12">
        <v>3644.8870544099991</v>
      </c>
      <c r="F7" s="11">
        <v>289.68039999999996</v>
      </c>
      <c r="G7" s="12">
        <v>83914.734144159986</v>
      </c>
      <c r="H7" s="11">
        <v>16.240900000000003</v>
      </c>
      <c r="I7" s="12">
        <v>263.7668328100001</v>
      </c>
      <c r="J7" s="11">
        <v>54.022499999999994</v>
      </c>
      <c r="K7" s="12">
        <v>2918.4305062499993</v>
      </c>
      <c r="L7" s="11">
        <v>140.65959999999998</v>
      </c>
      <c r="M7" s="12">
        <v>19785.123072159997</v>
      </c>
      <c r="N7" s="11">
        <v>266.99559999999997</v>
      </c>
      <c r="O7" s="12">
        <v>71286.650419359983</v>
      </c>
      <c r="P7" s="11">
        <v>36.4816</v>
      </c>
      <c r="Q7" s="12">
        <v>1330.90713856</v>
      </c>
      <c r="R7" s="11">
        <v>50.552100000000003</v>
      </c>
      <c r="S7" s="12">
        <v>2555.5148144100003</v>
      </c>
      <c r="T7" s="11">
        <v>61.936900000000001</v>
      </c>
      <c r="U7" s="12">
        <v>3836.1795816100002</v>
      </c>
      <c r="V7" s="11">
        <v>38.564099999999996</v>
      </c>
      <c r="W7" s="12">
        <v>1487.1898088099997</v>
      </c>
      <c r="X7" s="11">
        <v>188.5129</v>
      </c>
      <c r="Y7" s="12">
        <v>35537.113466410003</v>
      </c>
      <c r="Z7" s="11">
        <v>13.838400000000002</v>
      </c>
      <c r="AA7" s="12">
        <v>191.50131456000005</v>
      </c>
      <c r="AB7" s="11">
        <v>139.94890000000001</v>
      </c>
      <c r="AC7" s="12">
        <v>19585.694611210001</v>
      </c>
      <c r="AD7" s="11">
        <v>44.622399999999999</v>
      </c>
      <c r="AE7" s="12">
        <v>1991.1585817599998</v>
      </c>
      <c r="AF7" s="11">
        <v>87.422499999999999</v>
      </c>
      <c r="AG7" s="12">
        <v>7642.6935062499997</v>
      </c>
      <c r="AH7" s="11">
        <v>64.802500000000009</v>
      </c>
      <c r="AI7" s="12">
        <v>4199.3640062500008</v>
      </c>
      <c r="AJ7" s="11">
        <v>129.96</v>
      </c>
      <c r="AK7" s="12">
        <v>16889.601600000002</v>
      </c>
      <c r="AL7" s="11">
        <v>28.8369</v>
      </c>
      <c r="AM7" s="12">
        <v>831.56680160999997</v>
      </c>
      <c r="AN7" s="11">
        <v>222.3081</v>
      </c>
      <c r="AO7" s="12">
        <v>49420.891325609999</v>
      </c>
      <c r="AP7" s="11">
        <v>145.20250000000001</v>
      </c>
      <c r="AQ7" s="12">
        <v>21083.766006250004</v>
      </c>
      <c r="AR7" s="11">
        <v>142.80249999999998</v>
      </c>
      <c r="AS7" s="12">
        <v>20392.554006249993</v>
      </c>
      <c r="AT7" s="11">
        <v>127.46409999999999</v>
      </c>
      <c r="AU7" s="12">
        <v>16247.096788809997</v>
      </c>
      <c r="AV7" s="11">
        <v>91.393600000000006</v>
      </c>
      <c r="AW7" s="12">
        <v>8352.7901209600004</v>
      </c>
      <c r="AX7" s="11">
        <v>72.420099999999991</v>
      </c>
      <c r="AY7" s="12">
        <v>5244.6708840099991</v>
      </c>
      <c r="AZ7" s="11">
        <v>39.564100000000003</v>
      </c>
      <c r="BA7" s="12">
        <v>1565.3180088100003</v>
      </c>
      <c r="BB7" s="11">
        <v>26.728899999999999</v>
      </c>
      <c r="BC7" s="12">
        <v>714.43409521000001</v>
      </c>
      <c r="BD7" s="11">
        <v>19.8916</v>
      </c>
      <c r="BE7" s="12">
        <v>395.67575056000004</v>
      </c>
      <c r="BF7" s="11">
        <v>122.54490000000001</v>
      </c>
      <c r="BG7" s="12">
        <v>15017.252516010003</v>
      </c>
      <c r="BH7" s="11">
        <v>139.24</v>
      </c>
      <c r="BI7" s="12">
        <v>19387.777600000001</v>
      </c>
      <c r="BJ7" s="11">
        <v>121.88159999999998</v>
      </c>
      <c r="BK7" s="12">
        <v>14855.124418559995</v>
      </c>
      <c r="BL7" s="11">
        <v>60.372899999999994</v>
      </c>
      <c r="BM7" s="12">
        <v>3644.8870544099991</v>
      </c>
      <c r="BN7" s="11">
        <v>99.600400000000008</v>
      </c>
      <c r="BO7" s="12">
        <v>9920.2396801600007</v>
      </c>
      <c r="BP7" s="11">
        <v>8.8803999999999998</v>
      </c>
      <c r="BQ7" s="12">
        <v>78.861504159999996</v>
      </c>
      <c r="BR7" s="11">
        <v>118.15689999999998</v>
      </c>
      <c r="BS7" s="12">
        <v>13961.053017609995</v>
      </c>
      <c r="BT7" s="11">
        <v>111.93640000000001</v>
      </c>
      <c r="BU7" s="12">
        <v>12529.757644960002</v>
      </c>
      <c r="BV7" s="11">
        <v>66.585599999999999</v>
      </c>
      <c r="BW7" s="12">
        <v>4433.6421273599999</v>
      </c>
      <c r="BX7" s="11">
        <v>58.369599999999998</v>
      </c>
      <c r="BY7" s="12">
        <v>3407.0102041599998</v>
      </c>
      <c r="BZ7" s="11">
        <v>98.604900000000001</v>
      </c>
      <c r="CA7" s="12">
        <v>9722.9263040099995</v>
      </c>
      <c r="CB7" s="11">
        <v>67.076099999999997</v>
      </c>
      <c r="CC7" s="12">
        <v>4499.2031912099992</v>
      </c>
    </row>
    <row r="8" spans="1:81" x14ac:dyDescent="0.3">
      <c r="A8" t="s">
        <v>19</v>
      </c>
      <c r="B8" s="9">
        <f>SUM(B6,D6,F6,H6,J6,L6,N6,P6,R6,T6,V6,X6,Z6,AB6,AD6,AF6,AH6,AJ6,AL6,AN6,AP6,AR6,AT6,AV6,AX6,AZ6,BB6,BD6,BF6,BH6,BJ6,BL6,BN6,BP6,BR6,BT6,BV6,BX6,BZ6,CB6)</f>
        <v>40</v>
      </c>
      <c r="C8" s="10">
        <f>SUM(C6,E6,G6,I6,K6,M6,O6,Q6,S6,U6,W6,Y6,AA6,AC6,AE6,AG6,AI6,AK6,AM6,AO6,AQ6,AS6,AU6,AW6,AY6,BA6,BC6,BE6,BG6,BI6,BK6,BM6,BO6,BQ6,BS6,BU6,BW6,BY6,CA6,CC6)</f>
        <v>3764.7262999999994</v>
      </c>
    </row>
    <row r="9" spans="1:81" ht="15" thickBot="1" x14ac:dyDescent="0.35">
      <c r="B9" s="11">
        <f>SUM(B7,D7,F7,H7,J7,L7,N7,P7,R7,T7,V7,X7,Z7,AB7,AD7,AF7,AH7,AJ7,AL7,AN7,AP7,AR7,AT7,AV7,AX7,AZ7,BB7,BD7,BF7,BH7,BJ7,BL7,BN7,BP7,BR7,BT7,BV7,BX7,BZ7,CB7)</f>
        <v>3764.7262999999994</v>
      </c>
      <c r="C9" s="12">
        <f>SUM(C7,E7,G7,I7,K7,M7,O7,Q7,S7,U7,W7,Y7,AA7,AC7,AE7,AG7,AI7,AK7,AM7,AO7,AQ7,AS7,AU7,AW7,AY7,BA7,BC7,BE7,BG7,BI7,BK7,BM7,BO7,BQ7,BS7,BU7,BW7,BY7,CA7,CC7)</f>
        <v>520912.07200966991</v>
      </c>
    </row>
    <row r="10" spans="1:81" x14ac:dyDescent="0.3">
      <c r="A10" t="s">
        <v>26</v>
      </c>
      <c r="B10" s="9">
        <f t="array" ref="B10:C11">MINVERSE(B8:C9)</f>
        <v>7.8176069653235536E-2</v>
      </c>
      <c r="C10" s="10">
        <v>-5.6499267586316215E-4</v>
      </c>
    </row>
    <row r="11" spans="1:81" ht="15" thickBot="1" x14ac:dyDescent="0.35">
      <c r="B11" s="11">
        <v>-5.6499267586316226E-4</v>
      </c>
      <c r="C11" s="12">
        <v>6.0030146240714748E-6</v>
      </c>
    </row>
    <row r="12" spans="1:81" x14ac:dyDescent="0.3">
      <c r="A12" t="s">
        <v>28</v>
      </c>
      <c r="B12">
        <f>B3*B2</f>
        <v>14.16</v>
      </c>
      <c r="D12">
        <f>D3*D2</f>
        <v>12.05</v>
      </c>
      <c r="F12">
        <f t="shared" ref="F12" si="38">F3*F2</f>
        <v>54.24</v>
      </c>
      <c r="H12">
        <f t="shared" ref="H12" si="39">H3*H2</f>
        <v>4.3600000000000003</v>
      </c>
      <c r="J12">
        <f t="shared" ref="J12" si="40">J3*J2</f>
        <v>8.4600000000000009</v>
      </c>
      <c r="L12">
        <f t="shared" ref="L12" si="41">L3*L2</f>
        <v>23.27</v>
      </c>
      <c r="N12">
        <f t="shared" ref="N12" si="42">N3*N2</f>
        <v>53.1</v>
      </c>
      <c r="P12">
        <f t="shared" ref="P12" si="43">P3*P2</f>
        <v>2.63</v>
      </c>
      <c r="R12">
        <f t="shared" ref="R12" si="44">R3*R2</f>
        <v>1.62</v>
      </c>
      <c r="T12">
        <f t="shared" ref="T12" si="45">T3*T2</f>
        <v>7.96</v>
      </c>
      <c r="V12">
        <f t="shared" ref="V12" si="46">V3*V2</f>
        <v>5.22</v>
      </c>
      <c r="X12">
        <f t="shared" ref="X12" si="47">X3*X2</f>
        <v>34.729999999999997</v>
      </c>
      <c r="Z12">
        <f t="shared" ref="Z12" si="48">Z3*Z2</f>
        <v>4.45</v>
      </c>
      <c r="AB12">
        <f t="shared" ref="AB12" si="49">AB3*AB2</f>
        <v>20.99</v>
      </c>
      <c r="AD12">
        <f t="shared" ref="AD12" si="50">AD3*AD2</f>
        <v>11.75</v>
      </c>
      <c r="AF12">
        <f t="shared" ref="AF12" si="51">AF3*AF2</f>
        <v>10.58</v>
      </c>
      <c r="AH12">
        <f t="shared" ref="AH12" si="52">AH3*AH2</f>
        <v>11.61</v>
      </c>
      <c r="AJ12">
        <f t="shared" ref="AJ12" si="53">AJ3*AJ2</f>
        <v>19.87</v>
      </c>
      <c r="AL12">
        <f t="shared" ref="AL12" si="54">AL3*AL2</f>
        <v>1.08</v>
      </c>
      <c r="AN12">
        <f t="shared" ref="AN12" si="55">AN3*AN2</f>
        <v>31.67</v>
      </c>
      <c r="AP12">
        <f t="shared" ref="AP12" si="56">AP3*AP2</f>
        <v>24.66</v>
      </c>
      <c r="AR12">
        <f t="shared" ref="AR12" si="57">AR3*AR2</f>
        <v>25.14</v>
      </c>
      <c r="AT12">
        <f t="shared" ref="AT12" si="58">AT3*AT2</f>
        <v>20.61</v>
      </c>
      <c r="AV12">
        <f t="shared" ref="AV12" si="59">AV3*AV2</f>
        <v>14.11</v>
      </c>
      <c r="AX12">
        <f t="shared" ref="AX12" si="60">AX3*AX2</f>
        <v>9.82</v>
      </c>
      <c r="AZ12">
        <f t="shared" ref="AZ12" si="61">AZ3*AZ2</f>
        <v>9.51</v>
      </c>
      <c r="BB12">
        <f t="shared" ref="BB12" si="62">BB3*BB2</f>
        <v>7.56</v>
      </c>
      <c r="BD12">
        <f t="shared" ref="BD12" si="63">BD3*BD2</f>
        <v>6.48</v>
      </c>
      <c r="BF12">
        <f t="shared" ref="BF12" si="64">BF3*BF2</f>
        <v>17.72</v>
      </c>
      <c r="BH12">
        <f t="shared" ref="BH12" si="65">BH3*BH2</f>
        <v>25.15</v>
      </c>
      <c r="BJ12">
        <f t="shared" ref="BJ12" si="66">BJ3*BJ2</f>
        <v>18.670000000000002</v>
      </c>
      <c r="BL12">
        <f t="shared" ref="BL12" si="67">BL3*BL2</f>
        <v>8.7100000000000009</v>
      </c>
      <c r="BN12">
        <f t="shared" ref="BN12" si="68">BN3*BN2</f>
        <v>25.55</v>
      </c>
      <c r="BP12">
        <f t="shared" ref="BP12" si="69">BP3*BP2</f>
        <v>7.14</v>
      </c>
      <c r="BR12">
        <f t="shared" ref="BR12" si="70">BR3*BR2</f>
        <v>21.25</v>
      </c>
      <c r="BT12">
        <f t="shared" ref="BT12" si="71">BT3*BT2</f>
        <v>17.190000000000001</v>
      </c>
      <c r="BV12">
        <f t="shared" ref="BV12" si="72">BV3*BV2</f>
        <v>13.1</v>
      </c>
      <c r="BX12">
        <f t="shared" ref="BX12" si="73">BX3*BX2</f>
        <v>8.3699999999999992</v>
      </c>
      <c r="BZ12">
        <f t="shared" ref="BZ12" si="74">BZ3*BZ2</f>
        <v>19.37</v>
      </c>
      <c r="CB12">
        <f t="shared" ref="CB12" si="75">CB3*CB2</f>
        <v>13.05</v>
      </c>
    </row>
    <row r="13" spans="1:81" ht="15" thickBot="1" x14ac:dyDescent="0.35">
      <c r="B13">
        <f>B4*B2</f>
        <v>1277.94</v>
      </c>
      <c r="D13">
        <f>D4*D2</f>
        <v>727.49344499999995</v>
      </c>
      <c r="F13">
        <f t="shared" ref="F13" si="76">F4*F2</f>
        <v>15712.264895999999</v>
      </c>
      <c r="H13">
        <f t="shared" ref="H13" si="77">H4*H2</f>
        <v>70.810324000000023</v>
      </c>
      <c r="J13">
        <f t="shared" ref="J13" si="78">J4*J2</f>
        <v>457.03035</v>
      </c>
      <c r="L13">
        <f t="shared" ref="L13" si="79">L4*L2</f>
        <v>3273.1488919999997</v>
      </c>
      <c r="N13">
        <f t="shared" ref="N13" si="80">N4*N2</f>
        <v>14177.466359999999</v>
      </c>
      <c r="P13">
        <f t="shared" ref="P13" si="81">P4*P2</f>
        <v>95.946607999999998</v>
      </c>
      <c r="R13">
        <f t="shared" ref="R13" si="82">R4*R2</f>
        <v>81.894402000000014</v>
      </c>
      <c r="T13">
        <f t="shared" ref="T13" si="83">T4*T2</f>
        <v>493.01772399999999</v>
      </c>
      <c r="V13">
        <f t="shared" ref="V13" si="84">V4*V2</f>
        <v>201.30460199999996</v>
      </c>
      <c r="X13">
        <f t="shared" ref="X13" si="85">X4*X2</f>
        <v>6547.0530169999993</v>
      </c>
      <c r="Z13">
        <f t="shared" ref="Z13" si="86">Z4*Z2</f>
        <v>61.580880000000008</v>
      </c>
      <c r="AB13">
        <f t="shared" ref="AB13" si="87">AB4*AB2</f>
        <v>2937.527411</v>
      </c>
      <c r="AD13">
        <f t="shared" ref="AD13" si="88">AD4*AD2</f>
        <v>524.31319999999994</v>
      </c>
      <c r="AF13">
        <f t="shared" ref="AF13" si="89">AF4*AF2</f>
        <v>924.93005000000005</v>
      </c>
      <c r="AH13">
        <f t="shared" ref="AH13" si="90">AH4*AH2</f>
        <v>752.35702500000002</v>
      </c>
      <c r="AJ13">
        <f t="shared" ref="AJ13" si="91">AJ4*AJ2</f>
        <v>2582.3052000000002</v>
      </c>
      <c r="AL13">
        <f t="shared" ref="AL13" si="92">AL4*AL2</f>
        <v>31.143852000000003</v>
      </c>
      <c r="AN13">
        <f t="shared" ref="AN13" si="93">AN4*AN2</f>
        <v>7040.4975270000004</v>
      </c>
      <c r="AP13">
        <f t="shared" ref="AP13" si="94">AP4*AP2</f>
        <v>3580.6936500000002</v>
      </c>
      <c r="AR13">
        <f t="shared" ref="AR13" si="95">AR4*AR2</f>
        <v>3590.0548499999995</v>
      </c>
      <c r="AT13">
        <f t="shared" ref="AT13" si="96">AT4*AT2</f>
        <v>2627.0351009999995</v>
      </c>
      <c r="AV13">
        <f t="shared" ref="AV13" si="97">AV4*AV2</f>
        <v>1289.5636959999999</v>
      </c>
      <c r="AX13">
        <f t="shared" ref="AX13" si="98">AX4*AX2</f>
        <v>711.16538199999991</v>
      </c>
      <c r="AZ13">
        <f t="shared" ref="AZ13" si="99">AZ4*AZ2</f>
        <v>376.254591</v>
      </c>
      <c r="BB13">
        <f t="shared" ref="BB13" si="100">BB4*BB2</f>
        <v>202.07048399999999</v>
      </c>
      <c r="BD13">
        <f t="shared" ref="BD13" si="101">BD4*BD2</f>
        <v>128.89756800000001</v>
      </c>
      <c r="BF13">
        <f t="shared" ref="BF13" si="102">BF4*BF2</f>
        <v>2171.4956280000001</v>
      </c>
      <c r="BH13">
        <f t="shared" ref="BH13" si="103">BH4*BH2</f>
        <v>3501.886</v>
      </c>
      <c r="BJ13">
        <f t="shared" ref="BJ13" si="104">BJ4*BJ2</f>
        <v>2275.5294719999997</v>
      </c>
      <c r="BL13">
        <f t="shared" ref="BL13" si="105">BL4*BL2</f>
        <v>525.84795899999995</v>
      </c>
      <c r="BN13">
        <f t="shared" ref="BN13" si="106">BN4*BN2</f>
        <v>2544.7902200000003</v>
      </c>
      <c r="BP13">
        <f t="shared" ref="BP13" si="107">BP4*BP2</f>
        <v>63.406056</v>
      </c>
      <c r="BR13">
        <f t="shared" ref="BR13" si="108">BR4*BR2</f>
        <v>2510.8341249999994</v>
      </c>
      <c r="BT13">
        <f t="shared" ref="BT13" si="109">BT4*BT2</f>
        <v>1924.1867160000002</v>
      </c>
      <c r="BV13">
        <f t="shared" ref="BV13" si="110">BV4*BV2</f>
        <v>872.27135999999996</v>
      </c>
      <c r="BX13">
        <f t="shared" ref="BX13" si="111">BX4*BX2</f>
        <v>488.55355199999997</v>
      </c>
      <c r="BZ13">
        <f t="shared" ref="BZ13" si="112">BZ4*BZ2</f>
        <v>1909.9769130000002</v>
      </c>
      <c r="CB13">
        <f t="shared" ref="CB13" si="113">CB4*CB2</f>
        <v>875.34310500000004</v>
      </c>
    </row>
    <row r="14" spans="1:81" ht="15" thickBot="1" x14ac:dyDescent="0.35">
      <c r="A14" t="s">
        <v>6</v>
      </c>
      <c r="B14" s="36">
        <f>SUM(B12:CB12)</f>
        <v>646.96</v>
      </c>
    </row>
    <row r="15" spans="1:81" ht="15" thickBot="1" x14ac:dyDescent="0.35">
      <c r="B15" s="39">
        <f>SUM(B13:CB13)</f>
        <v>90139.882192999998</v>
      </c>
    </row>
    <row r="16" spans="1:81" x14ac:dyDescent="0.3">
      <c r="A16" t="s">
        <v>29</v>
      </c>
      <c r="B16">
        <f t="array" ref="B16:B17">MMULT(B10:C11,B14:B15)</f>
        <v>-0.35158321935600156</v>
      </c>
      <c r="C16" t="s">
        <v>13</v>
      </c>
      <c r="D16" s="43">
        <v>16.173999999999999</v>
      </c>
    </row>
    <row r="17" spans="1:93" x14ac:dyDescent="0.3">
      <c r="B17">
        <v>0.17558336944022745</v>
      </c>
    </row>
    <row r="18" spans="1:93" x14ac:dyDescent="0.3">
      <c r="A18" s="54" t="s">
        <v>30</v>
      </c>
      <c r="B18" s="54"/>
      <c r="C18" s="54"/>
    </row>
    <row r="19" spans="1:93" x14ac:dyDescent="0.3">
      <c r="A19" t="s">
        <v>9</v>
      </c>
      <c r="B19">
        <f>0.175583*POWER(B1,2)-0.35128</f>
        <v>15.495085749999999</v>
      </c>
      <c r="D19">
        <f>0.175583*POWER(D1,2)-0.35128</f>
        <v>10.2491749007</v>
      </c>
      <c r="F19">
        <f t="shared" ref="F19" si="114">0.175583*POWER(F1,2)-0.35128</f>
        <v>50.511673673199986</v>
      </c>
      <c r="H19">
        <f t="shared" ref="H19" si="115">0.175583*POWER(H1,2)-0.35128</f>
        <v>2.5003459447000003</v>
      </c>
      <c r="J19">
        <f t="shared" ref="J19" si="116">0.175583*POWER(J1,2)-0.35128</f>
        <v>9.1341526174999998</v>
      </c>
      <c r="L19">
        <f t="shared" ref="L19" si="117">0.175583*POWER(L1,2)-0.35128</f>
        <v>24.346154546799998</v>
      </c>
      <c r="N19">
        <f t="shared" ref="N19" si="118">0.175583*POWER(N1,2)-0.35128</f>
        <v>46.528608434799992</v>
      </c>
      <c r="P19">
        <f t="shared" ref="P19" si="119">0.175583*POWER(P1,2)-0.35128</f>
        <v>6.0542687727999995</v>
      </c>
      <c r="R19">
        <f t="shared" ref="R19" si="120">0.175583*POWER(R1,2)-0.35128</f>
        <v>8.5248093743000002</v>
      </c>
      <c r="T19">
        <f t="shared" ref="T19" si="121">0.175583*POWER(T1,2)-0.35128</f>
        <v>10.5237867127</v>
      </c>
      <c r="V19">
        <f t="shared" ref="V19" si="122">0.175583*POWER(V1,2)-0.35128</f>
        <v>6.419920370299999</v>
      </c>
      <c r="X19">
        <f t="shared" ref="X19" si="123">0.175583*POWER(X1,2)-0.35128</f>
        <v>32.748380520699996</v>
      </c>
      <c r="Z19">
        <f t="shared" ref="Z19" si="124">0.175583*POWER(Z1,2)-0.35128</f>
        <v>2.0785077872</v>
      </c>
      <c r="AB19">
        <f t="shared" ref="AB19" si="125">0.175583*POWER(AB1,2)-0.35128</f>
        <v>24.221367708700001</v>
      </c>
      <c r="AD19">
        <f t="shared" ref="AD19" si="126">0.175583*POWER(AD1,2)-0.35128</f>
        <v>7.4836548591999996</v>
      </c>
      <c r="AF19">
        <f t="shared" ref="AF19" si="127">0.175583*POWER(AF1,2)-0.35128</f>
        <v>14.9986248175</v>
      </c>
      <c r="AH19">
        <f t="shared" ref="AH19" si="128">0.175583*POWER(AH1,2)-0.35128</f>
        <v>11.026937357500001</v>
      </c>
      <c r="AJ19">
        <f t="shared" ref="AJ19" si="129">0.175583*POWER(AJ1,2)-0.35128</f>
        <v>22.46748668</v>
      </c>
      <c r="AL19">
        <f t="shared" ref="AL19" si="130">0.175583*POWER(AL1,2)-0.35128</f>
        <v>4.7119894126999995</v>
      </c>
      <c r="AN19">
        <f t="shared" ref="AN19" si="131">0.175583*POWER(AN1,2)-0.35128</f>
        <v>38.682243122299994</v>
      </c>
      <c r="AP19">
        <f t="shared" ref="AP19" si="132">0.175583*POWER(AP1,2)-0.35128</f>
        <v>25.1438105575</v>
      </c>
      <c r="AR19">
        <f t="shared" ref="AR19" si="133">0.175583*POWER(AR1,2)-0.35128</f>
        <v>24.722411357499997</v>
      </c>
      <c r="AT19">
        <f t="shared" ref="AT19" si="134">0.175583*POWER(AT1,2)-0.35128</f>
        <v>22.029249070299997</v>
      </c>
      <c r="AV19">
        <f t="shared" ref="AV19" si="135">0.175583*POWER(AV1,2)-0.35128</f>
        <v>15.695882468800001</v>
      </c>
      <c r="AX19">
        <f t="shared" ref="AX19" si="136">0.175583*POWER(AX1,2)-0.35128</f>
        <v>12.364458418299998</v>
      </c>
      <c r="AZ19">
        <f t="shared" ref="AZ19" si="137">0.175583*POWER(AZ1,2)-0.35128</f>
        <v>6.5955033703000003</v>
      </c>
      <c r="BB19">
        <f t="shared" ref="BB19" si="138">0.175583*POWER(BB1,2)-0.35128</f>
        <v>4.3418604486999994</v>
      </c>
      <c r="BD19">
        <f t="shared" ref="BD19" si="139">0.175583*POWER(BD1,2)-0.35128</f>
        <v>3.1413468027999998</v>
      </c>
      <c r="BF19">
        <f t="shared" ref="BF19" si="140">0.175583*POWER(BF1,2)-0.35128</f>
        <v>21.1655211767</v>
      </c>
      <c r="BH19">
        <f t="shared" ref="BH19" si="141">0.175583*POWER(BH1,2)-0.35128</f>
        <v>24.096896920000002</v>
      </c>
      <c r="BJ19">
        <f t="shared" ref="BJ19" si="142">0.175583*POWER(BJ1,2)-0.35128</f>
        <v>21.049056972799995</v>
      </c>
      <c r="BL19">
        <f t="shared" ref="BL19" si="143">0.175583*POWER(BL1,2)-0.35128</f>
        <v>10.2491749007</v>
      </c>
      <c r="BN19">
        <f t="shared" ref="BN19" si="144">0.175583*POWER(BN1,2)-0.35128</f>
        <v>17.136857033200002</v>
      </c>
      <c r="BP19">
        <f t="shared" ref="BP19" si="145">0.175583*POWER(BP1,2)-0.35128</f>
        <v>1.2079672731999997</v>
      </c>
      <c r="BR19">
        <f t="shared" ref="BR19" si="146">0.175583*POWER(BR1,2)-0.35128</f>
        <v>20.395062972699996</v>
      </c>
      <c r="BT19">
        <f t="shared" ref="BT19" si="147">0.175583*POWER(BT1,2)-0.35128</f>
        <v>19.302848921199999</v>
      </c>
      <c r="BV19">
        <f t="shared" ref="BV19" si="148">0.175583*POWER(BV1,2)-0.35128</f>
        <v>11.3400194048</v>
      </c>
      <c r="BX19">
        <f t="shared" ref="BX19" si="149">0.175583*POWER(BX1,2)-0.35128</f>
        <v>9.8974294767999993</v>
      </c>
      <c r="BZ19">
        <f t="shared" ref="BZ19" si="150">0.175583*POWER(BZ1,2)-0.35128</f>
        <v>16.962064156699999</v>
      </c>
      <c r="CB19">
        <f t="shared" ref="CB19" si="151">0.175583*POWER(CB1,2)-0.35128</f>
        <v>11.426142866299999</v>
      </c>
    </row>
    <row r="20" spans="1:93" x14ac:dyDescent="0.3">
      <c r="A20" t="s">
        <v>10</v>
      </c>
      <c r="B20">
        <f>POWER(B2-B19,2)</f>
        <v>1.7824539598530607</v>
      </c>
      <c r="D20">
        <f>POWER(D2-D19,2)</f>
        <v>3.2429710382688577</v>
      </c>
      <c r="F20">
        <f t="shared" ref="F20" si="152">POWER(F2-F19,2)</f>
        <v>13.900417199110096</v>
      </c>
      <c r="H20">
        <f t="shared" ref="H20" si="153">POWER(H2-H19,2)</f>
        <v>3.4583132053937358</v>
      </c>
      <c r="J20">
        <f t="shared" ref="J20" si="154">POWER(J2-J19,2)</f>
        <v>0.45448175168209998</v>
      </c>
      <c r="L20">
        <f t="shared" ref="L20" si="155">POWER(L2-L19,2)</f>
        <v>1.158108608598309</v>
      </c>
      <c r="N20">
        <f t="shared" ref="N20" si="156">POWER(N2-N19,2)</f>
        <v>43.18318710318183</v>
      </c>
      <c r="P20">
        <f t="shared" ref="P20" si="157">POWER(P2-P19,2)</f>
        <v>11.725616628373215</v>
      </c>
      <c r="R20">
        <f t="shared" ref="R20" si="158">POWER(R2-R19,2)</f>
        <v>47.676392495421162</v>
      </c>
      <c r="T20">
        <f t="shared" ref="T20" si="159">POWER(T2-T19,2)</f>
        <v>6.5730023082170712</v>
      </c>
      <c r="V20">
        <f t="shared" ref="V20" si="160">POWER(V2-V19,2)</f>
        <v>1.4398088950608872</v>
      </c>
      <c r="X20">
        <f t="shared" ref="X20" si="161">POWER(X2-X19,2)</f>
        <v>3.9268157607412064</v>
      </c>
      <c r="Z20">
        <f t="shared" ref="Z20" si="162">POWER(Z2-Z19,2)</f>
        <v>5.6239753153710419</v>
      </c>
      <c r="AB20">
        <f t="shared" ref="AB20" si="163">POWER(AB2-AB19,2)</f>
        <v>10.441737268829103</v>
      </c>
      <c r="AD20">
        <f t="shared" ref="AD20" si="164">POWER(AD2-AD19,2)</f>
        <v>18.201700860427774</v>
      </c>
      <c r="AF20">
        <f t="shared" ref="AF20" si="165">POWER(AF2-AF19,2)</f>
        <v>19.524245277826903</v>
      </c>
      <c r="AH20">
        <f t="shared" ref="AH20" si="166">POWER(AH2-AH19,2)</f>
        <v>0.33996204507908057</v>
      </c>
      <c r="AJ20">
        <f t="shared" ref="AJ20" si="167">POWER(AJ2-AJ19,2)</f>
        <v>6.7469370527774188</v>
      </c>
      <c r="AL20">
        <f t="shared" ref="AL20" si="168">POWER(AL2-AL19,2)</f>
        <v>13.191347093964886</v>
      </c>
      <c r="AN20">
        <f t="shared" ref="AN20" si="169">POWER(AN2-AN19,2)</f>
        <v>49.171553606243542</v>
      </c>
      <c r="AP20">
        <f t="shared" ref="AP20" si="170">POWER(AP2-AP19,2)</f>
        <v>0.23407265554846082</v>
      </c>
      <c r="AR20">
        <f t="shared" ref="AR20" si="171">POWER(AR2-AR19,2)</f>
        <v>0.17438027434499592</v>
      </c>
      <c r="AT20">
        <f t="shared" ref="AT20" si="172">POWER(AT2-AT19,2)</f>
        <v>2.0142679235474077</v>
      </c>
      <c r="AV20">
        <f t="shared" ref="AV20" si="173">POWER(AV2-AV19,2)</f>
        <v>2.515023204847187</v>
      </c>
      <c r="AX20">
        <f t="shared" ref="AX20" si="174">POWER(AX2-AX19,2)</f>
        <v>6.4742686424577265</v>
      </c>
      <c r="AZ20">
        <f t="shared" ref="AZ20" si="175">POWER(AZ2-AZ19,2)</f>
        <v>8.4942906045326563</v>
      </c>
      <c r="BB20">
        <f t="shared" ref="BB20" si="176">POWER(BB2-BB19,2)</f>
        <v>10.356422171641366</v>
      </c>
      <c r="BD20">
        <f t="shared" ref="BD20" si="177">POWER(BD2-BD19,2)</f>
        <v>11.146605171173787</v>
      </c>
      <c r="BF20">
        <f t="shared" ref="BF20" si="178">POWER(BF2-BF19,2)</f>
        <v>11.871616179088164</v>
      </c>
      <c r="BH20">
        <f t="shared" ref="BH20" si="179">POWER(BH2-BH19,2)</f>
        <v>1.1090260971054782</v>
      </c>
      <c r="BJ20">
        <f t="shared" ref="BJ20" si="180">POWER(BJ2-BJ19,2)</f>
        <v>5.6599120798282705</v>
      </c>
      <c r="BL20">
        <f t="shared" ref="BL20" si="181">POWER(BL2-BL19,2)</f>
        <v>2.3690593749448521</v>
      </c>
      <c r="BN20">
        <f t="shared" ref="BN20" si="182">POWER(BN2-BN19,2)</f>
        <v>70.780974579816288</v>
      </c>
      <c r="BP20">
        <f t="shared" ref="BP20" si="183">POWER(BP2-BP19,2)</f>
        <v>35.189012271826243</v>
      </c>
      <c r="BR20">
        <f t="shared" ref="BR20" si="184">POWER(BR2-BR19,2)</f>
        <v>0.73091732064856718</v>
      </c>
      <c r="BT20">
        <f t="shared" ref="BT20" si="185">POWER(BT2-BT19,2)</f>
        <v>4.4641305638159938</v>
      </c>
      <c r="BV20">
        <f t="shared" ref="BV20" si="186">POWER(BV2-BV19,2)</f>
        <v>3.0975316954805465</v>
      </c>
      <c r="BX20">
        <f t="shared" ref="BX20" si="187">POWER(BX2-BX19,2)</f>
        <v>2.3330408065975221</v>
      </c>
      <c r="BZ20">
        <f t="shared" ref="BZ20" si="188">POWER(BZ2-BZ19,2)</f>
        <v>5.7981550254488941</v>
      </c>
      <c r="CB20">
        <f t="shared" ref="CB20" si="189">POWER(CB2-CB19,2)</f>
        <v>2.6369119906683842</v>
      </c>
    </row>
    <row r="21" spans="1:93" x14ac:dyDescent="0.3">
      <c r="A21" t="s">
        <v>31</v>
      </c>
      <c r="B21">
        <f>POWER(B2-$D$16,2)</f>
        <v>4.0561959999999972</v>
      </c>
      <c r="D21">
        <f>POWER(D2-$D$16,2)</f>
        <v>17.00737599999999</v>
      </c>
      <c r="F21">
        <f t="shared" ref="F21" si="190">POWER(F2-$D$16,2)</f>
        <v>1449.0203560000002</v>
      </c>
      <c r="H21">
        <f t="shared" ref="H21" si="191">POWER(H2-$D$16,2)</f>
        <v>139.57059599999999</v>
      </c>
      <c r="J21">
        <f t="shared" ref="J21" si="192">POWER(J2-$D$16,2)</f>
        <v>59.505795999999982</v>
      </c>
      <c r="L21">
        <f t="shared" ref="L21" si="193">POWER(L2-$D$16,2)</f>
        <v>50.353216000000003</v>
      </c>
      <c r="N21">
        <f t="shared" ref="N21" si="194">POWER(N2-$D$16,2)</f>
        <v>1363.5294760000002</v>
      </c>
      <c r="P21">
        <f t="shared" ref="P21" si="195">POWER(P2-$D$16,2)</f>
        <v>183.43993600000002</v>
      </c>
      <c r="R21">
        <f t="shared" ref="R21" si="196">POWER(R2-$D$16,2)</f>
        <v>211.81891599999994</v>
      </c>
      <c r="T21">
        <f t="shared" ref="T21" si="197">POWER(T2-$D$16,2)</f>
        <v>67.469795999999974</v>
      </c>
      <c r="V21">
        <f t="shared" ref="V21" si="198">POWER(V2-$D$16,2)</f>
        <v>119.99011600000001</v>
      </c>
      <c r="X21">
        <f t="shared" ref="X21" si="199">POWER(X2-$D$16,2)</f>
        <v>344.32513599999993</v>
      </c>
      <c r="Z21">
        <f t="shared" ref="Z21" si="200">POWER(Z2-$D$16,2)</f>
        <v>137.45217600000001</v>
      </c>
      <c r="AB21">
        <f t="shared" ref="AB21" si="201">POWER(AB2-$D$16,2)</f>
        <v>23.19385599999999</v>
      </c>
      <c r="AD21">
        <f t="shared" ref="AD21" si="202">POWER(AD2-$D$16,2)</f>
        <v>19.571775999999996</v>
      </c>
      <c r="AF21">
        <f t="shared" ref="AF21" si="203">POWER(AF2-$D$16,2)</f>
        <v>31.292835999999994</v>
      </c>
      <c r="AH21">
        <f t="shared" ref="AH21" si="204">POWER(AH2-$D$16,2)</f>
        <v>20.830096000000001</v>
      </c>
      <c r="AJ21">
        <f t="shared" ref="AJ21" si="205">POWER(AJ2-$D$16,2)</f>
        <v>13.66041600000001</v>
      </c>
      <c r="AL21">
        <f t="shared" ref="AL21" si="206">POWER(AL2-$D$16,2)</f>
        <v>227.828836</v>
      </c>
      <c r="AN21">
        <f t="shared" ref="AN21" si="207">POWER(AN2-$D$16,2)</f>
        <v>240.12601600000008</v>
      </c>
      <c r="AP21">
        <f t="shared" ref="AP21" si="208">POWER(AP2-$D$16,2)</f>
        <v>72.012196000000017</v>
      </c>
      <c r="AR21">
        <f t="shared" ref="AR21" si="209">POWER(AR2-$D$16,2)</f>
        <v>80.389156000000014</v>
      </c>
      <c r="AT21">
        <f t="shared" ref="AT21" si="210">POWER(AT2-$D$16,2)</f>
        <v>19.678096</v>
      </c>
      <c r="AV21">
        <f t="shared" ref="AV21" si="211">POWER(AV2-$D$16,2)</f>
        <v>4.2600959999999999</v>
      </c>
      <c r="AX21">
        <f t="shared" ref="AX21" si="212">POWER(AX2-$D$16,2)</f>
        <v>40.373315999999988</v>
      </c>
      <c r="AZ21">
        <f t="shared" ref="AZ21" si="213">POWER(AZ2-$D$16,2)</f>
        <v>44.408895999999999</v>
      </c>
      <c r="BB21">
        <f t="shared" ref="BB21" si="214">POWER(BB2-$D$16,2)</f>
        <v>74.200996000000018</v>
      </c>
      <c r="BD21">
        <f t="shared" ref="BD21" si="215">POWER(BD2-$D$16,2)</f>
        <v>93.973635999999985</v>
      </c>
      <c r="BF21">
        <f t="shared" ref="BF21" si="216">POWER(BF2-$D$16,2)</f>
        <v>2.3901159999999981</v>
      </c>
      <c r="BH21">
        <f t="shared" ref="BH21" si="217">POWER(BH2-$D$16,2)</f>
        <v>80.568575999999979</v>
      </c>
      <c r="BJ21">
        <f t="shared" ref="BJ21" si="218">POWER(BJ2-$D$16,2)</f>
        <v>6.2300160000000107</v>
      </c>
      <c r="BL21">
        <f t="shared" ref="BL21" si="219">POWER(BL2-$D$16,2)</f>
        <v>55.711295999999983</v>
      </c>
      <c r="BN21">
        <f t="shared" ref="BN21" si="220">POWER(BN2-$D$16,2)</f>
        <v>87.909376000000023</v>
      </c>
      <c r="BP21">
        <f t="shared" ref="BP21" si="221">POWER(BP2-$D$16,2)</f>
        <v>81.613155999999975</v>
      </c>
      <c r="BR21">
        <f t="shared" ref="BR21" si="222">POWER(BR2-$D$16,2)</f>
        <v>25.765776000000006</v>
      </c>
      <c r="BT21">
        <f t="shared" ref="BT21" si="223">POWER(BT2-$D$16,2)</f>
        <v>1.0322560000000036</v>
      </c>
      <c r="BV21">
        <f t="shared" ref="BV21" si="224">POWER(BV2-$D$16,2)</f>
        <v>9.4494759999999989</v>
      </c>
      <c r="BX21">
        <f t="shared" ref="BX21" si="225">POWER(BX2-$D$16,2)</f>
        <v>60.902416000000002</v>
      </c>
      <c r="BZ21">
        <f t="shared" ref="BZ21" si="226">POWER(BZ2-$D$16,2)</f>
        <v>10.214416000000009</v>
      </c>
      <c r="CB21">
        <f t="shared" ref="CB21" si="227">POWER(CB2-$D$16,2)</f>
        <v>9.7593759999999925</v>
      </c>
    </row>
    <row r="23" spans="1:93" x14ac:dyDescent="0.3">
      <c r="A23" t="s">
        <v>11</v>
      </c>
      <c r="B23">
        <f>SUM(B20:CB20)/38</f>
        <v>11.821385423889057</v>
      </c>
    </row>
    <row r="24" spans="1:93" ht="15" thickBot="1" x14ac:dyDescent="0.35">
      <c r="A24" t="s">
        <v>15</v>
      </c>
      <c r="B24">
        <f>1-(SUM(B20:CC20)/SUM(B21:CC21))</f>
        <v>0.91956636509705236</v>
      </c>
      <c r="AW24" t="s">
        <v>0</v>
      </c>
      <c r="AX24" t="s">
        <v>1</v>
      </c>
      <c r="BA24" t="s">
        <v>0</v>
      </c>
      <c r="BB24" s="3">
        <v>9.5</v>
      </c>
      <c r="BC24" s="3">
        <v>7.77</v>
      </c>
      <c r="BD24" s="3">
        <v>17.02</v>
      </c>
      <c r="BE24" s="3">
        <v>4.03</v>
      </c>
      <c r="BF24" s="3">
        <v>7.35</v>
      </c>
      <c r="BG24" s="3">
        <v>11.86</v>
      </c>
      <c r="BH24" s="3">
        <v>16.34</v>
      </c>
      <c r="BI24" s="3">
        <v>6.04</v>
      </c>
      <c r="BJ24" s="3">
        <v>7.11</v>
      </c>
      <c r="BK24" s="3">
        <v>7.87</v>
      </c>
      <c r="BL24" s="3">
        <v>6.21</v>
      </c>
      <c r="BM24" s="3">
        <v>13.73</v>
      </c>
      <c r="BN24" s="3">
        <v>3.72</v>
      </c>
      <c r="BO24" s="3">
        <v>11.83</v>
      </c>
      <c r="BP24" s="3">
        <v>6.68</v>
      </c>
      <c r="BQ24" s="3">
        <v>9.35</v>
      </c>
      <c r="BR24" s="3">
        <v>8.0500000000000007</v>
      </c>
      <c r="BS24" s="3">
        <v>11.4</v>
      </c>
      <c r="BT24" s="3">
        <v>5.37</v>
      </c>
      <c r="BU24" s="3">
        <v>14.91</v>
      </c>
      <c r="BV24" s="3">
        <v>12.05</v>
      </c>
      <c r="BW24" s="3">
        <v>11.95</v>
      </c>
      <c r="BX24" s="3">
        <v>11.29</v>
      </c>
      <c r="BY24" s="3">
        <v>9.56</v>
      </c>
      <c r="BZ24" s="3">
        <v>8.51</v>
      </c>
      <c r="CA24" s="3">
        <v>6.29</v>
      </c>
      <c r="CB24" s="3">
        <v>5.17</v>
      </c>
      <c r="CC24" s="3">
        <v>4.46</v>
      </c>
      <c r="CD24" s="3">
        <v>11.07</v>
      </c>
      <c r="CE24" s="3">
        <v>11.8</v>
      </c>
      <c r="CF24" s="3">
        <v>11.04</v>
      </c>
      <c r="CG24" s="3">
        <v>7.77</v>
      </c>
      <c r="CH24" s="3">
        <v>9.98</v>
      </c>
      <c r="CI24" s="3">
        <v>2.98</v>
      </c>
      <c r="CJ24" s="3">
        <v>10.87</v>
      </c>
      <c r="CK24" s="3">
        <v>10.58</v>
      </c>
      <c r="CL24" s="3">
        <v>8.16</v>
      </c>
      <c r="CM24" s="3">
        <v>7.64</v>
      </c>
      <c r="CN24" s="3">
        <v>9.93</v>
      </c>
      <c r="CO24" s="3">
        <v>8.19</v>
      </c>
    </row>
    <row r="25" spans="1:93" ht="15" thickBot="1" x14ac:dyDescent="0.35">
      <c r="A25" t="s">
        <v>16</v>
      </c>
      <c r="B25">
        <f>1-(39/38)*(SUM(B20:CC20)/SUM(B21:CC21))</f>
        <v>0.91744969049434322</v>
      </c>
      <c r="AW25" s="3">
        <v>9.5</v>
      </c>
      <c r="AX25" s="8">
        <v>14.16</v>
      </c>
      <c r="AY25">
        <v>1</v>
      </c>
      <c r="AZ25">
        <f>AW25</f>
        <v>9.5</v>
      </c>
      <c r="BA25" t="s">
        <v>1</v>
      </c>
      <c r="BB25" s="8">
        <v>14.16</v>
      </c>
      <c r="BC25" s="8">
        <v>12.05</v>
      </c>
      <c r="BD25" s="4">
        <v>54.24</v>
      </c>
      <c r="BE25" s="4">
        <v>4.3600000000000003</v>
      </c>
      <c r="BF25" s="4">
        <v>8.4600000000000009</v>
      </c>
      <c r="BG25" s="4">
        <v>23.27</v>
      </c>
      <c r="BH25" s="4">
        <v>53.1</v>
      </c>
      <c r="BI25" s="4">
        <v>2.63</v>
      </c>
      <c r="BJ25" s="4">
        <v>1.62</v>
      </c>
      <c r="BK25" s="4">
        <v>7.96</v>
      </c>
      <c r="BL25" s="4">
        <v>5.22</v>
      </c>
      <c r="BM25" s="4">
        <v>34.729999999999997</v>
      </c>
      <c r="BN25" s="4">
        <v>4.45</v>
      </c>
      <c r="BO25" s="4">
        <v>20.99</v>
      </c>
      <c r="BP25" s="4">
        <v>11.75</v>
      </c>
      <c r="BQ25" s="4">
        <v>10.58</v>
      </c>
      <c r="BR25" s="4">
        <v>11.61</v>
      </c>
      <c r="BS25" s="4">
        <v>19.87</v>
      </c>
      <c r="BT25" s="4">
        <v>1.08</v>
      </c>
      <c r="BU25" s="4">
        <v>31.67</v>
      </c>
      <c r="BV25" s="4">
        <v>24.66</v>
      </c>
      <c r="BW25" s="4">
        <v>25.14</v>
      </c>
      <c r="BX25" s="4">
        <v>20.61</v>
      </c>
      <c r="BY25" s="4">
        <v>14.11</v>
      </c>
      <c r="BZ25" s="4">
        <v>9.82</v>
      </c>
      <c r="CA25" s="4">
        <v>9.51</v>
      </c>
      <c r="CB25" s="4">
        <v>7.56</v>
      </c>
      <c r="CC25" s="4">
        <v>6.48</v>
      </c>
      <c r="CD25" s="4">
        <v>17.72</v>
      </c>
      <c r="CE25" s="4">
        <v>25.15</v>
      </c>
      <c r="CF25" s="4">
        <v>18.670000000000002</v>
      </c>
      <c r="CG25" s="4">
        <v>8.7100000000000009</v>
      </c>
      <c r="CH25" s="4">
        <v>25.55</v>
      </c>
      <c r="CI25" s="4">
        <v>7.14</v>
      </c>
      <c r="CJ25" s="4">
        <v>21.25</v>
      </c>
      <c r="CK25" s="4">
        <v>17.190000000000001</v>
      </c>
      <c r="CL25" s="4">
        <v>13.1</v>
      </c>
      <c r="CM25" s="4">
        <v>8.3699999999999992</v>
      </c>
      <c r="CN25" s="4">
        <v>19.37</v>
      </c>
      <c r="CO25" s="4">
        <v>13.05</v>
      </c>
    </row>
    <row r="26" spans="1:93" ht="15" thickBot="1" x14ac:dyDescent="0.35">
      <c r="A26" t="s">
        <v>17</v>
      </c>
      <c r="B26">
        <f>(38*POWER(B24,2)/POWER(B24,2))</f>
        <v>38</v>
      </c>
      <c r="AW26" s="3">
        <v>7.77</v>
      </c>
      <c r="AX26" s="8">
        <v>12.05</v>
      </c>
      <c r="AY26">
        <v>1</v>
      </c>
      <c r="AZ26">
        <f>AW26</f>
        <v>7.77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</row>
    <row r="27" spans="1:93" ht="15" thickBot="1" x14ac:dyDescent="0.35">
      <c r="A27" t="s">
        <v>18</v>
      </c>
      <c r="B27">
        <f>1-_xlfn.F.DIST(B26,1,38,1)</f>
        <v>3.3873272231588203E-7</v>
      </c>
      <c r="AW27" s="3">
        <v>17.02</v>
      </c>
      <c r="AX27" s="4">
        <v>54.24</v>
      </c>
      <c r="AY27">
        <v>1</v>
      </c>
      <c r="AZ27">
        <f t="shared" ref="AZ27:AZ64" si="228">AW27</f>
        <v>17.02</v>
      </c>
      <c r="BB27">
        <f t="shared" ref="BB27:CO27" si="229">BB24</f>
        <v>9.5</v>
      </c>
      <c r="BC27">
        <f t="shared" si="229"/>
        <v>7.77</v>
      </c>
      <c r="BD27">
        <f t="shared" si="229"/>
        <v>17.02</v>
      </c>
      <c r="BE27">
        <f t="shared" si="229"/>
        <v>4.03</v>
      </c>
      <c r="BF27">
        <f t="shared" si="229"/>
        <v>7.35</v>
      </c>
      <c r="BG27">
        <f t="shared" si="229"/>
        <v>11.86</v>
      </c>
      <c r="BH27">
        <f t="shared" si="229"/>
        <v>16.34</v>
      </c>
      <c r="BI27">
        <f t="shared" si="229"/>
        <v>6.04</v>
      </c>
      <c r="BJ27">
        <f t="shared" si="229"/>
        <v>7.11</v>
      </c>
      <c r="BK27">
        <f t="shared" si="229"/>
        <v>7.87</v>
      </c>
      <c r="BL27">
        <f t="shared" si="229"/>
        <v>6.21</v>
      </c>
      <c r="BM27">
        <f t="shared" si="229"/>
        <v>13.73</v>
      </c>
      <c r="BN27">
        <f t="shared" si="229"/>
        <v>3.72</v>
      </c>
      <c r="BO27">
        <f t="shared" si="229"/>
        <v>11.83</v>
      </c>
      <c r="BP27">
        <f t="shared" si="229"/>
        <v>6.68</v>
      </c>
      <c r="BQ27">
        <f t="shared" si="229"/>
        <v>9.35</v>
      </c>
      <c r="BR27">
        <f t="shared" si="229"/>
        <v>8.0500000000000007</v>
      </c>
      <c r="BS27">
        <f t="shared" si="229"/>
        <v>11.4</v>
      </c>
      <c r="BT27">
        <f t="shared" si="229"/>
        <v>5.37</v>
      </c>
      <c r="BU27">
        <f t="shared" si="229"/>
        <v>14.91</v>
      </c>
      <c r="BV27">
        <f t="shared" si="229"/>
        <v>12.05</v>
      </c>
      <c r="BW27">
        <f t="shared" si="229"/>
        <v>11.95</v>
      </c>
      <c r="BX27">
        <f t="shared" si="229"/>
        <v>11.29</v>
      </c>
      <c r="BY27">
        <f t="shared" si="229"/>
        <v>9.56</v>
      </c>
      <c r="BZ27">
        <f t="shared" si="229"/>
        <v>8.51</v>
      </c>
      <c r="CA27">
        <f t="shared" si="229"/>
        <v>6.29</v>
      </c>
      <c r="CB27">
        <f t="shared" si="229"/>
        <v>5.17</v>
      </c>
      <c r="CC27">
        <f t="shared" si="229"/>
        <v>4.46</v>
      </c>
      <c r="CD27">
        <f t="shared" si="229"/>
        <v>11.07</v>
      </c>
      <c r="CE27">
        <f t="shared" si="229"/>
        <v>11.8</v>
      </c>
      <c r="CF27">
        <f t="shared" si="229"/>
        <v>11.04</v>
      </c>
      <c r="CG27">
        <f t="shared" si="229"/>
        <v>7.77</v>
      </c>
      <c r="CH27">
        <f t="shared" si="229"/>
        <v>9.98</v>
      </c>
      <c r="CI27">
        <f t="shared" si="229"/>
        <v>2.98</v>
      </c>
      <c r="CJ27">
        <f t="shared" si="229"/>
        <v>10.87</v>
      </c>
      <c r="CK27">
        <f t="shared" si="229"/>
        <v>10.58</v>
      </c>
      <c r="CL27">
        <f t="shared" si="229"/>
        <v>8.16</v>
      </c>
      <c r="CM27">
        <f t="shared" si="229"/>
        <v>7.64</v>
      </c>
      <c r="CN27">
        <f t="shared" si="229"/>
        <v>9.93</v>
      </c>
      <c r="CO27">
        <f t="shared" si="229"/>
        <v>8.19</v>
      </c>
    </row>
    <row r="28" spans="1:93" ht="15" thickBot="1" x14ac:dyDescent="0.35">
      <c r="A28" s="29" t="s">
        <v>51</v>
      </c>
      <c r="B28" s="29">
        <f>_xlfn.T.INV(0.975,38)</f>
        <v>2.0243941639119702</v>
      </c>
      <c r="AW28" s="3">
        <v>4.03</v>
      </c>
      <c r="AX28" s="4">
        <v>4.3600000000000003</v>
      </c>
      <c r="AY28">
        <v>1</v>
      </c>
      <c r="AZ28">
        <f t="shared" si="228"/>
        <v>4.03</v>
      </c>
    </row>
    <row r="29" spans="1:93" ht="15" thickBot="1" x14ac:dyDescent="0.35">
      <c r="A29" s="39" t="s">
        <v>44</v>
      </c>
      <c r="B29">
        <f>B23</f>
        <v>11.821385423889057</v>
      </c>
      <c r="C29" t="s">
        <v>47</v>
      </c>
      <c r="D29" s="39" t="s">
        <v>45</v>
      </c>
      <c r="E29" t="s">
        <v>48</v>
      </c>
      <c r="F29" t="s">
        <v>49</v>
      </c>
      <c r="G29" s="36" t="s">
        <v>46</v>
      </c>
      <c r="H29" s="55" t="s">
        <v>52</v>
      </c>
      <c r="I29" s="55"/>
      <c r="J29" s="55"/>
      <c r="K29" s="55"/>
      <c r="AW29" s="3">
        <v>7.35</v>
      </c>
      <c r="AX29" s="4">
        <v>8.4600000000000009</v>
      </c>
      <c r="AY29">
        <v>1</v>
      </c>
      <c r="AZ29">
        <f t="shared" si="228"/>
        <v>7.35</v>
      </c>
    </row>
    <row r="30" spans="1:93" ht="15" thickBot="1" x14ac:dyDescent="0.35">
      <c r="A30" t="s">
        <v>0</v>
      </c>
      <c r="B30" t="s">
        <v>50</v>
      </c>
      <c r="C30" t="s">
        <v>53</v>
      </c>
      <c r="D30" t="s">
        <v>9</v>
      </c>
      <c r="E30" t="s">
        <v>54</v>
      </c>
      <c r="F30" s="45" t="s">
        <v>55</v>
      </c>
      <c r="G30" s="46" t="s">
        <v>57</v>
      </c>
      <c r="H30" s="46" t="s">
        <v>58</v>
      </c>
      <c r="I30" s="46" t="s">
        <v>59</v>
      </c>
      <c r="J30" s="46" t="s">
        <v>60</v>
      </c>
      <c r="K30" s="46" t="s">
        <v>61</v>
      </c>
      <c r="L30" s="46" t="s">
        <v>62</v>
      </c>
      <c r="M30" s="46" t="s">
        <v>63</v>
      </c>
      <c r="N30" s="46" t="s">
        <v>64</v>
      </c>
      <c r="O30" s="47" t="s">
        <v>65</v>
      </c>
      <c r="P30" s="49" t="s">
        <v>66</v>
      </c>
      <c r="Q30">
        <v>0</v>
      </c>
      <c r="AW30" s="3">
        <v>11.86</v>
      </c>
      <c r="AX30" s="4">
        <v>23.27</v>
      </c>
      <c r="AY30">
        <v>1</v>
      </c>
      <c r="AZ30">
        <f t="shared" si="228"/>
        <v>11.86</v>
      </c>
    </row>
    <row r="31" spans="1:93" ht="15" thickBot="1" x14ac:dyDescent="0.35">
      <c r="A31" s="3">
        <v>9.5</v>
      </c>
      <c r="B31">
        <f>10.8975-0.16*A31^2+0.0008382*A31^4</f>
        <v>3.2846913875000014</v>
      </c>
      <c r="C31">
        <f>$B$28*SQRT(B31)</f>
        <v>3.6689548087868684</v>
      </c>
      <c r="D31">
        <f>0.175583*A31^2-0.35128</f>
        <v>15.495085749999999</v>
      </c>
      <c r="E31">
        <f>AX25-D31</f>
        <v>-1.3350857499999993</v>
      </c>
      <c r="F31" s="11" t="s">
        <v>56</v>
      </c>
      <c r="G31" s="35">
        <f>COUNTIF($E$31:$E$70,"&lt;=-12")</f>
        <v>0</v>
      </c>
      <c r="H31" s="35">
        <f>COUNTIFS($E$31:$E$70,"&gt;-12",$E$31:$E$70,"&lt;=-8")</f>
        <v>0</v>
      </c>
      <c r="I31" s="35">
        <f>COUNTIFS($E$31:$E$70,"&gt;-8",$E$31:$E$70,"&lt;=-4")</f>
        <v>3</v>
      </c>
      <c r="J31" s="35">
        <f>COUNTIFS($E$31:$E$70,"&gt;-4",$E$31:$E$70,"&lt;=0")</f>
        <v>18</v>
      </c>
      <c r="K31" s="35">
        <f>COUNTIFS($E$31:$E$70,"&gt;0",$E$31:$E$70,"&lt;=4")</f>
        <v>15</v>
      </c>
      <c r="L31" s="35">
        <f>COUNTIFS($E$31:$E$70,"&gt;4",$E$31:$E$70,"&lt;=8")</f>
        <v>3</v>
      </c>
      <c r="M31" s="35">
        <f>COUNTIFS($E$31:$E$70,"&gt;8",$E$31:$E$70,"&lt;=12")</f>
        <v>1</v>
      </c>
      <c r="N31" s="35">
        <f>COUNTIFS($E$31:$E$70,"&gt;12")</f>
        <v>0</v>
      </c>
      <c r="O31" s="12">
        <f>COUNTIFS($E$31:$E$70,"&gt;12")</f>
        <v>0</v>
      </c>
      <c r="P31" s="49" t="s">
        <v>67</v>
      </c>
      <c r="Q31">
        <v>5</v>
      </c>
      <c r="AW31" s="3">
        <v>16.34</v>
      </c>
      <c r="AX31" s="4">
        <v>53.1</v>
      </c>
      <c r="AY31">
        <v>1</v>
      </c>
      <c r="AZ31">
        <f t="shared" si="228"/>
        <v>16.34</v>
      </c>
    </row>
    <row r="32" spans="1:93" ht="15" thickBot="1" x14ac:dyDescent="0.35">
      <c r="A32" s="3">
        <v>7.77</v>
      </c>
      <c r="B32">
        <f t="shared" ref="B32:B70" si="230">10.8975-0.16*A32^2+0.0008382*A32^4</f>
        <v>4.292980329006463</v>
      </c>
      <c r="C32">
        <f t="shared" ref="C32:C70" si="231">$B$28*SQRT(B32)</f>
        <v>4.1944452106997216</v>
      </c>
      <c r="D32">
        <f t="shared" ref="D32:D70" si="232">0.175583*A32^2-0.35128</f>
        <v>10.2491749007</v>
      </c>
      <c r="E32">
        <f t="shared" ref="E32:E70" si="233">AX26-D32</f>
        <v>1.8008250993000008</v>
      </c>
      <c r="F32" s="48">
        <v>-16</v>
      </c>
      <c r="G32" s="48">
        <v>-12</v>
      </c>
      <c r="H32" s="48">
        <v>-8</v>
      </c>
      <c r="I32" s="48">
        <v>-4</v>
      </c>
      <c r="J32" s="48">
        <v>0</v>
      </c>
      <c r="K32" s="48">
        <v>4</v>
      </c>
      <c r="L32" s="48">
        <v>8</v>
      </c>
      <c r="M32" s="48">
        <v>12</v>
      </c>
      <c r="N32" s="48">
        <v>16</v>
      </c>
      <c r="O32" s="48">
        <v>20</v>
      </c>
      <c r="AW32" s="3">
        <v>6.04</v>
      </c>
      <c r="AX32" s="4">
        <v>2.63</v>
      </c>
      <c r="AY32">
        <v>1</v>
      </c>
      <c r="AZ32">
        <f t="shared" si="228"/>
        <v>6.04</v>
      </c>
    </row>
    <row r="33" spans="1:52" ht="15" thickBot="1" x14ac:dyDescent="0.35">
      <c r="A33" s="3">
        <v>17.02</v>
      </c>
      <c r="B33">
        <f t="shared" si="230"/>
        <v>34.885966159634911</v>
      </c>
      <c r="C33">
        <f t="shared" si="231"/>
        <v>11.956951129777256</v>
      </c>
      <c r="D33">
        <f t="shared" si="232"/>
        <v>50.511673673199986</v>
      </c>
      <c r="E33">
        <f t="shared" si="233"/>
        <v>3.7283263268000155</v>
      </c>
      <c r="F33">
        <f>_xlfn.NORM.DIST(F32,$Q$30,$Q$31,0)</f>
        <v>4.768176402929681E-4</v>
      </c>
      <c r="G33">
        <f t="shared" ref="G33:O33" si="234">_xlfn.NORM.DIST(G32,$Q$30,$Q$31,0)</f>
        <v>4.4789060589685804E-3</v>
      </c>
      <c r="H33">
        <f t="shared" si="234"/>
        <v>2.2184166935891109E-2</v>
      </c>
      <c r="I33">
        <f t="shared" si="234"/>
        <v>5.7938310552296549E-2</v>
      </c>
      <c r="J33">
        <f t="shared" si="234"/>
        <v>7.9788456080286549E-2</v>
      </c>
      <c r="K33">
        <f t="shared" si="234"/>
        <v>5.7938310552296549E-2</v>
      </c>
      <c r="L33">
        <f t="shared" si="234"/>
        <v>2.2184166935891109E-2</v>
      </c>
      <c r="M33">
        <f t="shared" si="234"/>
        <v>4.4789060589685804E-3</v>
      </c>
      <c r="N33">
        <f t="shared" si="234"/>
        <v>4.768176402929681E-4</v>
      </c>
      <c r="O33">
        <f t="shared" si="234"/>
        <v>2.6766045152977071E-5</v>
      </c>
      <c r="AW33" s="3">
        <v>7.11</v>
      </c>
      <c r="AX33" s="4">
        <v>1.62</v>
      </c>
      <c r="AY33">
        <v>1</v>
      </c>
      <c r="AZ33">
        <f t="shared" si="228"/>
        <v>7.11</v>
      </c>
    </row>
    <row r="34" spans="1:52" ht="15" thickBot="1" x14ac:dyDescent="0.35">
      <c r="A34" s="3">
        <v>4.03</v>
      </c>
      <c r="B34">
        <f t="shared" si="230"/>
        <v>8.5200453592613421</v>
      </c>
      <c r="C34">
        <f t="shared" si="231"/>
        <v>5.9090277573512351</v>
      </c>
      <c r="D34">
        <f t="shared" si="232"/>
        <v>2.5003459447000003</v>
      </c>
      <c r="E34">
        <f t="shared" si="233"/>
        <v>1.8596540553000001</v>
      </c>
      <c r="AW34" s="3">
        <v>7.87</v>
      </c>
      <c r="AX34" s="4">
        <v>7.96</v>
      </c>
      <c r="AY34">
        <v>1</v>
      </c>
      <c r="AZ34">
        <f t="shared" si="228"/>
        <v>7.87</v>
      </c>
    </row>
    <row r="35" spans="1:52" ht="15" thickBot="1" x14ac:dyDescent="0.35">
      <c r="A35" s="3">
        <v>7.35</v>
      </c>
      <c r="B35">
        <f t="shared" si="230"/>
        <v>4.7001284503387506</v>
      </c>
      <c r="C35">
        <f t="shared" si="231"/>
        <v>4.3888419368538516</v>
      </c>
      <c r="D35">
        <f t="shared" si="232"/>
        <v>9.1341526174999998</v>
      </c>
      <c r="E35">
        <f t="shared" si="233"/>
        <v>-0.674152617499999</v>
      </c>
      <c r="AW35" s="3">
        <v>6.21</v>
      </c>
      <c r="AX35" s="4">
        <v>5.22</v>
      </c>
      <c r="AY35">
        <v>1</v>
      </c>
      <c r="AZ35">
        <f t="shared" si="228"/>
        <v>6.21</v>
      </c>
    </row>
    <row r="36" spans="1:52" ht="15" thickBot="1" x14ac:dyDescent="0.35">
      <c r="A36" s="3">
        <v>11.86</v>
      </c>
      <c r="B36">
        <f t="shared" si="230"/>
        <v>4.9758541590845091</v>
      </c>
      <c r="C36">
        <f t="shared" si="231"/>
        <v>4.515739679359962</v>
      </c>
      <c r="D36">
        <f t="shared" si="232"/>
        <v>24.346154546799998</v>
      </c>
      <c r="E36">
        <f t="shared" si="233"/>
        <v>-1.076154546799998</v>
      </c>
      <c r="AW36" s="3">
        <v>13.73</v>
      </c>
      <c r="AX36" s="4">
        <v>34.729999999999997</v>
      </c>
      <c r="AY36">
        <v>1</v>
      </c>
      <c r="AZ36">
        <f t="shared" si="228"/>
        <v>13.73</v>
      </c>
    </row>
    <row r="37" spans="1:52" ht="15" thickBot="1" x14ac:dyDescent="0.35">
      <c r="A37" s="3">
        <v>16.34</v>
      </c>
      <c r="B37">
        <f t="shared" si="230"/>
        <v>27.930674381507544</v>
      </c>
      <c r="C37">
        <f t="shared" si="231"/>
        <v>10.698817699855066</v>
      </c>
      <c r="D37">
        <f t="shared" si="232"/>
        <v>46.528608434799992</v>
      </c>
      <c r="E37">
        <f t="shared" si="233"/>
        <v>6.5713915652000097</v>
      </c>
      <c r="AW37" s="3">
        <v>3.72</v>
      </c>
      <c r="AX37" s="4">
        <v>4.45</v>
      </c>
      <c r="AY37">
        <v>1</v>
      </c>
      <c r="AZ37">
        <f t="shared" si="228"/>
        <v>3.72</v>
      </c>
    </row>
    <row r="38" spans="1:52" ht="15" thickBot="1" x14ac:dyDescent="0.35">
      <c r="A38" s="3">
        <v>6.04</v>
      </c>
      <c r="B38">
        <f t="shared" si="230"/>
        <v>6.1760103635409926</v>
      </c>
      <c r="C38">
        <f t="shared" si="231"/>
        <v>5.0309393836033074</v>
      </c>
      <c r="D38">
        <f t="shared" si="232"/>
        <v>6.0542687727999995</v>
      </c>
      <c r="E38">
        <f t="shared" si="233"/>
        <v>-3.4242687727999996</v>
      </c>
      <c r="AW38" s="3">
        <v>11.83</v>
      </c>
      <c r="AX38" s="4">
        <v>20.99</v>
      </c>
      <c r="AY38">
        <v>1</v>
      </c>
      <c r="AZ38">
        <f t="shared" si="228"/>
        <v>11.83</v>
      </c>
    </row>
    <row r="39" spans="1:52" ht="15" thickBot="1" x14ac:dyDescent="0.35">
      <c r="A39" s="3">
        <v>7.11</v>
      </c>
      <c r="B39">
        <f t="shared" si="230"/>
        <v>4.9511965174384631</v>
      </c>
      <c r="C39">
        <f t="shared" si="231"/>
        <v>4.5045370019350495</v>
      </c>
      <c r="D39">
        <f t="shared" si="232"/>
        <v>8.5248093743000002</v>
      </c>
      <c r="E39">
        <f t="shared" si="233"/>
        <v>-6.9048093743000001</v>
      </c>
      <c r="AW39" s="3">
        <v>6.68</v>
      </c>
      <c r="AX39" s="4">
        <v>11.75</v>
      </c>
      <c r="AY39">
        <v>1</v>
      </c>
      <c r="AZ39">
        <f t="shared" si="228"/>
        <v>6.68</v>
      </c>
    </row>
    <row r="40" spans="1:52" ht="15" thickBot="1" x14ac:dyDescent="0.35">
      <c r="A40" s="3">
        <v>7.87</v>
      </c>
      <c r="B40">
        <f t="shared" si="230"/>
        <v>4.2030817253055019</v>
      </c>
      <c r="C40">
        <f t="shared" si="231"/>
        <v>4.1502952556690342</v>
      </c>
      <c r="D40">
        <f t="shared" si="232"/>
        <v>10.5237867127</v>
      </c>
      <c r="E40">
        <f t="shared" si="233"/>
        <v>-2.5637867126999998</v>
      </c>
      <c r="AW40" s="3">
        <v>9.35</v>
      </c>
      <c r="AX40" s="4">
        <v>10.58</v>
      </c>
      <c r="AY40">
        <v>1</v>
      </c>
      <c r="AZ40">
        <f t="shared" si="228"/>
        <v>9.35</v>
      </c>
    </row>
    <row r="41" spans="1:52" ht="15" thickBot="1" x14ac:dyDescent="0.35">
      <c r="A41" s="3">
        <v>6.21</v>
      </c>
      <c r="B41">
        <f t="shared" si="230"/>
        <v>5.9738064977445431</v>
      </c>
      <c r="C41">
        <f t="shared" si="231"/>
        <v>4.9478970194223919</v>
      </c>
      <c r="D41">
        <f t="shared" si="232"/>
        <v>6.419920370299999</v>
      </c>
      <c r="E41">
        <f t="shared" si="233"/>
        <v>-1.1999203702999992</v>
      </c>
      <c r="AW41" s="3">
        <v>8.0500000000000007</v>
      </c>
      <c r="AX41" s="4">
        <v>11.61</v>
      </c>
      <c r="AY41">
        <v>1</v>
      </c>
      <c r="AZ41">
        <f t="shared" si="228"/>
        <v>8.0500000000000007</v>
      </c>
    </row>
    <row r="42" spans="1:52" ht="15" thickBot="1" x14ac:dyDescent="0.35">
      <c r="A42" s="3">
        <v>13.73</v>
      </c>
      <c r="B42">
        <f t="shared" si="230"/>
        <v>10.522644507544864</v>
      </c>
      <c r="C42">
        <f t="shared" si="231"/>
        <v>6.5668564972084598</v>
      </c>
      <c r="D42">
        <f t="shared" si="232"/>
        <v>32.748380520699996</v>
      </c>
      <c r="E42">
        <f t="shared" si="233"/>
        <v>1.9816194793000008</v>
      </c>
      <c r="AW42" s="3">
        <v>11.4</v>
      </c>
      <c r="AX42" s="4">
        <v>19.87</v>
      </c>
      <c r="AY42">
        <v>1</v>
      </c>
      <c r="AZ42">
        <f t="shared" si="228"/>
        <v>11.4</v>
      </c>
    </row>
    <row r="43" spans="1:52" ht="15" thickBot="1" x14ac:dyDescent="0.35">
      <c r="A43" s="3">
        <v>3.72</v>
      </c>
      <c r="B43">
        <f t="shared" si="230"/>
        <v>8.8438724018641928</v>
      </c>
      <c r="C43">
        <f t="shared" si="231"/>
        <v>6.0202747336676516</v>
      </c>
      <c r="D43">
        <f t="shared" si="232"/>
        <v>2.0785077872</v>
      </c>
      <c r="E43">
        <f t="shared" si="233"/>
        <v>2.3714922128000002</v>
      </c>
      <c r="AW43" s="3">
        <v>5.37</v>
      </c>
      <c r="AX43" s="4">
        <v>1.08</v>
      </c>
      <c r="AY43">
        <v>1</v>
      </c>
      <c r="AZ43">
        <f t="shared" si="228"/>
        <v>5.37</v>
      </c>
    </row>
    <row r="44" spans="1:52" ht="15" thickBot="1" x14ac:dyDescent="0.35">
      <c r="A44" s="3">
        <v>11.83</v>
      </c>
      <c r="B44">
        <f t="shared" si="230"/>
        <v>4.9224052231162219</v>
      </c>
      <c r="C44">
        <f t="shared" si="231"/>
        <v>4.4914209258669038</v>
      </c>
      <c r="D44">
        <f t="shared" si="232"/>
        <v>24.221367708700001</v>
      </c>
      <c r="E44">
        <f t="shared" si="233"/>
        <v>-3.2313677087000023</v>
      </c>
      <c r="AW44" s="3">
        <v>14.91</v>
      </c>
      <c r="AX44" s="4">
        <v>31.67</v>
      </c>
      <c r="AY44">
        <v>1</v>
      </c>
      <c r="AZ44">
        <f t="shared" si="228"/>
        <v>14.91</v>
      </c>
    </row>
    <row r="45" spans="1:52" ht="15" thickBot="1" x14ac:dyDescent="0.35">
      <c r="A45" s="3">
        <v>6.68</v>
      </c>
      <c r="B45">
        <f t="shared" si="230"/>
        <v>5.4269051232312329</v>
      </c>
      <c r="C45">
        <f t="shared" si="231"/>
        <v>4.715971709223739</v>
      </c>
      <c r="D45">
        <f t="shared" si="232"/>
        <v>7.4836548591999996</v>
      </c>
      <c r="E45">
        <f t="shared" si="233"/>
        <v>4.2663451408000004</v>
      </c>
      <c r="AW45" s="3">
        <v>12.05</v>
      </c>
      <c r="AX45" s="4">
        <v>24.66</v>
      </c>
      <c r="AY45">
        <v>1</v>
      </c>
      <c r="AZ45">
        <f t="shared" si="228"/>
        <v>12.05</v>
      </c>
    </row>
    <row r="46" spans="1:52" ht="15" thickBot="1" x14ac:dyDescent="0.35">
      <c r="A46" s="3">
        <v>9.35</v>
      </c>
      <c r="B46">
        <f t="shared" si="230"/>
        <v>3.3160056969387499</v>
      </c>
      <c r="C46">
        <f t="shared" si="231"/>
        <v>3.686402149336697</v>
      </c>
      <c r="D46">
        <f t="shared" si="232"/>
        <v>14.9986248175</v>
      </c>
      <c r="E46">
        <f t="shared" si="233"/>
        <v>-4.4186248174999996</v>
      </c>
      <c r="AW46" s="3">
        <v>11.95</v>
      </c>
      <c r="AX46" s="4">
        <v>25.14</v>
      </c>
      <c r="AY46">
        <v>1</v>
      </c>
      <c r="AZ46">
        <f t="shared" si="228"/>
        <v>11.95</v>
      </c>
    </row>
    <row r="47" spans="1:52" ht="15" thickBot="1" x14ac:dyDescent="0.35">
      <c r="A47" s="3">
        <v>8.0500000000000007</v>
      </c>
      <c r="B47">
        <f t="shared" si="230"/>
        <v>4.0490069100387505</v>
      </c>
      <c r="C47">
        <f t="shared" si="231"/>
        <v>4.07351514749387</v>
      </c>
      <c r="D47">
        <f t="shared" si="232"/>
        <v>11.026937357500001</v>
      </c>
      <c r="E47">
        <f t="shared" si="233"/>
        <v>0.58306264249999806</v>
      </c>
      <c r="AW47" s="3">
        <v>11.29</v>
      </c>
      <c r="AX47" s="4">
        <v>20.61</v>
      </c>
      <c r="AY47">
        <v>1</v>
      </c>
      <c r="AZ47">
        <f t="shared" si="228"/>
        <v>11.29</v>
      </c>
    </row>
    <row r="48" spans="1:52" ht="15" thickBot="1" x14ac:dyDescent="0.35">
      <c r="A48" s="3">
        <v>11.4</v>
      </c>
      <c r="B48">
        <f t="shared" si="230"/>
        <v>4.2607640611200015</v>
      </c>
      <c r="C48">
        <f t="shared" si="231"/>
        <v>4.1786771623607217</v>
      </c>
      <c r="D48">
        <f t="shared" si="232"/>
        <v>22.46748668</v>
      </c>
      <c r="E48">
        <f t="shared" si="233"/>
        <v>-2.5974866799999994</v>
      </c>
      <c r="AW48" s="3">
        <v>9.56</v>
      </c>
      <c r="AX48" s="4">
        <v>14.11</v>
      </c>
      <c r="AY48">
        <v>1</v>
      </c>
      <c r="AZ48">
        <f t="shared" si="228"/>
        <v>9.56</v>
      </c>
    </row>
    <row r="49" spans="1:52" ht="15" thickBot="1" x14ac:dyDescent="0.35">
      <c r="A49" s="3">
        <v>5.37</v>
      </c>
      <c r="B49">
        <f t="shared" si="230"/>
        <v>6.9806152931095031</v>
      </c>
      <c r="C49">
        <f t="shared" si="231"/>
        <v>5.3486222766592766</v>
      </c>
      <c r="D49">
        <f t="shared" si="232"/>
        <v>4.7119894126999995</v>
      </c>
      <c r="E49">
        <f t="shared" si="233"/>
        <v>-3.6319894126999994</v>
      </c>
      <c r="AW49" s="3">
        <v>8.51</v>
      </c>
      <c r="AX49" s="4">
        <v>9.82</v>
      </c>
      <c r="AY49">
        <v>1</v>
      </c>
      <c r="AZ49">
        <f t="shared" si="228"/>
        <v>8.51</v>
      </c>
    </row>
    <row r="50" spans="1:52" ht="15" thickBot="1" x14ac:dyDescent="0.35">
      <c r="A50" s="3">
        <v>14.91</v>
      </c>
      <c r="B50">
        <f t="shared" si="230"/>
        <v>16.752795109126303</v>
      </c>
      <c r="C50">
        <f t="shared" si="231"/>
        <v>8.2858814455349474</v>
      </c>
      <c r="D50">
        <f t="shared" si="232"/>
        <v>38.682243122299994</v>
      </c>
      <c r="E50">
        <f t="shared" si="233"/>
        <v>-7.0122431222999921</v>
      </c>
      <c r="AW50" s="3">
        <v>6.29</v>
      </c>
      <c r="AX50" s="4">
        <v>9.51</v>
      </c>
      <c r="AY50">
        <v>1</v>
      </c>
      <c r="AZ50">
        <f t="shared" si="228"/>
        <v>6.29</v>
      </c>
    </row>
    <row r="51" spans="1:52" ht="15" thickBot="1" x14ac:dyDescent="0.35">
      <c r="A51" s="3">
        <v>12.05</v>
      </c>
      <c r="B51">
        <f t="shared" si="230"/>
        <v>5.3375126664387516</v>
      </c>
      <c r="C51">
        <f t="shared" si="231"/>
        <v>4.6769694806378341</v>
      </c>
      <c r="D51">
        <f t="shared" si="232"/>
        <v>25.1438105575</v>
      </c>
      <c r="E51">
        <f t="shared" si="233"/>
        <v>-0.48381055750000002</v>
      </c>
      <c r="AW51" s="3">
        <v>5.17</v>
      </c>
      <c r="AX51" s="4">
        <v>7.56</v>
      </c>
      <c r="AY51">
        <v>1</v>
      </c>
      <c r="AZ51">
        <f t="shared" si="228"/>
        <v>5.17</v>
      </c>
    </row>
    <row r="52" spans="1:52" ht="15" thickBot="1" x14ac:dyDescent="0.35">
      <c r="A52" s="3">
        <v>11.95</v>
      </c>
      <c r="B52">
        <f t="shared" si="230"/>
        <v>5.1421387680387483</v>
      </c>
      <c r="C52">
        <f t="shared" si="231"/>
        <v>4.5905737915257232</v>
      </c>
      <c r="D52">
        <f t="shared" si="232"/>
        <v>24.722411357499997</v>
      </c>
      <c r="E52">
        <f t="shared" si="233"/>
        <v>0.41758864250000371</v>
      </c>
      <c r="AW52" s="3">
        <v>4.46</v>
      </c>
      <c r="AX52" s="4">
        <v>6.48</v>
      </c>
      <c r="AY52">
        <v>1</v>
      </c>
      <c r="AZ52">
        <f t="shared" si="228"/>
        <v>4.46</v>
      </c>
    </row>
    <row r="53" spans="1:52" ht="15" thickBot="1" x14ac:dyDescent="0.35">
      <c r="A53" s="3">
        <v>11.29</v>
      </c>
      <c r="B53">
        <f t="shared" si="230"/>
        <v>4.1215605283805417</v>
      </c>
      <c r="C53">
        <f t="shared" si="231"/>
        <v>4.1098494917117652</v>
      </c>
      <c r="D53">
        <f t="shared" si="232"/>
        <v>22.029249070299997</v>
      </c>
      <c r="E53">
        <f t="shared" si="233"/>
        <v>-1.4192490702999976</v>
      </c>
      <c r="AW53" s="3">
        <v>11.07</v>
      </c>
      <c r="AX53" s="4">
        <v>17.72</v>
      </c>
      <c r="AY53">
        <v>1</v>
      </c>
      <c r="AZ53">
        <f t="shared" si="228"/>
        <v>11.07</v>
      </c>
    </row>
    <row r="54" spans="1:52" ht="15" thickBot="1" x14ac:dyDescent="0.35">
      <c r="A54" s="3">
        <v>9.56</v>
      </c>
      <c r="B54">
        <f t="shared" si="230"/>
        <v>3.2758326793886718</v>
      </c>
      <c r="C54">
        <f t="shared" si="231"/>
        <v>3.6640039412869512</v>
      </c>
      <c r="D54">
        <f t="shared" si="232"/>
        <v>15.695882468800001</v>
      </c>
      <c r="E54">
        <f t="shared" si="233"/>
        <v>-1.5858824688000013</v>
      </c>
      <c r="AW54" s="3">
        <v>11.8</v>
      </c>
      <c r="AX54" s="4">
        <v>25.15</v>
      </c>
      <c r="AY54">
        <v>1</v>
      </c>
      <c r="AZ54">
        <f t="shared" si="228"/>
        <v>11.8</v>
      </c>
    </row>
    <row r="55" spans="1:52" ht="15" thickBot="1" x14ac:dyDescent="0.35">
      <c r="A55" s="3">
        <v>8.51</v>
      </c>
      <c r="B55">
        <f t="shared" si="230"/>
        <v>3.7063671349771843</v>
      </c>
      <c r="C55">
        <f t="shared" si="231"/>
        <v>3.8973489729339512</v>
      </c>
      <c r="D55">
        <f t="shared" si="232"/>
        <v>12.364458418299998</v>
      </c>
      <c r="E55">
        <f t="shared" si="233"/>
        <v>-2.5444584182999979</v>
      </c>
      <c r="AW55" s="3">
        <v>11.04</v>
      </c>
      <c r="AX55" s="4">
        <v>18.670000000000002</v>
      </c>
      <c r="AY55">
        <v>1</v>
      </c>
      <c r="AZ55">
        <f t="shared" si="228"/>
        <v>11.04</v>
      </c>
    </row>
    <row r="56" spans="1:52" ht="15" thickBot="1" x14ac:dyDescent="0.35">
      <c r="A56" s="3">
        <v>6.29</v>
      </c>
      <c r="B56">
        <f t="shared" si="230"/>
        <v>5.8792935549845424</v>
      </c>
      <c r="C56">
        <f t="shared" si="231"/>
        <v>4.9086000697334873</v>
      </c>
      <c r="D56">
        <f t="shared" si="232"/>
        <v>6.5955033703000003</v>
      </c>
      <c r="E56">
        <f t="shared" si="233"/>
        <v>2.9144966296999995</v>
      </c>
      <c r="AW56" s="3">
        <v>7.77</v>
      </c>
      <c r="AX56" s="4">
        <v>8.7100000000000009</v>
      </c>
      <c r="AY56">
        <v>1</v>
      </c>
      <c r="AZ56">
        <f t="shared" si="228"/>
        <v>7.77</v>
      </c>
    </row>
    <row r="57" spans="1:52" ht="15" thickBot="1" x14ac:dyDescent="0.35">
      <c r="A57" s="3">
        <v>5.17</v>
      </c>
      <c r="B57">
        <f t="shared" si="230"/>
        <v>7.2197146586050227</v>
      </c>
      <c r="C57">
        <f t="shared" si="231"/>
        <v>5.4394513067883201</v>
      </c>
      <c r="D57">
        <f t="shared" si="232"/>
        <v>4.3418604486999994</v>
      </c>
      <c r="E57">
        <f t="shared" si="233"/>
        <v>3.2181395513000002</v>
      </c>
      <c r="AW57" s="3">
        <v>9.98</v>
      </c>
      <c r="AX57" s="4">
        <v>25.55</v>
      </c>
      <c r="AY57">
        <v>1</v>
      </c>
      <c r="AZ57">
        <f t="shared" si="228"/>
        <v>9.98</v>
      </c>
    </row>
    <row r="58" spans="1:52" ht="15" thickBot="1" x14ac:dyDescent="0.35">
      <c r="A58" s="3">
        <v>4.46</v>
      </c>
      <c r="B58">
        <f t="shared" si="230"/>
        <v>8.0464994141193937</v>
      </c>
      <c r="C58">
        <f t="shared" si="231"/>
        <v>5.7424677997785398</v>
      </c>
      <c r="D58">
        <f t="shared" si="232"/>
        <v>3.1413468027999998</v>
      </c>
      <c r="E58">
        <f t="shared" si="233"/>
        <v>3.3386531972000006</v>
      </c>
      <c r="AW58" s="3">
        <v>2.98</v>
      </c>
      <c r="AX58" s="4">
        <v>7.14</v>
      </c>
      <c r="AY58">
        <v>1</v>
      </c>
      <c r="AZ58">
        <f t="shared" si="228"/>
        <v>2.98</v>
      </c>
    </row>
    <row r="59" spans="1:52" ht="15" thickBot="1" x14ac:dyDescent="0.35">
      <c r="A59" s="3">
        <v>11.07</v>
      </c>
      <c r="B59">
        <f t="shared" si="230"/>
        <v>3.8777770589195821</v>
      </c>
      <c r="C59">
        <f t="shared" si="231"/>
        <v>3.9864515952815101</v>
      </c>
      <c r="D59">
        <f t="shared" si="232"/>
        <v>21.1655211767</v>
      </c>
      <c r="E59">
        <f t="shared" si="233"/>
        <v>-3.4455211767000016</v>
      </c>
      <c r="AW59" s="3">
        <v>10.87</v>
      </c>
      <c r="AX59" s="4">
        <v>21.25</v>
      </c>
      <c r="AY59">
        <v>1</v>
      </c>
      <c r="AZ59">
        <f t="shared" si="228"/>
        <v>10.87</v>
      </c>
    </row>
    <row r="60" spans="1:52" ht="15" thickBot="1" x14ac:dyDescent="0.35">
      <c r="A60" s="3">
        <v>11.8</v>
      </c>
      <c r="B60">
        <f t="shared" si="230"/>
        <v>4.8699351843199992</v>
      </c>
      <c r="C60">
        <f t="shared" si="231"/>
        <v>4.4674187965314172</v>
      </c>
      <c r="D60">
        <f t="shared" si="232"/>
        <v>24.096896920000002</v>
      </c>
      <c r="E60">
        <f t="shared" si="233"/>
        <v>1.0531030799999961</v>
      </c>
      <c r="AW60" s="3">
        <v>10.58</v>
      </c>
      <c r="AX60" s="4">
        <v>17.190000000000001</v>
      </c>
      <c r="AY60">
        <v>1</v>
      </c>
      <c r="AZ60">
        <f t="shared" si="228"/>
        <v>10.58</v>
      </c>
    </row>
    <row r="61" spans="1:52" ht="15" thickBot="1" x14ac:dyDescent="0.35">
      <c r="A61" s="3">
        <v>11.04</v>
      </c>
      <c r="B61">
        <f t="shared" si="230"/>
        <v>3.8480092876369909</v>
      </c>
      <c r="C61">
        <f t="shared" si="231"/>
        <v>3.9711211115704912</v>
      </c>
      <c r="D61">
        <f t="shared" si="232"/>
        <v>21.049056972799995</v>
      </c>
      <c r="E61">
        <f t="shared" si="233"/>
        <v>-2.3790569727999937</v>
      </c>
      <c r="AW61" s="3">
        <v>8.16</v>
      </c>
      <c r="AX61" s="4">
        <v>13.1</v>
      </c>
      <c r="AY61">
        <v>1</v>
      </c>
      <c r="AZ61">
        <f t="shared" si="228"/>
        <v>8.16</v>
      </c>
    </row>
    <row r="62" spans="1:52" ht="15" thickBot="1" x14ac:dyDescent="0.35">
      <c r="A62" s="3">
        <v>7.77</v>
      </c>
      <c r="B62">
        <f t="shared" si="230"/>
        <v>4.292980329006463</v>
      </c>
      <c r="C62">
        <f t="shared" si="231"/>
        <v>4.1944452106997216</v>
      </c>
      <c r="D62">
        <f t="shared" si="232"/>
        <v>10.2491749007</v>
      </c>
      <c r="E62">
        <f t="shared" si="233"/>
        <v>-1.5391749006999991</v>
      </c>
      <c r="AW62" s="3">
        <v>7.64</v>
      </c>
      <c r="AX62" s="4">
        <v>8.3699999999999992</v>
      </c>
      <c r="AY62">
        <v>1</v>
      </c>
      <c r="AZ62">
        <f t="shared" si="228"/>
        <v>7.64</v>
      </c>
    </row>
    <row r="63" spans="1:52" ht="15" thickBot="1" x14ac:dyDescent="0.35">
      <c r="A63" s="3">
        <v>9.98</v>
      </c>
      <c r="B63">
        <f t="shared" si="230"/>
        <v>3.2765808999101118</v>
      </c>
      <c r="C63">
        <f t="shared" si="231"/>
        <v>3.6644223580198476</v>
      </c>
      <c r="D63">
        <f t="shared" si="232"/>
        <v>17.136857033200002</v>
      </c>
      <c r="E63">
        <f t="shared" si="233"/>
        <v>8.4131429667999988</v>
      </c>
      <c r="AW63" s="3">
        <v>9.93</v>
      </c>
      <c r="AX63" s="4">
        <v>19.37</v>
      </c>
      <c r="AY63">
        <v>1</v>
      </c>
      <c r="AZ63">
        <f t="shared" si="228"/>
        <v>9.93</v>
      </c>
    </row>
    <row r="64" spans="1:52" ht="15" thickBot="1" x14ac:dyDescent="0.35">
      <c r="A64" s="3">
        <v>2.98</v>
      </c>
      <c r="B64">
        <f t="shared" si="230"/>
        <v>9.5427377127869129</v>
      </c>
      <c r="C64">
        <f t="shared" si="231"/>
        <v>6.2536211853416468</v>
      </c>
      <c r="D64">
        <f t="shared" si="232"/>
        <v>1.2079672731999997</v>
      </c>
      <c r="E64">
        <f t="shared" si="233"/>
        <v>5.9320327268000002</v>
      </c>
      <c r="AW64" s="3">
        <v>8.19</v>
      </c>
      <c r="AX64" s="4">
        <v>13.05</v>
      </c>
      <c r="AY64">
        <v>1</v>
      </c>
      <c r="AZ64">
        <f t="shared" si="228"/>
        <v>8.19</v>
      </c>
    </row>
    <row r="65" spans="1:5" ht="15" thickBot="1" x14ac:dyDescent="0.35">
      <c r="A65" s="3">
        <v>10.87</v>
      </c>
      <c r="B65">
        <f t="shared" si="230"/>
        <v>3.6945506393607008</v>
      </c>
      <c r="C65">
        <f t="shared" si="231"/>
        <v>3.8911313250179278</v>
      </c>
      <c r="D65">
        <f t="shared" si="232"/>
        <v>20.395062972699996</v>
      </c>
      <c r="E65">
        <f t="shared" si="233"/>
        <v>0.85493702730000365</v>
      </c>
    </row>
    <row r="66" spans="1:5" ht="15" thickBot="1" x14ac:dyDescent="0.35">
      <c r="A66" s="3">
        <v>10.58</v>
      </c>
      <c r="B66">
        <f t="shared" si="230"/>
        <v>3.4901188580054736</v>
      </c>
      <c r="C66">
        <f t="shared" si="231"/>
        <v>3.7819447961719601</v>
      </c>
      <c r="D66">
        <f t="shared" si="232"/>
        <v>19.302848921199999</v>
      </c>
      <c r="E66">
        <f t="shared" si="233"/>
        <v>-2.1128489211999977</v>
      </c>
    </row>
    <row r="67" spans="1:5" ht="15" thickBot="1" x14ac:dyDescent="0.35">
      <c r="A67" s="3">
        <v>8.16</v>
      </c>
      <c r="B67">
        <f t="shared" si="230"/>
        <v>3.9600828311531528</v>
      </c>
      <c r="C67">
        <f t="shared" si="231"/>
        <v>4.028535653383055</v>
      </c>
      <c r="D67">
        <f t="shared" si="232"/>
        <v>11.3400194048</v>
      </c>
      <c r="E67">
        <f t="shared" si="233"/>
        <v>1.7599805952000001</v>
      </c>
    </row>
    <row r="68" spans="1:5" ht="15" thickBot="1" x14ac:dyDescent="0.35">
      <c r="A68" s="3">
        <v>7.64</v>
      </c>
      <c r="B68">
        <f t="shared" si="230"/>
        <v>4.4141199531269129</v>
      </c>
      <c r="C68">
        <f t="shared" si="231"/>
        <v>4.253213092312893</v>
      </c>
      <c r="D68">
        <f t="shared" si="232"/>
        <v>9.8974294767999993</v>
      </c>
      <c r="E68">
        <f t="shared" si="233"/>
        <v>-1.5274294768000001</v>
      </c>
    </row>
    <row r="69" spans="1:5" ht="15" thickBot="1" x14ac:dyDescent="0.35">
      <c r="A69" s="3">
        <v>9.93</v>
      </c>
      <c r="B69">
        <f t="shared" si="230"/>
        <v>3.2704728280211821</v>
      </c>
      <c r="C69">
        <f t="shared" si="231"/>
        <v>3.6610052294978135</v>
      </c>
      <c r="D69">
        <f t="shared" si="232"/>
        <v>16.962064156699999</v>
      </c>
      <c r="E69">
        <f t="shared" si="233"/>
        <v>2.4079358433000024</v>
      </c>
    </row>
    <row r="70" spans="1:5" ht="15" thickBot="1" x14ac:dyDescent="0.35">
      <c r="A70" s="3">
        <v>8.19</v>
      </c>
      <c r="B70">
        <f t="shared" si="230"/>
        <v>3.9365561148722232</v>
      </c>
      <c r="C70">
        <f t="shared" si="231"/>
        <v>4.0165511308827471</v>
      </c>
      <c r="D70">
        <f t="shared" si="232"/>
        <v>11.426142866299999</v>
      </c>
      <c r="E70">
        <f t="shared" si="233"/>
        <v>1.6238571337000014</v>
      </c>
    </row>
  </sheetData>
  <mergeCells count="2">
    <mergeCell ref="A18:C18"/>
    <mergeCell ref="H29:K29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>
        <f>_xlfn.NORM.S.INV(0.05)</f>
        <v>-1.6448536269514726</v>
      </c>
      <c r="B1">
        <f>A1*SQRT(2.8)/3</f>
        <v>-0.91745551944659309</v>
      </c>
    </row>
    <row r="2" spans="1:5" x14ac:dyDescent="0.3">
      <c r="A2">
        <f>-1.9-B1</f>
        <v>-0.98254448055340682</v>
      </c>
      <c r="B2">
        <f>-1.9+B1</f>
        <v>-2.8174555194465931</v>
      </c>
    </row>
    <row r="3" spans="1:5" x14ac:dyDescent="0.3">
      <c r="A3" s="29">
        <f>_xlfn.T.INV.2T(0.1,8)</f>
        <v>1.8595480375308981</v>
      </c>
      <c r="B3" s="29">
        <f>A3*SQRT(2.8)/3</f>
        <v>1.0372063402813263</v>
      </c>
      <c r="D3">
        <f>_xlfn.CHISQ.INV.RT(0.1/2,15)</f>
        <v>24.99579013972863</v>
      </c>
      <c r="E3">
        <f>15*4/D3</f>
        <v>2.4004042146535398</v>
      </c>
    </row>
    <row r="4" spans="1:5" x14ac:dyDescent="0.3">
      <c r="A4" s="29">
        <f>-1.9-B3</f>
        <v>-2.9372063402813264</v>
      </c>
      <c r="B4" s="29">
        <f>-1.9+B3</f>
        <v>-0.86279365971867361</v>
      </c>
      <c r="D4">
        <f>_xlfn.CHISQ.INV.RT(1-0.1/2,15)</f>
        <v>7.2609439276700334</v>
      </c>
      <c r="E4">
        <f>15*4/D4</f>
        <v>8.2633884241071964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7"/>
  <sheetViews>
    <sheetView zoomScale="70" zoomScaleNormal="70" workbookViewId="0">
      <selection activeCell="A18" sqref="A18:C18"/>
    </sheetView>
  </sheetViews>
  <sheetFormatPr defaultRowHeight="14.4" x14ac:dyDescent="0.3"/>
  <sheetData>
    <row r="1" spans="1:81" ht="15" thickBot="1" x14ac:dyDescent="0.35">
      <c r="A1" s="1" t="s">
        <v>0</v>
      </c>
      <c r="B1" s="3">
        <v>9.5</v>
      </c>
      <c r="D1" s="3">
        <v>7.77</v>
      </c>
      <c r="F1" s="3">
        <v>17.02</v>
      </c>
      <c r="H1" s="3">
        <v>4.03</v>
      </c>
      <c r="J1" s="3">
        <v>7.35</v>
      </c>
      <c r="L1" s="3">
        <v>11.86</v>
      </c>
      <c r="N1" s="3">
        <v>16.34</v>
      </c>
      <c r="P1" s="3">
        <v>6.04</v>
      </c>
      <c r="R1" s="3">
        <v>7.11</v>
      </c>
      <c r="T1" s="3">
        <v>7.87</v>
      </c>
      <c r="V1" s="3">
        <v>6.21</v>
      </c>
      <c r="X1" s="3">
        <v>13.73</v>
      </c>
      <c r="Z1" s="3">
        <v>3.72</v>
      </c>
      <c r="AB1" s="3">
        <v>11.83</v>
      </c>
      <c r="AD1" s="3">
        <v>6.68</v>
      </c>
      <c r="AF1" s="3">
        <v>9.35</v>
      </c>
      <c r="AH1" s="3">
        <v>8.0500000000000007</v>
      </c>
      <c r="AJ1" s="3">
        <v>11.4</v>
      </c>
      <c r="AL1" s="3">
        <v>5.37</v>
      </c>
      <c r="AN1" s="3">
        <v>14.91</v>
      </c>
      <c r="AP1" s="3">
        <v>12.05</v>
      </c>
      <c r="AR1" s="3">
        <v>11.95</v>
      </c>
      <c r="AT1" s="3">
        <v>11.29</v>
      </c>
      <c r="AV1" s="3">
        <v>9.56</v>
      </c>
      <c r="AX1" s="3">
        <v>8.51</v>
      </c>
      <c r="AZ1" s="3">
        <v>6.29</v>
      </c>
      <c r="BB1" s="3">
        <v>5.17</v>
      </c>
      <c r="BD1" s="3">
        <v>4.46</v>
      </c>
      <c r="BF1" s="3">
        <v>11.07</v>
      </c>
      <c r="BH1" s="3">
        <v>11.8</v>
      </c>
      <c r="BJ1" s="3">
        <v>11.04</v>
      </c>
      <c r="BL1" s="3">
        <v>7.77</v>
      </c>
      <c r="BN1" s="3">
        <v>9.98</v>
      </c>
      <c r="BP1" s="3">
        <v>2.98</v>
      </c>
      <c r="BR1" s="3">
        <v>10.87</v>
      </c>
      <c r="BT1" s="3">
        <v>10.58</v>
      </c>
      <c r="BV1" s="3">
        <v>8.16</v>
      </c>
      <c r="BX1" s="3">
        <v>7.64</v>
      </c>
      <c r="BZ1" s="3">
        <v>9.93</v>
      </c>
      <c r="CB1" s="3">
        <v>8.19</v>
      </c>
    </row>
    <row r="2" spans="1:81" ht="15" thickBot="1" x14ac:dyDescent="0.35">
      <c r="A2" s="7" t="s">
        <v>1</v>
      </c>
      <c r="B2" s="8">
        <v>14.16</v>
      </c>
      <c r="D2" s="8">
        <v>12.05</v>
      </c>
      <c r="F2" s="4">
        <v>54.24</v>
      </c>
      <c r="H2" s="4">
        <v>4.3600000000000003</v>
      </c>
      <c r="J2" s="4">
        <v>8.4600000000000009</v>
      </c>
      <c r="L2" s="4">
        <v>23.27</v>
      </c>
      <c r="N2" s="4">
        <v>53.1</v>
      </c>
      <c r="P2" s="4">
        <v>2.63</v>
      </c>
      <c r="R2" s="4">
        <v>1.62</v>
      </c>
      <c r="T2" s="4">
        <v>7.96</v>
      </c>
      <c r="V2" s="4">
        <v>5.22</v>
      </c>
      <c r="X2" s="4">
        <v>34.729999999999997</v>
      </c>
      <c r="Z2" s="4">
        <v>4.45</v>
      </c>
      <c r="AB2" s="4">
        <v>20.99</v>
      </c>
      <c r="AD2" s="4">
        <v>11.75</v>
      </c>
      <c r="AF2" s="4">
        <v>10.58</v>
      </c>
      <c r="AH2" s="4">
        <v>11.61</v>
      </c>
      <c r="AJ2" s="4">
        <v>19.87</v>
      </c>
      <c r="AL2" s="4">
        <v>1.08</v>
      </c>
      <c r="AN2" s="4">
        <v>31.67</v>
      </c>
      <c r="AP2" s="4">
        <v>24.66</v>
      </c>
      <c r="AR2" s="4">
        <v>25.14</v>
      </c>
      <c r="AT2" s="4">
        <v>20.61</v>
      </c>
      <c r="AV2" s="4">
        <v>14.11</v>
      </c>
      <c r="AX2" s="4">
        <v>9.82</v>
      </c>
      <c r="AZ2" s="4">
        <v>9.51</v>
      </c>
      <c r="BB2" s="4">
        <v>7.56</v>
      </c>
      <c r="BD2" s="4">
        <v>6.48</v>
      </c>
      <c r="BF2" s="4">
        <v>17.72</v>
      </c>
      <c r="BH2" s="4">
        <v>25.15</v>
      </c>
      <c r="BJ2" s="4">
        <v>18.670000000000002</v>
      </c>
      <c r="BL2" s="4">
        <v>8.7100000000000009</v>
      </c>
      <c r="BN2" s="4">
        <v>25.55</v>
      </c>
      <c r="BP2" s="4">
        <v>7.14</v>
      </c>
      <c r="BR2" s="4">
        <v>21.25</v>
      </c>
      <c r="BT2" s="4">
        <v>17.190000000000001</v>
      </c>
      <c r="BV2" s="4">
        <v>13.1</v>
      </c>
      <c r="BX2" s="4">
        <v>8.3699999999999992</v>
      </c>
      <c r="BZ2" s="4">
        <v>19.37</v>
      </c>
      <c r="CB2" s="4">
        <v>13.05</v>
      </c>
    </row>
    <row r="3" spans="1:81" x14ac:dyDescent="0.3">
      <c r="A3" t="s">
        <v>32</v>
      </c>
      <c r="B3">
        <v>1</v>
      </c>
      <c r="D3">
        <v>1</v>
      </c>
      <c r="F3">
        <v>1</v>
      </c>
      <c r="H3">
        <v>1</v>
      </c>
      <c r="J3">
        <v>1</v>
      </c>
      <c r="L3">
        <v>1</v>
      </c>
      <c r="N3">
        <v>1</v>
      </c>
      <c r="P3">
        <v>1</v>
      </c>
      <c r="R3">
        <v>1</v>
      </c>
      <c r="T3">
        <v>1</v>
      </c>
      <c r="V3">
        <v>1</v>
      </c>
      <c r="X3">
        <v>1</v>
      </c>
      <c r="Z3">
        <v>1</v>
      </c>
      <c r="AB3">
        <v>1</v>
      </c>
      <c r="AD3">
        <v>1</v>
      </c>
      <c r="AF3">
        <v>1</v>
      </c>
      <c r="AH3">
        <v>1</v>
      </c>
      <c r="AJ3">
        <v>1</v>
      </c>
      <c r="AL3">
        <v>1</v>
      </c>
      <c r="AN3">
        <v>1</v>
      </c>
      <c r="AP3">
        <v>1</v>
      </c>
      <c r="AR3">
        <v>1</v>
      </c>
      <c r="AT3">
        <v>1</v>
      </c>
      <c r="AV3">
        <v>1</v>
      </c>
      <c r="AX3">
        <v>1</v>
      </c>
      <c r="AZ3">
        <v>1</v>
      </c>
      <c r="BB3">
        <v>1</v>
      </c>
      <c r="BD3">
        <v>1</v>
      </c>
      <c r="BF3">
        <v>1</v>
      </c>
      <c r="BH3">
        <v>1</v>
      </c>
      <c r="BJ3">
        <v>1</v>
      </c>
      <c r="BL3">
        <v>1</v>
      </c>
      <c r="BN3">
        <v>1</v>
      </c>
      <c r="BP3">
        <v>1</v>
      </c>
      <c r="BR3">
        <v>1</v>
      </c>
      <c r="BT3">
        <v>1</v>
      </c>
      <c r="BV3">
        <v>1</v>
      </c>
      <c r="BX3">
        <v>1</v>
      </c>
      <c r="BZ3">
        <v>1</v>
      </c>
      <c r="CB3">
        <v>1</v>
      </c>
    </row>
    <row r="4" spans="1:81" x14ac:dyDescent="0.3">
      <c r="B4">
        <f>LN(B1)</f>
        <v>2.2512917986064953</v>
      </c>
      <c r="D4">
        <f>LN(D1)</f>
        <v>2.050270164379556</v>
      </c>
      <c r="F4">
        <f t="shared" ref="F4" si="0">LN(F1)</f>
        <v>2.8343891231452281</v>
      </c>
      <c r="H4">
        <f t="shared" ref="H4" si="1">LN(H1)</f>
        <v>1.3937663759585917</v>
      </c>
      <c r="J4">
        <f t="shared" ref="J4" si="2">LN(J1)</f>
        <v>1.9947003132247452</v>
      </c>
      <c r="L4">
        <f t="shared" ref="L4" si="3">LN(L1)</f>
        <v>2.4731713935695794</v>
      </c>
      <c r="N4">
        <f t="shared" ref="N4" si="4">LN(N1)</f>
        <v>2.7936160894318567</v>
      </c>
      <c r="P4">
        <f t="shared" ref="P4" si="5">LN(P1)</f>
        <v>1.7984040119467235</v>
      </c>
      <c r="R4">
        <f t="shared" ref="R4" si="6">LN(R1)</f>
        <v>1.9615022438151495</v>
      </c>
      <c r="T4">
        <f t="shared" ref="T4" si="7">LN(T1)</f>
        <v>2.0630580624293118</v>
      </c>
      <c r="V4">
        <f t="shared" ref="V4" si="8">LN(V1)</f>
        <v>1.8261608959453874</v>
      </c>
      <c r="X4">
        <f t="shared" ref="X4" si="9">LN(X1)</f>
        <v>2.6195832197798796</v>
      </c>
      <c r="Z4">
        <f t="shared" ref="Z4" si="10">LN(Z1)</f>
        <v>1.3137236682850553</v>
      </c>
      <c r="AB4">
        <f t="shared" ref="AB4" si="11">LN(AB1)</f>
        <v>2.4706386779902956</v>
      </c>
      <c r="AD4">
        <f t="shared" ref="AD4" si="12">LN(AD1)</f>
        <v>1.8991179875485542</v>
      </c>
      <c r="AF4">
        <f t="shared" ref="AF4" si="13">LN(AF1)</f>
        <v>2.2353763433005955</v>
      </c>
      <c r="AH4">
        <f t="shared" ref="AH4" si="14">LN(AH1)</f>
        <v>2.0856720914304723</v>
      </c>
      <c r="AJ4">
        <f t="shared" ref="AJ4" si="15">LN(AJ1)</f>
        <v>2.4336133554004498</v>
      </c>
      <c r="AL4">
        <f t="shared" ref="AL4" si="16">LN(AL1)</f>
        <v>1.6808279085207734</v>
      </c>
      <c r="AN4">
        <f t="shared" ref="AN4" si="17">LN(AN1)</f>
        <v>2.7020321287766471</v>
      </c>
      <c r="AP4">
        <f t="shared" ref="AP4" si="18">LN(AP1)</f>
        <v>2.4890646599366639</v>
      </c>
      <c r="AR4">
        <f t="shared" ref="AR4" si="19">LN(AR1)</f>
        <v>2.4807312783775197</v>
      </c>
      <c r="AT4">
        <f t="shared" ref="AT4" si="20">LN(AT1)</f>
        <v>2.4239173781615704</v>
      </c>
      <c r="AV4">
        <f t="shared" ref="AV4" si="21">LN(AV1)</f>
        <v>2.25758772706331</v>
      </c>
      <c r="AX4">
        <f t="shared" ref="AX4" si="22">LN(AX1)</f>
        <v>2.1412419425852827</v>
      </c>
      <c r="AZ4">
        <f t="shared" ref="AZ4" si="23">LN(AZ1)</f>
        <v>1.8389610707123492</v>
      </c>
      <c r="BB4">
        <f t="shared" ref="BB4" si="24">LN(BB1)</f>
        <v>1.6428726885203377</v>
      </c>
      <c r="BD4">
        <f t="shared" ref="BD4" si="25">LN(BD1)</f>
        <v>1.4951487660319727</v>
      </c>
      <c r="BF4">
        <f t="shared" ref="BF4" si="26">LN(BF1)</f>
        <v>2.4042387467205457</v>
      </c>
      <c r="BH4">
        <f t="shared" ref="BH4" si="27">LN(BH1)</f>
        <v>2.4680995314716192</v>
      </c>
      <c r="BJ4">
        <f t="shared" ref="BJ4" si="28">LN(BJ1)</f>
        <v>2.401525040848949</v>
      </c>
      <c r="BL4">
        <f t="shared" ref="BL4" si="29">LN(BL1)</f>
        <v>2.050270164379556</v>
      </c>
      <c r="BN4">
        <f t="shared" ref="BN4" si="30">LN(BN1)</f>
        <v>2.3005830903233728</v>
      </c>
      <c r="BP4">
        <f t="shared" ref="BP4" si="31">LN(BP1)</f>
        <v>1.091923300517313</v>
      </c>
      <c r="BR4">
        <f t="shared" ref="BR4" si="32">LN(BR1)</f>
        <v>2.3860067011331179</v>
      </c>
      <c r="BT4">
        <f t="shared" ref="BT4" si="33">LN(BT1)</f>
        <v>2.3589654264301534</v>
      </c>
      <c r="BV4">
        <f t="shared" ref="BV4" si="34">LN(BV1)</f>
        <v>2.0992441689760155</v>
      </c>
      <c r="BX4">
        <f t="shared" ref="BX4" si="35">LN(BX1)</f>
        <v>2.0333976031784289</v>
      </c>
      <c r="BZ4">
        <f t="shared" ref="BZ4" si="36">LN(BZ1)</f>
        <v>2.2955604780570811</v>
      </c>
      <c r="CB4">
        <f t="shared" ref="CB4" si="37">LN(CB1)</f>
        <v>2.102913897864978</v>
      </c>
    </row>
    <row r="5" spans="1:81" ht="15" thickBot="1" x14ac:dyDescent="0.35">
      <c r="B5">
        <f t="array" ref="B5:C5">TRANSPOSE(B3:B4)</f>
        <v>1</v>
      </c>
      <c r="C5">
        <v>2.2512917986064953</v>
      </c>
      <c r="D5">
        <f t="array" ref="D5:E5">TRANSPOSE(D3:D4)</f>
        <v>1</v>
      </c>
      <c r="E5">
        <v>2.050270164379556</v>
      </c>
      <c r="F5">
        <f t="array" ref="F5:G5">TRANSPOSE(F3:F4)</f>
        <v>1</v>
      </c>
      <c r="G5">
        <v>2.8343891231452281</v>
      </c>
      <c r="H5">
        <f t="array" ref="H5:I5">TRANSPOSE(H3:H4)</f>
        <v>1</v>
      </c>
      <c r="I5">
        <v>1.3937663759585917</v>
      </c>
      <c r="J5">
        <f t="array" ref="J5:K5">TRANSPOSE(J3:J4)</f>
        <v>1</v>
      </c>
      <c r="K5">
        <v>1.9947003132247452</v>
      </c>
      <c r="L5">
        <f t="array" ref="L5:M5">TRANSPOSE(L3:L4)</f>
        <v>1</v>
      </c>
      <c r="M5">
        <v>2.4731713935695794</v>
      </c>
      <c r="N5">
        <f t="array" ref="N5:O5">TRANSPOSE(N3:N4)</f>
        <v>1</v>
      </c>
      <c r="O5">
        <v>2.7936160894318567</v>
      </c>
      <c r="P5">
        <f t="array" ref="P5:Q5">TRANSPOSE(P3:P4)</f>
        <v>1</v>
      </c>
      <c r="Q5">
        <v>1.7984040119467235</v>
      </c>
      <c r="R5">
        <f t="array" ref="R5:S5">TRANSPOSE(R3:R4)</f>
        <v>1</v>
      </c>
      <c r="S5">
        <v>1.9615022438151495</v>
      </c>
      <c r="T5">
        <f t="array" ref="T5:U5">TRANSPOSE(T3:T4)</f>
        <v>1</v>
      </c>
      <c r="U5">
        <v>2.0630580624293118</v>
      </c>
      <c r="V5">
        <f t="array" ref="V5:W5">TRANSPOSE(V3:V4)</f>
        <v>1</v>
      </c>
      <c r="W5">
        <v>1.8261608959453874</v>
      </c>
      <c r="X5">
        <f t="array" ref="X5:Y5">TRANSPOSE(X3:X4)</f>
        <v>1</v>
      </c>
      <c r="Y5">
        <v>2.6195832197798796</v>
      </c>
      <c r="Z5">
        <f t="array" ref="Z5:AA5">TRANSPOSE(Z3:Z4)</f>
        <v>1</v>
      </c>
      <c r="AA5">
        <v>1.3137236682850553</v>
      </c>
      <c r="AB5">
        <f t="array" ref="AB5:AC5">TRANSPOSE(AB3:AB4)</f>
        <v>1</v>
      </c>
      <c r="AC5">
        <v>2.4706386779902956</v>
      </c>
      <c r="AD5">
        <f t="array" ref="AD5:AE5">TRANSPOSE(AD3:AD4)</f>
        <v>1</v>
      </c>
      <c r="AE5">
        <v>1.8991179875485542</v>
      </c>
      <c r="AF5">
        <f t="array" ref="AF5:AG5">TRANSPOSE(AF3:AF4)</f>
        <v>1</v>
      </c>
      <c r="AG5">
        <v>2.2353763433005955</v>
      </c>
      <c r="AH5">
        <f t="array" ref="AH5:AI5">TRANSPOSE(AH3:AH4)</f>
        <v>1</v>
      </c>
      <c r="AI5">
        <v>2.0856720914304723</v>
      </c>
      <c r="AJ5">
        <f t="array" ref="AJ5:AK5">TRANSPOSE(AJ3:AJ4)</f>
        <v>1</v>
      </c>
      <c r="AK5">
        <v>2.4336133554004498</v>
      </c>
      <c r="AL5">
        <f t="array" ref="AL5:AM5">TRANSPOSE(AL3:AL4)</f>
        <v>1</v>
      </c>
      <c r="AM5">
        <v>1.6808279085207734</v>
      </c>
      <c r="AN5">
        <f t="array" ref="AN5:AO5">TRANSPOSE(AN3:AN4)</f>
        <v>1</v>
      </c>
      <c r="AO5">
        <v>2.7020321287766471</v>
      </c>
      <c r="AP5">
        <f t="array" ref="AP5:AQ5">TRANSPOSE(AP3:AP4)</f>
        <v>1</v>
      </c>
      <c r="AQ5">
        <v>2.4890646599366639</v>
      </c>
      <c r="AR5">
        <f t="array" ref="AR5:AS5">TRANSPOSE(AR3:AR4)</f>
        <v>1</v>
      </c>
      <c r="AS5">
        <v>2.4807312783775197</v>
      </c>
      <c r="AT5">
        <f t="array" ref="AT5:AU5">TRANSPOSE(AT3:AT4)</f>
        <v>1</v>
      </c>
      <c r="AU5">
        <v>2.4239173781615704</v>
      </c>
      <c r="AV5">
        <f t="array" ref="AV5:AW5">TRANSPOSE(AV3:AV4)</f>
        <v>1</v>
      </c>
      <c r="AW5">
        <v>2.25758772706331</v>
      </c>
      <c r="AX5">
        <f t="array" ref="AX5:AY5">TRANSPOSE(AX3:AX4)</f>
        <v>1</v>
      </c>
      <c r="AY5">
        <v>2.1412419425852827</v>
      </c>
      <c r="AZ5">
        <f t="array" ref="AZ5:BA5">TRANSPOSE(AZ3:AZ4)</f>
        <v>1</v>
      </c>
      <c r="BA5">
        <v>1.8389610707123492</v>
      </c>
      <c r="BB5">
        <f t="array" ref="BB5:BC5">TRANSPOSE(BB3:BB4)</f>
        <v>1</v>
      </c>
      <c r="BC5">
        <v>1.6428726885203377</v>
      </c>
      <c r="BD5">
        <f t="array" ref="BD5:BE5">TRANSPOSE(BD3:BD4)</f>
        <v>1</v>
      </c>
      <c r="BE5">
        <v>1.4951487660319727</v>
      </c>
      <c r="BF5">
        <f t="array" ref="BF5:BG5">TRANSPOSE(BF3:BF4)</f>
        <v>1</v>
      </c>
      <c r="BG5">
        <v>2.4042387467205457</v>
      </c>
      <c r="BH5">
        <f t="array" ref="BH5:BI5">TRANSPOSE(BH3:BH4)</f>
        <v>1</v>
      </c>
      <c r="BI5">
        <v>2.4680995314716192</v>
      </c>
      <c r="BJ5">
        <f t="array" ref="BJ5:BK5">TRANSPOSE(BJ3:BJ4)</f>
        <v>1</v>
      </c>
      <c r="BK5">
        <v>2.401525040848949</v>
      </c>
      <c r="BL5">
        <f t="array" ref="BL5:BM5">TRANSPOSE(BL3:BL4)</f>
        <v>1</v>
      </c>
      <c r="BM5">
        <v>2.050270164379556</v>
      </c>
      <c r="BN5">
        <f t="array" ref="BN5:BO5">TRANSPOSE(BN3:BN4)</f>
        <v>1</v>
      </c>
      <c r="BO5">
        <v>2.3005830903233728</v>
      </c>
      <c r="BP5">
        <f t="array" ref="BP5:BQ5">TRANSPOSE(BP3:BP4)</f>
        <v>1</v>
      </c>
      <c r="BQ5">
        <v>1.091923300517313</v>
      </c>
      <c r="BR5">
        <f t="array" ref="BR5:BS5">TRANSPOSE(BR3:BR4)</f>
        <v>1</v>
      </c>
      <c r="BS5">
        <v>2.3860067011331179</v>
      </c>
      <c r="BT5">
        <f t="array" ref="BT5:BU5">TRANSPOSE(BT3:BT4)</f>
        <v>1</v>
      </c>
      <c r="BU5">
        <v>2.3589654264301534</v>
      </c>
      <c r="BV5">
        <f t="array" ref="BV5:BW5">TRANSPOSE(BV3:BV4)</f>
        <v>1</v>
      </c>
      <c r="BW5">
        <v>2.0992441689760155</v>
      </c>
      <c r="BX5">
        <f t="array" ref="BX5:BY5">TRANSPOSE(BX3:BX4)</f>
        <v>1</v>
      </c>
      <c r="BY5">
        <v>2.0333976031784289</v>
      </c>
      <c r="BZ5">
        <f t="array" ref="BZ5:CA5">TRANSPOSE(BZ3:BZ4)</f>
        <v>1</v>
      </c>
      <c r="CA5">
        <v>2.2955604780570811</v>
      </c>
      <c r="CB5">
        <f t="array" ref="CB5:CC5">TRANSPOSE(CB3:CB4)</f>
        <v>1</v>
      </c>
      <c r="CC5">
        <v>2.102913897864978</v>
      </c>
    </row>
    <row r="6" spans="1:81" x14ac:dyDescent="0.3">
      <c r="A6" t="s">
        <v>25</v>
      </c>
      <c r="B6" s="9">
        <f t="array" ref="B6:C7">MMULT(B3:B4,B5:C5)</f>
        <v>1</v>
      </c>
      <c r="C6" s="10">
        <v>2.2512917986064953</v>
      </c>
      <c r="D6" s="9">
        <f t="array" ref="D6:E7">MMULT(D3:D4,D5:E5)</f>
        <v>1</v>
      </c>
      <c r="E6" s="10">
        <v>2.050270164379556</v>
      </c>
      <c r="F6" s="9">
        <f t="array" ref="F6:G7">MMULT(F3:F4,F5:G5)</f>
        <v>1</v>
      </c>
      <c r="G6" s="10">
        <v>2.8343891231452281</v>
      </c>
      <c r="H6" s="9">
        <f t="array" ref="H6:I7">MMULT(H3:H4,H5:I5)</f>
        <v>1</v>
      </c>
      <c r="I6" s="10">
        <v>1.3937663759585917</v>
      </c>
      <c r="J6" s="9">
        <f t="array" ref="J6:K7">MMULT(J3:J4,J5:K5)</f>
        <v>1</v>
      </c>
      <c r="K6" s="10">
        <v>1.9947003132247452</v>
      </c>
      <c r="L6" s="9">
        <f t="array" ref="L6:M7">MMULT(L3:L4,L5:M5)</f>
        <v>1</v>
      </c>
      <c r="M6" s="10">
        <v>2.4731713935695794</v>
      </c>
      <c r="N6" s="9">
        <f t="array" ref="N6:O7">MMULT(N3:N4,N5:O5)</f>
        <v>1</v>
      </c>
      <c r="O6" s="10">
        <v>2.7936160894318567</v>
      </c>
      <c r="P6" s="9">
        <f t="array" ref="P6:Q7">MMULT(P3:P4,P5:Q5)</f>
        <v>1</v>
      </c>
      <c r="Q6" s="10">
        <v>1.7984040119467235</v>
      </c>
      <c r="R6" s="9">
        <f t="array" ref="R6:S7">MMULT(R3:R4,R5:S5)</f>
        <v>1</v>
      </c>
      <c r="S6" s="10">
        <v>1.9615022438151495</v>
      </c>
      <c r="T6" s="9">
        <f t="array" ref="T6:U7">MMULT(T3:T4,T5:U5)</f>
        <v>1</v>
      </c>
      <c r="U6" s="10">
        <v>2.0630580624293118</v>
      </c>
      <c r="V6" s="9">
        <f t="array" ref="V6:W7">MMULT(V3:V4,V5:W5)</f>
        <v>1</v>
      </c>
      <c r="W6" s="10">
        <v>1.8261608959453874</v>
      </c>
      <c r="X6" s="9">
        <f t="array" ref="X6:Y7">MMULT(X3:X4,X5:Y5)</f>
        <v>1</v>
      </c>
      <c r="Y6" s="10">
        <v>2.6195832197798796</v>
      </c>
      <c r="Z6" s="9">
        <f t="array" ref="Z6:AA7">MMULT(Z3:Z4,Z5:AA5)</f>
        <v>1</v>
      </c>
      <c r="AA6" s="10">
        <v>1.3137236682850553</v>
      </c>
      <c r="AB6" s="9">
        <f t="array" ref="AB6:AC7">MMULT(AB3:AB4,AB5:AC5)</f>
        <v>1</v>
      </c>
      <c r="AC6" s="10">
        <v>2.4706386779902956</v>
      </c>
      <c r="AD6" s="9">
        <f t="array" ref="AD6:AE7">MMULT(AD3:AD4,AD5:AE5)</f>
        <v>1</v>
      </c>
      <c r="AE6" s="10">
        <v>1.8991179875485542</v>
      </c>
      <c r="AF6" s="9">
        <f t="array" ref="AF6:AG7">MMULT(AF3:AF4,AF5:AG5)</f>
        <v>1</v>
      </c>
      <c r="AG6" s="10">
        <v>2.2353763433005955</v>
      </c>
      <c r="AH6" s="9">
        <f t="array" ref="AH6:AI7">MMULT(AH3:AH4,AH5:AI5)</f>
        <v>1</v>
      </c>
      <c r="AI6" s="10">
        <v>2.0856720914304723</v>
      </c>
      <c r="AJ6" s="9">
        <f t="array" ref="AJ6:AK7">MMULT(AJ3:AJ4,AJ5:AK5)</f>
        <v>1</v>
      </c>
      <c r="AK6" s="10">
        <v>2.4336133554004498</v>
      </c>
      <c r="AL6" s="9">
        <f t="array" ref="AL6:AM7">MMULT(AL3:AL4,AL5:AM5)</f>
        <v>1</v>
      </c>
      <c r="AM6" s="10">
        <v>1.6808279085207734</v>
      </c>
      <c r="AN6" s="9">
        <f t="array" ref="AN6:AO7">MMULT(AN3:AN4,AN5:AO5)</f>
        <v>1</v>
      </c>
      <c r="AO6" s="10">
        <v>2.7020321287766471</v>
      </c>
      <c r="AP6" s="9">
        <f t="array" ref="AP6:AQ7">MMULT(AP3:AP4,AP5:AQ5)</f>
        <v>1</v>
      </c>
      <c r="AQ6" s="10">
        <v>2.4890646599366639</v>
      </c>
      <c r="AR6" s="9">
        <f t="array" ref="AR6:AS7">MMULT(AR3:AR4,AR5:AS5)</f>
        <v>1</v>
      </c>
      <c r="AS6" s="10">
        <v>2.4807312783775197</v>
      </c>
      <c r="AT6" s="9">
        <f t="array" ref="AT6:AU7">MMULT(AT3:AT4,AT5:AU5)</f>
        <v>1</v>
      </c>
      <c r="AU6" s="10">
        <v>2.4239173781615704</v>
      </c>
      <c r="AV6" s="9">
        <f t="array" ref="AV6:AW7">MMULT(AV3:AV4,AV5:AW5)</f>
        <v>1</v>
      </c>
      <c r="AW6" s="10">
        <v>2.25758772706331</v>
      </c>
      <c r="AX6" s="9">
        <f t="array" ref="AX6:AY7">MMULT(AX3:AX4,AX5:AY5)</f>
        <v>1</v>
      </c>
      <c r="AY6" s="10">
        <v>2.1412419425852827</v>
      </c>
      <c r="AZ6" s="9">
        <f t="array" ref="AZ6:BA7">MMULT(AZ3:AZ4,AZ5:BA5)</f>
        <v>1</v>
      </c>
      <c r="BA6" s="10">
        <v>1.8389610707123492</v>
      </c>
      <c r="BB6" s="9">
        <f t="array" ref="BB6:BC7">MMULT(BB3:BB4,BB5:BC5)</f>
        <v>1</v>
      </c>
      <c r="BC6" s="10">
        <v>1.6428726885203377</v>
      </c>
      <c r="BD6" s="9">
        <f t="array" ref="BD6:BE7">MMULT(BD3:BD4,BD5:BE5)</f>
        <v>1</v>
      </c>
      <c r="BE6" s="10">
        <v>1.4951487660319727</v>
      </c>
      <c r="BF6" s="9">
        <f t="array" ref="BF6:BG7">MMULT(BF3:BF4,BF5:BG5)</f>
        <v>1</v>
      </c>
      <c r="BG6" s="10">
        <v>2.4042387467205457</v>
      </c>
      <c r="BH6" s="9">
        <f t="array" ref="BH6:BI7">MMULT(BH3:BH4,BH5:BI5)</f>
        <v>1</v>
      </c>
      <c r="BI6" s="10">
        <v>2.4680995314716192</v>
      </c>
      <c r="BJ6" s="9">
        <f t="array" ref="BJ6:BK7">MMULT(BJ3:BJ4,BJ5:BK5)</f>
        <v>1</v>
      </c>
      <c r="BK6" s="10">
        <v>2.401525040848949</v>
      </c>
      <c r="BL6" s="9">
        <f t="array" ref="BL6:BM7">MMULT(BL3:BL4,BL5:BM5)</f>
        <v>1</v>
      </c>
      <c r="BM6" s="10">
        <v>2.050270164379556</v>
      </c>
      <c r="BN6" s="9">
        <f t="array" ref="BN6:BO7">MMULT(BN3:BN4,BN5:BO5)</f>
        <v>1</v>
      </c>
      <c r="BO6" s="10">
        <v>2.3005830903233728</v>
      </c>
      <c r="BP6" s="9">
        <f t="array" ref="BP6:BQ7">MMULT(BP3:BP4,BP5:BQ5)</f>
        <v>1</v>
      </c>
      <c r="BQ6" s="10">
        <v>1.091923300517313</v>
      </c>
      <c r="BR6" s="9">
        <f t="array" ref="BR6:BS7">MMULT(BR3:BR4,BR5:BS5)</f>
        <v>1</v>
      </c>
      <c r="BS6" s="10">
        <v>2.3860067011331179</v>
      </c>
      <c r="BT6" s="9">
        <f t="array" ref="BT6:BU7">MMULT(BT3:BT4,BT5:BU5)</f>
        <v>1</v>
      </c>
      <c r="BU6" s="10">
        <v>2.3589654264301534</v>
      </c>
      <c r="BV6" s="9">
        <f t="array" ref="BV6:BW7">MMULT(BV3:BV4,BV5:BW5)</f>
        <v>1</v>
      </c>
      <c r="BW6" s="10">
        <v>2.0992441689760155</v>
      </c>
      <c r="BX6" s="9">
        <f t="array" ref="BX6:BY7">MMULT(BX3:BX4,BX5:BY5)</f>
        <v>1</v>
      </c>
      <c r="BY6" s="10">
        <v>2.0333976031784289</v>
      </c>
      <c r="BZ6" s="9">
        <f t="array" ref="BZ6:CA7">MMULT(BZ3:BZ4,BZ5:CA5)</f>
        <v>1</v>
      </c>
      <c r="CA6" s="10">
        <v>2.2955604780570811</v>
      </c>
      <c r="CB6" s="9">
        <f t="array" ref="CB6:CC7">MMULT(CB3:CB4,CB5:CC5)</f>
        <v>1</v>
      </c>
      <c r="CC6" s="10">
        <v>2.102913897864978</v>
      </c>
    </row>
    <row r="7" spans="1:81" ht="15" thickBot="1" x14ac:dyDescent="0.35">
      <c r="B7" s="11">
        <v>2.2512917986064953</v>
      </c>
      <c r="C7" s="12">
        <v>5.0683147624728688</v>
      </c>
      <c r="D7" s="11">
        <v>2.050270164379556</v>
      </c>
      <c r="E7" s="12">
        <v>4.2036077469449715</v>
      </c>
      <c r="F7" s="11">
        <v>2.8343891231452281</v>
      </c>
      <c r="G7" s="12">
        <v>8.0337617014039751</v>
      </c>
      <c r="H7" s="11">
        <v>1.3937663759585917</v>
      </c>
      <c r="I7" s="12">
        <v>1.9425847107527463</v>
      </c>
      <c r="J7" s="11">
        <v>1.9947003132247452</v>
      </c>
      <c r="K7" s="12">
        <v>3.9788293395788963</v>
      </c>
      <c r="L7" s="11">
        <v>2.4731713935695794</v>
      </c>
      <c r="M7" s="12">
        <v>6.1165767419708956</v>
      </c>
      <c r="N7" s="11">
        <v>2.7936160894318567</v>
      </c>
      <c r="O7" s="12">
        <v>7.8042908551325398</v>
      </c>
      <c r="P7" s="11">
        <v>1.7984040119467235</v>
      </c>
      <c r="Q7" s="12">
        <v>3.2342569901860707</v>
      </c>
      <c r="R7" s="11">
        <v>1.9615022438151495</v>
      </c>
      <c r="S7" s="12">
        <v>3.8474910524918662</v>
      </c>
      <c r="T7" s="11">
        <v>2.0630580624293118</v>
      </c>
      <c r="U7" s="12">
        <v>4.2562085689545857</v>
      </c>
      <c r="V7" s="11">
        <v>1.8261608959453874</v>
      </c>
      <c r="W7" s="12">
        <v>3.3348636178800604</v>
      </c>
      <c r="X7" s="11">
        <v>2.6195832197798796</v>
      </c>
      <c r="Y7" s="12">
        <v>6.8622162453523208</v>
      </c>
      <c r="Z7" s="11">
        <v>1.3137236682850553</v>
      </c>
      <c r="AA7" s="12">
        <v>1.7258698766123419</v>
      </c>
      <c r="AB7" s="11">
        <v>2.4706386779902956</v>
      </c>
      <c r="AC7" s="12">
        <v>6.1040554771816353</v>
      </c>
      <c r="AD7" s="11">
        <v>1.8991179875485542</v>
      </c>
      <c r="AE7" s="12">
        <v>3.6066491306304704</v>
      </c>
      <c r="AF7" s="11">
        <v>2.2353763433005955</v>
      </c>
      <c r="AG7" s="12">
        <v>4.9969073961879422</v>
      </c>
      <c r="AH7" s="11">
        <v>2.0856720914304723</v>
      </c>
      <c r="AI7" s="12">
        <v>4.35002807297196</v>
      </c>
      <c r="AJ7" s="11">
        <v>2.4336133554004498</v>
      </c>
      <c r="AK7" s="12">
        <v>5.9224739635834354</v>
      </c>
      <c r="AL7" s="11">
        <v>1.6808279085207734</v>
      </c>
      <c r="AM7" s="12">
        <v>2.8251824580623173</v>
      </c>
      <c r="AN7" s="11">
        <v>2.7020321287766471</v>
      </c>
      <c r="AO7" s="12">
        <v>7.3009776249412592</v>
      </c>
      <c r="AP7" s="11">
        <v>2.4890646599366639</v>
      </c>
      <c r="AQ7" s="12">
        <v>6.1954428813456204</v>
      </c>
      <c r="AR7" s="11">
        <v>2.4807312783775197</v>
      </c>
      <c r="AS7" s="12">
        <v>6.1540276755205632</v>
      </c>
      <c r="AT7" s="11">
        <v>2.4239173781615704</v>
      </c>
      <c r="AU7" s="12">
        <v>5.8753754561536615</v>
      </c>
      <c r="AV7" s="11">
        <v>2.25758772706331</v>
      </c>
      <c r="AW7" s="12">
        <v>5.0967023453868823</v>
      </c>
      <c r="AX7" s="11">
        <v>2.1412419425852827</v>
      </c>
      <c r="AY7" s="12">
        <v>4.584917056686395</v>
      </c>
      <c r="AZ7" s="11">
        <v>1.8389610707123492</v>
      </c>
      <c r="BA7" s="12">
        <v>3.3817778195955097</v>
      </c>
      <c r="BB7" s="11">
        <v>1.6428726885203377</v>
      </c>
      <c r="BC7" s="12">
        <v>2.6990306706860427</v>
      </c>
      <c r="BD7" s="11">
        <v>1.4951487660319727</v>
      </c>
      <c r="BE7" s="12">
        <v>2.2354698325669307</v>
      </c>
      <c r="BF7" s="11">
        <v>2.4042387467205457</v>
      </c>
      <c r="BG7" s="12">
        <v>5.7803639512323803</v>
      </c>
      <c r="BH7" s="11">
        <v>2.4680995314716192</v>
      </c>
      <c r="BI7" s="12">
        <v>6.0915152972504263</v>
      </c>
      <c r="BJ7" s="11">
        <v>2.401525040848949</v>
      </c>
      <c r="BK7" s="12">
        <v>5.7673225218245463</v>
      </c>
      <c r="BL7" s="11">
        <v>2.050270164379556</v>
      </c>
      <c r="BM7" s="12">
        <v>4.2036077469449715</v>
      </c>
      <c r="BN7" s="11">
        <v>2.3005830903233728</v>
      </c>
      <c r="BO7" s="12">
        <v>5.2926825554818402</v>
      </c>
      <c r="BP7" s="11">
        <v>1.091923300517313</v>
      </c>
      <c r="BQ7" s="12">
        <v>1.1922964942126222</v>
      </c>
      <c r="BR7" s="11">
        <v>2.3860067011331179</v>
      </c>
      <c r="BS7" s="12">
        <v>5.693027977852144</v>
      </c>
      <c r="BT7" s="11">
        <v>2.3589654264301534</v>
      </c>
      <c r="BU7" s="12">
        <v>5.5647178830927952</v>
      </c>
      <c r="BV7" s="11">
        <v>2.0992441689760155</v>
      </c>
      <c r="BW7" s="12">
        <v>4.4068260809798021</v>
      </c>
      <c r="BX7" s="11">
        <v>2.0333976031784289</v>
      </c>
      <c r="BY7" s="12">
        <v>4.1347058126117791</v>
      </c>
      <c r="BZ7" s="11">
        <v>2.2955604780570811</v>
      </c>
      <c r="CA7" s="12">
        <v>5.269597908417655</v>
      </c>
      <c r="CB7" s="11">
        <v>2.102913897864978</v>
      </c>
      <c r="CC7" s="12">
        <v>4.422246861833675</v>
      </c>
    </row>
    <row r="8" spans="1:81" x14ac:dyDescent="0.3">
      <c r="A8" t="s">
        <v>19</v>
      </c>
      <c r="B8" s="15">
        <f>SUM(B6,D6,F6,H6,J6,L6,N6,P6,R6,T6,V6,X6,Z6,AB6,AD6,AF6,AH6,AJ6,AL6,AN6,AP6,AR6,AT6,AV6,AX6,AZ6,BB6,BD6,BF6,BH6,BJ6,BL6,BN6,BP6,BR6,BT6,BV6,BX6,BZ6,CB6)</f>
        <v>40</v>
      </c>
      <c r="C8" s="15">
        <f>SUM(C6,E6,G6,I6,K6,M6,O6,Q6,S6,U6,W6,Y6,AA6,AC6,AE6,AG6,AI6,AK6,AM6,AO6,AQ6,AS6,AU6,AW6,AY6,BA6,BC6,BE6,BG6,BI6,BK6,BM6,BO6,BQ6,BS6,BU6,BW6,BY6,CA6,CC6)</f>
        <v>85.643169514775479</v>
      </c>
    </row>
    <row r="9" spans="1:81" ht="15" thickBot="1" x14ac:dyDescent="0.35">
      <c r="B9" s="15">
        <f>SUM(B7,D7,F7,H7,J7,L7,N7,P7,R7,T7,V7,X7,Z7,AB7,AD7,AF7,AH7,AJ7,AL7,AN7,AP7,AR7,AT7,AV7,AX7,AZ7,BB7,BD7,BF7,BH7,BJ7,BL7,BN7,BP7,BR7,BT7,BV7,BX7,BZ7,CB7)</f>
        <v>85.643169514775479</v>
      </c>
      <c r="C9" s="15">
        <f>SUM(C7,E7,G7,I7,K7,M7,O7,Q7,S7,U7,W7,Y7,AA7,AC7,AE7,AG7,AI7,AK7,AM7,AO7,AQ7,AS7,AU7,AW7,AY7,BA7,BC7,BE7,BG7,BI7,BK7,BM7,BO7,BQ7,BS7,BU7,BW7,BY7,CA7,CC7)</f>
        <v>189.55680116296944</v>
      </c>
    </row>
    <row r="10" spans="1:81" x14ac:dyDescent="0.3">
      <c r="A10" t="s">
        <v>26</v>
      </c>
      <c r="B10" s="9">
        <f t="array" ref="B10:C11">MINVERSE(B8:C9)</f>
        <v>0.76582553574732681</v>
      </c>
      <c r="C10" s="10">
        <v>-0.34600566043717795</v>
      </c>
    </row>
    <row r="11" spans="1:81" ht="15" thickBot="1" x14ac:dyDescent="0.35">
      <c r="B11" s="11">
        <v>-0.34600566043717795</v>
      </c>
      <c r="C11" s="12">
        <v>0.16160338875710747</v>
      </c>
    </row>
    <row r="12" spans="1:81" x14ac:dyDescent="0.3">
      <c r="A12" t="s">
        <v>28</v>
      </c>
      <c r="B12">
        <f>B2*B3</f>
        <v>14.16</v>
      </c>
      <c r="D12">
        <f>D2*D3</f>
        <v>12.05</v>
      </c>
      <c r="F12">
        <f>F2*F3</f>
        <v>54.24</v>
      </c>
      <c r="H12">
        <f t="shared" ref="H12" si="38">H2*H3</f>
        <v>4.3600000000000003</v>
      </c>
      <c r="J12">
        <f t="shared" ref="J12" si="39">J2*J3</f>
        <v>8.4600000000000009</v>
      </c>
      <c r="L12">
        <f t="shared" ref="L12" si="40">L2*L3</f>
        <v>23.27</v>
      </c>
      <c r="N12">
        <f t="shared" ref="N12" si="41">N2*N3</f>
        <v>53.1</v>
      </c>
      <c r="P12">
        <f t="shared" ref="P12" si="42">P2*P3</f>
        <v>2.63</v>
      </c>
      <c r="R12">
        <f t="shared" ref="R12" si="43">R2*R3</f>
        <v>1.62</v>
      </c>
      <c r="T12">
        <f t="shared" ref="T12" si="44">T2*T3</f>
        <v>7.96</v>
      </c>
      <c r="V12">
        <f t="shared" ref="V12" si="45">V2*V3</f>
        <v>5.22</v>
      </c>
      <c r="X12">
        <f t="shared" ref="X12" si="46">X2*X3</f>
        <v>34.729999999999997</v>
      </c>
      <c r="Z12">
        <f t="shared" ref="Z12" si="47">Z2*Z3</f>
        <v>4.45</v>
      </c>
      <c r="AB12">
        <f t="shared" ref="AB12" si="48">AB2*AB3</f>
        <v>20.99</v>
      </c>
      <c r="AD12">
        <f t="shared" ref="AD12" si="49">AD2*AD3</f>
        <v>11.75</v>
      </c>
      <c r="AF12">
        <f t="shared" ref="AF12" si="50">AF2*AF3</f>
        <v>10.58</v>
      </c>
      <c r="AH12">
        <f t="shared" ref="AH12" si="51">AH2*AH3</f>
        <v>11.61</v>
      </c>
      <c r="AJ12">
        <f t="shared" ref="AJ12" si="52">AJ2*AJ3</f>
        <v>19.87</v>
      </c>
      <c r="AL12">
        <f t="shared" ref="AL12" si="53">AL2*AL3</f>
        <v>1.08</v>
      </c>
      <c r="AN12">
        <f t="shared" ref="AN12" si="54">AN2*AN3</f>
        <v>31.67</v>
      </c>
      <c r="AP12">
        <f t="shared" ref="AP12" si="55">AP2*AP3</f>
        <v>24.66</v>
      </c>
      <c r="AR12">
        <f t="shared" ref="AR12" si="56">AR2*AR3</f>
        <v>25.14</v>
      </c>
      <c r="AT12">
        <f t="shared" ref="AT12" si="57">AT2*AT3</f>
        <v>20.61</v>
      </c>
      <c r="AV12">
        <f t="shared" ref="AV12" si="58">AV2*AV3</f>
        <v>14.11</v>
      </c>
      <c r="AX12">
        <f t="shared" ref="AX12" si="59">AX2*AX3</f>
        <v>9.82</v>
      </c>
      <c r="AZ12">
        <f t="shared" ref="AZ12" si="60">AZ2*AZ3</f>
        <v>9.51</v>
      </c>
      <c r="BB12">
        <f t="shared" ref="BB12" si="61">BB2*BB3</f>
        <v>7.56</v>
      </c>
      <c r="BD12">
        <f t="shared" ref="BD12" si="62">BD2*BD3</f>
        <v>6.48</v>
      </c>
      <c r="BF12">
        <f t="shared" ref="BF12" si="63">BF2*BF3</f>
        <v>17.72</v>
      </c>
      <c r="BH12">
        <f t="shared" ref="BH12" si="64">BH2*BH3</f>
        <v>25.15</v>
      </c>
      <c r="BJ12">
        <f t="shared" ref="BJ12" si="65">BJ2*BJ3</f>
        <v>18.670000000000002</v>
      </c>
      <c r="BL12">
        <f t="shared" ref="BL12" si="66">BL2*BL3</f>
        <v>8.7100000000000009</v>
      </c>
      <c r="BN12">
        <f t="shared" ref="BN12" si="67">BN2*BN3</f>
        <v>25.55</v>
      </c>
      <c r="BP12">
        <f t="shared" ref="BP12" si="68">BP2*BP3</f>
        <v>7.14</v>
      </c>
      <c r="BR12">
        <f t="shared" ref="BR12" si="69">BR2*BR3</f>
        <v>21.25</v>
      </c>
      <c r="BT12">
        <f t="shared" ref="BT12" si="70">BT2*BT3</f>
        <v>17.190000000000001</v>
      </c>
      <c r="BV12">
        <f t="shared" ref="BV12" si="71">BV2*BV3</f>
        <v>13.1</v>
      </c>
      <c r="BX12">
        <f t="shared" ref="BX12" si="72">BX2*BX3</f>
        <v>8.3699999999999992</v>
      </c>
      <c r="BZ12">
        <f t="shared" ref="BZ12" si="73">BZ2*BZ3</f>
        <v>19.37</v>
      </c>
      <c r="CB12">
        <f t="shared" ref="CB12" si="74">CB2*CB3</f>
        <v>13.05</v>
      </c>
    </row>
    <row r="13" spans="1:81" ht="15" thickBot="1" x14ac:dyDescent="0.35">
      <c r="B13">
        <f>B2*B4</f>
        <v>31.878291868267972</v>
      </c>
      <c r="D13">
        <f>D2*D4</f>
        <v>24.70575548077365</v>
      </c>
      <c r="F13">
        <f>F2*F4</f>
        <v>153.73726603939718</v>
      </c>
      <c r="H13">
        <f t="shared" ref="H13" si="75">H2*H4</f>
        <v>6.07682139917946</v>
      </c>
      <c r="J13">
        <f t="shared" ref="J13" si="76">J2*J4</f>
        <v>16.875164649881345</v>
      </c>
      <c r="L13">
        <f t="shared" ref="L13" si="77">L2*L4</f>
        <v>57.550698328364113</v>
      </c>
      <c r="N13">
        <f t="shared" ref="N13" si="78">N2*N4</f>
        <v>148.34101434883161</v>
      </c>
      <c r="P13">
        <f t="shared" ref="P13" si="79">P2*P4</f>
        <v>4.7298025514198825</v>
      </c>
      <c r="R13">
        <f t="shared" ref="R13" si="80">R2*R4</f>
        <v>3.1776336349805425</v>
      </c>
      <c r="T13">
        <f t="shared" ref="T13" si="81">T2*T4</f>
        <v>16.421942176937321</v>
      </c>
      <c r="V13">
        <f t="shared" ref="V13" si="82">V2*V4</f>
        <v>9.532559876834922</v>
      </c>
      <c r="X13">
        <f t="shared" ref="X13" si="83">X2*X4</f>
        <v>90.978125222955214</v>
      </c>
      <c r="Z13">
        <f t="shared" ref="Z13" si="84">Z2*Z4</f>
        <v>5.8460703238684966</v>
      </c>
      <c r="AB13">
        <f t="shared" ref="AB13" si="85">AB2*AB4</f>
        <v>51.858705851016303</v>
      </c>
      <c r="AD13">
        <f t="shared" ref="AD13" si="86">AD2*AD4</f>
        <v>22.314636353695512</v>
      </c>
      <c r="AF13">
        <f t="shared" ref="AF13" si="87">AF2*AF4</f>
        <v>23.6502817121203</v>
      </c>
      <c r="AH13">
        <f t="shared" ref="AH13" si="88">AH2*AH4</f>
        <v>24.214652981507783</v>
      </c>
      <c r="AJ13">
        <f t="shared" ref="AJ13" si="89">AJ2*AJ4</f>
        <v>48.35589737180694</v>
      </c>
      <c r="AL13">
        <f t="shared" ref="AL13" si="90">AL2*AL4</f>
        <v>1.8152941412024353</v>
      </c>
      <c r="AN13">
        <f t="shared" ref="AN13" si="91">AN2*AN4</f>
        <v>85.573357518356417</v>
      </c>
      <c r="AP13">
        <f t="shared" ref="AP13" si="92">AP2*AP4</f>
        <v>61.380334514038132</v>
      </c>
      <c r="AR13">
        <f t="shared" ref="AR13" si="93">AR2*AR4</f>
        <v>62.365584338410848</v>
      </c>
      <c r="AT13">
        <f t="shared" ref="AT13" si="94">AT2*AT4</f>
        <v>49.956937163909963</v>
      </c>
      <c r="AV13">
        <f t="shared" ref="AV13" si="95">AV2*AV4</f>
        <v>31.854562828863305</v>
      </c>
      <c r="AX13">
        <f t="shared" ref="AX13" si="96">AX2*AX4</f>
        <v>21.026995876187478</v>
      </c>
      <c r="AZ13">
        <f t="shared" ref="AZ13" si="97">AZ2*AZ4</f>
        <v>17.488519782474441</v>
      </c>
      <c r="BB13">
        <f t="shared" ref="BB13" si="98">BB2*BB4</f>
        <v>12.420117525213753</v>
      </c>
      <c r="BD13">
        <f t="shared" ref="BD13" si="99">BD2*BD4</f>
        <v>9.6885640038871834</v>
      </c>
      <c r="BF13">
        <f t="shared" ref="BF13" si="100">BF2*BF4</f>
        <v>42.603110591888068</v>
      </c>
      <c r="BH13">
        <f t="shared" ref="BH13" si="101">BH2*BH4</f>
        <v>62.072703216511222</v>
      </c>
      <c r="BJ13">
        <f t="shared" ref="BJ13" si="102">BJ2*BJ4</f>
        <v>44.836472512649884</v>
      </c>
      <c r="BL13">
        <f t="shared" ref="BL13" si="103">BL2*BL4</f>
        <v>17.857853131745934</v>
      </c>
      <c r="BN13">
        <f t="shared" ref="BN13" si="104">BN2*BN4</f>
        <v>58.779897957762181</v>
      </c>
      <c r="BP13">
        <f t="shared" ref="BP13" si="105">BP2*BP4</f>
        <v>7.7963323656936145</v>
      </c>
      <c r="BR13">
        <f t="shared" ref="BR13" si="106">BR2*BR4</f>
        <v>50.702642399078755</v>
      </c>
      <c r="BT13">
        <f t="shared" ref="BT13" si="107">BT2*BT4</f>
        <v>40.550615680334339</v>
      </c>
      <c r="BV13">
        <f t="shared" ref="BV13" si="108">BV2*BV4</f>
        <v>27.500098613585802</v>
      </c>
      <c r="BX13">
        <f t="shared" ref="BX13" si="109">BX2*BX4</f>
        <v>17.019537938603449</v>
      </c>
      <c r="BZ13">
        <f t="shared" ref="BZ13" si="110">BZ2*BZ4</f>
        <v>44.465006459965664</v>
      </c>
      <c r="CB13">
        <f t="shared" ref="CB13" si="111">CB2*CB4</f>
        <v>27.443026367137964</v>
      </c>
    </row>
    <row r="14" spans="1:81" x14ac:dyDescent="0.3">
      <c r="A14" t="s">
        <v>6</v>
      </c>
      <c r="B14" s="36">
        <f>SUM(B12:CB12)</f>
        <v>646.96</v>
      </c>
    </row>
    <row r="15" spans="1:81" ht="15" thickBot="1" x14ac:dyDescent="0.35">
      <c r="B15" s="38">
        <f>SUM(B13:CB13)</f>
        <v>1535.4428850993395</v>
      </c>
    </row>
    <row r="16" spans="1:81" x14ac:dyDescent="0.3">
      <c r="A16" t="s">
        <v>29</v>
      </c>
      <c r="B16" s="36">
        <f t="array" ref="B16:B17">MMULT(B10:C11,B14:B15)</f>
        <v>-35.813440915272338</v>
      </c>
    </row>
    <row r="17" spans="1:80" ht="15" thickBot="1" x14ac:dyDescent="0.35">
      <c r="B17" s="38">
        <v>24.280951398606589</v>
      </c>
    </row>
    <row r="18" spans="1:80" x14ac:dyDescent="0.3">
      <c r="A18" s="55" t="s">
        <v>33</v>
      </c>
      <c r="B18" s="55"/>
      <c r="C18" s="55"/>
      <c r="D18" t="s">
        <v>13</v>
      </c>
      <c r="E18" s="43">
        <v>16.173999999999999</v>
      </c>
    </row>
    <row r="19" spans="1:80" x14ac:dyDescent="0.3">
      <c r="A19" t="s">
        <v>9</v>
      </c>
      <c r="B19">
        <f>24.281*LN(B1)-35.8134</f>
        <v>18.850216161964312</v>
      </c>
      <c r="D19">
        <f>24.281*LN(D1)-35.8134</f>
        <v>13.969209861299994</v>
      </c>
      <c r="F19">
        <f t="shared" ref="F19" si="112">24.281*LN(F1)-35.8134</f>
        <v>33.008402299089283</v>
      </c>
      <c r="H19">
        <f t="shared" ref="H19" si="113">24.281*LN(H1)-35.8134</f>
        <v>-1.9713586253494384</v>
      </c>
      <c r="J19">
        <f t="shared" ref="J19" si="114">24.281*LN(J1)-35.8134</f>
        <v>12.619918305410032</v>
      </c>
      <c r="L19">
        <f t="shared" ref="L19" si="115">24.281*LN(L1)-35.8134</f>
        <v>24.237674607262953</v>
      </c>
      <c r="N19">
        <f t="shared" ref="N19" si="116">24.281*LN(N1)-35.8134</f>
        <v>32.018392267494903</v>
      </c>
      <c r="P19">
        <f t="shared" ref="P19" si="117">24.281*LN(P1)-35.8134</f>
        <v>7.8536478140783927</v>
      </c>
      <c r="R19">
        <f t="shared" ref="R19" si="118">24.281*LN(R1)-35.8134</f>
        <v>11.813835982075638</v>
      </c>
      <c r="T19">
        <f t="shared" ref="T19" si="119">24.281*LN(T1)-35.8134</f>
        <v>14.279712813846118</v>
      </c>
      <c r="V19">
        <f t="shared" ref="V19" si="120">24.281*LN(V1)-35.8134</f>
        <v>8.5276127144499512</v>
      </c>
      <c r="X19">
        <f t="shared" ref="X19" si="121">24.281*LN(X1)-35.8134</f>
        <v>27.792700159475253</v>
      </c>
      <c r="Z19">
        <f t="shared" ref="Z19" si="122">24.281*LN(Z1)-35.8134</f>
        <v>-3.9148756103705757</v>
      </c>
      <c r="AB19">
        <f t="shared" ref="AB19" si="123">24.281*LN(AB1)-35.8134</f>
        <v>24.176177740282363</v>
      </c>
      <c r="AD19">
        <f t="shared" ref="AD19" si="124">24.281*LN(AD1)-35.8134</f>
        <v>10.299083855666439</v>
      </c>
      <c r="AF19">
        <f t="shared" ref="AF19" si="125">24.281*LN(AF1)-35.8134</f>
        <v>18.463772991681758</v>
      </c>
      <c r="AH19">
        <f t="shared" ref="AH19" si="126">24.281*LN(AH1)-35.8134</f>
        <v>14.828804052023294</v>
      </c>
      <c r="AJ19">
        <f t="shared" ref="AJ19" si="127">24.281*LN(AJ1)-35.8134</f>
        <v>23.277165882478315</v>
      </c>
      <c r="AL19">
        <f t="shared" ref="AL19" si="128">24.281*LN(AL1)-35.8134</f>
        <v>4.9987824467928945</v>
      </c>
      <c r="AN19">
        <f t="shared" ref="AN19" si="129">24.281*LN(AN1)-35.8134</f>
        <v>29.794642118825763</v>
      </c>
      <c r="AP19">
        <f t="shared" ref="AP19" si="130">24.281*LN(AP1)-35.8134</f>
        <v>24.623579007922132</v>
      </c>
      <c r="AR19">
        <f t="shared" ref="AR19" si="131">24.281*LN(AR1)-35.8134</f>
        <v>24.421236170284551</v>
      </c>
      <c r="AT19">
        <f t="shared" ref="AT19" si="132">24.281*LN(AT1)-35.8134</f>
        <v>23.041737859141087</v>
      </c>
      <c r="AV19">
        <f t="shared" ref="AV19" si="133">24.281*LN(AV1)-35.8134</f>
        <v>19.003087600824223</v>
      </c>
      <c r="AX19">
        <f t="shared" ref="AX19" si="134">24.281*LN(AX1)-35.8134</f>
        <v>16.178095607913242</v>
      </c>
      <c r="AZ19">
        <f t="shared" ref="AZ19" si="135">24.281*LN(AZ1)-35.8134</f>
        <v>8.8384137579665492</v>
      </c>
      <c r="BB19">
        <f t="shared" ref="BB19" si="136">24.281*LN(BB1)-35.8134</f>
        <v>4.0771917499623171</v>
      </c>
      <c r="BD19">
        <f t="shared" ref="BD19" si="137">24.281*LN(BD1)-35.8134</f>
        <v>0.49030718802232798</v>
      </c>
      <c r="BF19">
        <f t="shared" ref="BF19" si="138">24.281*LN(BF1)-35.8134</f>
        <v>22.563921009121565</v>
      </c>
      <c r="BH19">
        <f t="shared" ref="BH19" si="139">24.281*LN(BH1)-35.8134</f>
        <v>24.114524723662385</v>
      </c>
      <c r="BJ19">
        <f t="shared" ref="BJ19" si="140">24.281*LN(BJ1)-35.8134</f>
        <v>22.498029516853329</v>
      </c>
      <c r="BL19">
        <f t="shared" ref="BL19" si="141">24.281*LN(BL1)-35.8134</f>
        <v>13.969209861299994</v>
      </c>
      <c r="BN19">
        <f t="shared" ref="BN19" si="142">24.281*LN(BN1)-35.8134</f>
        <v>20.047058016141811</v>
      </c>
      <c r="BP19">
        <f t="shared" ref="BP19" si="143">24.281*LN(BP1)-35.8134</f>
        <v>-9.3004103401391269</v>
      </c>
      <c r="BR19">
        <f t="shared" ref="BR19" si="144">24.281*LN(BR1)-35.8134</f>
        <v>22.121228710213231</v>
      </c>
      <c r="BT19">
        <f t="shared" ref="BT19" si="145">24.281*LN(BT1)-35.8134</f>
        <v>21.464639519150552</v>
      </c>
      <c r="BV19">
        <f t="shared" ref="BV19" si="146">24.281*LN(BV1)-35.8134</f>
        <v>15.158347666906629</v>
      </c>
      <c r="BX19">
        <f t="shared" ref="BX19" si="147">24.281*LN(BX1)-35.8134</f>
        <v>13.559527202775428</v>
      </c>
      <c r="BZ19">
        <f t="shared" ref="BZ19" si="148">24.281*LN(BZ1)-35.8134</f>
        <v>19.925103967703983</v>
      </c>
      <c r="CB19">
        <f t="shared" ref="CB19" si="149">24.281*LN(CB1)-35.8134</f>
        <v>15.247452354059526</v>
      </c>
    </row>
    <row r="20" spans="1:80" x14ac:dyDescent="0.3">
      <c r="A20" t="s">
        <v>10</v>
      </c>
      <c r="B20">
        <f>POWER(B2-B19,2)</f>
        <v>21.998127645951239</v>
      </c>
      <c r="D20">
        <f>POWER(D2-D19,2)</f>
        <v>3.6833664917111402</v>
      </c>
      <c r="F20">
        <f t="shared" ref="F20" si="150">POWER(F2-F19,2)</f>
        <v>450.7807409333173</v>
      </c>
      <c r="H20">
        <f t="shared" ref="H20" si="151">POWER(H2-H19,2)</f>
        <v>40.086102042786735</v>
      </c>
      <c r="J20">
        <f t="shared" ref="J20" si="152">POWER(J2-J19,2)</f>
        <v>17.304920307685464</v>
      </c>
      <c r="L20">
        <f t="shared" ref="L20" si="153">POWER(L2-L19,2)</f>
        <v>0.93639414554151112</v>
      </c>
      <c r="N20">
        <f t="shared" ref="N20" si="154">POWER(N2-N19,2)</f>
        <v>444.43418458721874</v>
      </c>
      <c r="P20">
        <f t="shared" ref="P20" si="155">POWER(P2-P19,2)</f>
        <v>27.286496485525973</v>
      </c>
      <c r="R20">
        <f t="shared" ref="R20" si="156">POWER(R2-R19,2)</f>
        <v>103.91429202945996</v>
      </c>
      <c r="T20">
        <f t="shared" ref="T20" si="157">POWER(T2-T19,2)</f>
        <v>39.938770049490813</v>
      </c>
      <c r="V20">
        <f t="shared" ref="V20" si="158">POWER(V2-V19,2)</f>
        <v>10.940301868790975</v>
      </c>
      <c r="X20">
        <f t="shared" ref="X20" si="159">POWER(X2-X19,2)</f>
        <v>48.126129077344643</v>
      </c>
      <c r="Z20">
        <f t="shared" ref="Z20" si="160">POWER(Z2-Z19,2)</f>
        <v>69.971143976972499</v>
      </c>
      <c r="AB20">
        <f t="shared" ref="AB20" si="161">POWER(AB2-AB19,2)</f>
        <v>10.151728592670832</v>
      </c>
      <c r="AD20">
        <f t="shared" ref="AD20" si="162">POWER(AD2-AD19,2)</f>
        <v>2.105157657887768</v>
      </c>
      <c r="AF20">
        <f t="shared" ref="AF20" si="163">POWER(AF2-AF19,2)</f>
        <v>62.153876584370728</v>
      </c>
      <c r="AH20">
        <f t="shared" ref="AH20" si="164">POWER(AH2-AH19,2)</f>
        <v>10.36069952532158</v>
      </c>
      <c r="AJ20">
        <f t="shared" ref="AJ20" si="165">POWER(AJ2-AJ19,2)</f>
        <v>11.608779350724225</v>
      </c>
      <c r="AL20">
        <f t="shared" ref="AL20" si="166">POWER(AL2-AL19,2)</f>
        <v>15.356855865292104</v>
      </c>
      <c r="AN20">
        <f t="shared" ref="AN20" si="167">POWER(AN2-AN19,2)</f>
        <v>3.5169671824823299</v>
      </c>
      <c r="AP20">
        <f t="shared" ref="AP20" si="168">POWER(AP2-AP19,2)</f>
        <v>1.3264886639361541E-3</v>
      </c>
      <c r="AR20">
        <f t="shared" ref="AR20" si="169">POWER(AR2-AR19,2)</f>
        <v>0.51662144290721934</v>
      </c>
      <c r="AT20">
        <f t="shared" ref="AT20" si="170">POWER(AT2-AT19,2)</f>
        <v>5.9133490155800779</v>
      </c>
      <c r="AV20">
        <f t="shared" ref="AV20" si="171">POWER(AV2-AV19,2)</f>
        <v>23.942306269339756</v>
      </c>
      <c r="AX20">
        <f t="shared" ref="AX20" si="172">POWER(AX2-AX19,2)</f>
        <v>40.425379759365661</v>
      </c>
      <c r="AZ20">
        <f t="shared" ref="AZ20" si="173">POWER(AZ2-AZ19,2)</f>
        <v>0.45102808048861254</v>
      </c>
      <c r="BB20">
        <f t="shared" ref="BB20" si="174">POWER(BB2-BB19,2)</f>
        <v>12.129953306530544</v>
      </c>
      <c r="BD20">
        <f t="shared" ref="BD20" si="175">POWER(BD2-BD19,2)</f>
        <v>35.876419981856998</v>
      </c>
      <c r="BF20">
        <f t="shared" ref="BF20" si="176">POWER(BF2-BF19,2)</f>
        <v>23.463570742609289</v>
      </c>
      <c r="BH20">
        <f t="shared" ref="BH20" si="177">POWER(BH2-BH19,2)</f>
        <v>1.0722090479064581</v>
      </c>
      <c r="BJ20">
        <f t="shared" ref="BJ20" si="178">POWER(BJ2-BJ19,2)</f>
        <v>14.653809981900316</v>
      </c>
      <c r="BL20">
        <f t="shared" ref="BL20" si="179">POWER(BL2-BL19,2)</f>
        <v>27.659288365195096</v>
      </c>
      <c r="BN20">
        <f t="shared" ref="BN20" si="180">POWER(BN2-BN19,2)</f>
        <v>30.282370477709105</v>
      </c>
      <c r="BP20">
        <f t="shared" ref="BP20" si="181">POWER(BP2-BP19,2)</f>
        <v>270.28709215215355</v>
      </c>
      <c r="BR20">
        <f t="shared" ref="BR20" si="182">POWER(BR2-BR19,2)</f>
        <v>0.75903946549980961</v>
      </c>
      <c r="BT20">
        <f t="shared" ref="BT20" si="183">POWER(BT2-BT19,2)</f>
        <v>18.272543018683649</v>
      </c>
      <c r="BV20">
        <f t="shared" ref="BV20" si="184">POWER(BV2-BV19,2)</f>
        <v>4.2367951178599625</v>
      </c>
      <c r="BX20">
        <f t="shared" ref="BX20" si="185">POWER(BX2-BX19,2)</f>
        <v>26.931192588346164</v>
      </c>
      <c r="BZ20">
        <f t="shared" ref="BZ20" si="186">POWER(BZ2-BZ19,2)</f>
        <v>0.30814041496070321</v>
      </c>
      <c r="CB20">
        <f t="shared" ref="CB20" si="187">POWER(CB2-CB19,2)</f>
        <v>4.8287968483617476</v>
      </c>
    </row>
    <row r="21" spans="1:80" x14ac:dyDescent="0.3">
      <c r="A21" t="s">
        <v>31</v>
      </c>
      <c r="B21">
        <f>POWER(B2-$E$18,2)</f>
        <v>4.0561959999999972</v>
      </c>
      <c r="D21">
        <f t="shared" ref="D21" si="188">POWER(D2-$E$18,2)</f>
        <v>17.00737599999999</v>
      </c>
      <c r="F21">
        <f t="shared" ref="F21" si="189">POWER(F2-$E$18,2)</f>
        <v>1449.0203560000002</v>
      </c>
      <c r="H21">
        <f t="shared" ref="H21" si="190">POWER(H2-$E$18,2)</f>
        <v>139.57059599999999</v>
      </c>
      <c r="J21">
        <f t="shared" ref="J21" si="191">POWER(J2-$E$18,2)</f>
        <v>59.505795999999982</v>
      </c>
      <c r="L21">
        <f t="shared" ref="L21" si="192">POWER(L2-$E$18,2)</f>
        <v>50.353216000000003</v>
      </c>
      <c r="N21">
        <f t="shared" ref="N21" si="193">POWER(N2-$E$18,2)</f>
        <v>1363.5294760000002</v>
      </c>
      <c r="P21">
        <f t="shared" ref="P21" si="194">POWER(P2-$E$18,2)</f>
        <v>183.43993600000002</v>
      </c>
      <c r="R21">
        <f t="shared" ref="R21" si="195">POWER(R2-$E$18,2)</f>
        <v>211.81891599999994</v>
      </c>
      <c r="T21">
        <f t="shared" ref="T21" si="196">POWER(T2-$E$18,2)</f>
        <v>67.469795999999974</v>
      </c>
      <c r="V21">
        <f t="shared" ref="V21" si="197">POWER(V2-$E$18,2)</f>
        <v>119.99011600000001</v>
      </c>
      <c r="X21">
        <f t="shared" ref="X21" si="198">POWER(X2-$E$18,2)</f>
        <v>344.32513599999993</v>
      </c>
      <c r="Z21">
        <f t="shared" ref="Z21" si="199">POWER(Z2-$E$18,2)</f>
        <v>137.45217600000001</v>
      </c>
      <c r="AB21">
        <f t="shared" ref="AB21" si="200">POWER(AB2-$E$18,2)</f>
        <v>23.19385599999999</v>
      </c>
      <c r="AD21">
        <f t="shared" ref="AD21" si="201">POWER(AD2-$E$18,2)</f>
        <v>19.571775999999996</v>
      </c>
      <c r="AF21">
        <f t="shared" ref="AF21" si="202">POWER(AF2-$E$18,2)</f>
        <v>31.292835999999994</v>
      </c>
      <c r="AH21">
        <f t="shared" ref="AH21" si="203">POWER(AH2-$E$18,2)</f>
        <v>20.830096000000001</v>
      </c>
      <c r="AJ21">
        <f t="shared" ref="AJ21" si="204">POWER(AJ2-$E$18,2)</f>
        <v>13.66041600000001</v>
      </c>
      <c r="AL21">
        <f t="shared" ref="AL21" si="205">POWER(AL2-$E$18,2)</f>
        <v>227.828836</v>
      </c>
      <c r="AN21">
        <f t="shared" ref="AN21" si="206">POWER(AN2-$E$18,2)</f>
        <v>240.12601600000008</v>
      </c>
      <c r="AP21">
        <f t="shared" ref="AP21" si="207">POWER(AP2-$E$18,2)</f>
        <v>72.012196000000017</v>
      </c>
      <c r="AR21">
        <f t="shared" ref="AR21" si="208">POWER(AR2-$E$18,2)</f>
        <v>80.389156000000014</v>
      </c>
      <c r="AT21">
        <f t="shared" ref="AT21" si="209">POWER(AT2-$E$18,2)</f>
        <v>19.678096</v>
      </c>
      <c r="AV21">
        <f t="shared" ref="AV21" si="210">POWER(AV2-$E$18,2)</f>
        <v>4.2600959999999999</v>
      </c>
      <c r="AX21">
        <f t="shared" ref="AX21" si="211">POWER(AX2-$E$18,2)</f>
        <v>40.373315999999988</v>
      </c>
      <c r="AZ21">
        <f t="shared" ref="AZ21" si="212">POWER(AZ2-$E$18,2)</f>
        <v>44.408895999999999</v>
      </c>
      <c r="BB21">
        <f t="shared" ref="BB21" si="213">POWER(BB2-$E$18,2)</f>
        <v>74.200996000000018</v>
      </c>
      <c r="BD21">
        <f t="shared" ref="BD21" si="214">POWER(BD2-$E$18,2)</f>
        <v>93.973635999999985</v>
      </c>
      <c r="BF21">
        <f t="shared" ref="BF21" si="215">POWER(BF2-$E$18,2)</f>
        <v>2.3901159999999981</v>
      </c>
      <c r="BH21">
        <f t="shared" ref="BH21" si="216">POWER(BH2-$E$18,2)</f>
        <v>80.568575999999979</v>
      </c>
      <c r="BJ21">
        <f t="shared" ref="BJ21" si="217">POWER(BJ2-$E$18,2)</f>
        <v>6.2300160000000107</v>
      </c>
      <c r="BL21">
        <f t="shared" ref="BL21" si="218">POWER(BL2-$E$18,2)</f>
        <v>55.711295999999983</v>
      </c>
      <c r="BN21">
        <f t="shared" ref="BN21" si="219">POWER(BN2-$E$18,2)</f>
        <v>87.909376000000023</v>
      </c>
      <c r="BP21">
        <f t="shared" ref="BP21" si="220">POWER(BP2-$E$18,2)</f>
        <v>81.613155999999975</v>
      </c>
      <c r="BR21">
        <f t="shared" ref="BR21" si="221">POWER(BR2-$E$18,2)</f>
        <v>25.765776000000006</v>
      </c>
      <c r="BT21">
        <f t="shared" ref="BT21" si="222">POWER(BT2-$E$18,2)</f>
        <v>1.0322560000000036</v>
      </c>
      <c r="BV21">
        <f t="shared" ref="BV21" si="223">POWER(BV2-$E$18,2)</f>
        <v>9.4494759999999989</v>
      </c>
      <c r="BX21">
        <f t="shared" ref="BX21" si="224">POWER(BX2-$E$18,2)</f>
        <v>60.902416000000002</v>
      </c>
      <c r="BZ21">
        <f t="shared" ref="BZ21" si="225">POWER(BZ2-$E$18,2)</f>
        <v>10.214416000000009</v>
      </c>
      <c r="CB21">
        <f t="shared" ref="CB21" si="226">POWER(CB2-$E$18,2)</f>
        <v>9.7593759999999925</v>
      </c>
    </row>
    <row r="23" spans="1:80" x14ac:dyDescent="0.3">
      <c r="A23" t="s">
        <v>11</v>
      </c>
      <c r="B23">
        <f>SUM(B20:CB20)/38</f>
        <v>50.964901762275396</v>
      </c>
    </row>
    <row r="24" spans="1:80" x14ac:dyDescent="0.3">
      <c r="A24" t="s">
        <v>15</v>
      </c>
      <c r="B24">
        <f>1-(SUM(B20:CC20)/SUM(B21:CC21))</f>
        <v>0.65323080550884804</v>
      </c>
    </row>
    <row r="25" spans="1:80" x14ac:dyDescent="0.3">
      <c r="A25" t="s">
        <v>16</v>
      </c>
      <c r="B25">
        <f>1-(39/38)*(SUM(B20:CC20)/SUM(B21:CC21))</f>
        <v>0.64410530039065983</v>
      </c>
    </row>
    <row r="26" spans="1:80" x14ac:dyDescent="0.3">
      <c r="A26" t="s">
        <v>17</v>
      </c>
      <c r="B26">
        <f>(38*POWER(B24,2)/POWER(B24,2))</f>
        <v>38</v>
      </c>
    </row>
    <row r="27" spans="1:80" x14ac:dyDescent="0.3">
      <c r="A27" t="s">
        <v>18</v>
      </c>
      <c r="B27">
        <f>1-_xlfn.F.DIST(B26,1,38,1)</f>
        <v>3.3873272231588203E-7</v>
      </c>
    </row>
  </sheetData>
  <mergeCells count="1">
    <mergeCell ref="A18:C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0"/>
  <sheetViews>
    <sheetView topLeftCell="A4" zoomScale="70" zoomScaleNormal="70" workbookViewId="0">
      <selection activeCell="A32" sqref="A32"/>
    </sheetView>
  </sheetViews>
  <sheetFormatPr defaultRowHeight="14.4" x14ac:dyDescent="0.3"/>
  <cols>
    <col min="2" max="2" width="12.44140625" bestFit="1" customWidth="1"/>
  </cols>
  <sheetData>
    <row r="1" spans="1:81" ht="15" thickBot="1" x14ac:dyDescent="0.35">
      <c r="A1" s="1" t="s">
        <v>0</v>
      </c>
      <c r="B1" s="3">
        <v>9.5</v>
      </c>
      <c r="D1" s="3">
        <v>7.77</v>
      </c>
      <c r="F1" s="3">
        <v>17.02</v>
      </c>
      <c r="H1" s="3">
        <v>4.03</v>
      </c>
      <c r="J1" s="3">
        <v>7.35</v>
      </c>
      <c r="L1" s="3">
        <v>11.86</v>
      </c>
      <c r="N1" s="3">
        <v>16.34</v>
      </c>
      <c r="P1" s="3">
        <v>6.04</v>
      </c>
      <c r="R1" s="3">
        <v>7.11</v>
      </c>
      <c r="T1" s="3">
        <v>7.87</v>
      </c>
      <c r="V1" s="3">
        <v>6.21</v>
      </c>
      <c r="X1" s="3">
        <v>13.73</v>
      </c>
      <c r="Z1" s="3">
        <v>3.72</v>
      </c>
      <c r="AB1" s="3">
        <v>11.83</v>
      </c>
      <c r="AD1" s="3">
        <v>6.68</v>
      </c>
      <c r="AF1" s="3">
        <v>9.35</v>
      </c>
      <c r="AH1" s="3">
        <v>8.0500000000000007</v>
      </c>
      <c r="AJ1" s="3">
        <v>11.4</v>
      </c>
      <c r="AL1" s="3">
        <v>5.37</v>
      </c>
      <c r="AN1" s="3">
        <v>14.91</v>
      </c>
      <c r="AP1" s="3">
        <v>12.05</v>
      </c>
      <c r="AR1" s="3">
        <v>11.95</v>
      </c>
      <c r="AT1" s="3">
        <v>11.29</v>
      </c>
      <c r="AV1" s="3">
        <v>9.56</v>
      </c>
      <c r="AX1" s="3">
        <v>8.51</v>
      </c>
      <c r="AZ1" s="3">
        <v>6.29</v>
      </c>
      <c r="BB1" s="3">
        <v>5.17</v>
      </c>
      <c r="BD1" s="3">
        <v>4.46</v>
      </c>
      <c r="BF1" s="3">
        <v>11.07</v>
      </c>
      <c r="BH1" s="3">
        <v>11.8</v>
      </c>
      <c r="BJ1" s="3">
        <v>11.04</v>
      </c>
      <c r="BL1" s="3">
        <v>7.77</v>
      </c>
      <c r="BN1" s="3">
        <v>9.98</v>
      </c>
      <c r="BP1" s="3">
        <v>2.98</v>
      </c>
      <c r="BR1" s="3">
        <v>10.87</v>
      </c>
      <c r="BT1" s="3">
        <v>10.58</v>
      </c>
      <c r="BV1" s="3">
        <v>8.16</v>
      </c>
      <c r="BX1" s="3">
        <v>7.64</v>
      </c>
      <c r="BZ1" s="3">
        <v>9.93</v>
      </c>
      <c r="CB1" s="3">
        <v>8.19</v>
      </c>
    </row>
    <row r="2" spans="1:81" ht="15" thickBot="1" x14ac:dyDescent="0.35">
      <c r="A2" s="7" t="s">
        <v>1</v>
      </c>
      <c r="B2" s="8">
        <v>14.16</v>
      </c>
      <c r="D2" s="8">
        <v>12.05</v>
      </c>
      <c r="F2" s="4">
        <v>54.24</v>
      </c>
      <c r="H2" s="4">
        <v>4.3600000000000003</v>
      </c>
      <c r="J2" s="4">
        <v>8.4600000000000009</v>
      </c>
      <c r="L2" s="4">
        <v>23.27</v>
      </c>
      <c r="N2" s="4">
        <v>53.1</v>
      </c>
      <c r="P2" s="4">
        <v>2.63</v>
      </c>
      <c r="R2" s="4">
        <v>1.62</v>
      </c>
      <c r="T2" s="4">
        <v>7.96</v>
      </c>
      <c r="V2" s="4">
        <v>5.22</v>
      </c>
      <c r="X2" s="4">
        <v>34.729999999999997</v>
      </c>
      <c r="Z2" s="4">
        <v>4.45</v>
      </c>
      <c r="AB2" s="4">
        <v>20.99</v>
      </c>
      <c r="AD2" s="4">
        <v>11.75</v>
      </c>
      <c r="AF2" s="4">
        <v>10.58</v>
      </c>
      <c r="AH2" s="4">
        <v>11.61</v>
      </c>
      <c r="AJ2" s="4">
        <v>19.87</v>
      </c>
      <c r="AL2" s="4">
        <v>1.08</v>
      </c>
      <c r="AN2" s="4">
        <v>31.67</v>
      </c>
      <c r="AP2" s="4">
        <v>24.66</v>
      </c>
      <c r="AR2" s="4">
        <v>25.14</v>
      </c>
      <c r="AT2" s="4">
        <v>20.61</v>
      </c>
      <c r="AV2" s="4">
        <v>14.11</v>
      </c>
      <c r="AX2" s="4">
        <v>9.82</v>
      </c>
      <c r="AZ2" s="4">
        <v>9.51</v>
      </c>
      <c r="BB2" s="4">
        <v>7.56</v>
      </c>
      <c r="BD2" s="4">
        <v>6.48</v>
      </c>
      <c r="BF2" s="4">
        <v>17.72</v>
      </c>
      <c r="BH2" s="4">
        <v>25.15</v>
      </c>
      <c r="BJ2" s="4">
        <v>18.670000000000002</v>
      </c>
      <c r="BL2" s="4">
        <v>8.7100000000000009</v>
      </c>
      <c r="BN2" s="4">
        <v>25.55</v>
      </c>
      <c r="BP2" s="4">
        <v>7.14</v>
      </c>
      <c r="BR2" s="4">
        <v>21.25</v>
      </c>
      <c r="BT2" s="4">
        <v>17.190000000000001</v>
      </c>
      <c r="BV2" s="4">
        <v>13.1</v>
      </c>
      <c r="BX2" s="4">
        <v>8.3699999999999992</v>
      </c>
      <c r="BZ2" s="4">
        <v>19.37</v>
      </c>
      <c r="CB2" s="4">
        <v>13.05</v>
      </c>
    </row>
    <row r="3" spans="1:81" x14ac:dyDescent="0.3">
      <c r="A3" t="s">
        <v>34</v>
      </c>
      <c r="B3">
        <f>LN(B2)</f>
        <v>2.6504210882655737</v>
      </c>
      <c r="D3">
        <f>LN(D2)</f>
        <v>2.4890646599366639</v>
      </c>
      <c r="F3">
        <f t="shared" ref="F3" si="0">LN(F2)</f>
        <v>3.9934186436321402</v>
      </c>
      <c r="H3">
        <f t="shared" ref="H3" si="1">LN(H2)</f>
        <v>1.4724720573609431</v>
      </c>
      <c r="J3">
        <f t="shared" ref="J3" si="2">LN(J2)</f>
        <v>2.135349173618132</v>
      </c>
      <c r="L3">
        <f t="shared" ref="L3" si="3">LN(L2)</f>
        <v>3.1471649773142003</v>
      </c>
      <c r="N3">
        <f t="shared" ref="N3" si="4">LN(N2)</f>
        <v>3.9721769282478934</v>
      </c>
      <c r="P3">
        <f t="shared" ref="P3" si="5">LN(P2)</f>
        <v>0.96698384618967315</v>
      </c>
      <c r="R3">
        <f t="shared" ref="R3" si="6">LN(R2)</f>
        <v>0.48242614924429278</v>
      </c>
      <c r="T3">
        <f t="shared" ref="T3" si="7">LN(T2)</f>
        <v>2.0744289998562917</v>
      </c>
      <c r="V3">
        <f t="shared" ref="V3" si="8">LN(V2)</f>
        <v>1.6524974018945473</v>
      </c>
      <c r="X3">
        <f t="shared" ref="X3" si="9">LN(X2)</f>
        <v>3.5476038667559826</v>
      </c>
      <c r="Z3">
        <f t="shared" ref="Z3" si="10">LN(Z2)</f>
        <v>1.4929040961781488</v>
      </c>
      <c r="AB3">
        <f t="shared" ref="AB3" si="11">LN(AB2)</f>
        <v>3.0440461338325417</v>
      </c>
      <c r="AD3">
        <f t="shared" ref="AD3" si="12">LN(AD2)</f>
        <v>2.4638532405901681</v>
      </c>
      <c r="AF3">
        <f t="shared" ref="AF3" si="13">LN(AF2)</f>
        <v>2.3589654264301534</v>
      </c>
      <c r="AH3">
        <f t="shared" ref="AH3" si="14">LN(AH2)</f>
        <v>2.4518667957098002</v>
      </c>
      <c r="AJ3">
        <f t="shared" ref="AJ3" si="15">LN(AJ2)</f>
        <v>2.9892110565637253</v>
      </c>
      <c r="AL3">
        <f t="shared" ref="AL3" si="16">LN(AL2)</f>
        <v>7.6961041136128394E-2</v>
      </c>
      <c r="AN3">
        <f t="shared" ref="AN3" si="17">LN(AN2)</f>
        <v>3.4553698605505483</v>
      </c>
      <c r="AP3">
        <f t="shared" ref="AP3" si="18">LN(AP2)</f>
        <v>3.2051824977361982</v>
      </c>
      <c r="AR3">
        <f t="shared" ref="AR3" si="19">LN(AR2)</f>
        <v>3.2244602031621015</v>
      </c>
      <c r="AT3">
        <f t="shared" ref="AT3" si="20">LN(AT2)</f>
        <v>3.0257763949023677</v>
      </c>
      <c r="AV3">
        <f t="shared" ref="AV3" si="21">LN(AV2)</f>
        <v>2.6468837658647226</v>
      </c>
      <c r="AX3">
        <f t="shared" ref="AX3" si="22">LN(AX2)</f>
        <v>2.2844211223663744</v>
      </c>
      <c r="AZ3">
        <f t="shared" ref="AZ3" si="23">LN(AZ2)</f>
        <v>2.252343876557299</v>
      </c>
      <c r="BB3">
        <f t="shared" ref="BB3" si="24">LN(BB2)</f>
        <v>2.0228711901914416</v>
      </c>
      <c r="BD3">
        <f t="shared" ref="BD3" si="25">LN(BD2)</f>
        <v>1.8687205103641833</v>
      </c>
      <c r="BF3">
        <f t="shared" ref="BF3" si="26">LN(BF2)</f>
        <v>2.8746939451769347</v>
      </c>
      <c r="BH3">
        <f t="shared" ref="BH3" si="27">LN(BH2)</f>
        <v>3.2248578965457479</v>
      </c>
      <c r="BJ3">
        <f t="shared" ref="BJ3" si="28">LN(BJ2)</f>
        <v>2.9269179575536315</v>
      </c>
      <c r="BL3">
        <f t="shared" ref="BL3" si="29">LN(BL2)</f>
        <v>2.1644717908644115</v>
      </c>
      <c r="BN3">
        <f t="shared" ref="BN3" si="30">LN(BN2)</f>
        <v>3.2406373166497136</v>
      </c>
      <c r="BP3">
        <f t="shared" ref="BP3" si="31">LN(BP2)</f>
        <v>1.965712776351493</v>
      </c>
      <c r="BR3">
        <f t="shared" ref="BR3" si="32">LN(BR2)</f>
        <v>3.0563568953704259</v>
      </c>
      <c r="BT3">
        <f t="shared" ref="BT3" si="33">LN(BT2)</f>
        <v>2.8443278193947581</v>
      </c>
      <c r="BV3">
        <f t="shared" ref="BV3" si="34">LN(BV2)</f>
        <v>2.5726122302071057</v>
      </c>
      <c r="BX3">
        <f t="shared" ref="BX3" si="35">LN(BX2)</f>
        <v>2.124653884501384</v>
      </c>
      <c r="BZ3">
        <f t="shared" ref="BZ3" si="36">LN(BZ2)</f>
        <v>2.9637254774189046</v>
      </c>
      <c r="CB3">
        <f t="shared" ref="CB3" si="37">LN(CB2)</f>
        <v>2.5687881337687024</v>
      </c>
    </row>
    <row r="4" spans="1:81" x14ac:dyDescent="0.3">
      <c r="A4" t="s">
        <v>32</v>
      </c>
      <c r="B4">
        <v>1</v>
      </c>
      <c r="D4">
        <v>1</v>
      </c>
      <c r="F4">
        <v>1</v>
      </c>
      <c r="H4">
        <v>1</v>
      </c>
      <c r="J4">
        <v>1</v>
      </c>
      <c r="L4">
        <v>1</v>
      </c>
      <c r="N4">
        <v>1</v>
      </c>
      <c r="P4">
        <v>1</v>
      </c>
      <c r="R4">
        <v>1</v>
      </c>
      <c r="T4">
        <v>1</v>
      </c>
      <c r="V4">
        <v>1</v>
      </c>
      <c r="X4">
        <v>1</v>
      </c>
      <c r="Z4">
        <v>1</v>
      </c>
      <c r="AB4">
        <v>1</v>
      </c>
      <c r="AD4">
        <v>1</v>
      </c>
      <c r="AF4">
        <v>1</v>
      </c>
      <c r="AH4">
        <v>1</v>
      </c>
      <c r="AJ4">
        <v>1</v>
      </c>
      <c r="AL4">
        <v>1</v>
      </c>
      <c r="AN4">
        <v>1</v>
      </c>
      <c r="AP4">
        <v>1</v>
      </c>
      <c r="AR4">
        <v>1</v>
      </c>
      <c r="AT4">
        <v>1</v>
      </c>
      <c r="AV4">
        <v>1</v>
      </c>
      <c r="AX4">
        <v>1</v>
      </c>
      <c r="AZ4">
        <v>1</v>
      </c>
      <c r="BB4">
        <v>1</v>
      </c>
      <c r="BD4">
        <v>1</v>
      </c>
      <c r="BF4">
        <v>1</v>
      </c>
      <c r="BH4">
        <v>1</v>
      </c>
      <c r="BJ4">
        <v>1</v>
      </c>
      <c r="BL4">
        <v>1</v>
      </c>
      <c r="BN4">
        <v>1</v>
      </c>
      <c r="BP4">
        <v>1</v>
      </c>
      <c r="BR4">
        <v>1</v>
      </c>
      <c r="BT4">
        <v>1</v>
      </c>
      <c r="BV4">
        <v>1</v>
      </c>
      <c r="BX4">
        <v>1</v>
      </c>
      <c r="BZ4">
        <v>1</v>
      </c>
      <c r="CB4">
        <v>1</v>
      </c>
    </row>
    <row r="5" spans="1:81" x14ac:dyDescent="0.3">
      <c r="B5">
        <f>B1</f>
        <v>9.5</v>
      </c>
      <c r="D5">
        <f t="shared" ref="D5" si="38">D1</f>
        <v>7.77</v>
      </c>
      <c r="F5">
        <f t="shared" ref="F5" si="39">F1</f>
        <v>17.02</v>
      </c>
      <c r="H5">
        <f t="shared" ref="H5" si="40">H1</f>
        <v>4.03</v>
      </c>
      <c r="J5">
        <f t="shared" ref="J5" si="41">J1</f>
        <v>7.35</v>
      </c>
      <c r="L5">
        <f t="shared" ref="L5" si="42">L1</f>
        <v>11.86</v>
      </c>
      <c r="N5">
        <f t="shared" ref="N5" si="43">N1</f>
        <v>16.34</v>
      </c>
      <c r="P5">
        <f t="shared" ref="P5" si="44">P1</f>
        <v>6.04</v>
      </c>
      <c r="R5">
        <f t="shared" ref="R5" si="45">R1</f>
        <v>7.11</v>
      </c>
      <c r="T5">
        <f t="shared" ref="T5" si="46">T1</f>
        <v>7.87</v>
      </c>
      <c r="V5">
        <f t="shared" ref="V5" si="47">V1</f>
        <v>6.21</v>
      </c>
      <c r="X5">
        <f t="shared" ref="X5" si="48">X1</f>
        <v>13.73</v>
      </c>
      <c r="Z5">
        <f t="shared" ref="Z5" si="49">Z1</f>
        <v>3.72</v>
      </c>
      <c r="AB5">
        <f t="shared" ref="AB5" si="50">AB1</f>
        <v>11.83</v>
      </c>
      <c r="AD5">
        <f t="shared" ref="AD5" si="51">AD1</f>
        <v>6.68</v>
      </c>
      <c r="AF5">
        <f t="shared" ref="AF5" si="52">AF1</f>
        <v>9.35</v>
      </c>
      <c r="AH5">
        <f t="shared" ref="AH5" si="53">AH1</f>
        <v>8.0500000000000007</v>
      </c>
      <c r="AJ5">
        <f t="shared" ref="AJ5" si="54">AJ1</f>
        <v>11.4</v>
      </c>
      <c r="AL5">
        <f t="shared" ref="AL5" si="55">AL1</f>
        <v>5.37</v>
      </c>
      <c r="AN5">
        <f t="shared" ref="AN5" si="56">AN1</f>
        <v>14.91</v>
      </c>
      <c r="AP5">
        <f t="shared" ref="AP5" si="57">AP1</f>
        <v>12.05</v>
      </c>
      <c r="AR5">
        <f t="shared" ref="AR5" si="58">AR1</f>
        <v>11.95</v>
      </c>
      <c r="AT5">
        <f t="shared" ref="AT5" si="59">AT1</f>
        <v>11.29</v>
      </c>
      <c r="AV5">
        <f t="shared" ref="AV5" si="60">AV1</f>
        <v>9.56</v>
      </c>
      <c r="AX5">
        <f t="shared" ref="AX5" si="61">AX1</f>
        <v>8.51</v>
      </c>
      <c r="AZ5">
        <f t="shared" ref="AZ5" si="62">AZ1</f>
        <v>6.29</v>
      </c>
      <c r="BB5">
        <f t="shared" ref="BB5" si="63">BB1</f>
        <v>5.17</v>
      </c>
      <c r="BD5">
        <f t="shared" ref="BD5" si="64">BD1</f>
        <v>4.46</v>
      </c>
      <c r="BF5">
        <f t="shared" ref="BF5" si="65">BF1</f>
        <v>11.07</v>
      </c>
      <c r="BH5">
        <f t="shared" ref="BH5" si="66">BH1</f>
        <v>11.8</v>
      </c>
      <c r="BJ5">
        <f t="shared" ref="BJ5" si="67">BJ1</f>
        <v>11.04</v>
      </c>
      <c r="BL5">
        <f t="shared" ref="BL5" si="68">BL1</f>
        <v>7.77</v>
      </c>
      <c r="BN5">
        <f t="shared" ref="BN5" si="69">BN1</f>
        <v>9.98</v>
      </c>
      <c r="BP5">
        <f t="shared" ref="BP5" si="70">BP1</f>
        <v>2.98</v>
      </c>
      <c r="BR5">
        <f t="shared" ref="BR5" si="71">BR1</f>
        <v>10.87</v>
      </c>
      <c r="BT5">
        <f t="shared" ref="BT5" si="72">BT1</f>
        <v>10.58</v>
      </c>
      <c r="BV5">
        <f t="shared" ref="BV5" si="73">BV1</f>
        <v>8.16</v>
      </c>
      <c r="BX5">
        <f t="shared" ref="BX5" si="74">BX1</f>
        <v>7.64</v>
      </c>
      <c r="BZ5">
        <f t="shared" ref="BZ5" si="75">BZ1</f>
        <v>9.93</v>
      </c>
      <c r="CB5">
        <f t="shared" ref="CB5" si="76">CB1</f>
        <v>8.19</v>
      </c>
    </row>
    <row r="6" spans="1:81" ht="15" thickBot="1" x14ac:dyDescent="0.35">
      <c r="B6">
        <f t="array" ref="B6:C6">TRANSPOSE(B4:B5)</f>
        <v>1</v>
      </c>
      <c r="C6">
        <v>9.5</v>
      </c>
      <c r="D6">
        <f t="array" ref="D6:E6">TRANSPOSE(D4:D5)</f>
        <v>1</v>
      </c>
      <c r="E6">
        <v>7.77</v>
      </c>
      <c r="F6">
        <f t="array" ref="F6:G6">TRANSPOSE(F4:F5)</f>
        <v>1</v>
      </c>
      <c r="G6">
        <v>17.02</v>
      </c>
      <c r="H6">
        <f t="array" ref="H6:I6">TRANSPOSE(H4:H5)</f>
        <v>1</v>
      </c>
      <c r="I6">
        <v>4.03</v>
      </c>
      <c r="J6">
        <f t="array" ref="J6:K6">TRANSPOSE(J4:J5)</f>
        <v>1</v>
      </c>
      <c r="K6">
        <v>7.35</v>
      </c>
      <c r="L6">
        <f t="array" ref="L6:M6">TRANSPOSE(L4:L5)</f>
        <v>1</v>
      </c>
      <c r="M6">
        <v>11.86</v>
      </c>
      <c r="N6">
        <f t="array" ref="N6:O6">TRANSPOSE(N4:N5)</f>
        <v>1</v>
      </c>
      <c r="O6">
        <v>16.34</v>
      </c>
      <c r="P6">
        <f t="array" ref="P6:Q6">TRANSPOSE(P4:P5)</f>
        <v>1</v>
      </c>
      <c r="Q6">
        <v>6.04</v>
      </c>
      <c r="R6">
        <f t="array" ref="R6:S6">TRANSPOSE(R4:R5)</f>
        <v>1</v>
      </c>
      <c r="S6">
        <v>7.11</v>
      </c>
      <c r="T6">
        <f t="array" ref="T6:U6">TRANSPOSE(T4:T5)</f>
        <v>1</v>
      </c>
      <c r="U6">
        <v>7.87</v>
      </c>
      <c r="V6">
        <f t="array" ref="V6:W6">TRANSPOSE(V4:V5)</f>
        <v>1</v>
      </c>
      <c r="W6">
        <v>6.21</v>
      </c>
      <c r="X6">
        <f t="array" ref="X6:Y6">TRANSPOSE(X4:X5)</f>
        <v>1</v>
      </c>
      <c r="Y6">
        <v>13.73</v>
      </c>
      <c r="Z6">
        <f t="array" ref="Z6:AA6">TRANSPOSE(Z4:Z5)</f>
        <v>1</v>
      </c>
      <c r="AA6">
        <v>3.72</v>
      </c>
      <c r="AB6">
        <f t="array" ref="AB6:AC6">TRANSPOSE(AB4:AB5)</f>
        <v>1</v>
      </c>
      <c r="AC6">
        <v>11.83</v>
      </c>
      <c r="AD6">
        <f t="array" ref="AD6:AE6">TRANSPOSE(AD4:AD5)</f>
        <v>1</v>
      </c>
      <c r="AE6">
        <v>6.68</v>
      </c>
      <c r="AF6">
        <f t="array" ref="AF6:AG6">TRANSPOSE(AF4:AF5)</f>
        <v>1</v>
      </c>
      <c r="AG6">
        <v>9.35</v>
      </c>
      <c r="AH6">
        <f t="array" ref="AH6:AI6">TRANSPOSE(AH4:AH5)</f>
        <v>1</v>
      </c>
      <c r="AI6">
        <v>8.0500000000000007</v>
      </c>
      <c r="AJ6">
        <f t="array" ref="AJ6:AK6">TRANSPOSE(AJ4:AJ5)</f>
        <v>1</v>
      </c>
      <c r="AK6">
        <v>11.4</v>
      </c>
      <c r="AL6">
        <f t="array" ref="AL6:AM6">TRANSPOSE(AL4:AL5)</f>
        <v>1</v>
      </c>
      <c r="AM6">
        <v>5.37</v>
      </c>
      <c r="AN6">
        <f t="array" ref="AN6:AO6">TRANSPOSE(AN4:AN5)</f>
        <v>1</v>
      </c>
      <c r="AO6">
        <v>14.91</v>
      </c>
      <c r="AP6">
        <f t="array" ref="AP6:AQ6">TRANSPOSE(AP4:AP5)</f>
        <v>1</v>
      </c>
      <c r="AQ6">
        <v>12.05</v>
      </c>
      <c r="AR6">
        <f t="array" ref="AR6:AS6">TRANSPOSE(AR4:AR5)</f>
        <v>1</v>
      </c>
      <c r="AS6">
        <v>11.95</v>
      </c>
      <c r="AT6">
        <f t="array" ref="AT6:AU6">TRANSPOSE(AT4:AT5)</f>
        <v>1</v>
      </c>
      <c r="AU6">
        <v>11.29</v>
      </c>
      <c r="AV6">
        <f t="array" ref="AV6:AW6">TRANSPOSE(AV4:AV5)</f>
        <v>1</v>
      </c>
      <c r="AW6">
        <v>9.56</v>
      </c>
      <c r="AX6">
        <f t="array" ref="AX6:AY6">TRANSPOSE(AX4:AX5)</f>
        <v>1</v>
      </c>
      <c r="AY6">
        <v>8.51</v>
      </c>
      <c r="AZ6">
        <f t="array" ref="AZ6:BA6">TRANSPOSE(AZ4:AZ5)</f>
        <v>1</v>
      </c>
      <c r="BA6">
        <v>6.29</v>
      </c>
      <c r="BB6">
        <f t="array" ref="BB6:BC6">TRANSPOSE(BB4:BB5)</f>
        <v>1</v>
      </c>
      <c r="BC6">
        <v>5.17</v>
      </c>
      <c r="BD6">
        <f t="array" ref="BD6:BE6">TRANSPOSE(BD4:BD5)</f>
        <v>1</v>
      </c>
      <c r="BE6">
        <v>4.46</v>
      </c>
      <c r="BF6">
        <f t="array" ref="BF6:BG6">TRANSPOSE(BF4:BF5)</f>
        <v>1</v>
      </c>
      <c r="BG6">
        <v>11.07</v>
      </c>
      <c r="BH6">
        <f t="array" ref="BH6:BI6">TRANSPOSE(BH4:BH5)</f>
        <v>1</v>
      </c>
      <c r="BI6">
        <v>11.8</v>
      </c>
      <c r="BJ6">
        <f t="array" ref="BJ6:BK6">TRANSPOSE(BJ4:BJ5)</f>
        <v>1</v>
      </c>
      <c r="BK6">
        <v>11.04</v>
      </c>
      <c r="BL6">
        <f t="array" ref="BL6:BM6">TRANSPOSE(BL4:BL5)</f>
        <v>1</v>
      </c>
      <c r="BM6">
        <v>7.77</v>
      </c>
      <c r="BN6">
        <f t="array" ref="BN6:BO6">TRANSPOSE(BN4:BN5)</f>
        <v>1</v>
      </c>
      <c r="BO6">
        <v>9.98</v>
      </c>
      <c r="BP6">
        <f t="array" ref="BP6:BQ6">TRANSPOSE(BP4:BP5)</f>
        <v>1</v>
      </c>
      <c r="BQ6">
        <v>2.98</v>
      </c>
      <c r="BR6">
        <f t="array" ref="BR6:BS6">TRANSPOSE(BR4:BR5)</f>
        <v>1</v>
      </c>
      <c r="BS6">
        <v>10.87</v>
      </c>
      <c r="BT6">
        <f t="array" ref="BT6:BU6">TRANSPOSE(BT4:BT5)</f>
        <v>1</v>
      </c>
      <c r="BU6">
        <v>10.58</v>
      </c>
      <c r="BV6">
        <f t="array" ref="BV6:BW6">TRANSPOSE(BV4:BV5)</f>
        <v>1</v>
      </c>
      <c r="BW6">
        <v>8.16</v>
      </c>
      <c r="BX6">
        <f t="array" ref="BX6:BY6">TRANSPOSE(BX4:BX5)</f>
        <v>1</v>
      </c>
      <c r="BY6">
        <v>7.64</v>
      </c>
      <c r="BZ6">
        <f t="array" ref="BZ6:CA6">TRANSPOSE(BZ4:BZ5)</f>
        <v>1</v>
      </c>
      <c r="CA6">
        <v>9.93</v>
      </c>
      <c r="CB6">
        <f t="array" ref="CB6:CC6">TRANSPOSE(CB4:CB5)</f>
        <v>1</v>
      </c>
      <c r="CC6">
        <v>8.19</v>
      </c>
    </row>
    <row r="7" spans="1:81" x14ac:dyDescent="0.3">
      <c r="A7" t="s">
        <v>25</v>
      </c>
      <c r="B7" s="9">
        <f t="array" ref="B7:C8">MMULT(B4:B5,B6:C6)</f>
        <v>1</v>
      </c>
      <c r="C7" s="10">
        <v>9.5</v>
      </c>
      <c r="D7" s="9">
        <f t="array" ref="D7:E8">MMULT(D4:D5,D6:E6)</f>
        <v>1</v>
      </c>
      <c r="E7" s="10">
        <v>7.77</v>
      </c>
      <c r="F7" s="9">
        <f t="array" ref="F7:G8">MMULT(F4:F5,F6:G6)</f>
        <v>1</v>
      </c>
      <c r="G7" s="10">
        <v>17.02</v>
      </c>
      <c r="H7" s="9">
        <f t="array" ref="H7:I8">MMULT(H4:H5,H6:I6)</f>
        <v>1</v>
      </c>
      <c r="I7" s="10">
        <v>4.03</v>
      </c>
      <c r="J7" s="9">
        <f t="array" ref="J7:K8">MMULT(J4:J5,J6:K6)</f>
        <v>1</v>
      </c>
      <c r="K7" s="10">
        <v>7.35</v>
      </c>
      <c r="L7" s="9">
        <f t="array" ref="L7:M8">MMULT(L4:L5,L6:M6)</f>
        <v>1</v>
      </c>
      <c r="M7" s="10">
        <v>11.86</v>
      </c>
      <c r="N7" s="9">
        <f t="array" ref="N7:O8">MMULT(N4:N5,N6:O6)</f>
        <v>1</v>
      </c>
      <c r="O7" s="10">
        <v>16.34</v>
      </c>
      <c r="P7" s="9">
        <f t="array" ref="P7:Q8">MMULT(P4:P5,P6:Q6)</f>
        <v>1</v>
      </c>
      <c r="Q7" s="10">
        <v>6.04</v>
      </c>
      <c r="R7" s="9">
        <f t="array" ref="R7:S8">MMULT(R4:R5,R6:S6)</f>
        <v>1</v>
      </c>
      <c r="S7" s="10">
        <v>7.11</v>
      </c>
      <c r="T7" s="9">
        <f t="array" ref="T7:U8">MMULT(T4:T5,T6:U6)</f>
        <v>1</v>
      </c>
      <c r="U7" s="10">
        <v>7.87</v>
      </c>
      <c r="V7" s="9">
        <f t="array" ref="V7:W8">MMULT(V4:V5,V6:W6)</f>
        <v>1</v>
      </c>
      <c r="W7" s="10">
        <v>6.21</v>
      </c>
      <c r="X7" s="9">
        <f t="array" ref="X7:Y8">MMULT(X4:X5,X6:Y6)</f>
        <v>1</v>
      </c>
      <c r="Y7" s="10">
        <v>13.73</v>
      </c>
      <c r="Z7" s="9">
        <f t="array" ref="Z7:AA8">MMULT(Z4:Z5,Z6:AA6)</f>
        <v>1</v>
      </c>
      <c r="AA7" s="10">
        <v>3.72</v>
      </c>
      <c r="AB7" s="9">
        <f t="array" ref="AB7:AC8">MMULT(AB4:AB5,AB6:AC6)</f>
        <v>1</v>
      </c>
      <c r="AC7" s="10">
        <v>11.83</v>
      </c>
      <c r="AD7" s="9">
        <f t="array" ref="AD7:AE8">MMULT(AD4:AD5,AD6:AE6)</f>
        <v>1</v>
      </c>
      <c r="AE7" s="10">
        <v>6.68</v>
      </c>
      <c r="AF7" s="9">
        <f t="array" ref="AF7:AG8">MMULT(AF4:AF5,AF6:AG6)</f>
        <v>1</v>
      </c>
      <c r="AG7" s="10">
        <v>9.35</v>
      </c>
      <c r="AH7" s="9">
        <f t="array" ref="AH7:AI8">MMULT(AH4:AH5,AH6:AI6)</f>
        <v>1</v>
      </c>
      <c r="AI7" s="10">
        <v>8.0500000000000007</v>
      </c>
      <c r="AJ7" s="9">
        <f t="array" ref="AJ7:AK8">MMULT(AJ4:AJ5,AJ6:AK6)</f>
        <v>1</v>
      </c>
      <c r="AK7" s="10">
        <v>11.4</v>
      </c>
      <c r="AL7" s="9">
        <f t="array" ref="AL7:AM8">MMULT(AL4:AL5,AL6:AM6)</f>
        <v>1</v>
      </c>
      <c r="AM7" s="10">
        <v>5.37</v>
      </c>
      <c r="AN7" s="9">
        <f t="array" ref="AN7:AO8">MMULT(AN4:AN5,AN6:AO6)</f>
        <v>1</v>
      </c>
      <c r="AO7" s="10">
        <v>14.91</v>
      </c>
      <c r="AP7" s="9">
        <f t="array" ref="AP7:AQ8">MMULT(AP4:AP5,AP6:AQ6)</f>
        <v>1</v>
      </c>
      <c r="AQ7" s="10">
        <v>12.05</v>
      </c>
      <c r="AR7" s="9">
        <f t="array" ref="AR7:AS8">MMULT(AR4:AR5,AR6:AS6)</f>
        <v>1</v>
      </c>
      <c r="AS7" s="10">
        <v>11.95</v>
      </c>
      <c r="AT7" s="9">
        <f t="array" ref="AT7:AU8">MMULT(AT4:AT5,AT6:AU6)</f>
        <v>1</v>
      </c>
      <c r="AU7" s="10">
        <v>11.29</v>
      </c>
      <c r="AV7" s="9">
        <f t="array" ref="AV7:AW8">MMULT(AV4:AV5,AV6:AW6)</f>
        <v>1</v>
      </c>
      <c r="AW7" s="10">
        <v>9.56</v>
      </c>
      <c r="AX7" s="9">
        <f t="array" ref="AX7:AY8">MMULT(AX4:AX5,AX6:AY6)</f>
        <v>1</v>
      </c>
      <c r="AY7" s="10">
        <v>8.51</v>
      </c>
      <c r="AZ7" s="9">
        <f t="array" ref="AZ7:BA8">MMULT(AZ4:AZ5,AZ6:BA6)</f>
        <v>1</v>
      </c>
      <c r="BA7" s="10">
        <v>6.29</v>
      </c>
      <c r="BB7" s="9">
        <f t="array" ref="BB7:BC8">MMULT(BB4:BB5,BB6:BC6)</f>
        <v>1</v>
      </c>
      <c r="BC7" s="10">
        <v>5.17</v>
      </c>
      <c r="BD7" s="9">
        <f t="array" ref="BD7:BE8">MMULT(BD4:BD5,BD6:BE6)</f>
        <v>1</v>
      </c>
      <c r="BE7" s="10">
        <v>4.46</v>
      </c>
      <c r="BF7" s="9">
        <f t="array" ref="BF7:BG8">MMULT(BF4:BF5,BF6:BG6)</f>
        <v>1</v>
      </c>
      <c r="BG7" s="10">
        <v>11.07</v>
      </c>
      <c r="BH7" s="9">
        <f t="array" ref="BH7:BI8">MMULT(BH4:BH5,BH6:BI6)</f>
        <v>1</v>
      </c>
      <c r="BI7" s="10">
        <v>11.8</v>
      </c>
      <c r="BJ7" s="9">
        <f t="array" ref="BJ7:BK8">MMULT(BJ4:BJ5,BJ6:BK6)</f>
        <v>1</v>
      </c>
      <c r="BK7" s="10">
        <v>11.04</v>
      </c>
      <c r="BL7" s="9">
        <f t="array" ref="BL7:BM8">MMULT(BL4:BL5,BL6:BM6)</f>
        <v>1</v>
      </c>
      <c r="BM7" s="10">
        <v>7.77</v>
      </c>
      <c r="BN7" s="9">
        <f t="array" ref="BN7:BO8">MMULT(BN4:BN5,BN6:BO6)</f>
        <v>1</v>
      </c>
      <c r="BO7" s="10">
        <v>9.98</v>
      </c>
      <c r="BP7" s="9">
        <f t="array" ref="BP7:BQ8">MMULT(BP4:BP5,BP6:BQ6)</f>
        <v>1</v>
      </c>
      <c r="BQ7" s="10">
        <v>2.98</v>
      </c>
      <c r="BR7" s="9">
        <f t="array" ref="BR7:BS8">MMULT(BR4:BR5,BR6:BS6)</f>
        <v>1</v>
      </c>
      <c r="BS7" s="10">
        <v>10.87</v>
      </c>
      <c r="BT7" s="9">
        <f t="array" ref="BT7:BU8">MMULT(BT4:BT5,BT6:BU6)</f>
        <v>1</v>
      </c>
      <c r="BU7" s="10">
        <v>10.58</v>
      </c>
      <c r="BV7" s="9">
        <f t="array" ref="BV7:BW8">MMULT(BV4:BV5,BV6:BW6)</f>
        <v>1</v>
      </c>
      <c r="BW7" s="10">
        <v>8.16</v>
      </c>
      <c r="BX7" s="9">
        <f t="array" ref="BX7:BY8">MMULT(BX4:BX5,BX6:BY6)</f>
        <v>1</v>
      </c>
      <c r="BY7" s="10">
        <v>7.64</v>
      </c>
      <c r="BZ7" s="9">
        <f t="array" ref="BZ7:CA8">MMULT(BZ4:BZ5,BZ6:CA6)</f>
        <v>1</v>
      </c>
      <c r="CA7" s="10">
        <v>9.93</v>
      </c>
      <c r="CB7" s="9">
        <f t="array" ref="CB7:CC8">MMULT(CB4:CB5,CB6:CC6)</f>
        <v>1</v>
      </c>
      <c r="CC7" s="10">
        <v>8.19</v>
      </c>
    </row>
    <row r="8" spans="1:81" ht="15" thickBot="1" x14ac:dyDescent="0.35">
      <c r="B8" s="11">
        <v>9.5</v>
      </c>
      <c r="C8" s="12">
        <v>90.25</v>
      </c>
      <c r="D8" s="11">
        <v>7.77</v>
      </c>
      <c r="E8" s="12">
        <v>60.372899999999994</v>
      </c>
      <c r="F8" s="11">
        <v>17.02</v>
      </c>
      <c r="G8" s="12">
        <v>289.68039999999996</v>
      </c>
      <c r="H8" s="11">
        <v>4.03</v>
      </c>
      <c r="I8" s="12">
        <v>16.240900000000003</v>
      </c>
      <c r="J8" s="11">
        <v>7.35</v>
      </c>
      <c r="K8" s="12">
        <v>54.022499999999994</v>
      </c>
      <c r="L8" s="11">
        <v>11.86</v>
      </c>
      <c r="M8" s="12">
        <v>140.65959999999998</v>
      </c>
      <c r="N8" s="11">
        <v>16.34</v>
      </c>
      <c r="O8" s="12">
        <v>266.99559999999997</v>
      </c>
      <c r="P8" s="11">
        <v>6.04</v>
      </c>
      <c r="Q8" s="12">
        <v>36.4816</v>
      </c>
      <c r="R8" s="11">
        <v>7.11</v>
      </c>
      <c r="S8" s="12">
        <v>50.552100000000003</v>
      </c>
      <c r="T8" s="11">
        <v>7.87</v>
      </c>
      <c r="U8" s="12">
        <v>61.936900000000001</v>
      </c>
      <c r="V8" s="11">
        <v>6.21</v>
      </c>
      <c r="W8" s="12">
        <v>38.564099999999996</v>
      </c>
      <c r="X8" s="11">
        <v>13.73</v>
      </c>
      <c r="Y8" s="12">
        <v>188.5129</v>
      </c>
      <c r="Z8" s="11">
        <v>3.72</v>
      </c>
      <c r="AA8" s="12">
        <v>13.838400000000002</v>
      </c>
      <c r="AB8" s="11">
        <v>11.83</v>
      </c>
      <c r="AC8" s="12">
        <v>139.94890000000001</v>
      </c>
      <c r="AD8" s="11">
        <v>6.68</v>
      </c>
      <c r="AE8" s="12">
        <v>44.622399999999999</v>
      </c>
      <c r="AF8" s="11">
        <v>9.35</v>
      </c>
      <c r="AG8" s="12">
        <v>87.422499999999999</v>
      </c>
      <c r="AH8" s="11">
        <v>8.0500000000000007</v>
      </c>
      <c r="AI8" s="12">
        <v>64.802500000000009</v>
      </c>
      <c r="AJ8" s="11">
        <v>11.4</v>
      </c>
      <c r="AK8" s="12">
        <v>129.96</v>
      </c>
      <c r="AL8" s="11">
        <v>5.37</v>
      </c>
      <c r="AM8" s="12">
        <v>28.8369</v>
      </c>
      <c r="AN8" s="11">
        <v>14.91</v>
      </c>
      <c r="AO8" s="12">
        <v>222.3081</v>
      </c>
      <c r="AP8" s="11">
        <v>12.05</v>
      </c>
      <c r="AQ8" s="12">
        <v>145.20250000000001</v>
      </c>
      <c r="AR8" s="11">
        <v>11.95</v>
      </c>
      <c r="AS8" s="12">
        <v>142.80249999999998</v>
      </c>
      <c r="AT8" s="11">
        <v>11.29</v>
      </c>
      <c r="AU8" s="12">
        <v>127.46409999999999</v>
      </c>
      <c r="AV8" s="11">
        <v>9.56</v>
      </c>
      <c r="AW8" s="12">
        <v>91.393600000000006</v>
      </c>
      <c r="AX8" s="11">
        <v>8.51</v>
      </c>
      <c r="AY8" s="12">
        <v>72.420099999999991</v>
      </c>
      <c r="AZ8" s="11">
        <v>6.29</v>
      </c>
      <c r="BA8" s="12">
        <v>39.564100000000003</v>
      </c>
      <c r="BB8" s="11">
        <v>5.17</v>
      </c>
      <c r="BC8" s="12">
        <v>26.728899999999999</v>
      </c>
      <c r="BD8" s="11">
        <v>4.46</v>
      </c>
      <c r="BE8" s="12">
        <v>19.8916</v>
      </c>
      <c r="BF8" s="11">
        <v>11.07</v>
      </c>
      <c r="BG8" s="12">
        <v>122.54490000000001</v>
      </c>
      <c r="BH8" s="11">
        <v>11.8</v>
      </c>
      <c r="BI8" s="12">
        <v>139.24</v>
      </c>
      <c r="BJ8" s="11">
        <v>11.04</v>
      </c>
      <c r="BK8" s="12">
        <v>121.88159999999998</v>
      </c>
      <c r="BL8" s="11">
        <v>7.77</v>
      </c>
      <c r="BM8" s="12">
        <v>60.372899999999994</v>
      </c>
      <c r="BN8" s="11">
        <v>9.98</v>
      </c>
      <c r="BO8" s="12">
        <v>99.600400000000008</v>
      </c>
      <c r="BP8" s="11">
        <v>2.98</v>
      </c>
      <c r="BQ8" s="12">
        <v>8.8803999999999998</v>
      </c>
      <c r="BR8" s="11">
        <v>10.87</v>
      </c>
      <c r="BS8" s="12">
        <v>118.15689999999998</v>
      </c>
      <c r="BT8" s="11">
        <v>10.58</v>
      </c>
      <c r="BU8" s="12">
        <v>111.93640000000001</v>
      </c>
      <c r="BV8" s="11">
        <v>8.16</v>
      </c>
      <c r="BW8" s="12">
        <v>66.585599999999999</v>
      </c>
      <c r="BX8" s="11">
        <v>7.64</v>
      </c>
      <c r="BY8" s="12">
        <v>58.369599999999998</v>
      </c>
      <c r="BZ8" s="11">
        <v>9.93</v>
      </c>
      <c r="CA8" s="12">
        <v>98.604900000000001</v>
      </c>
      <c r="CB8" s="11">
        <v>8.19</v>
      </c>
      <c r="CC8" s="12">
        <v>67.076099999999997</v>
      </c>
    </row>
    <row r="9" spans="1:81" x14ac:dyDescent="0.3">
      <c r="A9" t="s">
        <v>19</v>
      </c>
      <c r="B9">
        <f>SUM(B7,D7,F7,H7,J7,L7,N7,P7,R7,T7,V7,X7,Z7,AB7,AD7,AF7,AH7,AJ7,AL7,AN7,AP7,AR7,AT7,AV7,AX7,AZ7,BB7,BD7,BF7,BH7,BJ7,BL7,BN7,BP7,BR7,BT7,BV7,BX7,BZ7,CB7)</f>
        <v>40</v>
      </c>
      <c r="C9">
        <f>SUM(C7,E7,G7,I7,K7,M7,O7,Q7,S7,U7,W7,Y7,AA7,AC7,AE7,AG7,AI7,AK7,AM7,AO7,AQ7,AS7,AU7,AW7,AY7,BA7,BC7,BE7,BG7,BI7,BK7,BM7,BO7,BQ7,BS7,BU7,BW7,BY7,CA7,CC7)</f>
        <v>365.43000000000006</v>
      </c>
    </row>
    <row r="10" spans="1:81" ht="15" thickBot="1" x14ac:dyDescent="0.35">
      <c r="B10">
        <f>SUM(B8,D8,F8,H8,J8,L8,N8,P8,R8,T8,V8,X8,Z8,AB8,AD8,AF8,AH8,AJ8,AL8,AN8,AP8,AR8,AT8,AV8,AX8,AZ8,BB8,BD8,BF8,BH8,BJ8,BL8,BN8,BP8,BR8,BT8,BV8,BX8,BZ8,CB8)</f>
        <v>365.43000000000006</v>
      </c>
      <c r="C10">
        <f>SUM(C8,E8,G8,I8,K8,M8,O8,Q8,S8,U8,W8,Y8,AA8,AC8,AE8,AG8,AI8,AK8,AM8,AO8,AQ8,AS8,AU8,AW8,AY8,BA8,BC8,BE8,BG8,BI8,BK8,BM8,BO8,BQ8,BS8,BU8,BW8,BY8,CA8,CC8)</f>
        <v>3764.7262999999994</v>
      </c>
    </row>
    <row r="11" spans="1:81" x14ac:dyDescent="0.3">
      <c r="A11" t="s">
        <v>26</v>
      </c>
      <c r="B11" s="9">
        <f t="array" ref="B11:C12">MINVERSE(B9:C10)</f>
        <v>0.22080548765399183</v>
      </c>
      <c r="C11" s="10">
        <v>-2.1432885932079117E-2</v>
      </c>
    </row>
    <row r="12" spans="1:81" ht="15" thickBot="1" x14ac:dyDescent="0.35">
      <c r="B12" s="11">
        <v>-2.1432885932079114E-2</v>
      </c>
      <c r="C12" s="12">
        <v>2.3460455826920736E-3</v>
      </c>
    </row>
    <row r="13" spans="1:81" x14ac:dyDescent="0.3">
      <c r="A13" t="s">
        <v>35</v>
      </c>
      <c r="B13">
        <f>B3*B4</f>
        <v>2.6504210882655737</v>
      </c>
      <c r="D13">
        <f>D3*D4</f>
        <v>2.4890646599366639</v>
      </c>
      <c r="F13">
        <f t="shared" ref="F13" si="77">F3*F4</f>
        <v>3.9934186436321402</v>
      </c>
      <c r="H13">
        <f t="shared" ref="H13" si="78">H3*H4</f>
        <v>1.4724720573609431</v>
      </c>
      <c r="J13">
        <f t="shared" ref="J13" si="79">J3*J4</f>
        <v>2.135349173618132</v>
      </c>
      <c r="L13">
        <f t="shared" ref="L13" si="80">L3*L4</f>
        <v>3.1471649773142003</v>
      </c>
      <c r="N13">
        <f t="shared" ref="N13" si="81">N3*N4</f>
        <v>3.9721769282478934</v>
      </c>
      <c r="P13">
        <f t="shared" ref="P13" si="82">P3*P4</f>
        <v>0.96698384618967315</v>
      </c>
      <c r="R13">
        <f t="shared" ref="R13" si="83">R3*R4</f>
        <v>0.48242614924429278</v>
      </c>
      <c r="T13">
        <f t="shared" ref="T13" si="84">T3*T4</f>
        <v>2.0744289998562917</v>
      </c>
      <c r="V13">
        <f t="shared" ref="V13" si="85">V3*V4</f>
        <v>1.6524974018945473</v>
      </c>
      <c r="X13">
        <f t="shared" ref="X13" si="86">X3*X4</f>
        <v>3.5476038667559826</v>
      </c>
      <c r="Z13">
        <f t="shared" ref="Z13" si="87">Z3*Z4</f>
        <v>1.4929040961781488</v>
      </c>
      <c r="AB13">
        <f t="shared" ref="AB13" si="88">AB3*AB4</f>
        <v>3.0440461338325417</v>
      </c>
      <c r="AD13">
        <f t="shared" ref="AD13" si="89">AD3*AD4</f>
        <v>2.4638532405901681</v>
      </c>
      <c r="AF13">
        <f t="shared" ref="AF13" si="90">AF3*AF4</f>
        <v>2.3589654264301534</v>
      </c>
      <c r="AH13">
        <f t="shared" ref="AH13" si="91">AH3*AH4</f>
        <v>2.4518667957098002</v>
      </c>
      <c r="AJ13">
        <f t="shared" ref="AJ13" si="92">AJ3*AJ4</f>
        <v>2.9892110565637253</v>
      </c>
      <c r="AL13">
        <f t="shared" ref="AL13" si="93">AL3*AL4</f>
        <v>7.6961041136128394E-2</v>
      </c>
      <c r="AN13">
        <f t="shared" ref="AN13" si="94">AN3*AN4</f>
        <v>3.4553698605505483</v>
      </c>
      <c r="AP13">
        <f t="shared" ref="AP13" si="95">AP3*AP4</f>
        <v>3.2051824977361982</v>
      </c>
      <c r="AR13">
        <f t="shared" ref="AR13" si="96">AR3*AR4</f>
        <v>3.2244602031621015</v>
      </c>
      <c r="AT13">
        <f t="shared" ref="AT13" si="97">AT3*AT4</f>
        <v>3.0257763949023677</v>
      </c>
      <c r="AV13">
        <f t="shared" ref="AV13" si="98">AV3*AV4</f>
        <v>2.6468837658647226</v>
      </c>
      <c r="AX13">
        <f t="shared" ref="AX13" si="99">AX3*AX4</f>
        <v>2.2844211223663744</v>
      </c>
      <c r="AZ13">
        <f t="shared" ref="AZ13" si="100">AZ3*AZ4</f>
        <v>2.252343876557299</v>
      </c>
      <c r="BB13">
        <f t="shared" ref="BB13" si="101">BB3*BB4</f>
        <v>2.0228711901914416</v>
      </c>
      <c r="BD13">
        <f t="shared" ref="BD13" si="102">BD3*BD4</f>
        <v>1.8687205103641833</v>
      </c>
      <c r="BF13">
        <f t="shared" ref="BF13" si="103">BF3*BF4</f>
        <v>2.8746939451769347</v>
      </c>
      <c r="BH13">
        <f t="shared" ref="BH13" si="104">BH3*BH4</f>
        <v>3.2248578965457479</v>
      </c>
      <c r="BJ13">
        <f t="shared" ref="BJ13" si="105">BJ3*BJ4</f>
        <v>2.9269179575536315</v>
      </c>
      <c r="BL13">
        <f t="shared" ref="BL13" si="106">BL3*BL4</f>
        <v>2.1644717908644115</v>
      </c>
      <c r="BN13">
        <f t="shared" ref="BN13" si="107">BN3*BN4</f>
        <v>3.2406373166497136</v>
      </c>
      <c r="BP13">
        <f t="shared" ref="BP13" si="108">BP3*BP4</f>
        <v>1.965712776351493</v>
      </c>
      <c r="BR13">
        <f t="shared" ref="BR13" si="109">BR3*BR4</f>
        <v>3.0563568953704259</v>
      </c>
      <c r="BT13">
        <f t="shared" ref="BT13" si="110">BT3*BT4</f>
        <v>2.8443278193947581</v>
      </c>
      <c r="BV13">
        <f t="shared" ref="BV13" si="111">BV3*BV4</f>
        <v>2.5726122302071057</v>
      </c>
      <c r="BX13">
        <f t="shared" ref="BX13" si="112">BX3*BX4</f>
        <v>2.124653884501384</v>
      </c>
      <c r="BZ13">
        <f t="shared" ref="BZ13" si="113">BZ3*BZ4</f>
        <v>2.9637254774189046</v>
      </c>
      <c r="CB13">
        <f t="shared" ref="CB13" si="114">CB3*CB4</f>
        <v>2.5687881337687024</v>
      </c>
    </row>
    <row r="14" spans="1:81" ht="15" thickBot="1" x14ac:dyDescent="0.35">
      <c r="B14">
        <f>B3*B5</f>
        <v>25.17900033852295</v>
      </c>
      <c r="D14">
        <f>D3*D5</f>
        <v>19.340032407707877</v>
      </c>
      <c r="F14">
        <f t="shared" ref="F14" si="115">F3*F5</f>
        <v>67.967985314619028</v>
      </c>
      <c r="H14">
        <f t="shared" ref="H14" si="116">H3*H5</f>
        <v>5.9340623911646011</v>
      </c>
      <c r="J14">
        <f t="shared" ref="J14" si="117">J3*J5</f>
        <v>15.69481642609327</v>
      </c>
      <c r="L14">
        <f t="shared" ref="L14" si="118">L3*L5</f>
        <v>37.325376630946415</v>
      </c>
      <c r="N14">
        <f t="shared" ref="N14" si="119">N3*N5</f>
        <v>64.905371007570579</v>
      </c>
      <c r="P14">
        <f t="shared" ref="P14" si="120">P3*P5</f>
        <v>5.8405824309856262</v>
      </c>
      <c r="R14">
        <f t="shared" ref="R14" si="121">R3*R5</f>
        <v>3.4300499211269218</v>
      </c>
      <c r="T14">
        <f t="shared" ref="T14" si="122">T3*T5</f>
        <v>16.325756228869015</v>
      </c>
      <c r="V14">
        <f t="shared" ref="V14" si="123">V3*V5</f>
        <v>10.262008865765139</v>
      </c>
      <c r="X14">
        <f t="shared" ref="X14" si="124">X3*X5</f>
        <v>48.70860109055964</v>
      </c>
      <c r="Z14">
        <f t="shared" ref="Z14" si="125">Z3*Z5</f>
        <v>5.5536032377827134</v>
      </c>
      <c r="AB14">
        <f t="shared" ref="AB14" si="126">AB3*AB5</f>
        <v>36.011065763238967</v>
      </c>
      <c r="AD14">
        <f t="shared" ref="AD14" si="127">AD3*AD5</f>
        <v>16.458539647142324</v>
      </c>
      <c r="AF14">
        <f t="shared" ref="AF14" si="128">AF3*AF5</f>
        <v>22.056326737121932</v>
      </c>
      <c r="AH14">
        <f t="shared" ref="AH14" si="129">AH3*AH5</f>
        <v>19.737527705463894</v>
      </c>
      <c r="AJ14">
        <f t="shared" ref="AJ14" si="130">AJ3*AJ5</f>
        <v>34.077006044826469</v>
      </c>
      <c r="AL14">
        <f t="shared" ref="AL14" si="131">AL3*AL5</f>
        <v>0.4132807909010095</v>
      </c>
      <c r="AN14">
        <f t="shared" ref="AN14" si="132">AN3*AN5</f>
        <v>51.519564620808673</v>
      </c>
      <c r="AP14">
        <f t="shared" ref="AP14" si="133">AP3*AP5</f>
        <v>38.622449097721194</v>
      </c>
      <c r="AR14">
        <f t="shared" ref="AR14" si="134">AR3*AR5</f>
        <v>38.532299427787109</v>
      </c>
      <c r="AT14">
        <f t="shared" ref="AT14" si="135">AT3*AT5</f>
        <v>34.161015498447732</v>
      </c>
      <c r="AV14">
        <f t="shared" ref="AV14" si="136">AV3*AV5</f>
        <v>25.30420880166675</v>
      </c>
      <c r="AX14">
        <f t="shared" ref="AX14" si="137">AX3*AX5</f>
        <v>19.440423751337846</v>
      </c>
      <c r="AZ14">
        <f t="shared" ref="AZ14" si="138">AZ3*AZ5</f>
        <v>14.16724298354541</v>
      </c>
      <c r="BB14">
        <f t="shared" ref="BB14" si="139">BB3*BB5</f>
        <v>10.458244053289754</v>
      </c>
      <c r="BD14">
        <f t="shared" ref="BD14" si="140">BD3*BD5</f>
        <v>8.3344934762242566</v>
      </c>
      <c r="BF14">
        <f t="shared" ref="BF14" si="141">BF3*BF5</f>
        <v>31.822861973108669</v>
      </c>
      <c r="BH14">
        <f t="shared" ref="BH14" si="142">BH3*BH5</f>
        <v>38.053323179239825</v>
      </c>
      <c r="BJ14">
        <f t="shared" ref="BJ14" si="143">BJ3*BJ5</f>
        <v>32.313174251392091</v>
      </c>
      <c r="BL14">
        <f t="shared" ref="BL14" si="144">BL3*BL5</f>
        <v>16.817945815016476</v>
      </c>
      <c r="BN14">
        <f t="shared" ref="BN14" si="145">BN3*BN5</f>
        <v>32.341560420164143</v>
      </c>
      <c r="BP14">
        <f t="shared" ref="BP14" si="146">BP3*BP5</f>
        <v>5.8578240735274489</v>
      </c>
      <c r="BR14">
        <f t="shared" ref="BR14" si="147">BR3*BR5</f>
        <v>33.222599452676526</v>
      </c>
      <c r="BT14">
        <f t="shared" ref="BT14" si="148">BT3*BT5</f>
        <v>30.09298832919654</v>
      </c>
      <c r="BV14">
        <f t="shared" ref="BV14" si="149">BV3*BV5</f>
        <v>20.992515798489983</v>
      </c>
      <c r="BX14">
        <f t="shared" ref="BX14" si="150">BX3*BX5</f>
        <v>16.232355677590572</v>
      </c>
      <c r="BZ14">
        <f t="shared" ref="BZ14" si="151">BZ3*BZ5</f>
        <v>29.429793990769721</v>
      </c>
      <c r="CB14">
        <f t="shared" ref="CB14" si="152">CB3*CB5</f>
        <v>21.038374815565671</v>
      </c>
    </row>
    <row r="15" spans="1:81" x14ac:dyDescent="0.3">
      <c r="A15" t="s">
        <v>6</v>
      </c>
      <c r="B15" s="36">
        <f>SUM(B13:CB13)</f>
        <v>99.975601128255434</v>
      </c>
    </row>
    <row r="16" spans="1:81" ht="15" thickBot="1" x14ac:dyDescent="0.35">
      <c r="B16" s="38">
        <f>SUM(B14:CB14)</f>
        <v>1003.9762524679746</v>
      </c>
    </row>
    <row r="17" spans="1:80" x14ac:dyDescent="0.3">
      <c r="A17" t="s">
        <v>29</v>
      </c>
      <c r="B17" s="36">
        <f t="array" ref="B17:B18">MMULT(B11:C12,B15:B16)</f>
        <v>0.5570528629630509</v>
      </c>
      <c r="C17" t="s">
        <v>41</v>
      </c>
      <c r="D17">
        <f>EXP(B17)</f>
        <v>1.7455206239027092</v>
      </c>
    </row>
    <row r="18" spans="1:80" ht="15" thickBot="1" x14ac:dyDescent="0.35">
      <c r="B18" s="38">
        <v>0.21260839725729497</v>
      </c>
      <c r="C18" t="s">
        <v>42</v>
      </c>
      <c r="D18">
        <f>B18</f>
        <v>0.21260839725729497</v>
      </c>
    </row>
    <row r="19" spans="1:80" x14ac:dyDescent="0.3">
      <c r="A19" s="55" t="s">
        <v>39</v>
      </c>
      <c r="B19" s="55"/>
      <c r="C19" s="55"/>
      <c r="D19" s="55"/>
      <c r="E19" s="44" t="s">
        <v>40</v>
      </c>
      <c r="F19" s="44">
        <v>2.4900000000000002</v>
      </c>
    </row>
    <row r="20" spans="1:80" x14ac:dyDescent="0.3">
      <c r="A20" t="s">
        <v>36</v>
      </c>
      <c r="B20">
        <f>0.557053+0.212608*B1</f>
        <v>2.576829</v>
      </c>
      <c r="D20">
        <f>0.557053+0.212608*D1</f>
        <v>2.2090171600000001</v>
      </c>
      <c r="F20">
        <f t="shared" ref="F20" si="153">0.557053+0.212608*F1</f>
        <v>4.1756411599999996</v>
      </c>
      <c r="H20">
        <f t="shared" ref="H20" si="154">0.557053+0.212608*H1</f>
        <v>1.41386324</v>
      </c>
      <c r="J20">
        <f t="shared" ref="J20" si="155">0.557053+0.212608*J1</f>
        <v>2.1197217999999998</v>
      </c>
      <c r="L20">
        <f t="shared" ref="L20" si="156">0.557053+0.212608*L1</f>
        <v>3.0785838800000001</v>
      </c>
      <c r="N20">
        <f t="shared" ref="N20" si="157">0.557053+0.212608*N1</f>
        <v>4.0310677200000002</v>
      </c>
      <c r="P20">
        <f t="shared" ref="P20" si="158">0.557053+0.212608*P1</f>
        <v>1.84120532</v>
      </c>
      <c r="R20">
        <f t="shared" ref="R20" si="159">0.557053+0.212608*R1</f>
        <v>2.0686958799999999</v>
      </c>
      <c r="T20">
        <f t="shared" ref="T20" si="160">0.557053+0.212608*T1</f>
        <v>2.23027796</v>
      </c>
      <c r="V20">
        <f t="shared" ref="V20" si="161">0.557053+0.212608*V1</f>
        <v>1.8773486799999999</v>
      </c>
      <c r="X20">
        <f t="shared" ref="X20" si="162">0.557053+0.212608*X1</f>
        <v>3.4761608400000004</v>
      </c>
      <c r="Z20">
        <f t="shared" ref="Z20" si="163">0.557053+0.212608*Z1</f>
        <v>1.3479547599999999</v>
      </c>
      <c r="AB20">
        <f t="shared" ref="AB20" si="164">0.557053+0.212608*AB1</f>
        <v>3.07220564</v>
      </c>
      <c r="AD20">
        <f t="shared" ref="AD20" si="165">0.557053+0.212608*AD1</f>
        <v>1.97727444</v>
      </c>
      <c r="AF20">
        <f t="shared" ref="AF20" si="166">0.557053+0.212608*AF1</f>
        <v>2.5449377999999996</v>
      </c>
      <c r="AH20">
        <f t="shared" ref="AH20" si="167">0.557053+0.212608*AH1</f>
        <v>2.2685474000000001</v>
      </c>
      <c r="AJ20">
        <f t="shared" ref="AJ20" si="168">0.557053+0.212608*AJ1</f>
        <v>2.9807842000000004</v>
      </c>
      <c r="AL20">
        <f t="shared" ref="AL20" si="169">0.557053+0.212608*AL1</f>
        <v>1.69875796</v>
      </c>
      <c r="AN20">
        <f t="shared" ref="AN20" si="170">0.557053+0.212608*AN1</f>
        <v>3.7270382799999995</v>
      </c>
      <c r="AP20">
        <f t="shared" ref="AP20" si="171">0.557053+0.212608*AP1</f>
        <v>3.1189793999999997</v>
      </c>
      <c r="AR20">
        <f t="shared" ref="AR20" si="172">0.557053+0.212608*AR1</f>
        <v>3.0977185999999994</v>
      </c>
      <c r="AT20">
        <f t="shared" ref="AT20" si="173">0.557053+0.212608*AT1</f>
        <v>2.9573973200000001</v>
      </c>
      <c r="AV20">
        <f t="shared" ref="AV20" si="174">0.557053+0.212608*AV1</f>
        <v>2.5895854800000002</v>
      </c>
      <c r="AX20">
        <f t="shared" ref="AX20" si="175">0.557053+0.212608*AX1</f>
        <v>2.3663470799999997</v>
      </c>
      <c r="AZ20">
        <f t="shared" ref="AZ20" si="176">0.557053+0.212608*AZ1</f>
        <v>1.8943573199999999</v>
      </c>
      <c r="BB20">
        <f t="shared" ref="BB20" si="177">0.557053+0.212608*BB1</f>
        <v>1.6562363599999999</v>
      </c>
      <c r="BD20">
        <f t="shared" ref="BD20" si="178">0.557053+0.212608*BD1</f>
        <v>1.5052846799999999</v>
      </c>
      <c r="BF20">
        <f t="shared" ref="BF20" si="179">0.557053+0.212608*BF1</f>
        <v>2.9106235600000003</v>
      </c>
      <c r="BH20">
        <f t="shared" ref="BH20" si="180">0.557053+0.212608*BH1</f>
        <v>3.0658273999999999</v>
      </c>
      <c r="BJ20">
        <f t="shared" ref="BJ20" si="181">0.557053+0.212608*BJ1</f>
        <v>2.9042453199999994</v>
      </c>
      <c r="BL20">
        <f t="shared" ref="BL20" si="182">0.557053+0.212608*BL1</f>
        <v>2.2090171600000001</v>
      </c>
      <c r="BN20">
        <f t="shared" ref="BN20" si="183">0.557053+0.212608*BN1</f>
        <v>2.6788808399999997</v>
      </c>
      <c r="BP20">
        <f t="shared" ref="BP20" si="184">0.557053+0.212608*BP1</f>
        <v>1.1906248399999999</v>
      </c>
      <c r="BR20">
        <f t="shared" ref="BR20" si="185">0.557053+0.212608*BR1</f>
        <v>2.8681019599999997</v>
      </c>
      <c r="BT20">
        <f t="shared" ref="BT20" si="186">0.557053+0.212608*BT1</f>
        <v>2.8064456399999997</v>
      </c>
      <c r="BV20">
        <f t="shared" ref="BV20" si="187">0.557053+0.212608*BV1</f>
        <v>2.29193428</v>
      </c>
      <c r="BX20">
        <f t="shared" ref="BX20" si="188">0.557053+0.212608*BX1</f>
        <v>2.1813781199999998</v>
      </c>
      <c r="BZ20">
        <f t="shared" ref="BZ20" si="189">0.557053+0.212608*BZ1</f>
        <v>2.6682504399999996</v>
      </c>
      <c r="CB20">
        <f t="shared" ref="CB20" si="190">0.557053+0.212608*CB1</f>
        <v>2.2983125199999996</v>
      </c>
    </row>
    <row r="21" spans="1:80" x14ac:dyDescent="0.3">
      <c r="A21" t="s">
        <v>37</v>
      </c>
      <c r="B21">
        <f>POWER(B3-B20,2)</f>
        <v>5.4157954552879785E-3</v>
      </c>
      <c r="D21">
        <f t="shared" ref="D21" si="191">POWER(D3-D20,2)</f>
        <v>7.8426602220775701E-2</v>
      </c>
      <c r="F21">
        <f t="shared" ref="F21" si="192">POWER(F3-F20,2)</f>
        <v>3.320504547143481E-2</v>
      </c>
      <c r="H21">
        <f t="shared" ref="H21" si="193">POWER(H3-H20,2)</f>
        <v>3.4349934724483906E-3</v>
      </c>
      <c r="J21">
        <f t="shared" ref="J21" si="194">POWER(J3-J20,2)</f>
        <v>2.442148062006964E-4</v>
      </c>
      <c r="L21">
        <f t="shared" ref="L21" si="195">POWER(L3-L20,2)</f>
        <v>4.7033669088198055E-3</v>
      </c>
      <c r="N21">
        <f t="shared" ref="N21" si="196">POWER(N3-N20,2)</f>
        <v>3.4681253531900192E-3</v>
      </c>
      <c r="P21">
        <f t="shared" ref="P21" si="197">POWER(P3-P20,2)</f>
        <v>0.76426318527110004</v>
      </c>
      <c r="R21">
        <f t="shared" ref="R21" si="198">POWER(R3-R20,2)</f>
        <v>2.5162516587117838</v>
      </c>
      <c r="T21">
        <f t="shared" ref="T21" si="199">POWER(T3-T20,2)</f>
        <v>2.4288898377875179E-2</v>
      </c>
      <c r="V21">
        <f t="shared" ref="V21" si="200">POWER(V3-V20,2)</f>
        <v>5.0558097265655577E-2</v>
      </c>
      <c r="X21">
        <f t="shared" ref="X21" si="201">POWER(X3-X20,2)</f>
        <v>5.1041060720559946E-3</v>
      </c>
      <c r="Z21">
        <f t="shared" ref="Z21" si="202">POWER(Z3-Z20,2)</f>
        <v>2.1010310058486015E-2</v>
      </c>
      <c r="AB21">
        <f t="shared" ref="AB21" si="203">POWER(AB3-AB20,2)</f>
        <v>7.9295778759511722E-4</v>
      </c>
      <c r="AD21">
        <f t="shared" ref="AD21" si="204">POWER(AD3-AD20,2)</f>
        <v>0.23675892918376659</v>
      </c>
      <c r="AF21">
        <f t="shared" ref="AF21" si="205">POWER(AF3-AF20,2)</f>
        <v>3.4585723731202431E-2</v>
      </c>
      <c r="AH21">
        <f t="shared" ref="AH21" si="206">POWER(AH3-AH20,2)</f>
        <v>3.3606000843406258E-2</v>
      </c>
      <c r="AJ21">
        <f t="shared" ref="AJ21" si="207">POWER(AJ3-AJ20,2)</f>
        <v>7.1011911545593132E-5</v>
      </c>
      <c r="AL21">
        <f t="shared" ref="AL21" si="208">POWER(AL3-AL20,2)</f>
        <v>2.6302252460363476</v>
      </c>
      <c r="AN21">
        <f t="shared" ref="AN21" si="209">POWER(AN3-AN20,2)</f>
        <v>7.3803730126162953E-2</v>
      </c>
      <c r="AP21">
        <f t="shared" ref="AP21" si="210">POWER(AP3-AP20,2)</f>
        <v>7.4309740593165906E-3</v>
      </c>
      <c r="AR21">
        <f t="shared" ref="AR21" si="211">POWER(AR3-AR20,2)</f>
        <v>1.6063433972099753E-2</v>
      </c>
      <c r="AT21">
        <f t="shared" ref="AT21" si="212">POWER(AT3-AT20,2)</f>
        <v>4.6756978845036001E-3</v>
      </c>
      <c r="AV21">
        <f t="shared" ref="AV21" si="213">POWER(AV3-AV20,2)</f>
        <v>3.2830935630354476E-3</v>
      </c>
      <c r="AX21">
        <f t="shared" ref="AX21" si="214">POWER(AX3-AX20,2)</f>
        <v>6.7118625341865698E-3</v>
      </c>
      <c r="AZ21">
        <f t="shared" ref="AZ21" si="215">POWER(AZ3-AZ20,2)</f>
        <v>0.12815437467575228</v>
      </c>
      <c r="BB21">
        <f t="shared" ref="BB21" si="216">POWER(BB3-BB20,2)</f>
        <v>0.1344210987095073</v>
      </c>
      <c r="BD21">
        <f t="shared" ref="BD21" si="217">POWER(BD3-BD20,2)</f>
        <v>0.13208560279250348</v>
      </c>
      <c r="BF21">
        <f t="shared" ref="BF21" si="218">POWER(BF3-BF20,2)</f>
        <v>1.2909372213338603E-3</v>
      </c>
      <c r="BH21">
        <f t="shared" ref="BH21" si="219">POWER(BH3-BH20,2)</f>
        <v>2.5290698831587192E-2</v>
      </c>
      <c r="BJ21">
        <f t="shared" ref="BJ21" si="220">POWER(BJ3-BJ20,2)</f>
        <v>5.1404849363837022E-4</v>
      </c>
      <c r="BL21">
        <f t="shared" ref="BL21" si="221">POWER(BL3-BL20,2)</f>
        <v>1.984289911425849E-3</v>
      </c>
      <c r="BN21">
        <f t="shared" ref="BN21" si="222">POWER(BN3-BN20,2)</f>
        <v>0.3155703390579005</v>
      </c>
      <c r="BP21">
        <f t="shared" ref="BP21" si="223">POWER(BP3-BP20,2)</f>
        <v>0.60076130907761616</v>
      </c>
      <c r="BR21">
        <f t="shared" ref="BR21" si="224">POWER(BR3-BR20,2)</f>
        <v>3.5439920691323325E-2</v>
      </c>
      <c r="BT21">
        <f t="shared" ref="BT21" si="225">POWER(BT3-BT20,2)</f>
        <v>1.4350595156966542E-3</v>
      </c>
      <c r="BV21">
        <f t="shared" ref="BV21" si="226">POWER(BV3-BV20,2)</f>
        <v>7.8780111732462521E-2</v>
      </c>
      <c r="BX21">
        <f t="shared" ref="BX21" si="227">POWER(BX3-BX20,2)</f>
        <v>3.2176388929024153E-3</v>
      </c>
      <c r="BZ21">
        <f t="shared" ref="BZ21" si="228">POWER(BZ3-BZ20,2)</f>
        <v>8.7305497737703325E-2</v>
      </c>
      <c r="CB21">
        <f t="shared" ref="CB21" si="229">POWER(CB3-CB20,2)</f>
        <v>7.315705764355647E-2</v>
      </c>
    </row>
    <row r="22" spans="1:80" x14ac:dyDescent="0.3">
      <c r="A22" t="s">
        <v>38</v>
      </c>
      <c r="B22">
        <f>POWER(B3-$F$19,2)</f>
        <v>2.5734925560310904E-2</v>
      </c>
      <c r="D22">
        <f>POWER(D3-$F$19,2)</f>
        <v>8.7486103408193009E-7</v>
      </c>
      <c r="F22">
        <f>POWER(F3-$F$19,2)</f>
        <v>2.2602676180207033</v>
      </c>
      <c r="H22">
        <f t="shared" ref="H22" si="230">POWER(H3-$F$19,2)</f>
        <v>1.0353631140512722</v>
      </c>
      <c r="J22">
        <f t="shared" ref="J22" si="231">POWER(J3-$F$19,2)</f>
        <v>0.12577720865334199</v>
      </c>
      <c r="L22">
        <f t="shared" ref="L22" si="232">POWER(L3-$F$19,2)</f>
        <v>0.4318658074083731</v>
      </c>
      <c r="N22">
        <f t="shared" ref="N22" si="233">POWER(N3-$F$19,2)</f>
        <v>2.1968484466303604</v>
      </c>
      <c r="P22">
        <f t="shared" ref="P22" si="234">POWER(P3-$F$19,2)</f>
        <v>2.3195782047672018</v>
      </c>
      <c r="R22">
        <f t="shared" ref="R22" si="235">POWER(R3-$F$19,2)</f>
        <v>4.0303527662380993</v>
      </c>
      <c r="T22">
        <f t="shared" ref="T22" si="236">POWER(T3-$F$19,2)</f>
        <v>0.17269925616044218</v>
      </c>
      <c r="V22">
        <f t="shared" ref="V22" si="237">POWER(V3-$F$19,2)</f>
        <v>0.70141060183338377</v>
      </c>
      <c r="X22">
        <f t="shared" ref="X22" si="238">POWER(X3-$F$19,2)</f>
        <v>1.1185259389772058</v>
      </c>
      <c r="Z22">
        <f t="shared" ref="Z22" si="239">POWER(Z3-$F$19,2)</f>
        <v>0.99420024141831476</v>
      </c>
      <c r="AB22">
        <f t="shared" ref="AB22" si="240">POWER(AB3-$F$19,2)</f>
        <v>0.30696711841478652</v>
      </c>
      <c r="AD22">
        <f t="shared" ref="AD22" si="241">POWER(AD3-$F$19,2)</f>
        <v>6.8365302763564518E-4</v>
      </c>
      <c r="AF22">
        <f t="shared" ref="AF22" si="242">POWER(AF3-$F$19,2)</f>
        <v>1.7170059470631601E-2</v>
      </c>
      <c r="AH22">
        <f t="shared" ref="AH22" si="243">POWER(AH3-$F$19,2)</f>
        <v>1.4541412694381323E-3</v>
      </c>
      <c r="AJ22">
        <f t="shared" ref="AJ22" si="244">POWER(AJ3-$F$19,2)</f>
        <v>0.24921167899547075</v>
      </c>
      <c r="AL22">
        <f t="shared" ref="AL22" si="245">POWER(AL3-$F$19,2)</f>
        <v>5.8227570169948377</v>
      </c>
      <c r="AN22">
        <f t="shared" ref="AN22" si="246">POWER(AN3-$F$19,2)</f>
        <v>0.93193896765938466</v>
      </c>
      <c r="AP22">
        <f t="shared" ref="AP22" si="247">POWER(AP3-$F$19,2)</f>
        <v>0.51148600506818687</v>
      </c>
      <c r="AR22">
        <f t="shared" ref="AR22" si="248">POWER(AR3-$F$19,2)</f>
        <v>0.53943179002891506</v>
      </c>
      <c r="AT22">
        <f t="shared" ref="AT22" si="249">POWER(AT3-$F$19,2)</f>
        <v>0.28705634533457763</v>
      </c>
      <c r="AV22">
        <f t="shared" ref="AV22" si="250">POWER(AV3-$F$19,2)</f>
        <v>2.4612515991897042E-2</v>
      </c>
      <c r="AX22">
        <f t="shared" ref="AX22" si="251">POWER(AX3-$F$19,2)</f>
        <v>4.2262674929101296E-2</v>
      </c>
      <c r="AZ22">
        <f t="shared" ref="AZ22" si="252">POWER(AZ3-$F$19,2)</f>
        <v>5.648043300981246E-2</v>
      </c>
      <c r="BB22">
        <f t="shared" ref="BB22" si="253">POWER(BB3-$F$19,2)</f>
        <v>0.21820932495316056</v>
      </c>
      <c r="BD22">
        <f t="shared" ref="BD22" si="254">POWER(BD3-$F$19,2)</f>
        <v>0.38598820424214114</v>
      </c>
      <c r="BF22">
        <f t="shared" ref="BF22" si="255">POWER(BF3-$F$19,2)</f>
        <v>0.14798943145579424</v>
      </c>
      <c r="BH22">
        <f t="shared" ref="BH22" si="256">POWER(BH3-$F$19,2)</f>
        <v>0.54001612811564093</v>
      </c>
      <c r="BJ22">
        <f t="shared" ref="BJ22" si="257">POWER(BJ3-$F$19,2)</f>
        <v>0.19089730163283675</v>
      </c>
      <c r="BL22">
        <f t="shared" ref="BL22" si="258">POWER(BL3-$F$19,2)</f>
        <v>0.10596861494302355</v>
      </c>
      <c r="BN22">
        <f t="shared" ref="BN22" si="259">POWER(BN3-$F$19,2)</f>
        <v>0.56345638114708196</v>
      </c>
      <c r="BP22">
        <f t="shared" ref="BP22" si="260">POWER(BP3-$F$19,2)</f>
        <v>0.27487709288105983</v>
      </c>
      <c r="BR22">
        <f t="shared" ref="BR22" si="261">POWER(BR3-$F$19,2)</f>
        <v>0.32076013293362726</v>
      </c>
      <c r="BT22">
        <f t="shared" ref="BT22" si="262">POWER(BT3-$F$19,2)</f>
        <v>0.12554820359704416</v>
      </c>
      <c r="BV22">
        <f t="shared" ref="BV22" si="263">POWER(BV3-$F$19,2)</f>
        <v>6.8247805797917961E-3</v>
      </c>
      <c r="BX22">
        <f t="shared" ref="BX22" si="264">POWER(BX3-$F$19,2)</f>
        <v>0.13347778410992819</v>
      </c>
      <c r="BZ22">
        <f t="shared" ref="BZ22" si="265">POWER(BZ3-$F$19,2)</f>
        <v>0.22441582795576887</v>
      </c>
      <c r="CB22">
        <f t="shared" ref="CB22" si="266">POWER(CB3-$F$19,2)</f>
        <v>6.2075700227549116E-3</v>
      </c>
    </row>
    <row r="23" spans="1:80" x14ac:dyDescent="0.3">
      <c r="A23" t="s">
        <v>15</v>
      </c>
      <c r="B23">
        <f>1-(SUM(B21:CB21/SUM(B22:CB22)))</f>
        <v>0.99980269445115788</v>
      </c>
    </row>
    <row r="24" spans="1:80" x14ac:dyDescent="0.3">
      <c r="A24" t="s">
        <v>16</v>
      </c>
      <c r="B24">
        <f>1-(39/38)*(SUM(B21:CB21/SUM(B22:CB22)))</f>
        <v>0.99979750219987262</v>
      </c>
    </row>
    <row r="25" spans="1:80" x14ac:dyDescent="0.3">
      <c r="A25" t="s">
        <v>17</v>
      </c>
      <c r="B25">
        <f>(38*POWER(B23,2)/POWER(B23,2))</f>
        <v>38</v>
      </c>
    </row>
    <row r="26" spans="1:80" x14ac:dyDescent="0.3">
      <c r="A26" t="s">
        <v>18</v>
      </c>
      <c r="B26">
        <f>1-_xlfn.F.DIST(B25,1,38,1)</f>
        <v>3.3873272231588203E-7</v>
      </c>
    </row>
    <row r="27" spans="1:80" x14ac:dyDescent="0.3">
      <c r="A27" s="54" t="s">
        <v>43</v>
      </c>
      <c r="B27" s="54"/>
      <c r="C27" s="54"/>
      <c r="D27" s="54"/>
    </row>
    <row r="28" spans="1:80" x14ac:dyDescent="0.3">
      <c r="A28" t="s">
        <v>9</v>
      </c>
      <c r="B28">
        <f>1.74552*EXP(0.21261*B1)</f>
        <v>13.155599763803044</v>
      </c>
      <c r="D28">
        <f t="shared" ref="D28" si="267">1.74552*EXP(0.21261*D1)</f>
        <v>9.1068985207778645</v>
      </c>
      <c r="F28">
        <f t="shared" ref="F28" si="268">1.74552*EXP(0.21261*F1)</f>
        <v>65.08373720794701</v>
      </c>
      <c r="H28">
        <f t="shared" ref="H28" si="269">1.74552*EXP(0.21261*H1)</f>
        <v>4.1118407756668791</v>
      </c>
      <c r="J28">
        <f t="shared" ref="J28" si="270">1.74552*EXP(0.21261*J1)</f>
        <v>8.3289384037667098</v>
      </c>
      <c r="L28">
        <f t="shared" ref="L28" si="271">1.74552*EXP(0.21261*L1)</f>
        <v>21.728116335412405</v>
      </c>
      <c r="N28">
        <f t="shared" ref="N28" si="272">1.74552*EXP(0.21261*N1)</f>
        <v>56.322826979144416</v>
      </c>
      <c r="P28">
        <f t="shared" ref="P28" si="273">1.74552*EXP(0.21261*P1)</f>
        <v>6.3042052173051877</v>
      </c>
      <c r="R28">
        <f t="shared" ref="R28" si="274">1.74552*EXP(0.21261*R1)</f>
        <v>7.9146035649856827</v>
      </c>
      <c r="T28">
        <f t="shared" ref="T28" si="275">1.74552*EXP(0.21261*T1)</f>
        <v>9.3025932514587648</v>
      </c>
      <c r="V28">
        <f t="shared" ref="V28" si="276">1.74552*EXP(0.21261*V1)</f>
        <v>6.5362303848219732</v>
      </c>
      <c r="X28">
        <f t="shared" ref="X28" si="277">1.74552*EXP(0.21261*X1)</f>
        <v>32.336214869262314</v>
      </c>
      <c r="Z28">
        <f t="shared" ref="Z28" si="278">1.74552*EXP(0.21261*Z1)</f>
        <v>3.8495709692520061</v>
      </c>
      <c r="AB28">
        <f t="shared" ref="AB28" si="279">1.74552*EXP(0.21261*AB1)</f>
        <v>21.589968932131999</v>
      </c>
      <c r="AD28">
        <f t="shared" ref="AD28" si="280">1.74552*EXP(0.21261*AD1)</f>
        <v>7.2231222608809267</v>
      </c>
      <c r="AF28">
        <f t="shared" ref="AF28" si="281">1.74552*EXP(0.21261*AF1)</f>
        <v>12.74266746686072</v>
      </c>
      <c r="AH28">
        <f t="shared" ref="AH28" si="282">1.74552*EXP(0.21261*AH1)</f>
        <v>9.6655015576210506</v>
      </c>
      <c r="AJ28">
        <f t="shared" ref="AJ28" si="283">1.74552*EXP(0.21261*AJ1)</f>
        <v>19.703701382507898</v>
      </c>
      <c r="AL28">
        <f t="shared" ref="AL28" si="284">1.74552*EXP(0.21261*AL1)</f>
        <v>5.4672087647671166</v>
      </c>
      <c r="AN28">
        <f t="shared" ref="AN28" si="285">1.74552*EXP(0.21261*AN1)</f>
        <v>41.55706760081646</v>
      </c>
      <c r="AP28">
        <f t="shared" ref="AP28" si="286">1.74552*EXP(0.21261*AP1)</f>
        <v>22.623812579444909</v>
      </c>
      <c r="AR28">
        <f t="shared" ref="AR28" si="287">1.74552*EXP(0.21261*AR1)</f>
        <v>22.147884976245077</v>
      </c>
      <c r="AT28">
        <f t="shared" ref="AT28" si="288">1.74552*EXP(0.21261*AT1)</f>
        <v>19.248235718224478</v>
      </c>
      <c r="AV28">
        <f t="shared" ref="AV28" si="289">1.74552*EXP(0.21261*AV1)</f>
        <v>13.324495464827711</v>
      </c>
      <c r="AX28">
        <f t="shared" ref="AX28" si="290">1.74552*EXP(0.21261*AX1)</f>
        <v>10.65856298809627</v>
      </c>
      <c r="AZ28">
        <f t="shared" ref="AZ28" si="291">1.74552*EXP(0.21261*AZ1)</f>
        <v>6.6483546668254236</v>
      </c>
      <c r="BB28">
        <f t="shared" ref="BB28" si="292">1.74552*EXP(0.21261*BB1)</f>
        <v>5.2396054805767918</v>
      </c>
      <c r="BD28">
        <f t="shared" ref="BD28" si="293">1.74552*EXP(0.21261*BD1)</f>
        <v>4.5054740161324061</v>
      </c>
      <c r="BF28">
        <f t="shared" ref="BF28" si="294">1.74552*EXP(0.21261*BF1)</f>
        <v>18.368646296707269</v>
      </c>
      <c r="BH28">
        <f t="shared" ref="BH28" si="295">1.74552*EXP(0.21261*BH1)</f>
        <v>21.452699870293564</v>
      </c>
      <c r="BJ28">
        <f t="shared" ref="BJ28" si="296">1.74552*EXP(0.21261*BJ1)</f>
        <v>18.251858410058738</v>
      </c>
      <c r="BL28">
        <f t="shared" ref="BL28" si="297">1.74552*EXP(0.21261*BL1)</f>
        <v>9.1068985207778645</v>
      </c>
      <c r="BN28">
        <f t="shared" ref="BN28" si="298">1.74552*EXP(0.21261*BN1)</f>
        <v>14.569062965320215</v>
      </c>
      <c r="BP28">
        <f t="shared" ref="BP28" si="299">1.74552*EXP(0.21261*BP1)</f>
        <v>3.289153725944455</v>
      </c>
      <c r="BR28">
        <f t="shared" ref="BR28" si="300">1.74552*EXP(0.21261*BR1)</f>
        <v>17.603948184170655</v>
      </c>
      <c r="BT28">
        <f t="shared" ref="BT28" si="301">1.74552*EXP(0.21261*BT1)</f>
        <v>16.551327424618506</v>
      </c>
      <c r="BV28">
        <f t="shared" ref="BV28" si="302">1.74552*EXP(0.21261*BV1)</f>
        <v>9.8942136407449102</v>
      </c>
      <c r="BX28">
        <f t="shared" ref="BX28" si="303">1.74552*EXP(0.21261*BX1)</f>
        <v>8.858636913373596</v>
      </c>
      <c r="BZ28">
        <f t="shared" ref="BZ28" si="304">1.74552*EXP(0.21261*BZ1)</f>
        <v>14.415006839081498</v>
      </c>
      <c r="CB28">
        <f t="shared" ref="CB28" si="305">1.74552*EXP(0.21261*CB1)</f>
        <v>9.9575235939119153</v>
      </c>
    </row>
    <row r="29" spans="1:80" x14ac:dyDescent="0.3">
      <c r="A29" t="s">
        <v>10</v>
      </c>
      <c r="B29">
        <f>POWER(B2-B28,2)</f>
        <v>1.0088198344725006</v>
      </c>
      <c r="D29">
        <f t="shared" ref="D29" si="306">POWER(D2-D28,2)</f>
        <v>8.6618463169995259</v>
      </c>
      <c r="F29">
        <f t="shared" ref="F29" si="307">POWER(F2-F28,2)</f>
        <v>117.58663663501437</v>
      </c>
      <c r="H29">
        <f t="shared" ref="H29" si="308">POWER(H2-H28,2)</f>
        <v>6.1583000621616375E-2</v>
      </c>
      <c r="J29">
        <f t="shared" ref="J29" si="309">POWER(J2-J28,2)</f>
        <v>1.7177142007218212E-2</v>
      </c>
      <c r="L29">
        <f t="shared" ref="L29" si="310">POWER(L2-L28,2)</f>
        <v>2.3774052351220685</v>
      </c>
      <c r="N29">
        <f t="shared" ref="N29" si="311">POWER(N2-N28,2)</f>
        <v>10.386613737501115</v>
      </c>
      <c r="P29">
        <f t="shared" ref="P29" si="312">POWER(P2-P28,2)</f>
        <v>13.499783978872662</v>
      </c>
      <c r="R29">
        <f t="shared" ref="R29" si="313">POWER(R2-R28,2)</f>
        <v>39.622034040330462</v>
      </c>
      <c r="T29">
        <f t="shared" ref="T29" si="314">POWER(T2-T28,2)</f>
        <v>1.8025566388626182</v>
      </c>
      <c r="V29">
        <f t="shared" ref="V29" si="315">POWER(V2-V28,2)</f>
        <v>1.7324624259286001</v>
      </c>
      <c r="X29">
        <f t="shared" ref="X29" si="316">POWER(X2-X28,2)</f>
        <v>5.7302072521408265</v>
      </c>
      <c r="Z29">
        <f t="shared" ref="Z29" si="317">POWER(Z2-Z28,2)</f>
        <v>0.36051502096497556</v>
      </c>
      <c r="AB29">
        <f t="shared" ref="AB29" si="318">POWER(AB2-AB28,2)</f>
        <v>0.35996271952361308</v>
      </c>
      <c r="AD29">
        <f t="shared" ref="AD29" si="319">POWER(AD2-AD28,2)</f>
        <v>20.492622064931812</v>
      </c>
      <c r="AF29">
        <f t="shared" ref="AF29" si="320">POWER(AF2-AF28,2)</f>
        <v>4.6771305722177621</v>
      </c>
      <c r="AH29">
        <f t="shared" ref="AH29" si="321">POWER(AH2-AH28,2)</f>
        <v>3.7810741924141582</v>
      </c>
      <c r="AJ29">
        <f t="shared" ref="AJ29" si="322">POWER(AJ2-AJ28,2)</f>
        <v>2.7655230179784808E-2</v>
      </c>
      <c r="AL29">
        <f t="shared" ref="AL29" si="323">POWER(AL2-AL28,2)</f>
        <v>19.247600745649407</v>
      </c>
      <c r="AN29">
        <f t="shared" ref="AN29" si="324">POWER(AN2-AN28,2)</f>
        <v>97.754105743114508</v>
      </c>
      <c r="AP29">
        <f t="shared" ref="AP29" si="325">POWER(AP2-AP28,2)</f>
        <v>4.1460592116267954</v>
      </c>
      <c r="AR29">
        <f t="shared" ref="AR29" si="326">POWER(AR2-AR28,2)</f>
        <v>8.9527523153799269</v>
      </c>
      <c r="AT29">
        <f t="shared" ref="AT29" si="327">POWER(AT2-AT28,2)</f>
        <v>1.8544019591196008</v>
      </c>
      <c r="AV29">
        <f t="shared" ref="AV29" si="328">POWER(AV2-AV28,2)</f>
        <v>0.61701737477623264</v>
      </c>
      <c r="AX29">
        <f t="shared" ref="AX29" si="329">POWER(AX2-AX28,2)</f>
        <v>0.70318788500494389</v>
      </c>
      <c r="AZ29">
        <f t="shared" ref="AZ29" si="330">POWER(AZ2-AZ28,2)</f>
        <v>8.1890140128798308</v>
      </c>
      <c r="BB29">
        <f t="shared" ref="BB29" si="331">POWER(BB2-BB28,2)</f>
        <v>5.3842307257692594</v>
      </c>
      <c r="BD29">
        <f t="shared" ref="BD29" si="332">POWER(BD2-BD28,2)</f>
        <v>3.8987528609682913</v>
      </c>
      <c r="BF29">
        <f t="shared" ref="BF29" si="333">POWER(BF2-BF28,2)</f>
        <v>0.42074201823205537</v>
      </c>
      <c r="BH29">
        <f t="shared" ref="BH29" si="334">POWER(BH2-BH28,2)</f>
        <v>13.670028249127215</v>
      </c>
      <c r="BJ29">
        <f t="shared" ref="BJ29" si="335">POWER(BJ2-BJ28,2)</f>
        <v>0.17484238923860831</v>
      </c>
      <c r="BL29">
        <f t="shared" ref="BL29" si="336">POWER(BL2-BL28,2)</f>
        <v>0.15752843579565629</v>
      </c>
      <c r="BN29">
        <f t="shared" ref="BN29" si="337">POWER(BN2-BN28,2)</f>
        <v>120.58097815960207</v>
      </c>
      <c r="BP29">
        <f t="shared" ref="BP29" si="338">POWER(BP2-BP28,2)</f>
        <v>14.829017026407472</v>
      </c>
      <c r="BR29">
        <f t="shared" ref="BR29" si="339">POWER(BR2-BR28,2)</f>
        <v>13.293693843712466</v>
      </c>
      <c r="BT29">
        <f t="shared" ref="BT29" si="340">POWER(BT2-BT28,2)</f>
        <v>0.40790265854443142</v>
      </c>
      <c r="BV29">
        <f t="shared" ref="BV29" si="341">POWER(BV2-BV28,2)</f>
        <v>10.277066181186001</v>
      </c>
      <c r="BX29">
        <f t="shared" ref="BX29" si="342">POWER(BX2-BX28,2)</f>
        <v>0.23876603311127598</v>
      </c>
      <c r="BZ29">
        <f t="shared" ref="BZ29" si="343">POWER(BZ2-BZ28,2)</f>
        <v>24.551957224749142</v>
      </c>
      <c r="CB29">
        <f t="shared" ref="CB29" si="344">POWER(CB2-CB28,2)</f>
        <v>9.5634103222114799</v>
      </c>
    </row>
    <row r="30" spans="1:80" x14ac:dyDescent="0.3">
      <c r="A30" t="s">
        <v>11</v>
      </c>
      <c r="B30">
        <f>SUM(B29:CB29)/38</f>
        <v>15.555240563534536</v>
      </c>
    </row>
  </sheetData>
  <mergeCells count="2">
    <mergeCell ref="A19:D19"/>
    <mergeCell ref="A27:D2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Линейная модель</vt:lpstr>
      <vt:lpstr>Квадратичная модель</vt:lpstr>
      <vt:lpstr>Квадратичная2</vt:lpstr>
      <vt:lpstr>Лист1</vt:lpstr>
      <vt:lpstr>Логарифмаческая</vt:lpstr>
      <vt:lpstr>Экспоненциальная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2021-06-12T18:24:34Z</dcterms:modified>
</cp:coreProperties>
</file>