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H42" i="1"/>
  <c r="I42" i="1"/>
  <c r="D43" i="1"/>
  <c r="E43" i="1"/>
  <c r="F43" i="1"/>
  <c r="G43" i="1"/>
  <c r="H43" i="1"/>
  <c r="I43" i="1"/>
  <c r="C42" i="1"/>
  <c r="C43" i="1"/>
  <c r="I41" i="1"/>
  <c r="H41" i="1"/>
  <c r="G41" i="1"/>
  <c r="F41" i="1"/>
  <c r="E41" i="1"/>
  <c r="D41" i="1"/>
  <c r="C41" i="1"/>
  <c r="K20" i="1"/>
  <c r="J20" i="1"/>
  <c r="I20" i="1"/>
  <c r="H20" i="1"/>
  <c r="G20" i="1"/>
  <c r="F20" i="1"/>
  <c r="E20" i="1"/>
  <c r="I39" i="1"/>
  <c r="H39" i="1"/>
  <c r="G39" i="1"/>
  <c r="F39" i="1"/>
  <c r="E39" i="1"/>
  <c r="D39" i="1"/>
  <c r="C39" i="1"/>
  <c r="K14" i="1"/>
  <c r="J14" i="1"/>
  <c r="I14" i="1"/>
  <c r="H14" i="1"/>
  <c r="G14" i="1"/>
  <c r="F14" i="1"/>
  <c r="E1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B36" i="1"/>
  <c r="V35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35" i="1"/>
  <c r="C35" i="1"/>
  <c r="B3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C22" i="1"/>
  <c r="D22" i="1"/>
  <c r="E22" i="1"/>
  <c r="F22" i="1"/>
  <c r="G22" i="1"/>
  <c r="H22" i="1"/>
  <c r="I22" i="1"/>
  <c r="J22" i="1"/>
  <c r="K22" i="1"/>
  <c r="B22" i="1"/>
  <c r="B21" i="1"/>
  <c r="F19" i="1"/>
  <c r="G19" i="1"/>
  <c r="H19" i="1"/>
  <c r="I19" i="1"/>
  <c r="J19" i="1"/>
  <c r="K19" i="1"/>
  <c r="E19" i="1"/>
  <c r="J17" i="1"/>
  <c r="K17" i="1"/>
  <c r="I17" i="1"/>
  <c r="H17" i="1"/>
  <c r="G17" i="1"/>
  <c r="F17" i="1"/>
  <c r="E17" i="1"/>
  <c r="B15" i="1" l="1"/>
  <c r="B18" i="1" s="1"/>
  <c r="B14" i="1"/>
  <c r="B13" i="1" l="1"/>
</calcChain>
</file>

<file path=xl/sharedStrings.xml><?xml version="1.0" encoding="utf-8"?>
<sst xmlns="http://schemas.openxmlformats.org/spreadsheetml/2006/main" count="47" uniqueCount="35">
  <si>
    <t xml:space="preserve"> n</t>
  </si>
  <si>
    <t>Xmin</t>
  </si>
  <si>
    <t>Xmax</t>
  </si>
  <si>
    <t>m</t>
  </si>
  <si>
    <t>x0</t>
  </si>
  <si>
    <t>x7</t>
  </si>
  <si>
    <t>∆x</t>
  </si>
  <si>
    <t>Интервал</t>
  </si>
  <si>
    <t>Частота</t>
  </si>
  <si>
    <t>(0;1)</t>
  </si>
  <si>
    <t>(1;2)</t>
  </si>
  <si>
    <t>(2;3)</t>
  </si>
  <si>
    <t>(3;4)</t>
  </si>
  <si>
    <t>(4;5)</t>
  </si>
  <si>
    <t>(5;6)</t>
  </si>
  <si>
    <t>(6;7)</t>
  </si>
  <si>
    <t>(4,5;7)</t>
  </si>
  <si>
    <t>(0;2)</t>
  </si>
  <si>
    <t>(2;2,5)</t>
  </si>
  <si>
    <t>(2,5;2,75)</t>
  </si>
  <si>
    <t>(2,75;3)</t>
  </si>
  <si>
    <t>(3;3,25)</t>
  </si>
  <si>
    <t>(3,25;4)</t>
  </si>
  <si>
    <t>Середина</t>
  </si>
  <si>
    <t xml:space="preserve">𝜔_𝑖    </t>
  </si>
  <si>
    <t>p_i</t>
  </si>
  <si>
    <t>Выборочное среднее</t>
  </si>
  <si>
    <t>Xi</t>
  </si>
  <si>
    <t xml:space="preserve">Разность </t>
  </si>
  <si>
    <t>Выборочная дисперсия</t>
  </si>
  <si>
    <t>Эмперическая функция</t>
  </si>
  <si>
    <t>Сравнение с показательным распределением</t>
  </si>
  <si>
    <t xml:space="preserve">Плотность частоты </t>
  </si>
  <si>
    <t>Теоритическая плотность</t>
  </si>
  <si>
    <t>Альфа*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</si>
</sst>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2" fontId="1" fillId="0" borderId="2" xfId="0" applyNumberFormat="1" applyFont="1" applyBorder="1" applyAlignment="1">
      <alignment horizontal="right" vertical="center"/>
    </xf>
    <xf numFmtId="2" fontId="1" fillId="0" borderId="3" xfId="0" applyNumberFormat="1" applyFont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0" fontId="1" fillId="0" borderId="4" xfId="0" applyNumberFormat="1" applyFont="1" applyBorder="1" applyAlignment="1">
      <alignment horizontal="right" vertical="center"/>
    </xf>
    <xf numFmtId="0" fontId="1" fillId="0" borderId="5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7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NumberFormat="1" applyFont="1" applyBorder="1" applyAlignment="1">
      <alignment horizontal="right" vertical="center"/>
    </xf>
    <xf numFmtId="2" fontId="0" fillId="0" borderId="2" xfId="0" applyNumberFormat="1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Гистогррамма</a:t>
            </a:r>
            <a:r>
              <a:rPr lang="ru-RU" baseline="0"/>
              <a:t> абсолютных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Лист1!$D$14</c:f>
              <c:strCache>
                <c:ptCount val="1"/>
                <c:pt idx="0">
                  <c:v>Частота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Лист1!$E$13:$K$13</c:f>
              <c:strCache>
                <c:ptCount val="7"/>
                <c:pt idx="0">
                  <c:v>(0;1)</c:v>
                </c:pt>
                <c:pt idx="1">
                  <c:v>(1;2)</c:v>
                </c:pt>
                <c:pt idx="2">
                  <c:v>(2;3)</c:v>
                </c:pt>
                <c:pt idx="3">
                  <c:v>(3;4)</c:v>
                </c:pt>
                <c:pt idx="4">
                  <c:v>(4;5)</c:v>
                </c:pt>
                <c:pt idx="5">
                  <c:v>(5;6)</c:v>
                </c:pt>
                <c:pt idx="6">
                  <c:v>(6;7)</c:v>
                </c:pt>
              </c:strCache>
            </c:strRef>
          </c:cat>
          <c:val>
            <c:numRef>
              <c:f>Лист1!$E$14:$K$14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35</c:v>
                </c:pt>
                <c:pt idx="3">
                  <c:v>36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5-4D12-A6A2-A4F0D55D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8641951"/>
        <c:axId val="428644863"/>
      </c:barChart>
      <c:catAx>
        <c:axId val="42864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644863"/>
        <c:crosses val="autoZero"/>
        <c:auto val="1"/>
        <c:lblAlgn val="ctr"/>
        <c:lblOffset val="100"/>
        <c:noMultiLvlLbl val="0"/>
      </c:catAx>
      <c:valAx>
        <c:axId val="4286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64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Лист1!$D$17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Лист1!$E$16:$K$16</c:f>
              <c:strCache>
                <c:ptCount val="7"/>
                <c:pt idx="0">
                  <c:v>(0;2)</c:v>
                </c:pt>
                <c:pt idx="1">
                  <c:v>(2;2,5)</c:v>
                </c:pt>
                <c:pt idx="2">
                  <c:v>(2,5;2,75)</c:v>
                </c:pt>
                <c:pt idx="3">
                  <c:v>(2,75;3)</c:v>
                </c:pt>
                <c:pt idx="4">
                  <c:v>(3;3,25)</c:v>
                </c:pt>
                <c:pt idx="5">
                  <c:v>(3,25;4)</c:v>
                </c:pt>
                <c:pt idx="6">
                  <c:v>(4,5;7)</c:v>
                </c:pt>
              </c:strCache>
            </c:strRef>
          </c:cat>
          <c:val>
            <c:numRef>
              <c:f>Лист1!$E$17:$K$17</c:f>
              <c:numCache>
                <c:formatCode>General</c:formatCode>
                <c:ptCount val="7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25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2-4D04-BF1E-B59D5E0E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05375"/>
        <c:axId val="407601631"/>
      </c:barChart>
      <c:catAx>
        <c:axId val="407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01631"/>
        <c:crosses val="autoZero"/>
        <c:auto val="1"/>
        <c:lblAlgn val="ctr"/>
        <c:lblOffset val="100"/>
        <c:noMultiLvlLbl val="0"/>
      </c:catAx>
      <c:valAx>
        <c:axId val="4076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60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Эмперическая функция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Лист1!$B$34:$V$34</c:f>
              <c:numCache>
                <c:formatCode>General</c:formatCode>
                <c:ptCount val="21"/>
                <c:pt idx="0">
                  <c:v>0</c:v>
                </c:pt>
                <c:pt idx="1">
                  <c:v>0.35</c:v>
                </c:pt>
                <c:pt idx="2">
                  <c:v>0.7</c:v>
                </c:pt>
                <c:pt idx="3">
                  <c:v>1.05</c:v>
                </c:pt>
                <c:pt idx="4">
                  <c:v>1.4</c:v>
                </c:pt>
                <c:pt idx="5">
                  <c:v>1.75</c:v>
                </c:pt>
                <c:pt idx="6">
                  <c:v>2.1</c:v>
                </c:pt>
                <c:pt idx="7">
                  <c:v>2.4500000000000002</c:v>
                </c:pt>
                <c:pt idx="8">
                  <c:v>2.8</c:v>
                </c:pt>
                <c:pt idx="9">
                  <c:v>3.15</c:v>
                </c:pt>
                <c:pt idx="10">
                  <c:v>3.5</c:v>
                </c:pt>
                <c:pt idx="11">
                  <c:v>3.85</c:v>
                </c:pt>
                <c:pt idx="12">
                  <c:v>4.2</c:v>
                </c:pt>
                <c:pt idx="13">
                  <c:v>4.55</c:v>
                </c:pt>
                <c:pt idx="14">
                  <c:v>4.9000000000000004</c:v>
                </c:pt>
                <c:pt idx="15">
                  <c:v>5.25</c:v>
                </c:pt>
                <c:pt idx="16">
                  <c:v>5.6</c:v>
                </c:pt>
                <c:pt idx="17">
                  <c:v>5.95</c:v>
                </c:pt>
                <c:pt idx="18">
                  <c:v>6.3</c:v>
                </c:pt>
                <c:pt idx="19">
                  <c:v>6.65</c:v>
                </c:pt>
                <c:pt idx="20">
                  <c:v>7</c:v>
                </c:pt>
              </c:numCache>
            </c:numRef>
          </c:cat>
          <c:val>
            <c:numRef>
              <c:f>Лист1!$B$36:$V$36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0.09</c:v>
                </c:pt>
                <c:pt idx="5">
                  <c:v>0.11</c:v>
                </c:pt>
                <c:pt idx="6">
                  <c:v>0.17</c:v>
                </c:pt>
                <c:pt idx="7">
                  <c:v>0.25</c:v>
                </c:pt>
                <c:pt idx="8">
                  <c:v>0.45</c:v>
                </c:pt>
                <c:pt idx="9">
                  <c:v>0.57999999999999996</c:v>
                </c:pt>
                <c:pt idx="10">
                  <c:v>0.71</c:v>
                </c:pt>
                <c:pt idx="11">
                  <c:v>0.79</c:v>
                </c:pt>
                <c:pt idx="12">
                  <c:v>0.91</c:v>
                </c:pt>
                <c:pt idx="13">
                  <c:v>0.97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5-4BFD-99B1-CE83D9E3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63104"/>
        <c:axId val="107166016"/>
      </c:lineChart>
      <c:catAx>
        <c:axId val="1071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66016"/>
        <c:crosses val="autoZero"/>
        <c:auto val="1"/>
        <c:lblAlgn val="ctr"/>
        <c:lblOffset val="100"/>
        <c:noMultiLvlLbl val="0"/>
      </c:catAx>
      <c:valAx>
        <c:axId val="107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6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Лист1!$B$41</c:f>
              <c:strCache>
                <c:ptCount val="1"/>
                <c:pt idx="0">
                  <c:v>Плотность частоты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Лист1!$C$38:$I$38</c:f>
              <c:strCache>
                <c:ptCount val="7"/>
                <c:pt idx="0">
                  <c:v>(0;1)</c:v>
                </c:pt>
                <c:pt idx="1">
                  <c:v>(1;2)</c:v>
                </c:pt>
                <c:pt idx="2">
                  <c:v>(2;3)</c:v>
                </c:pt>
                <c:pt idx="3">
                  <c:v>(3;4)</c:v>
                </c:pt>
                <c:pt idx="4">
                  <c:v>(4;5)</c:v>
                </c:pt>
                <c:pt idx="5">
                  <c:v>(5;6)</c:v>
                </c:pt>
                <c:pt idx="6">
                  <c:v>(6;7)</c:v>
                </c:pt>
              </c:strCache>
            </c:strRef>
          </c:cat>
          <c:val>
            <c:numRef>
              <c:f>Лист1!$C$41:$I$41</c:f>
              <c:numCache>
                <c:formatCode>General</c:formatCode>
                <c:ptCount val="7"/>
                <c:pt idx="0">
                  <c:v>0.08</c:v>
                </c:pt>
                <c:pt idx="1">
                  <c:v>0.28000000000000003</c:v>
                </c:pt>
                <c:pt idx="2">
                  <c:v>0.52</c:v>
                </c:pt>
                <c:pt idx="3">
                  <c:v>0.32</c:v>
                </c:pt>
                <c:pt idx="4">
                  <c:v>0.44</c:v>
                </c:pt>
                <c:pt idx="5">
                  <c:v>0.33333333333333331</c:v>
                </c:pt>
                <c:pt idx="6">
                  <c:v>5.2000000000000005E-2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8-4910-89BC-3BB7EFBD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632"/>
        <c:axId val="3775472"/>
      </c:barChart>
      <c:lineChart>
        <c:grouping val="standard"/>
        <c:varyColors val="0"/>
        <c:ser>
          <c:idx val="1"/>
          <c:order val="1"/>
          <c:tx>
            <c:strRef>
              <c:f>Лист1!$B$42</c:f>
              <c:strCache>
                <c:ptCount val="1"/>
                <c:pt idx="0">
                  <c:v>Теоритическая плотность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Лист1!$C$42:$I$42</c:f>
              <c:numCache>
                <c:formatCode>General</c:formatCode>
                <c:ptCount val="7"/>
                <c:pt idx="0">
                  <c:v>0.28604494477215348</c:v>
                </c:pt>
                <c:pt idx="1">
                  <c:v>0.20383121022951639</c:v>
                </c:pt>
                <c:pt idx="2">
                  <c:v>0.14524697262775724</c:v>
                </c:pt>
                <c:pt idx="3">
                  <c:v>0.10350074963384334</c:v>
                </c:pt>
                <c:pt idx="4">
                  <c:v>7.3753035818664214E-2</c:v>
                </c:pt>
                <c:pt idx="5">
                  <c:v>5.2555274350307914E-2</c:v>
                </c:pt>
                <c:pt idx="6">
                  <c:v>3.7450076886694821E-2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8-4910-89BC-3BB7EFBD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632"/>
        <c:axId val="3775472"/>
      </c:lineChart>
      <c:catAx>
        <c:axId val="37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5472"/>
        <c:crosses val="autoZero"/>
        <c:auto val="1"/>
        <c:lblAlgn val="ctr"/>
        <c:lblOffset val="100"/>
        <c:noMultiLvlLbl val="0"/>
      </c:catAx>
      <c:valAx>
        <c:axId val="37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7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243840</xdr:colOff>
      <xdr:row>0</xdr:row>
      <xdr:rowOff>0</xdr:rowOff>
    </xdr:from>
    <xdr:to>
      <xdr:col>18</xdr:col>
      <xdr:colOff>548640</xdr:colOff>
      <xdr:row>15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240030</xdr:colOff>
      <xdr:row>15</xdr:row>
      <xdr:rowOff>152401</xdr:rowOff>
    </xdr:from>
    <xdr:to>
      <xdr:col>18</xdr:col>
      <xdr:colOff>544830</xdr:colOff>
      <xdr:row>30</xdr:row>
      <xdr:rowOff>174172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18506</xdr:colOff>
      <xdr:row>38</xdr:row>
      <xdr:rowOff>96883</xdr:rowOff>
    </xdr:from>
    <xdr:to>
      <xdr:col>20</xdr:col>
      <xdr:colOff>300446</xdr:colOff>
      <xdr:row>55</xdr:row>
      <xdr:rowOff>58783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268941</xdr:colOff>
      <xdr:row>44</xdr:row>
      <xdr:rowOff>125505</xdr:rowOff>
    </xdr:from>
    <xdr:to>
      <xdr:col>7</xdr:col>
      <xdr:colOff>197223</xdr:colOff>
      <xdr:row>60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3"/>
  <sheetViews>
    <sheetView tabSelected="1" topLeftCell="A17" zoomScaleNormal="100" workbookViewId="0">
      <selection activeCell="E20" sqref="E20"/>
    </sheetView>
  </sheetViews>
  <sheetFormatPr defaultRowHeight="14.4" x14ac:dyDescent="0.3"/>
  <cols>
    <col min="1" max="1" width="41.88671875" bestFit="1" customWidth="1"/>
    <col min="2" max="2" width="23.21875" bestFit="1" customWidth="1"/>
  </cols>
  <sheetData>
    <row r="2" spans="1:11" x14ac:dyDescent="0.3">
      <c r="A2" t="s">
        <v>27</v>
      </c>
      <c r="B2" s="4">
        <v>4.12</v>
      </c>
      <c r="C2" s="5">
        <v>2.93</v>
      </c>
      <c r="D2" s="5">
        <v>2.82</v>
      </c>
      <c r="E2" s="6">
        <v>2.79</v>
      </c>
      <c r="F2" s="6">
        <v>3.18</v>
      </c>
      <c r="G2" s="6">
        <v>4</v>
      </c>
      <c r="H2" s="6">
        <v>1.22</v>
      </c>
      <c r="I2" s="6">
        <v>5.27</v>
      </c>
      <c r="J2" s="6">
        <v>2.61</v>
      </c>
      <c r="K2" s="7">
        <v>1.22</v>
      </c>
    </row>
    <row r="3" spans="1:11" x14ac:dyDescent="0.3">
      <c r="B3" s="8">
        <v>2.5099999999999998</v>
      </c>
      <c r="C3" s="9">
        <v>3.17</v>
      </c>
      <c r="D3" s="9">
        <v>1.82</v>
      </c>
      <c r="E3" s="9">
        <v>3.84</v>
      </c>
      <c r="F3" s="9">
        <v>2.92</v>
      </c>
      <c r="G3" s="9">
        <v>1.64</v>
      </c>
      <c r="H3" s="9">
        <v>3.27</v>
      </c>
      <c r="I3" s="9">
        <v>3.75</v>
      </c>
      <c r="J3" s="9">
        <v>2.5099999999999998</v>
      </c>
      <c r="K3" s="10">
        <v>4.24</v>
      </c>
    </row>
    <row r="4" spans="1:11" x14ac:dyDescent="0.3">
      <c r="B4" s="8">
        <v>2.19</v>
      </c>
      <c r="C4" s="9">
        <v>3.14</v>
      </c>
      <c r="D4" s="9">
        <v>2.88</v>
      </c>
      <c r="E4" s="9">
        <v>3.88</v>
      </c>
      <c r="F4" s="9">
        <v>3.97</v>
      </c>
      <c r="G4" s="9">
        <v>2.54</v>
      </c>
      <c r="H4" s="9">
        <v>3.74</v>
      </c>
      <c r="I4" s="9">
        <v>2.5099999999999998</v>
      </c>
      <c r="J4" s="9">
        <v>2.5</v>
      </c>
      <c r="K4" s="10">
        <v>3.05</v>
      </c>
    </row>
    <row r="5" spans="1:11" x14ac:dyDescent="0.3">
      <c r="B5" s="8">
        <v>0.7</v>
      </c>
      <c r="C5" s="9">
        <v>3.41</v>
      </c>
      <c r="D5" s="9">
        <v>4.45</v>
      </c>
      <c r="E5" s="9">
        <v>3.37</v>
      </c>
      <c r="F5" s="9">
        <v>2.0099999999999998</v>
      </c>
      <c r="G5" s="9">
        <v>4.1399999999999997</v>
      </c>
      <c r="H5" s="9">
        <v>3.07</v>
      </c>
      <c r="I5" s="9">
        <v>2.77</v>
      </c>
      <c r="J5" s="9">
        <v>2.11</v>
      </c>
      <c r="K5" s="10">
        <v>1.19</v>
      </c>
    </row>
    <row r="6" spans="1:11" x14ac:dyDescent="0.3">
      <c r="B6" s="8">
        <v>1.8</v>
      </c>
      <c r="C6" s="9">
        <v>0.65</v>
      </c>
      <c r="D6" s="9">
        <v>3.03</v>
      </c>
      <c r="E6" s="9">
        <v>0.86</v>
      </c>
      <c r="F6" s="9">
        <v>3.38</v>
      </c>
      <c r="G6" s="9">
        <v>2.75</v>
      </c>
      <c r="H6" s="9">
        <v>2.75</v>
      </c>
      <c r="I6" s="9">
        <v>2.5299999999999998</v>
      </c>
      <c r="J6" s="9">
        <v>4.25</v>
      </c>
      <c r="K6" s="10">
        <v>4.05</v>
      </c>
    </row>
    <row r="7" spans="1:11" x14ac:dyDescent="0.3">
      <c r="B7" s="8">
        <v>3.85</v>
      </c>
      <c r="C7" s="9">
        <v>4.55</v>
      </c>
      <c r="D7" s="9">
        <v>4.82</v>
      </c>
      <c r="E7" s="9">
        <v>2.74</v>
      </c>
      <c r="F7" s="9">
        <v>1.69</v>
      </c>
      <c r="G7" s="9">
        <v>4.26</v>
      </c>
      <c r="H7" s="9">
        <v>1.97</v>
      </c>
      <c r="I7" s="9">
        <v>3.04</v>
      </c>
      <c r="J7" s="9">
        <v>2.66</v>
      </c>
      <c r="K7" s="10">
        <v>1.78</v>
      </c>
    </row>
    <row r="8" spans="1:11" x14ac:dyDescent="0.3">
      <c r="B8" s="8">
        <v>3.42</v>
      </c>
      <c r="C8" s="9">
        <v>3.92</v>
      </c>
      <c r="D8" s="9">
        <v>3.7</v>
      </c>
      <c r="E8" s="9">
        <v>4.54</v>
      </c>
      <c r="F8" s="9">
        <v>3.16</v>
      </c>
      <c r="G8" s="9">
        <v>3.79</v>
      </c>
      <c r="H8" s="9">
        <v>4.5</v>
      </c>
      <c r="I8" s="9">
        <v>1.33</v>
      </c>
      <c r="J8" s="9">
        <v>3.87</v>
      </c>
      <c r="K8" s="10">
        <v>2.4500000000000002</v>
      </c>
    </row>
    <row r="9" spans="1:11" x14ac:dyDescent="0.3">
      <c r="B9" s="8">
        <v>1.38</v>
      </c>
      <c r="C9" s="9">
        <v>3.79</v>
      </c>
      <c r="D9" s="9">
        <v>1.35</v>
      </c>
      <c r="E9" s="9">
        <v>2.2400000000000002</v>
      </c>
      <c r="F9" s="9">
        <v>3.36</v>
      </c>
      <c r="G9" s="9">
        <v>3.48</v>
      </c>
      <c r="H9" s="9">
        <v>3.05</v>
      </c>
      <c r="I9" s="9">
        <v>3.96</v>
      </c>
      <c r="J9" s="9">
        <v>2.94</v>
      </c>
      <c r="K9" s="10">
        <v>1.84</v>
      </c>
    </row>
    <row r="10" spans="1:11" x14ac:dyDescent="0.3">
      <c r="B10" s="8">
        <v>2.48</v>
      </c>
      <c r="C10" s="9">
        <v>3.49</v>
      </c>
      <c r="D10" s="9">
        <v>2.4900000000000002</v>
      </c>
      <c r="E10" s="9">
        <v>2.2799999999999998</v>
      </c>
      <c r="F10" s="9">
        <v>3.72</v>
      </c>
      <c r="G10" s="9">
        <v>3.74</v>
      </c>
      <c r="H10" s="9">
        <v>2.5499999999999998</v>
      </c>
      <c r="I10" s="9">
        <v>3.2</v>
      </c>
      <c r="J10" s="9">
        <v>2.4500000000000002</v>
      </c>
      <c r="K10" s="10">
        <v>2.62</v>
      </c>
    </row>
    <row r="11" spans="1:11" x14ac:dyDescent="0.3">
      <c r="B11" s="11">
        <v>3.87</v>
      </c>
      <c r="C11" s="12">
        <v>2.2599999999999998</v>
      </c>
      <c r="D11" s="12">
        <v>2.36</v>
      </c>
      <c r="E11" s="12">
        <v>2.33</v>
      </c>
      <c r="F11" s="12">
        <v>2.72</v>
      </c>
      <c r="G11" s="12">
        <v>2.25</v>
      </c>
      <c r="H11" s="12">
        <v>3.27</v>
      </c>
      <c r="I11" s="12">
        <v>4.17</v>
      </c>
      <c r="J11" s="12">
        <v>3.02</v>
      </c>
      <c r="K11" s="13">
        <v>2.91</v>
      </c>
    </row>
    <row r="12" spans="1:11" x14ac:dyDescent="0.3">
      <c r="A12" t="s">
        <v>0</v>
      </c>
      <c r="B12">
        <v>100</v>
      </c>
    </row>
    <row r="13" spans="1:11" x14ac:dyDescent="0.3">
      <c r="A13" t="s">
        <v>1</v>
      </c>
      <c r="B13" s="1">
        <f>MIN(B2:K11)</f>
        <v>0.65</v>
      </c>
      <c r="D13" s="2" t="s">
        <v>7</v>
      </c>
      <c r="E13" s="2" t="s">
        <v>9</v>
      </c>
      <c r="F13" s="2" t="s">
        <v>10</v>
      </c>
      <c r="G13" s="2" t="s">
        <v>11</v>
      </c>
      <c r="H13" s="2" t="s">
        <v>12</v>
      </c>
      <c r="I13" s="2" t="s">
        <v>13</v>
      </c>
      <c r="J13" s="2" t="s">
        <v>14</v>
      </c>
      <c r="K13" s="2" t="s">
        <v>15</v>
      </c>
    </row>
    <row r="14" spans="1:11" x14ac:dyDescent="0.3">
      <c r="A14" t="s">
        <v>2</v>
      </c>
      <c r="B14" s="1">
        <f>MAX(B2:K11)</f>
        <v>5.27</v>
      </c>
      <c r="D14" s="2" t="s">
        <v>8</v>
      </c>
      <c r="E14" s="2">
        <f>COUNTIFS($B$2:$K$11,"&lt;=1")</f>
        <v>3</v>
      </c>
      <c r="F14" s="2">
        <f>COUNTIFS($B$2:$K$11,"&gt;1",$B$2:$K$11,"&lt;=2")</f>
        <v>13</v>
      </c>
      <c r="G14" s="2">
        <f>COUNTIFS($B$2:$K$11,"&gt;2",$B$2:$K$11,"&lt;=3")</f>
        <v>35</v>
      </c>
      <c r="H14" s="2">
        <f>COUNTIFS($B$2:$K$11,"&gt;3",$B$2:$K$11,"&lt;=4")</f>
        <v>36</v>
      </c>
      <c r="I14" s="2">
        <f>COUNTIFS($B$2:$K$11,"&gt;4",$B$2:$K$11,"&lt;=5")</f>
        <v>12</v>
      </c>
      <c r="J14" s="2">
        <f>COUNTIFS($B$2:$K$11,"&gt;5",$B$2:$K$11,"&lt;=6")</f>
        <v>1</v>
      </c>
      <c r="K14" s="2">
        <f>COUNTIFS($B$2:$K$11,"&gt;6",$B$2:$K$11,"&lt;=7")</f>
        <v>0</v>
      </c>
    </row>
    <row r="15" spans="1:11" x14ac:dyDescent="0.3">
      <c r="A15" t="s">
        <v>3</v>
      </c>
      <c r="B15">
        <f>INT(1+LOG(B12,2))</f>
        <v>7</v>
      </c>
    </row>
    <row r="16" spans="1:11" x14ac:dyDescent="0.3">
      <c r="A16" t="s">
        <v>4</v>
      </c>
      <c r="B16">
        <v>0</v>
      </c>
      <c r="D16" s="2" t="s">
        <v>7</v>
      </c>
      <c r="E16" s="2" t="s">
        <v>17</v>
      </c>
      <c r="F16" s="2" t="s">
        <v>18</v>
      </c>
      <c r="G16" s="2" t="s">
        <v>19</v>
      </c>
      <c r="H16" s="2" t="s">
        <v>20</v>
      </c>
      <c r="I16" s="2" t="s">
        <v>21</v>
      </c>
      <c r="J16" s="2" t="s">
        <v>22</v>
      </c>
      <c r="K16" s="2" t="s">
        <v>16</v>
      </c>
    </row>
    <row r="17" spans="1:11" x14ac:dyDescent="0.3">
      <c r="A17" t="s">
        <v>5</v>
      </c>
      <c r="B17">
        <v>7</v>
      </c>
      <c r="D17" s="2" t="s">
        <v>8</v>
      </c>
      <c r="E17" s="2">
        <f>COUNTIFS(B2:K11,"&lt;=2")</f>
        <v>16</v>
      </c>
      <c r="F17" s="2">
        <f>COUNTIFS(B2:K11,"&gt;2",B2:K11,"&lt;=2,5")</f>
        <v>14</v>
      </c>
      <c r="G17" s="2">
        <f>COUNTIFS(B2:K11,"&gt;2,5",B2:K11,"&lt;=2,75")</f>
        <v>13</v>
      </c>
      <c r="H17" s="2">
        <f>COUNTIFS(B2:K11,"&gt;2,75",B2:K11,"&lt;=3")</f>
        <v>8</v>
      </c>
      <c r="I17" s="2">
        <f>COUNTIFS(B2:K11,"&gt;3",B2:K11,"&lt;=3,25")</f>
        <v>11</v>
      </c>
      <c r="J17" s="2">
        <f>COUNTIFS(B2:K11,"&gt;3,25",B2:K11,"&lt;=4")</f>
        <v>25</v>
      </c>
      <c r="K17" s="2">
        <f>COUNTIFS(B2:K11,"&gt;4",B2:K11,"&lt;=7")</f>
        <v>13</v>
      </c>
    </row>
    <row r="18" spans="1:11" x14ac:dyDescent="0.3">
      <c r="A18" t="s">
        <v>6</v>
      </c>
      <c r="B18">
        <f>(B17-B16)/B15</f>
        <v>1</v>
      </c>
      <c r="D18" s="3" t="s">
        <v>23</v>
      </c>
      <c r="E18" s="2">
        <v>1</v>
      </c>
      <c r="F18" s="2">
        <v>2.25</v>
      </c>
      <c r="G18" s="2">
        <v>2.625</v>
      </c>
      <c r="H18" s="2">
        <v>2.875</v>
      </c>
      <c r="I18" s="2">
        <v>3.125</v>
      </c>
      <c r="J18" s="2">
        <v>3.625</v>
      </c>
      <c r="K18" s="2">
        <v>5.75</v>
      </c>
    </row>
    <row r="19" spans="1:11" x14ac:dyDescent="0.3">
      <c r="D19" s="3" t="s">
        <v>24</v>
      </c>
      <c r="E19" s="2">
        <f>(E17/$B12)</f>
        <v>0.16</v>
      </c>
      <c r="F19" s="2">
        <f t="shared" ref="F19:K19" si="0">(F17/$B12)</f>
        <v>0.14000000000000001</v>
      </c>
      <c r="G19" s="2">
        <f t="shared" si="0"/>
        <v>0.13</v>
      </c>
      <c r="H19" s="2">
        <f t="shared" si="0"/>
        <v>0.08</v>
      </c>
      <c r="I19" s="2">
        <f t="shared" si="0"/>
        <v>0.11</v>
      </c>
      <c r="J19" s="2">
        <f t="shared" si="0"/>
        <v>0.25</v>
      </c>
      <c r="K19" s="2">
        <f t="shared" si="0"/>
        <v>0.13</v>
      </c>
    </row>
    <row r="20" spans="1:11" ht="15" thickBot="1" x14ac:dyDescent="0.35">
      <c r="D20" s="3" t="s">
        <v>25</v>
      </c>
      <c r="E20" s="2">
        <f>$E$19/(2-0)</f>
        <v>0.08</v>
      </c>
      <c r="F20" s="2">
        <f>$F$19/(2.5-2)</f>
        <v>0.28000000000000003</v>
      </c>
      <c r="G20" s="2">
        <f>$G$19/(2.75-2.5)</f>
        <v>0.52</v>
      </c>
      <c r="H20" s="2">
        <f>$H$19/(3-2.75)</f>
        <v>0.32</v>
      </c>
      <c r="I20" s="2">
        <f>$I$19/(3.25-3)</f>
        <v>0.44</v>
      </c>
      <c r="J20" s="2">
        <f>$J$19/(4-3.25)</f>
        <v>0.33333333333333331</v>
      </c>
      <c r="K20" s="2">
        <f>$K$19/(7-4.5)</f>
        <v>5.2000000000000005E-2</v>
      </c>
    </row>
    <row r="21" spans="1:11" ht="15" thickBot="1" x14ac:dyDescent="0.35">
      <c r="A21" s="17" t="s">
        <v>26</v>
      </c>
      <c r="B21" s="18">
        <f>(SUM(B2:K11))/B12</f>
        <v>2.9510999999999994</v>
      </c>
    </row>
    <row r="22" spans="1:11" x14ac:dyDescent="0.3">
      <c r="A22" t="s">
        <v>28</v>
      </c>
      <c r="B22" s="15">
        <f>POWER(B2,2)</f>
        <v>16.974399999999999</v>
      </c>
      <c r="C22" s="14">
        <f t="shared" ref="C22:K22" si="1">POWER(C2,2)</f>
        <v>8.5849000000000011</v>
      </c>
      <c r="D22" s="14">
        <f t="shared" si="1"/>
        <v>7.952399999999999</v>
      </c>
      <c r="E22" s="14">
        <f t="shared" si="1"/>
        <v>7.7841000000000005</v>
      </c>
      <c r="F22" s="14">
        <f t="shared" si="1"/>
        <v>10.112400000000001</v>
      </c>
      <c r="G22" s="14">
        <f t="shared" si="1"/>
        <v>16</v>
      </c>
      <c r="H22" s="14">
        <f t="shared" si="1"/>
        <v>1.4883999999999999</v>
      </c>
      <c r="I22" s="14">
        <f t="shared" si="1"/>
        <v>27.772899999999996</v>
      </c>
      <c r="J22" s="14">
        <f t="shared" si="1"/>
        <v>6.8120999999999992</v>
      </c>
      <c r="K22" s="19">
        <f t="shared" si="1"/>
        <v>1.4883999999999999</v>
      </c>
    </row>
    <row r="23" spans="1:11" x14ac:dyDescent="0.3">
      <c r="B23" s="15">
        <f t="shared" ref="B23:K23" si="2">POWER(B3,2)</f>
        <v>6.3000999999999987</v>
      </c>
      <c r="C23" s="15">
        <f t="shared" si="2"/>
        <v>10.0489</v>
      </c>
      <c r="D23" s="15">
        <f t="shared" si="2"/>
        <v>3.3124000000000002</v>
      </c>
      <c r="E23" s="15">
        <f t="shared" si="2"/>
        <v>14.7456</v>
      </c>
      <c r="F23" s="15">
        <f t="shared" si="2"/>
        <v>8.5263999999999989</v>
      </c>
      <c r="G23" s="15">
        <f t="shared" si="2"/>
        <v>2.6895999999999995</v>
      </c>
      <c r="H23" s="15">
        <f t="shared" si="2"/>
        <v>10.6929</v>
      </c>
      <c r="I23" s="15">
        <f t="shared" si="2"/>
        <v>14.0625</v>
      </c>
      <c r="J23" s="15">
        <f t="shared" si="2"/>
        <v>6.3000999999999987</v>
      </c>
      <c r="K23" s="20">
        <f t="shared" si="2"/>
        <v>17.977600000000002</v>
      </c>
    </row>
    <row r="24" spans="1:11" x14ac:dyDescent="0.3">
      <c r="B24" s="15">
        <f t="shared" ref="B24:K24" si="3">POWER(B4,2)</f>
        <v>4.7961</v>
      </c>
      <c r="C24" s="15">
        <f t="shared" si="3"/>
        <v>9.8596000000000004</v>
      </c>
      <c r="D24" s="15">
        <f t="shared" si="3"/>
        <v>8.2943999999999996</v>
      </c>
      <c r="E24" s="15">
        <f t="shared" si="3"/>
        <v>15.054399999999999</v>
      </c>
      <c r="F24" s="15">
        <f t="shared" si="3"/>
        <v>15.760900000000001</v>
      </c>
      <c r="G24" s="15">
        <f t="shared" si="3"/>
        <v>6.4516</v>
      </c>
      <c r="H24" s="15">
        <f t="shared" si="3"/>
        <v>13.987600000000002</v>
      </c>
      <c r="I24" s="15">
        <f t="shared" si="3"/>
        <v>6.3000999999999987</v>
      </c>
      <c r="J24" s="15">
        <f t="shared" si="3"/>
        <v>6.25</v>
      </c>
      <c r="K24" s="20">
        <f t="shared" si="3"/>
        <v>9.3024999999999984</v>
      </c>
    </row>
    <row r="25" spans="1:11" x14ac:dyDescent="0.3">
      <c r="B25" s="15">
        <f t="shared" ref="B25:K25" si="4">POWER(B5,2)</f>
        <v>0.48999999999999994</v>
      </c>
      <c r="C25" s="15">
        <f t="shared" si="4"/>
        <v>11.628100000000002</v>
      </c>
      <c r="D25" s="15">
        <f t="shared" si="4"/>
        <v>19.802500000000002</v>
      </c>
      <c r="E25" s="15">
        <f t="shared" si="4"/>
        <v>11.356900000000001</v>
      </c>
      <c r="F25" s="15">
        <f t="shared" si="4"/>
        <v>4.0400999999999989</v>
      </c>
      <c r="G25" s="15">
        <f t="shared" si="4"/>
        <v>17.139599999999998</v>
      </c>
      <c r="H25" s="15">
        <f t="shared" si="4"/>
        <v>9.4248999999999992</v>
      </c>
      <c r="I25" s="15">
        <f t="shared" si="4"/>
        <v>7.6729000000000003</v>
      </c>
      <c r="J25" s="15">
        <f t="shared" si="4"/>
        <v>4.4520999999999997</v>
      </c>
      <c r="K25" s="20">
        <f t="shared" si="4"/>
        <v>1.4160999999999999</v>
      </c>
    </row>
    <row r="26" spans="1:11" x14ac:dyDescent="0.3">
      <c r="B26" s="15">
        <f t="shared" ref="B26:K26" si="5">POWER(B6,2)</f>
        <v>3.24</v>
      </c>
      <c r="C26" s="15">
        <f t="shared" si="5"/>
        <v>0.42250000000000004</v>
      </c>
      <c r="D26" s="15">
        <f t="shared" si="5"/>
        <v>9.1808999999999994</v>
      </c>
      <c r="E26" s="15">
        <f t="shared" si="5"/>
        <v>0.73959999999999992</v>
      </c>
      <c r="F26" s="15">
        <f t="shared" si="5"/>
        <v>11.424399999999999</v>
      </c>
      <c r="G26" s="15">
        <f t="shared" si="5"/>
        <v>7.5625</v>
      </c>
      <c r="H26" s="15">
        <f t="shared" si="5"/>
        <v>7.5625</v>
      </c>
      <c r="I26" s="15">
        <f t="shared" si="5"/>
        <v>6.4008999999999991</v>
      </c>
      <c r="J26" s="15">
        <f t="shared" si="5"/>
        <v>18.0625</v>
      </c>
      <c r="K26" s="20">
        <f t="shared" si="5"/>
        <v>16.4025</v>
      </c>
    </row>
    <row r="27" spans="1:11" x14ac:dyDescent="0.3">
      <c r="B27" s="15">
        <f t="shared" ref="B27:K27" si="6">POWER(B7,2)</f>
        <v>14.822500000000002</v>
      </c>
      <c r="C27" s="15">
        <f t="shared" si="6"/>
        <v>20.702499999999997</v>
      </c>
      <c r="D27" s="15">
        <f t="shared" si="6"/>
        <v>23.232400000000002</v>
      </c>
      <c r="E27" s="15">
        <f t="shared" si="6"/>
        <v>7.5076000000000009</v>
      </c>
      <c r="F27" s="15">
        <f t="shared" si="6"/>
        <v>2.8560999999999996</v>
      </c>
      <c r="G27" s="15">
        <f t="shared" si="6"/>
        <v>18.147599999999997</v>
      </c>
      <c r="H27" s="15">
        <f t="shared" si="6"/>
        <v>3.8809</v>
      </c>
      <c r="I27" s="15">
        <f t="shared" si="6"/>
        <v>9.2416</v>
      </c>
      <c r="J27" s="15">
        <f t="shared" si="6"/>
        <v>7.0756000000000006</v>
      </c>
      <c r="K27" s="20">
        <f t="shared" si="6"/>
        <v>3.1684000000000001</v>
      </c>
    </row>
    <row r="28" spans="1:11" x14ac:dyDescent="0.3">
      <c r="B28" s="15">
        <f t="shared" ref="B28:K28" si="7">POWER(B8,2)</f>
        <v>11.696399999999999</v>
      </c>
      <c r="C28" s="15">
        <f t="shared" si="7"/>
        <v>15.366399999999999</v>
      </c>
      <c r="D28" s="15">
        <f t="shared" si="7"/>
        <v>13.690000000000001</v>
      </c>
      <c r="E28" s="15">
        <f t="shared" si="7"/>
        <v>20.611599999999999</v>
      </c>
      <c r="F28" s="15">
        <f t="shared" si="7"/>
        <v>9.9856000000000016</v>
      </c>
      <c r="G28" s="15">
        <f t="shared" si="7"/>
        <v>14.364100000000001</v>
      </c>
      <c r="H28" s="15">
        <f t="shared" si="7"/>
        <v>20.25</v>
      </c>
      <c r="I28" s="15">
        <f t="shared" si="7"/>
        <v>1.7689000000000001</v>
      </c>
      <c r="J28" s="15">
        <f t="shared" si="7"/>
        <v>14.976900000000001</v>
      </c>
      <c r="K28" s="20">
        <f t="shared" si="7"/>
        <v>6.0025000000000013</v>
      </c>
    </row>
    <row r="29" spans="1:11" x14ac:dyDescent="0.3">
      <c r="B29" s="15">
        <f t="shared" ref="B29:K29" si="8">POWER(B9,2)</f>
        <v>1.9043999999999996</v>
      </c>
      <c r="C29" s="15">
        <f t="shared" si="8"/>
        <v>14.364100000000001</v>
      </c>
      <c r="D29" s="15">
        <f t="shared" si="8"/>
        <v>1.8225000000000002</v>
      </c>
      <c r="E29" s="15">
        <f t="shared" si="8"/>
        <v>5.0176000000000007</v>
      </c>
      <c r="F29" s="15">
        <f t="shared" si="8"/>
        <v>11.289599999999998</v>
      </c>
      <c r="G29" s="15">
        <f t="shared" si="8"/>
        <v>12.1104</v>
      </c>
      <c r="H29" s="15">
        <f t="shared" si="8"/>
        <v>9.3024999999999984</v>
      </c>
      <c r="I29" s="15">
        <f t="shared" si="8"/>
        <v>15.6816</v>
      </c>
      <c r="J29" s="15">
        <f t="shared" si="8"/>
        <v>8.6435999999999993</v>
      </c>
      <c r="K29" s="20">
        <f t="shared" si="8"/>
        <v>3.3856000000000002</v>
      </c>
    </row>
    <row r="30" spans="1:11" x14ac:dyDescent="0.3">
      <c r="B30" s="15">
        <f t="shared" ref="B30:K30" si="9">POWER(B10,2)</f>
        <v>6.1504000000000003</v>
      </c>
      <c r="C30" s="15">
        <f t="shared" si="9"/>
        <v>12.180100000000001</v>
      </c>
      <c r="D30" s="15">
        <f t="shared" si="9"/>
        <v>6.2001000000000008</v>
      </c>
      <c r="E30" s="15">
        <f t="shared" si="9"/>
        <v>5.1983999999999995</v>
      </c>
      <c r="F30" s="15">
        <f t="shared" si="9"/>
        <v>13.838400000000002</v>
      </c>
      <c r="G30" s="15">
        <f t="shared" si="9"/>
        <v>13.987600000000002</v>
      </c>
      <c r="H30" s="15">
        <f t="shared" si="9"/>
        <v>6.5024999999999995</v>
      </c>
      <c r="I30" s="15">
        <f t="shared" si="9"/>
        <v>10.240000000000002</v>
      </c>
      <c r="J30" s="15">
        <f t="shared" si="9"/>
        <v>6.0025000000000013</v>
      </c>
      <c r="K30" s="20">
        <f t="shared" si="9"/>
        <v>6.8644000000000007</v>
      </c>
    </row>
    <row r="31" spans="1:11" ht="15" thickBot="1" x14ac:dyDescent="0.35">
      <c r="B31" s="15">
        <f t="shared" ref="B31:K31" si="10">POWER(B11,2)</f>
        <v>14.976900000000001</v>
      </c>
      <c r="C31" s="16">
        <f t="shared" si="10"/>
        <v>5.1075999999999988</v>
      </c>
      <c r="D31" s="16">
        <f t="shared" si="10"/>
        <v>5.5695999999999994</v>
      </c>
      <c r="E31" s="16">
        <f t="shared" si="10"/>
        <v>5.4289000000000005</v>
      </c>
      <c r="F31" s="16">
        <f t="shared" si="10"/>
        <v>7.3984000000000014</v>
      </c>
      <c r="G31" s="16">
        <f t="shared" si="10"/>
        <v>5.0625</v>
      </c>
      <c r="H31" s="16">
        <f t="shared" si="10"/>
        <v>10.6929</v>
      </c>
      <c r="I31" s="16">
        <f t="shared" si="10"/>
        <v>17.3889</v>
      </c>
      <c r="J31" s="16">
        <f t="shared" si="10"/>
        <v>9.1204000000000001</v>
      </c>
      <c r="K31" s="21">
        <f t="shared" si="10"/>
        <v>8.4681000000000015</v>
      </c>
    </row>
    <row r="32" spans="1:11" ht="15" thickBot="1" x14ac:dyDescent="0.35">
      <c r="A32" s="17" t="s">
        <v>29</v>
      </c>
      <c r="B32" s="22">
        <f>(1/B12)*SUM(B22:K31)-B21</f>
        <v>6.6824290000000035</v>
      </c>
      <c r="C32" s="1"/>
      <c r="D32" s="1"/>
      <c r="E32" s="1"/>
      <c r="F32" s="1"/>
      <c r="G32" s="1"/>
      <c r="H32" s="1"/>
      <c r="I32" s="1"/>
      <c r="J32" s="1"/>
      <c r="K32" s="1"/>
    </row>
    <row r="34" spans="1:22" x14ac:dyDescent="0.3">
      <c r="A34" t="s">
        <v>30</v>
      </c>
      <c r="B34" s="2">
        <v>0</v>
      </c>
      <c r="C34" s="2">
        <v>0.35</v>
      </c>
      <c r="D34" s="2">
        <v>0.7</v>
      </c>
      <c r="E34" s="2">
        <v>1.05</v>
      </c>
      <c r="F34" s="2">
        <v>1.4</v>
      </c>
      <c r="G34" s="2">
        <v>1.75</v>
      </c>
      <c r="H34" s="2">
        <v>2.1</v>
      </c>
      <c r="I34" s="2">
        <v>2.4500000000000002</v>
      </c>
      <c r="J34" s="2">
        <v>2.8</v>
      </c>
      <c r="K34" s="2">
        <v>3.15</v>
      </c>
      <c r="L34" s="2">
        <v>3.5</v>
      </c>
      <c r="M34" s="2">
        <v>3.85</v>
      </c>
      <c r="N34" s="2">
        <v>4.2</v>
      </c>
      <c r="O34" s="2">
        <v>4.55</v>
      </c>
      <c r="P34" s="2">
        <v>4.9000000000000004</v>
      </c>
      <c r="Q34" s="2">
        <v>5.25</v>
      </c>
      <c r="R34" s="2">
        <v>5.6</v>
      </c>
      <c r="S34" s="2">
        <v>5.95</v>
      </c>
      <c r="T34" s="2">
        <v>6.3</v>
      </c>
      <c r="U34" s="2">
        <v>6.65</v>
      </c>
      <c r="V34" s="2">
        <v>7</v>
      </c>
    </row>
    <row r="35" spans="1:22" x14ac:dyDescent="0.3">
      <c r="B35" s="2">
        <f>COUNTIFS($B$2:$K$11,"&lt;0")</f>
        <v>0</v>
      </c>
      <c r="C35" s="2">
        <f>COUNTIFS($B$2:$K$11,"&lt;0,35")</f>
        <v>0</v>
      </c>
      <c r="D35" s="2">
        <f>COUNTIFS($B$2:$K$11,"&lt;0,7")</f>
        <v>1</v>
      </c>
      <c r="E35" s="2">
        <f>COUNTIFS($B$2:$K$11,"&lt;1,05")</f>
        <v>3</v>
      </c>
      <c r="F35" s="2">
        <f>COUNTIFS($B$2:$K$11,"&lt;1,4")</f>
        <v>9</v>
      </c>
      <c r="G35" s="2">
        <f>COUNTIFS($B$2:$K$11,"&lt;1,75")</f>
        <v>11</v>
      </c>
      <c r="H35" s="2">
        <f>COUNTIFS($B$2:$K$11,"&lt;2,1")</f>
        <v>17</v>
      </c>
      <c r="I35" s="2">
        <f>COUNTIFS($B$2:$K$11,"&lt;2,45")</f>
        <v>25</v>
      </c>
      <c r="J35" s="2">
        <f>COUNTIFS($B$2:$K$11,"&lt;2,8")</f>
        <v>45</v>
      </c>
      <c r="K35" s="2">
        <f>COUNTIFS($B$2:$K$11,"&lt;3,15")</f>
        <v>58</v>
      </c>
      <c r="L35" s="2">
        <f>COUNTIFS($B$2:$K$11,"&lt;3,5")</f>
        <v>71</v>
      </c>
      <c r="M35" s="2">
        <f>COUNTIFS($B$2:$K$11,"&lt;3,85")</f>
        <v>79</v>
      </c>
      <c r="N35" s="2">
        <f>COUNTIFS($B$2:$K$11,"&lt;4,2")</f>
        <v>91</v>
      </c>
      <c r="O35" s="2">
        <f>COUNTIFS($B$2:$K$11,"&lt;4,55")</f>
        <v>97</v>
      </c>
      <c r="P35" s="2">
        <f>COUNTIFS($B$2:$K$11,"&lt;4,9")</f>
        <v>99</v>
      </c>
      <c r="Q35" s="2">
        <f>COUNTIFS($B$2:$K$11,"&lt;5,25")</f>
        <v>99</v>
      </c>
      <c r="R35" s="2">
        <f>COUNTIFS($B$2:$K$11,"&lt;5,6")</f>
        <v>100</v>
      </c>
      <c r="S35" s="2">
        <f>COUNTIFS($B$2:$K$11,"&lt;5,95")</f>
        <v>100</v>
      </c>
      <c r="T35" s="2">
        <f>COUNTIFS($B$2:$K$11,"&lt;6,3")</f>
        <v>100</v>
      </c>
      <c r="U35" s="2">
        <f>COUNTIFS($B$2:$K$11,"&lt;6,65")</f>
        <v>100</v>
      </c>
      <c r="V35" s="2">
        <f>COUNTIFS($B$2:$K$11,"&lt;7")</f>
        <v>100</v>
      </c>
    </row>
    <row r="36" spans="1:22" x14ac:dyDescent="0.3">
      <c r="B36" s="2">
        <f>B35/$B$12</f>
        <v>0</v>
      </c>
      <c r="C36" s="2">
        <f t="shared" ref="C36:V36" si="11">C35/$B$12</f>
        <v>0</v>
      </c>
      <c r="D36" s="2">
        <f t="shared" si="11"/>
        <v>0.01</v>
      </c>
      <c r="E36" s="2">
        <f t="shared" si="11"/>
        <v>0.03</v>
      </c>
      <c r="F36" s="2">
        <f t="shared" si="11"/>
        <v>0.09</v>
      </c>
      <c r="G36" s="2">
        <f t="shared" si="11"/>
        <v>0.11</v>
      </c>
      <c r="H36" s="2">
        <f t="shared" si="11"/>
        <v>0.17</v>
      </c>
      <c r="I36" s="2">
        <f t="shared" si="11"/>
        <v>0.25</v>
      </c>
      <c r="J36" s="2">
        <f t="shared" si="11"/>
        <v>0.45</v>
      </c>
      <c r="K36" s="2">
        <f t="shared" si="11"/>
        <v>0.57999999999999996</v>
      </c>
      <c r="L36" s="2">
        <f t="shared" si="11"/>
        <v>0.71</v>
      </c>
      <c r="M36" s="2">
        <f t="shared" si="11"/>
        <v>0.79</v>
      </c>
      <c r="N36" s="2">
        <f t="shared" si="11"/>
        <v>0.91</v>
      </c>
      <c r="O36" s="2">
        <f t="shared" si="11"/>
        <v>0.97</v>
      </c>
      <c r="P36" s="2">
        <f t="shared" si="11"/>
        <v>0.99</v>
      </c>
      <c r="Q36" s="2">
        <f t="shared" si="11"/>
        <v>0.99</v>
      </c>
      <c r="R36" s="2">
        <f t="shared" si="11"/>
        <v>1</v>
      </c>
      <c r="S36" s="2">
        <f t="shared" si="11"/>
        <v>1</v>
      </c>
      <c r="T36" s="2">
        <f t="shared" si="11"/>
        <v>1</v>
      </c>
      <c r="U36" s="2">
        <f t="shared" si="11"/>
        <v>1</v>
      </c>
      <c r="V36" s="2">
        <f t="shared" si="11"/>
        <v>1</v>
      </c>
    </row>
    <row r="37" spans="1:22" x14ac:dyDescent="0.3">
      <c r="A37" t="s">
        <v>31</v>
      </c>
    </row>
    <row r="38" spans="1:22" x14ac:dyDescent="0.3">
      <c r="B38" s="2" t="s">
        <v>7</v>
      </c>
      <c r="C38" s="2" t="s">
        <v>9</v>
      </c>
      <c r="D38" s="2" t="s">
        <v>10</v>
      </c>
      <c r="E38" s="2" t="s">
        <v>11</v>
      </c>
      <c r="F38" s="2" t="s">
        <v>12</v>
      </c>
      <c r="G38" s="2" t="s">
        <v>13</v>
      </c>
      <c r="H38" s="2" t="s">
        <v>14</v>
      </c>
      <c r="I38" s="2" t="s">
        <v>15</v>
      </c>
    </row>
    <row r="39" spans="1:22" x14ac:dyDescent="0.3">
      <c r="B39" s="2" t="s">
        <v>8</v>
      </c>
      <c r="C39" s="2">
        <f>COUNTIFS($B$2:$K$11,"&lt;=1")</f>
        <v>3</v>
      </c>
      <c r="D39" s="2">
        <f>COUNTIFS($B$2:$K$11,"&gt;1",$B$2:$K$11,"&lt;=2")</f>
        <v>13</v>
      </c>
      <c r="E39" s="2">
        <f>COUNTIFS($B$2:$K$11,"&gt;2",$B$2:$K$11,"&lt;=3")</f>
        <v>35</v>
      </c>
      <c r="F39" s="2">
        <f>COUNTIFS($B$2:$K$11,"&gt;3",$B$2:$K$11,"&lt;=4")</f>
        <v>36</v>
      </c>
      <c r="G39" s="2">
        <f>COUNTIFS($B$2:$K$11,"&gt;4",$B$2:$K$11,"&lt;=5")</f>
        <v>12</v>
      </c>
      <c r="H39" s="2">
        <f>COUNTIFS($B$2:$K$11,"&gt;5",$B$2:$K$11,"&lt;=6")</f>
        <v>1</v>
      </c>
      <c r="I39" s="2">
        <f>COUNTIFS($B$2:$K$11,"&gt;6",$B$2:$K$11,"&lt;=7")</f>
        <v>0</v>
      </c>
    </row>
    <row r="40" spans="1:22" x14ac:dyDescent="0.3">
      <c r="B40" s="2" t="s">
        <v>23</v>
      </c>
      <c r="C40" s="2">
        <v>0.5</v>
      </c>
      <c r="D40" s="2">
        <v>1.5</v>
      </c>
      <c r="E40" s="2">
        <v>2.5</v>
      </c>
      <c r="F40" s="2">
        <v>3.5</v>
      </c>
      <c r="G40" s="2">
        <v>4.5</v>
      </c>
      <c r="H40" s="2">
        <v>5.5</v>
      </c>
      <c r="I40" s="2">
        <v>6.5</v>
      </c>
    </row>
    <row r="41" spans="1:22" x14ac:dyDescent="0.3">
      <c r="B41" s="2" t="s">
        <v>32</v>
      </c>
      <c r="C41" s="2">
        <f>$E$19/(2-0)</f>
        <v>0.08</v>
      </c>
      <c r="D41" s="2">
        <f>$F$19/(2.5-2)</f>
        <v>0.28000000000000003</v>
      </c>
      <c r="E41" s="2">
        <f>$G$19/(2.75-2.5)</f>
        <v>0.52</v>
      </c>
      <c r="F41" s="2">
        <f>$H$19/(3-2.75)</f>
        <v>0.32</v>
      </c>
      <c r="G41" s="2">
        <f>$I$19/(3.25-3)</f>
        <v>0.44</v>
      </c>
      <c r="H41" s="2">
        <f>$J$19/(4-3.25)</f>
        <v>0.33333333333333331</v>
      </c>
      <c r="I41" s="2">
        <f>$K$19/(7-4.5)</f>
        <v>5.2000000000000005E-2</v>
      </c>
    </row>
    <row r="42" spans="1:22" x14ac:dyDescent="0.3">
      <c r="B42" s="2" t="s">
        <v>33</v>
      </c>
      <c r="C42" s="2">
        <f>C43*EXP(-C40*C43)</f>
        <v>0.28604494477215348</v>
      </c>
      <c r="D42" s="2">
        <f t="shared" ref="D42:I42" si="12">D43*EXP(-D40*D43)</f>
        <v>0.20383121022951639</v>
      </c>
      <c r="E42" s="2">
        <f t="shared" si="12"/>
        <v>0.14524697262775724</v>
      </c>
      <c r="F42" s="2">
        <f t="shared" si="12"/>
        <v>0.10350074963384334</v>
      </c>
      <c r="G42" s="2">
        <f t="shared" si="12"/>
        <v>7.3753035818664214E-2</v>
      </c>
      <c r="H42" s="2">
        <f t="shared" si="12"/>
        <v>5.2555274350307914E-2</v>
      </c>
      <c r="I42" s="2">
        <f t="shared" si="12"/>
        <v>3.7450076886694821E-2</v>
      </c>
    </row>
    <row r="43" spans="1:22" x14ac:dyDescent="0.3">
      <c r="B43" s="2" t="s">
        <v>34</v>
      </c>
      <c r="C43" s="2">
        <f>1/$B$21</f>
        <v>0.3388566975026262</v>
      </c>
      <c r="D43" s="2">
        <f t="shared" ref="D43:I43" si="13">1/$B$21</f>
        <v>0.3388566975026262</v>
      </c>
      <c r="E43" s="2">
        <f t="shared" si="13"/>
        <v>0.3388566975026262</v>
      </c>
      <c r="F43" s="2">
        <f t="shared" si="13"/>
        <v>0.3388566975026262</v>
      </c>
      <c r="G43" s="2">
        <f t="shared" si="13"/>
        <v>0.3388566975026262</v>
      </c>
      <c r="H43" s="2">
        <f t="shared" si="13"/>
        <v>0.3388566975026262</v>
      </c>
      <c r="I43" s="2">
        <f t="shared" si="13"/>
        <v>0.3388566975026262</v>
      </c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Лист1!C38:C38</xm:f>
              <xm:sqref>C39</xm:sqref>
            </x14:sparkline>
            <x14:sparkline>
              <xm:f>Лист1!D38:D38</xm:f>
              <xm:sqref>D39</xm:sqref>
            </x14:sparkline>
            <x14:sparkline>
              <xm:f>Лист1!E38:E38</xm:f>
              <xm:sqref>E39</xm:sqref>
            </x14:sparkline>
            <x14:sparkline>
              <xm:f>Лист1!F38:F38</xm:f>
              <xm:sqref>F39</xm:sqref>
            </x14:sparkline>
            <x14:sparkline>
              <xm:f>Лист1!G38:G38</xm:f>
              <xm:sqref>G39</xm:sqref>
            </x14:sparkline>
            <x14:sparkline>
              <xm:f>Лист1!H38:H38</xm:f>
              <xm:sqref>H39</xm:sqref>
            </x14:sparkline>
            <x14:sparkline>
              <xm:f>Лист1!I38:I38</xm:f>
              <xm:sqref>I39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Лист1!E13:E13</xm:f>
              <xm:sqref>E14</xm:sqref>
            </x14:sparkline>
            <x14:sparkline>
              <xm:f>Лист1!F13:F13</xm:f>
              <xm:sqref>F14</xm:sqref>
            </x14:sparkline>
            <x14:sparkline>
              <xm:f>Лист1!G13:G13</xm:f>
              <xm:sqref>G14</xm:sqref>
            </x14:sparkline>
            <x14:sparkline>
              <xm:f>Лист1!H13:H13</xm:f>
              <xm:sqref>H14</xm:sqref>
            </x14:sparkline>
            <x14:sparkline>
              <xm:f>Лист1!I13:I13</xm:f>
              <xm:sqref>I14</xm:sqref>
            </x14:sparkline>
            <x14:sparkline>
              <xm:f>Лист1!J13:J13</xm:f>
              <xm:sqref>J14</xm:sqref>
            </x14:sparkline>
            <x14:sparkline>
              <xm:f>Лист1!K13:K13</xm:f>
              <xm:sqref>K14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Лист1!E16:E16</xm:f>
              <xm:sqref>E17</xm:sqref>
            </x14:sparkline>
            <x14:sparkline>
              <xm:f>Лист1!F16:F16</xm:f>
              <xm:sqref>F17</xm:sqref>
            </x14:sparkline>
            <x14:sparkline>
              <xm:f>Лист1!G16:G16</xm:f>
              <xm:sqref>G17</xm:sqref>
            </x14:sparkline>
            <x14:sparkline>
              <xm:f>Лист1!H16:H16</xm:f>
              <xm:sqref>H17</xm:sqref>
            </x14:sparkline>
            <x14:sparkline>
              <xm:f>Лист1!I16:I16</xm:f>
              <xm:sqref>I17</xm:sqref>
            </x14:sparkline>
            <x14:sparkline>
              <xm:f>Лист1!J16:J16</xm:f>
              <xm:sqref>J17</xm:sqref>
            </x14:sparkline>
            <x14:sparkline>
              <xm:f>Лист1!K16:K16</xm:f>
              <xm:sqref>K17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2021-03-17T16:16:57Z</dcterms:modified>
</cp:coreProperties>
</file>