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gavri\Desktop\лабы\tex\2.5.1\"/>
    </mc:Choice>
  </mc:AlternateContent>
  <xr:revisionPtr revIDLastSave="0" documentId="13_ncr:1_{56D01B3C-82C4-4A1E-98A8-3AD4D6CE1F0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8" i="1" l="1"/>
  <c r="J16" i="1"/>
  <c r="K16" i="1"/>
  <c r="L16" i="1"/>
  <c r="M16" i="1"/>
  <c r="I16" i="1"/>
  <c r="N5" i="1"/>
  <c r="O5" i="1"/>
  <c r="P5" i="1"/>
  <c r="Q5" i="1"/>
  <c r="M5" i="1"/>
  <c r="N4" i="1"/>
  <c r="O4" i="1"/>
  <c r="P4" i="1"/>
  <c r="Q4" i="1"/>
  <c r="M4" i="1"/>
  <c r="C2" i="1"/>
  <c r="K3" i="1"/>
  <c r="K4" i="1"/>
  <c r="K5" i="1"/>
  <c r="K6" i="1"/>
  <c r="K7" i="1"/>
  <c r="K8" i="1"/>
  <c r="K9" i="1"/>
  <c r="K10" i="1"/>
  <c r="K2" i="1"/>
  <c r="B9" i="1"/>
  <c r="J7" i="1" s="1"/>
  <c r="J3" i="1"/>
  <c r="J4" i="1"/>
  <c r="J5" i="1"/>
  <c r="J6" i="1"/>
  <c r="J8" i="1"/>
  <c r="J9" i="1"/>
  <c r="J10" i="1"/>
  <c r="J2" i="1"/>
  <c r="I3" i="1"/>
  <c r="I4" i="1"/>
  <c r="I5" i="1"/>
  <c r="I6" i="1"/>
  <c r="I7" i="1"/>
  <c r="I8" i="1"/>
  <c r="I9" i="1"/>
  <c r="I10" i="1"/>
  <c r="I2" i="1"/>
  <c r="B15" i="1"/>
  <c r="C15" i="1"/>
  <c r="C13" i="1"/>
  <c r="C12" i="1"/>
  <c r="B8" i="1"/>
  <c r="D8" i="1"/>
  <c r="D3" i="1"/>
  <c r="D4" i="1"/>
  <c r="D5" i="1"/>
  <c r="D6" i="1"/>
  <c r="D2" i="1"/>
  <c r="C3" i="1"/>
  <c r="C4" i="1"/>
  <c r="C5" i="1"/>
  <c r="C6" i="1"/>
  <c r="E3" i="1" l="1"/>
  <c r="E4" i="1"/>
  <c r="E5" i="1"/>
  <c r="E6" i="1"/>
  <c r="E2" i="1"/>
  <c r="B7" i="1" l="1"/>
</calcChain>
</file>

<file path=xl/sharedStrings.xml><?xml version="1.0" encoding="utf-8"?>
<sst xmlns="http://schemas.openxmlformats.org/spreadsheetml/2006/main" count="29" uniqueCount="28">
  <si>
    <t>номер</t>
  </si>
  <si>
    <t>delta p</t>
  </si>
  <si>
    <t>delta p pask</t>
  </si>
  <si>
    <t>sigma</t>
  </si>
  <si>
    <t>R_{иглы}</t>
  </si>
  <si>
    <t>R_{сред}</t>
  </si>
  <si>
    <t>Температура</t>
  </si>
  <si>
    <t>P_{2}, усл ед</t>
  </si>
  <si>
    <t>P_{2}, Па</t>
  </si>
  <si>
    <t>ro g h</t>
  </si>
  <si>
    <t>p1</t>
  </si>
  <si>
    <t>p2</t>
  </si>
  <si>
    <t>усл. Ед.</t>
  </si>
  <si>
    <t>Па</t>
  </si>
  <si>
    <t>по h</t>
  </si>
  <si>
    <t>по давлению</t>
  </si>
  <si>
    <t>h1</t>
  </si>
  <si>
    <t>h2</t>
  </si>
  <si>
    <t>см</t>
  </si>
  <si>
    <t>натяж</t>
  </si>
  <si>
    <t>sigma натяж</t>
  </si>
  <si>
    <t>N замера</t>
  </si>
  <si>
    <t>P, усл. Ед.</t>
  </si>
  <si>
    <t>R_{иглы}, мм</t>
  </si>
  <si>
    <t>T, K</t>
  </si>
  <si>
    <t>эксп</t>
  </si>
  <si>
    <t>табл</t>
  </si>
  <si>
    <t>apsilon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</si>
</sst>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6.4433240023791208E-2"/>
          <c:y val="0.1464509394572025"/>
          <c:w val="0.91656023423637922"/>
          <c:h val="0.7902287135819922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1"/>
            <c:trendlineLbl>
              <c:layout>
                <c:manualLayout>
                  <c:x val="-1.8615329671264093E-2"/>
                  <c:y val="9.497915057068806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errBars>
            <c:errDir val="x"/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0.4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Лист1!$G$3:$G$10</c:f>
              <c:numCache>
                <c:formatCode>General</c:formatCode>
                <c:ptCount val="8"/>
                <c:pt idx="0">
                  <c:v>298.2</c:v>
                </c:pt>
                <c:pt idx="1">
                  <c:v>303.10000000000002</c:v>
                </c:pt>
                <c:pt idx="2">
                  <c:v>308</c:v>
                </c:pt>
                <c:pt idx="3">
                  <c:v>313</c:v>
                </c:pt>
                <c:pt idx="4">
                  <c:v>318</c:v>
                </c:pt>
                <c:pt idx="5">
                  <c:v>323</c:v>
                </c:pt>
                <c:pt idx="6">
                  <c:v>328</c:v>
                </c:pt>
                <c:pt idx="7">
                  <c:v>333</c:v>
                </c:pt>
              </c:numCache>
            </c:numRef>
          </c:xVal>
          <c:yVal>
            <c:numRef>
              <c:f>Лист1!$J$3:$J$10</c:f>
              <c:numCache>
                <c:formatCode>0.0</c:formatCode>
                <c:ptCount val="8"/>
                <c:pt idx="0">
                  <c:v>66.538120249999992</c:v>
                </c:pt>
                <c:pt idx="1">
                  <c:v>65.974237875000014</c:v>
                </c:pt>
                <c:pt idx="2">
                  <c:v>65.410355500000009</c:v>
                </c:pt>
                <c:pt idx="3">
                  <c:v>65.410355500000009</c:v>
                </c:pt>
                <c:pt idx="4">
                  <c:v>64.846473125000003</c:v>
                </c:pt>
                <c:pt idx="5">
                  <c:v>64.282590750000011</c:v>
                </c:pt>
                <c:pt idx="6">
                  <c:v>63.154826</c:v>
                </c:pt>
                <c:pt idx="7">
                  <c:v>62.590943625000001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A0-4C86-A0DD-AAB016BC5F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2051552"/>
        <c:axId val="2092050304"/>
      </c:scatterChart>
      <c:valAx>
        <c:axId val="2092051552"/>
        <c:scaling>
          <c:orientation val="minMax"/>
          <c:max val="65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92050304"/>
        <c:crosses val="autoZero"/>
        <c:crossBetween val="midCat"/>
      </c:valAx>
      <c:valAx>
        <c:axId val="209205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92051552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594360</xdr:colOff>
      <xdr:row>23</xdr:row>
      <xdr:rowOff>121920</xdr:rowOff>
    </xdr:from>
    <xdr:to>
      <xdr:col>17</xdr:col>
      <xdr:colOff>434340</xdr:colOff>
      <xdr:row>43</xdr:row>
      <xdr:rowOff>114300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77E75B85-0DCD-4D84-BCF2-F057537E26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6"/>
  <sheetViews>
    <sheetView tabSelected="1" topLeftCell="A10" workbookViewId="0">
      <selection activeCell="E18" sqref="E18"/>
    </sheetView>
  </sheetViews>
  <sheetFormatPr defaultRowHeight="14.4" x14ac:dyDescent="0.3"/>
  <cols>
    <col min="1" max="1" width="9" customWidth="1"/>
    <col min="2" max="2" width="9.5546875" bestFit="1" customWidth="1"/>
    <col min="3" max="3" width="12.21875" customWidth="1"/>
    <col min="5" max="5" width="12" bestFit="1" customWidth="1"/>
    <col min="7" max="7" width="13.109375" customWidth="1"/>
    <col min="8" max="8" width="12.109375" customWidth="1"/>
    <col min="12" max="12" width="12.88671875" customWidth="1"/>
  </cols>
  <sheetData>
    <row r="1" spans="1:17" x14ac:dyDescent="0.3">
      <c r="A1" t="s">
        <v>0</v>
      </c>
      <c r="B1" t="s">
        <v>1</v>
      </c>
      <c r="C1" t="s">
        <v>2</v>
      </c>
      <c r="D1" t="s">
        <v>4</v>
      </c>
      <c r="G1" t="s">
        <v>6</v>
      </c>
      <c r="H1" t="s">
        <v>7</v>
      </c>
      <c r="I1" t="s">
        <v>8</v>
      </c>
      <c r="J1" t="s">
        <v>19</v>
      </c>
      <c r="K1" t="s">
        <v>20</v>
      </c>
    </row>
    <row r="2" spans="1:17" x14ac:dyDescent="0.3">
      <c r="A2">
        <v>1</v>
      </c>
      <c r="B2">
        <v>44</v>
      </c>
      <c r="C2" s="1">
        <f>9.80665*0.2*B2</f>
        <v>86.298519999999996</v>
      </c>
      <c r="D2" s="1">
        <f>1000*2*0.02275/C2</f>
        <v>0.52723963284654252</v>
      </c>
      <c r="E2">
        <f>(D2-$D$8)*(D2-$D$8)</f>
        <v>4.649861932378691E-5</v>
      </c>
      <c r="G2">
        <v>293.2</v>
      </c>
      <c r="H2">
        <v>187</v>
      </c>
      <c r="I2" s="2">
        <f>9.80665*0.2*H2 - $C$15</f>
        <v>243.20492000000002</v>
      </c>
      <c r="J2" s="3">
        <f>1000*I2*$B$9*0.001/2</f>
        <v>69.921414499999997</v>
      </c>
      <c r="K2" s="3">
        <f>J2*SQRT(POWER(1/H2,2))</f>
        <v>0.37391130748663098</v>
      </c>
      <c r="M2">
        <v>1</v>
      </c>
      <c r="N2">
        <v>2</v>
      </c>
      <c r="O2">
        <v>3</v>
      </c>
      <c r="P2">
        <v>4</v>
      </c>
      <c r="Q2">
        <v>5</v>
      </c>
    </row>
    <row r="3" spans="1:17" x14ac:dyDescent="0.3">
      <c r="A3">
        <v>2</v>
      </c>
      <c r="B3">
        <v>45</v>
      </c>
      <c r="C3" s="1">
        <f t="shared" ref="C3:C6" si="0">9.80665*0.2*B3</f>
        <v>88.25985</v>
      </c>
      <c r="D3" s="1">
        <f t="shared" ref="D3:D6" si="1">1000*2*0.02275/C3</f>
        <v>0.51552319656106371</v>
      </c>
      <c r="E3">
        <f t="shared" ref="E3:E6" si="2">(D3-$D$8)*(D3-$D$8)</f>
        <v>2.3984983922999475E-5</v>
      </c>
      <c r="G3">
        <v>298.2</v>
      </c>
      <c r="H3">
        <v>181</v>
      </c>
      <c r="I3" s="2">
        <f t="shared" ref="I3:I10" si="3">9.80665*0.2*H3 - $C$15</f>
        <v>231.43693999999999</v>
      </c>
      <c r="J3" s="3">
        <f t="shared" ref="J3:J10" si="4">1000*I3*$B$9*0.001/2</f>
        <v>66.538120249999992</v>
      </c>
      <c r="K3" s="3">
        <f t="shared" ref="K3:K10" si="5">J3*SQRT(POWER(1/H3,2))</f>
        <v>0.36761392403314913</v>
      </c>
      <c r="M3">
        <v>44</v>
      </c>
      <c r="N3">
        <v>45</v>
      </c>
      <c r="O3">
        <v>43</v>
      </c>
      <c r="P3">
        <v>46</v>
      </c>
      <c r="Q3">
        <v>45</v>
      </c>
    </row>
    <row r="4" spans="1:17" x14ac:dyDescent="0.3">
      <c r="A4">
        <v>3</v>
      </c>
      <c r="B4">
        <v>43</v>
      </c>
      <c r="C4" s="1">
        <f t="shared" si="0"/>
        <v>84.337190000000007</v>
      </c>
      <c r="D4" s="1">
        <f t="shared" si="1"/>
        <v>0.53950101965692709</v>
      </c>
      <c r="E4">
        <f t="shared" si="2"/>
        <v>3.6406076440652271E-4</v>
      </c>
      <c r="G4">
        <v>303.10000000000002</v>
      </c>
      <c r="H4">
        <v>180</v>
      </c>
      <c r="I4" s="2">
        <f t="shared" si="3"/>
        <v>229.47561000000002</v>
      </c>
      <c r="J4" s="3">
        <f t="shared" si="4"/>
        <v>65.974237875000014</v>
      </c>
      <c r="K4" s="3">
        <f t="shared" si="5"/>
        <v>0.36652354375000007</v>
      </c>
      <c r="M4">
        <f>9.80665*0.2*M3</f>
        <v>86.298519999999996</v>
      </c>
      <c r="N4">
        <f t="shared" ref="N4:Q4" si="6">9.80665*0.2*N3</f>
        <v>88.25985</v>
      </c>
      <c r="O4">
        <f t="shared" si="6"/>
        <v>84.337190000000007</v>
      </c>
      <c r="P4">
        <f t="shared" si="6"/>
        <v>90.221180000000004</v>
      </c>
      <c r="Q4">
        <f t="shared" si="6"/>
        <v>88.25985</v>
      </c>
    </row>
    <row r="5" spans="1:17" x14ac:dyDescent="0.3">
      <c r="A5">
        <v>4</v>
      </c>
      <c r="B5">
        <v>46</v>
      </c>
      <c r="C5" s="1">
        <f t="shared" si="0"/>
        <v>90.221180000000004</v>
      </c>
      <c r="D5" s="1">
        <f t="shared" si="1"/>
        <v>0.50431617054886668</v>
      </c>
      <c r="E5">
        <f t="shared" si="2"/>
        <v>2.593540404949609E-4</v>
      </c>
      <c r="G5">
        <v>308</v>
      </c>
      <c r="H5">
        <v>179</v>
      </c>
      <c r="I5" s="2">
        <f t="shared" si="3"/>
        <v>227.51428000000004</v>
      </c>
      <c r="J5" s="3">
        <f t="shared" si="4"/>
        <v>65.410355500000009</v>
      </c>
      <c r="K5" s="3">
        <f t="shared" si="5"/>
        <v>0.36542098044692745</v>
      </c>
      <c r="M5">
        <f>1000*2*0.02275/M4</f>
        <v>0.52723963284654252</v>
      </c>
      <c r="N5">
        <f t="shared" ref="N5:Q5" si="7">1000*2*0.02275/N4</f>
        <v>0.51552319656106371</v>
      </c>
      <c r="O5">
        <f t="shared" si="7"/>
        <v>0.53950101965692709</v>
      </c>
      <c r="P5">
        <f t="shared" si="7"/>
        <v>0.50431617054886668</v>
      </c>
      <c r="Q5">
        <f t="shared" si="7"/>
        <v>0.51552319656106371</v>
      </c>
    </row>
    <row r="6" spans="1:17" x14ac:dyDescent="0.3">
      <c r="A6">
        <v>5</v>
      </c>
      <c r="B6">
        <v>45</v>
      </c>
      <c r="C6" s="1">
        <f t="shared" si="0"/>
        <v>88.25985</v>
      </c>
      <c r="D6" s="1">
        <f t="shared" si="1"/>
        <v>0.51552319656106371</v>
      </c>
      <c r="E6">
        <f t="shared" si="2"/>
        <v>2.3984983922999475E-5</v>
      </c>
      <c r="G6">
        <v>313</v>
      </c>
      <c r="H6">
        <v>179</v>
      </c>
      <c r="I6" s="2">
        <f t="shared" si="3"/>
        <v>227.51428000000004</v>
      </c>
      <c r="J6" s="3">
        <f t="shared" si="4"/>
        <v>65.410355500000009</v>
      </c>
      <c r="K6" s="3">
        <f t="shared" si="5"/>
        <v>0.36542098044692745</v>
      </c>
    </row>
    <row r="7" spans="1:17" x14ac:dyDescent="0.3">
      <c r="A7" t="s">
        <v>3</v>
      </c>
      <c r="B7" s="1">
        <f>SQRT(SUM(E2:E6)/5)</f>
        <v>1.1982348618457648E-2</v>
      </c>
      <c r="G7">
        <v>318</v>
      </c>
      <c r="H7">
        <v>178</v>
      </c>
      <c r="I7" s="2">
        <f t="shared" si="3"/>
        <v>225.55295000000001</v>
      </c>
      <c r="J7" s="3">
        <f t="shared" si="4"/>
        <v>64.846473125000003</v>
      </c>
      <c r="K7" s="3">
        <f t="shared" si="5"/>
        <v>0.36430602879213486</v>
      </c>
      <c r="L7" s="4" t="s">
        <v>21</v>
      </c>
      <c r="M7" s="4">
        <v>1</v>
      </c>
      <c r="N7" s="4">
        <v>2</v>
      </c>
      <c r="O7" s="4">
        <v>3</v>
      </c>
      <c r="P7" s="4">
        <v>4</v>
      </c>
      <c r="Q7" s="4">
        <v>5</v>
      </c>
    </row>
    <row r="8" spans="1:17" x14ac:dyDescent="0.3">
      <c r="A8" t="s">
        <v>5</v>
      </c>
      <c r="B8" s="1">
        <f>AVERAGE(D2:D6)</f>
        <v>0.52042064323489279</v>
      </c>
      <c r="D8">
        <f>AVERAGE(D2:D6)</f>
        <v>0.52042064323489279</v>
      </c>
      <c r="G8">
        <v>323</v>
      </c>
      <c r="H8">
        <v>177</v>
      </c>
      <c r="I8" s="2">
        <f t="shared" si="3"/>
        <v>223.59162000000003</v>
      </c>
      <c r="J8" s="3">
        <f t="shared" si="4"/>
        <v>64.282590750000011</v>
      </c>
      <c r="K8" s="3">
        <f t="shared" si="5"/>
        <v>0.36317847881355936</v>
      </c>
      <c r="L8" s="4" t="s">
        <v>22</v>
      </c>
      <c r="M8" s="4">
        <v>44</v>
      </c>
      <c r="N8" s="4">
        <v>45</v>
      </c>
      <c r="O8" s="4">
        <v>43</v>
      </c>
      <c r="P8" s="4">
        <v>46</v>
      </c>
      <c r="Q8" s="4">
        <v>45</v>
      </c>
    </row>
    <row r="9" spans="1:17" x14ac:dyDescent="0.3">
      <c r="B9">
        <f>0.575</f>
        <v>0.57499999999999996</v>
      </c>
      <c r="G9">
        <v>328</v>
      </c>
      <c r="H9">
        <v>175</v>
      </c>
      <c r="I9" s="2">
        <f t="shared" si="3"/>
        <v>219.66896000000003</v>
      </c>
      <c r="J9" s="3">
        <f t="shared" si="4"/>
        <v>63.154826</v>
      </c>
      <c r="K9" s="3">
        <f t="shared" si="5"/>
        <v>0.36088471999999999</v>
      </c>
      <c r="L9" s="4" t="s">
        <v>23</v>
      </c>
      <c r="M9" s="5">
        <v>0.52723963284654252</v>
      </c>
      <c r="N9" s="5">
        <v>0.51552319656106371</v>
      </c>
      <c r="O9" s="5">
        <v>0.53950101965692709</v>
      </c>
      <c r="P9" s="5">
        <v>0.50431617054886668</v>
      </c>
      <c r="Q9" s="5">
        <v>0.51552319656106371</v>
      </c>
    </row>
    <row r="10" spans="1:17" x14ac:dyDescent="0.3">
      <c r="G10">
        <v>333</v>
      </c>
      <c r="H10">
        <v>174</v>
      </c>
      <c r="I10" s="2">
        <f t="shared" si="3"/>
        <v>217.70762999999999</v>
      </c>
      <c r="J10" s="3">
        <f t="shared" si="4"/>
        <v>62.590943625000001</v>
      </c>
      <c r="K10" s="3">
        <f t="shared" si="5"/>
        <v>0.35971806681034485</v>
      </c>
    </row>
    <row r="11" spans="1:17" x14ac:dyDescent="0.3">
      <c r="B11" t="s">
        <v>12</v>
      </c>
      <c r="C11" t="s">
        <v>13</v>
      </c>
      <c r="E11" t="s">
        <v>18</v>
      </c>
    </row>
    <row r="12" spans="1:17" x14ac:dyDescent="0.3">
      <c r="A12" t="s">
        <v>10</v>
      </c>
      <c r="B12">
        <v>124</v>
      </c>
      <c r="C12">
        <f>9.80665*0.2*B12</f>
        <v>243.20492000000002</v>
      </c>
      <c r="D12" t="s">
        <v>16</v>
      </c>
      <c r="E12">
        <v>2.4</v>
      </c>
      <c r="F12">
        <v>0.05</v>
      </c>
    </row>
    <row r="13" spans="1:17" x14ac:dyDescent="0.3">
      <c r="A13" t="s">
        <v>11</v>
      </c>
      <c r="B13">
        <v>187</v>
      </c>
      <c r="C13">
        <f>9.80665*0.2*B13</f>
        <v>366.76871</v>
      </c>
      <c r="D13" t="s">
        <v>17</v>
      </c>
      <c r="E13">
        <v>1.1499999999999999</v>
      </c>
      <c r="H13" s="6" t="s">
        <v>24</v>
      </c>
      <c r="I13" s="6">
        <v>293.2</v>
      </c>
      <c r="J13" s="6">
        <v>303.10000000000002</v>
      </c>
      <c r="K13" s="6">
        <v>313</v>
      </c>
      <c r="L13" s="6">
        <v>323</v>
      </c>
      <c r="M13" s="6">
        <v>333</v>
      </c>
    </row>
    <row r="14" spans="1:17" x14ac:dyDescent="0.3">
      <c r="B14" t="s">
        <v>14</v>
      </c>
      <c r="C14" t="s">
        <v>15</v>
      </c>
      <c r="H14" s="6" t="s">
        <v>25</v>
      </c>
      <c r="I14" s="7">
        <v>69.921414499999997</v>
      </c>
      <c r="J14" s="7">
        <v>65.974237875000014</v>
      </c>
      <c r="K14" s="7">
        <v>65.410355500000009</v>
      </c>
      <c r="L14" s="7">
        <v>64.282590750000011</v>
      </c>
      <c r="M14" s="7">
        <v>62.590943625000001</v>
      </c>
    </row>
    <row r="15" spans="1:17" x14ac:dyDescent="0.3">
      <c r="A15" t="s">
        <v>9</v>
      </c>
      <c r="B15" s="2">
        <f>998.2*9.81*0.01*(E12-E13)</f>
        <v>122.40427500000001</v>
      </c>
      <c r="C15" s="2">
        <f>C13-C12</f>
        <v>123.56378999999998</v>
      </c>
      <c r="H15" s="6" t="s">
        <v>26</v>
      </c>
      <c r="I15" s="6">
        <v>72.75</v>
      </c>
      <c r="J15" s="6">
        <v>71.180000000000007</v>
      </c>
      <c r="K15" s="6">
        <v>69.56</v>
      </c>
      <c r="L15" s="6">
        <v>67.91</v>
      </c>
      <c r="M15" s="6">
        <v>66.180000000000007</v>
      </c>
    </row>
    <row r="16" spans="1:17" x14ac:dyDescent="0.3">
      <c r="A16" t="s">
        <v>3</v>
      </c>
      <c r="B16">
        <v>3.44</v>
      </c>
      <c r="C16">
        <v>0.79</v>
      </c>
      <c r="H16" s="6" t="s">
        <v>27</v>
      </c>
      <c r="I16" s="8">
        <f>100*ABS(I14-I15)/I15</f>
        <v>3.8880900343642648</v>
      </c>
      <c r="J16" s="8">
        <f t="shared" ref="J16:M16" si="8">100*ABS(J14-J15)/J15</f>
        <v>7.3135180177015897</v>
      </c>
      <c r="K16" s="8">
        <f t="shared" si="8"/>
        <v>5.9655613858539303</v>
      </c>
      <c r="L16" s="8">
        <f t="shared" si="8"/>
        <v>5.3414949933735612</v>
      </c>
      <c r="M16" s="8">
        <f t="shared" si="8"/>
        <v>5.4231737307343693</v>
      </c>
    </row>
    <row r="18" spans="3:5" x14ac:dyDescent="0.3">
      <c r="C18">
        <v>293.2</v>
      </c>
      <c r="D18">
        <v>69.921414499999997</v>
      </c>
      <c r="E18">
        <f>LN(D18)</f>
        <v>4.2473719614058085</v>
      </c>
    </row>
    <row r="19" spans="3:5" x14ac:dyDescent="0.3">
      <c r="C19">
        <v>298.2</v>
      </c>
      <c r="D19">
        <v>66.538120249999992</v>
      </c>
    </row>
    <row r="20" spans="3:5" x14ac:dyDescent="0.3">
      <c r="C20">
        <v>303.10000000000002</v>
      </c>
      <c r="D20">
        <v>65.974237875000014</v>
      </c>
    </row>
    <row r="21" spans="3:5" x14ac:dyDescent="0.3">
      <c r="C21">
        <v>308</v>
      </c>
      <c r="D21">
        <v>65.410355500000009</v>
      </c>
    </row>
    <row r="22" spans="3:5" x14ac:dyDescent="0.3">
      <c r="C22">
        <v>313</v>
      </c>
      <c r="D22">
        <v>65.410355500000009</v>
      </c>
    </row>
    <row r="23" spans="3:5" x14ac:dyDescent="0.3">
      <c r="C23">
        <v>318</v>
      </c>
      <c r="D23">
        <v>64.846473125000003</v>
      </c>
    </row>
    <row r="24" spans="3:5" x14ac:dyDescent="0.3">
      <c r="C24">
        <v>323</v>
      </c>
      <c r="D24">
        <v>64.282590750000011</v>
      </c>
    </row>
    <row r="25" spans="3:5" x14ac:dyDescent="0.3">
      <c r="C25">
        <v>328</v>
      </c>
      <c r="D25">
        <v>63.154826</v>
      </c>
    </row>
    <row r="26" spans="3:5" x14ac:dyDescent="0.3">
      <c r="C26">
        <v>333</v>
      </c>
      <c r="D26">
        <v>62.590943625000001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Илья Гаврилин</dc:creator>
  <cp:lastModifiedBy>gavri</cp:lastModifiedBy>
  <dcterms:created xsi:type="dcterms:W3CDTF">2015-06-05T18:19:34Z</dcterms:created>
  <dcterms:modified xsi:type="dcterms:W3CDTF">2022-04-17T19:27:37Z</dcterms:modified>
</cp:coreProperties>
</file>