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CEL\"/>
    </mc:Choice>
  </mc:AlternateContent>
  <xr:revisionPtr revIDLastSave="0" documentId="13_ncr:1_{39DCBC73-7FFB-4F62-B644-991A6553B331}" xr6:coauthVersionLast="47" xr6:coauthVersionMax="47" xr10:uidLastSave="{00000000-0000-0000-0000-000000000000}"/>
  <bookViews>
    <workbookView xWindow="-120" yWindow="-120" windowWidth="20730" windowHeight="11160" firstSheet="1" activeTab="2" xr2:uid="{87D27663-FCAD-4E48-A009-A4EC8BCC8EF9}"/>
  </bookViews>
  <sheets>
    <sheet name="Arithmetic operation " sheetId="1" r:id="rId1"/>
    <sheet name="IF FUNCTION" sheetId="4" r:id="rId2"/>
    <sheet name="Sheet1" sheetId="6" r:id="rId3"/>
    <sheet name="Conditional formatting" sheetId="3" r:id="rId4"/>
    <sheet name="DATA VALIDATION" sheetId="5" r:id="rId5"/>
    <sheet name="WRAP_SORT_TABLE_CREATION" sheetId="2" r:id="rId6"/>
  </sheets>
  <definedNames>
    <definedName name="_xlnm._FilterDatabase" localSheetId="3" hidden="1">'Conditional formatting'!$A$27:$C$36</definedName>
    <definedName name="_xlnm._FilterDatabase" localSheetId="5" hidden="1">WRAP_SORT_TABLE_CREATION!$A$11:$B$21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5" i="6" l="1"/>
  <c r="E35" i="6"/>
  <c r="D52" i="6"/>
  <c r="N17" i="6"/>
  <c r="N18" i="6"/>
  <c r="N19" i="6"/>
  <c r="N20" i="6"/>
  <c r="N22" i="6"/>
  <c r="N23" i="6"/>
  <c r="N24" i="6"/>
  <c r="N25" i="6"/>
  <c r="N21" i="6"/>
  <c r="D20" i="6"/>
  <c r="F36" i="5"/>
  <c r="D32" i="5"/>
  <c r="E20" i="5" l="1"/>
  <c r="F20" i="5"/>
  <c r="G20" i="5"/>
  <c r="D20" i="5"/>
  <c r="G16" i="5"/>
  <c r="G17" i="5"/>
  <c r="G18" i="5"/>
  <c r="G19" i="5"/>
  <c r="G15" i="5"/>
  <c r="F16" i="5"/>
  <c r="F17" i="5"/>
  <c r="F18" i="5"/>
  <c r="F19" i="5"/>
  <c r="F15" i="5"/>
  <c r="B15" i="5"/>
  <c r="D53" i="6"/>
  <c r="D54" i="6"/>
  <c r="D55" i="6"/>
  <c r="D56" i="6"/>
  <c r="D57" i="6"/>
  <c r="D58" i="6"/>
  <c r="D59" i="6"/>
  <c r="D60" i="6"/>
  <c r="C41" i="6"/>
  <c r="C42" i="6"/>
  <c r="C43" i="6"/>
  <c r="C44" i="6"/>
  <c r="C45" i="6"/>
  <c r="C46" i="6"/>
  <c r="C47" i="6"/>
  <c r="C48" i="6"/>
  <c r="C40" i="6"/>
  <c r="D5" i="6"/>
  <c r="C4" i="6"/>
  <c r="E30" i="6"/>
  <c r="E31" i="6"/>
  <c r="E32" i="6"/>
  <c r="E33" i="6"/>
  <c r="E34" i="6"/>
  <c r="D17" i="6"/>
  <c r="D30" i="6"/>
  <c r="D31" i="6"/>
  <c r="D32" i="6"/>
  <c r="D33" i="6"/>
  <c r="D34" i="6"/>
  <c r="E17" i="6"/>
  <c r="E18" i="6"/>
  <c r="E19" i="6"/>
  <c r="E20" i="6"/>
  <c r="E21" i="6"/>
  <c r="E22" i="6"/>
  <c r="E23" i="6"/>
  <c r="E24" i="6"/>
  <c r="E25" i="6"/>
  <c r="D18" i="6"/>
  <c r="D19" i="6"/>
  <c r="D21" i="6"/>
  <c r="D22" i="6"/>
  <c r="D23" i="6"/>
  <c r="D24" i="6"/>
  <c r="D25" i="6"/>
  <c r="D6" i="6"/>
  <c r="D7" i="6"/>
  <c r="D8" i="6"/>
  <c r="D9" i="6"/>
  <c r="D10" i="6"/>
  <c r="D11" i="6"/>
  <c r="D12" i="6"/>
  <c r="D4" i="6"/>
  <c r="C5" i="6"/>
  <c r="C6" i="6"/>
  <c r="C7" i="6"/>
  <c r="C8" i="6"/>
  <c r="C9" i="6"/>
  <c r="C10" i="6"/>
  <c r="C11" i="6"/>
  <c r="C12" i="6"/>
  <c r="F41" i="4"/>
  <c r="L33" i="3" l="1"/>
  <c r="F44" i="4" l="1"/>
  <c r="F43" i="4"/>
  <c r="F40" i="4"/>
  <c r="F39" i="4"/>
  <c r="H12" i="4" a="1"/>
  <c r="H12" i="4" s="1"/>
  <c r="G12" i="4" a="1"/>
  <c r="G12" i="4" s="1"/>
  <c r="F12" i="4" a="1"/>
  <c r="F12" i="4" s="1"/>
  <c r="E12" i="4" a="1"/>
  <c r="E12" i="4" s="1"/>
  <c r="D12" i="4" a="1"/>
  <c r="D12" i="4" s="1"/>
  <c r="C3" i="4" a="1"/>
  <c r="C3" i="4" s="1"/>
  <c r="F63" i="1"/>
  <c r="F62" i="1"/>
  <c r="F61" i="1"/>
  <c r="E43" i="1"/>
  <c r="E44" i="1"/>
  <c r="E42" i="1"/>
  <c r="J28" i="1"/>
  <c r="J29" i="1"/>
  <c r="J30" i="1"/>
  <c r="J31" i="1"/>
  <c r="J27" i="1"/>
  <c r="I28" i="1"/>
  <c r="I29" i="1"/>
  <c r="I30" i="1"/>
  <c r="I31" i="1"/>
  <c r="I27" i="1"/>
  <c r="H27" i="1" a="1"/>
  <c r="H27" i="1" s="1"/>
  <c r="G27" i="1" a="1"/>
  <c r="G27" i="1" s="1"/>
  <c r="F27" i="1"/>
  <c r="F28" i="1"/>
  <c r="F29" i="1"/>
  <c r="F30" i="1"/>
  <c r="F31" i="1"/>
  <c r="E27" i="1" a="1"/>
  <c r="E27" i="1" s="1"/>
  <c r="M3" i="1" l="1"/>
  <c r="M2" i="1"/>
  <c r="K2" i="1"/>
  <c r="L2" i="1"/>
  <c r="I2" i="1"/>
  <c r="I3" i="1"/>
  <c r="B5" i="1"/>
  <c r="P2" i="1" s="1"/>
  <c r="E5" i="1"/>
  <c r="F4" i="1"/>
  <c r="G4" i="1" s="1"/>
  <c r="F3" i="1"/>
  <c r="F2" i="1"/>
  <c r="G2" i="1" s="1"/>
  <c r="H4" i="1" l="1"/>
  <c r="N2" i="1"/>
  <c r="O2" i="1"/>
  <c r="G3" i="1"/>
  <c r="G5" i="1" s="1"/>
  <c r="H2" i="1"/>
  <c r="F5" i="1"/>
  <c r="H3" i="1" l="1"/>
  <c r="H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<sst xmlns="http://schemas.openxmlformats.org/spreadsheetml/2006/main" count="472" uniqueCount="178">
  <si>
    <t>name</t>
  </si>
  <si>
    <t>age</t>
  </si>
  <si>
    <t>mark</t>
  </si>
  <si>
    <t>Anu</t>
  </si>
  <si>
    <t>Manu</t>
  </si>
  <si>
    <t>Anaha</t>
  </si>
  <si>
    <t>add</t>
  </si>
  <si>
    <t>Total</t>
  </si>
  <si>
    <t>sub</t>
  </si>
  <si>
    <t>mul</t>
  </si>
  <si>
    <t>sum</t>
  </si>
  <si>
    <t>min</t>
  </si>
  <si>
    <t>max</t>
  </si>
  <si>
    <t>avg</t>
  </si>
  <si>
    <t>2 values sum</t>
  </si>
  <si>
    <t>range sum</t>
  </si>
  <si>
    <t>COUNT</t>
  </si>
  <si>
    <t>HAI</t>
  </si>
  <si>
    <t>HELLO</t>
  </si>
  <si>
    <t>COUNTA</t>
  </si>
  <si>
    <t>COUNT BLANK</t>
  </si>
  <si>
    <t>Application id</t>
  </si>
  <si>
    <t>Approved</t>
  </si>
  <si>
    <t>status</t>
  </si>
  <si>
    <t>YES</t>
  </si>
  <si>
    <t>NO</t>
  </si>
  <si>
    <t>Rejected</t>
  </si>
  <si>
    <t>(=IF(B13:B17="YES",Approved","Rejected"))</t>
  </si>
  <si>
    <t>NAME</t>
  </si>
  <si>
    <t>AGE</t>
  </si>
  <si>
    <t>ANU</t>
  </si>
  <si>
    <t>ANAHA</t>
  </si>
  <si>
    <t>MEGHA</t>
  </si>
  <si>
    <t>VARUN</t>
  </si>
  <si>
    <t>RAHUL</t>
  </si>
  <si>
    <t>Find age is greater than 23?</t>
  </si>
  <si>
    <t>age&gt;23</t>
  </si>
  <si>
    <t>AGE &gt; OR NOT than 23</t>
  </si>
  <si>
    <t>If age =28?</t>
  </si>
  <si>
    <t>age=28</t>
  </si>
  <si>
    <t>if age is &lt;=22?</t>
  </si>
  <si>
    <t>age&lt;=22</t>
  </si>
  <si>
    <t>age/2=14</t>
  </si>
  <si>
    <t>if age/2=14?</t>
  </si>
  <si>
    <t>SCORE</t>
  </si>
  <si>
    <t>IF SCORE IS GREATER THAN 34 THEN RETURN  PASS</t>
  </si>
  <si>
    <t>SCORE&gt;34</t>
  </si>
  <si>
    <t>IF CONDITION</t>
  </si>
  <si>
    <t>Name</t>
  </si>
  <si>
    <t>Sales</t>
  </si>
  <si>
    <t>Target</t>
  </si>
  <si>
    <t>Commission</t>
  </si>
  <si>
    <t>Joey</t>
  </si>
  <si>
    <t>Ross</t>
  </si>
  <si>
    <t>Rachel</t>
  </si>
  <si>
    <t>Achieved</t>
  </si>
  <si>
    <t>Not  Achived</t>
  </si>
  <si>
    <t>(=IF(B93&gt;=C93,B93*$G$92,B93*$G$93))</t>
  </si>
  <si>
    <t>TYPE</t>
  </si>
  <si>
    <t>MONTH</t>
  </si>
  <si>
    <t>COST</t>
  </si>
  <si>
    <t>BRAKES</t>
  </si>
  <si>
    <t>JAN</t>
  </si>
  <si>
    <t>TYRES</t>
  </si>
  <si>
    <t>MAY</t>
  </si>
  <si>
    <t>FEB</t>
  </si>
  <si>
    <t>MIRROR</t>
  </si>
  <si>
    <t>MAR</t>
  </si>
  <si>
    <t>WINDOW</t>
  </si>
  <si>
    <t>APR</t>
  </si>
  <si>
    <t>CLUTCH</t>
  </si>
  <si>
    <t>SUMIF FUNCTION</t>
  </si>
  <si>
    <t>TOTAL COST OF ALL BRAKES BOUGHT?</t>
  </si>
  <si>
    <t>TOTAL COST OF ALL TYRES BOUGHT?</t>
  </si>
  <si>
    <t>TOTAL OF ITEMS COST 100 OR ABOVE?</t>
  </si>
  <si>
    <t>TOTAL OF ITEM IN THE FOLLOWING CELL?</t>
  </si>
  <si>
    <t xml:space="preserve">PLACE </t>
  </si>
  <si>
    <t>Purchased</t>
  </si>
  <si>
    <t>Not</t>
  </si>
  <si>
    <t>Bombay</t>
  </si>
  <si>
    <t>Delhi</t>
  </si>
  <si>
    <t>Wrap text</t>
  </si>
  <si>
    <t>Purchase history</t>
  </si>
  <si>
    <t>purchase history</t>
  </si>
  <si>
    <t xml:space="preserve"> and  merge</t>
  </si>
  <si>
    <t>select column A,B and C go to  home tab and select merge and centre</t>
  </si>
  <si>
    <t>Sort and Filter</t>
  </si>
  <si>
    <t>JEFFIN</t>
  </si>
  <si>
    <t>MEERA</t>
  </si>
  <si>
    <t>RAM</t>
  </si>
  <si>
    <t>SAHIR</t>
  </si>
  <si>
    <t>KADHEEJA</t>
  </si>
  <si>
    <t>KRISHNA</t>
  </si>
  <si>
    <t>JOEL</t>
  </si>
  <si>
    <t>NOUFAL</t>
  </si>
  <si>
    <t>SELECT TABLE -GO TO HOME TAB-THEN SELECT FILTER OPTION FROM SORT&amp;FILTER</t>
  </si>
  <si>
    <t>HOW TO CONVERT RANGE TO TABLE?</t>
  </si>
  <si>
    <t>/ CTRL+L</t>
  </si>
  <si>
    <t>1. CTRL+SHIFT+RIGHT ARROW+DOWN ARROW</t>
  </si>
  <si>
    <t>2.CTRL+T</t>
  </si>
  <si>
    <t>Date</t>
  </si>
  <si>
    <t>Customer Name</t>
  </si>
  <si>
    <t>Product</t>
  </si>
  <si>
    <t xml:space="preserve">Price </t>
  </si>
  <si>
    <t>City</t>
  </si>
  <si>
    <t>Benjamin</t>
  </si>
  <si>
    <t>Dish Washer</t>
  </si>
  <si>
    <t>Tel Aviv</t>
  </si>
  <si>
    <t>Dina</t>
  </si>
  <si>
    <t>Amsterdam</t>
  </si>
  <si>
    <t>Donald</t>
  </si>
  <si>
    <t>Washing Machine</t>
  </si>
  <si>
    <t>Hong Kong</t>
  </si>
  <si>
    <t>Drake</t>
  </si>
  <si>
    <t>London</t>
  </si>
  <si>
    <t>Jenna</t>
  </si>
  <si>
    <t>Microwave</t>
  </si>
  <si>
    <t>Shanghai</t>
  </si>
  <si>
    <t>Joe</t>
  </si>
  <si>
    <t>Oven</t>
  </si>
  <si>
    <t>New Delhi</t>
  </si>
  <si>
    <t>CONDITIONAL  FORMATTING</t>
  </si>
  <si>
    <t>SELECT COLUMN---GO TO HOME BAR -----CONDITIONAL FORMATTING----</t>
  </si>
  <si>
    <t>HIGHLIGHT CELL RULES----GREATER THAN</t>
  </si>
  <si>
    <t>DATE</t>
  </si>
  <si>
    <t>MADONA</t>
  </si>
  <si>
    <t>ARJUN</t>
  </si>
  <si>
    <t>NIHAAL</t>
  </si>
  <si>
    <t>SWATHI</t>
  </si>
  <si>
    <t>ANJANA</t>
  </si>
  <si>
    <t>(=IF(B3:B7="YES","Approved","Rejected"))</t>
  </si>
  <si>
    <t>if score is greater than 34 return pass otherwise fail</t>
  </si>
  <si>
    <t>score&gt;34</t>
  </si>
  <si>
    <t>SUMIF</t>
  </si>
  <si>
    <t>ALLOW(LIST)-----SOURSE(RANGE)</t>
  </si>
  <si>
    <t>CHOOSE CELL--GO TO DATA TAB----SELECT DATA VALIDATION-</t>
  </si>
  <si>
    <t>DATA VALIDATION</t>
  </si>
  <si>
    <t>TOTAL COST TYRES BOUGHT COSTING ABOVE 100</t>
  </si>
  <si>
    <t>place</t>
  </si>
  <si>
    <t>Table name</t>
  </si>
  <si>
    <t>IF FUNCTION</t>
  </si>
  <si>
    <t>Student</t>
  </si>
  <si>
    <t>MARKS(120)</t>
  </si>
  <si>
    <t>IF</t>
  </si>
  <si>
    <t>HARRY</t>
  </si>
  <si>
    <t>JANVA</t>
  </si>
  <si>
    <t>RAHAN</t>
  </si>
  <si>
    <t>TOM</t>
  </si>
  <si>
    <t>ROBERT</t>
  </si>
  <si>
    <t>LUNA</t>
  </si>
  <si>
    <t>HARISH</t>
  </si>
  <si>
    <t>RIMA</t>
  </si>
  <si>
    <t>Nested IF</t>
  </si>
  <si>
    <t>IF(B4&gt;45,B4/120*100,"Fail")</t>
  </si>
  <si>
    <t>NESTED IF</t>
  </si>
  <si>
    <t>AND</t>
  </si>
  <si>
    <t>MATHS</t>
  </si>
  <si>
    <t>HISTORY</t>
  </si>
  <si>
    <t>BOTH IF &amp; AND FUNCTION</t>
  </si>
  <si>
    <t>IF(AND(B17&gt;45,C17&gt;45),"PASS","FAIL")</t>
  </si>
  <si>
    <t>OR</t>
  </si>
  <si>
    <t>SPORTS</t>
  </si>
  <si>
    <t>TOTAL MARKS</t>
  </si>
  <si>
    <t>OR(B30&gt;90,C30="YES")</t>
  </si>
  <si>
    <t>AND(B17&gt;45,C17&gt;45)</t>
  </si>
  <si>
    <t xml:space="preserve">BOTH IF AND OR </t>
  </si>
  <si>
    <t>IF(OR(B30&gt;90,C30="YES"),"Nominee","No")</t>
  </si>
  <si>
    <t>IF(B4&gt;45,"PASS",IF(B4=45,"JUST PASS","FAIL"))</t>
  </si>
  <si>
    <t>harry</t>
  </si>
  <si>
    <t>Harry</t>
  </si>
  <si>
    <t>MATHS&gt;45,HISTORY&lt;50=TRUE</t>
  </si>
  <si>
    <t>what is your name</t>
  </si>
  <si>
    <t>how old are you</t>
  </si>
  <si>
    <t>count</t>
  </si>
  <si>
    <t>MUSI</t>
  </si>
  <si>
    <t>RIZWAN</t>
  </si>
  <si>
    <t>MATHS=55,HISTORY&lt;45</t>
  </si>
  <si>
    <t>ILYAS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</si>
</sst>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scheme val="minor"/>
    </font>
    <font>
      <sz val="11"/>
      <color rgb="FFC00000"/>
      <name val="Arial Black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499984740745262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0" xfId="0" applyFont="1"/>
    <xf numFmtId="0" fontId="0" fillId="0" borderId="0" xfId="0" applyFont="1" applyAlignment="1">
      <alignment horizontal="left"/>
    </xf>
    <xf numFmtId="0" fontId="1" fillId="2" borderId="0" xfId="0" applyFont="1" applyFill="1"/>
    <xf numFmtId="0" fontId="0" fillId="0" borderId="1" xfId="0" applyBorder="1"/>
    <xf numFmtId="0" fontId="1" fillId="2" borderId="0" xfId="0" applyFont="1" applyFill="1" applyBorder="1"/>
    <xf numFmtId="0" fontId="4" fillId="4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 applyAlignment="1">
      <alignment wrapText="1"/>
    </xf>
    <xf numFmtId="0" fontId="4" fillId="5" borderId="0" xfId="0" applyFont="1" applyFill="1" applyBorder="1"/>
    <xf numFmtId="0" fontId="3" fillId="0" borderId="0" xfId="0" applyFont="1"/>
    <xf numFmtId="0" fontId="3" fillId="4" borderId="1" xfId="0" applyFont="1" applyFill="1" applyBorder="1"/>
    <xf numFmtId="0" fontId="0" fillId="0" borderId="0" xfId="0" applyAlignment="1">
      <alignment horizontal="center"/>
    </xf>
    <xf numFmtId="0" fontId="3" fillId="5" borderId="0" xfId="0" applyFont="1" applyFill="1" applyBorder="1" applyAlignment="1"/>
    <xf numFmtId="0" fontId="3" fillId="6" borderId="1" xfId="0" applyFont="1" applyFill="1" applyBorder="1"/>
    <xf numFmtId="0" fontId="3" fillId="4" borderId="2" xfId="0" applyFont="1" applyFill="1" applyBorder="1"/>
    <xf numFmtId="0" fontId="0" fillId="6" borderId="1" xfId="0" applyFill="1" applyBorder="1"/>
    <xf numFmtId="0" fontId="3" fillId="4" borderId="3" xfId="0" applyFont="1" applyFill="1" applyBorder="1"/>
    <xf numFmtId="0" fontId="5" fillId="0" borderId="0" xfId="0" applyFont="1"/>
    <xf numFmtId="9" fontId="3" fillId="6" borderId="1" xfId="0" applyNumberFormat="1" applyFont="1" applyFill="1" applyBorder="1"/>
    <xf numFmtId="0" fontId="6" fillId="0" borderId="0" xfId="0" applyFont="1"/>
    <xf numFmtId="0" fontId="6" fillId="6" borderId="1" xfId="0" applyFont="1" applyFill="1" applyBorder="1"/>
    <xf numFmtId="0" fontId="6" fillId="5" borderId="1" xfId="0" applyFont="1" applyFill="1" applyBorder="1"/>
    <xf numFmtId="0" fontId="7" fillId="5" borderId="1" xfId="0" applyFont="1" applyFill="1" applyBorder="1"/>
    <xf numFmtId="0" fontId="0" fillId="5" borderId="1" xfId="0" applyFont="1" applyFill="1" applyBorder="1"/>
    <xf numFmtId="0" fontId="0" fillId="0" borderId="1" xfId="0" applyFont="1" applyBorder="1"/>
    <xf numFmtId="9" fontId="0" fillId="5" borderId="1" xfId="0" applyNumberFormat="1" applyFont="1" applyFill="1" applyBorder="1"/>
    <xf numFmtId="0" fontId="6" fillId="7" borderId="0" xfId="0" applyFont="1" applyFill="1"/>
    <xf numFmtId="0" fontId="2" fillId="7" borderId="1" xfId="0" applyFont="1" applyFill="1" applyBorder="1"/>
    <xf numFmtId="0" fontId="2" fillId="7" borderId="1" xfId="0" applyFont="1" applyFill="1" applyBorder="1" applyAlignment="1">
      <alignment wrapText="1"/>
    </xf>
    <xf numFmtId="0" fontId="9" fillId="0" borderId="0" xfId="0" applyFont="1"/>
    <xf numFmtId="0" fontId="9" fillId="7" borderId="1" xfId="0" applyFont="1" applyFill="1" applyBorder="1"/>
    <xf numFmtId="0" fontId="0" fillId="8" borderId="1" xfId="0" applyFill="1" applyBorder="1"/>
    <xf numFmtId="0" fontId="0" fillId="8" borderId="5" xfId="0" applyFill="1" applyBorder="1"/>
    <xf numFmtId="0" fontId="0" fillId="8" borderId="6" xfId="0" applyFill="1" applyBorder="1"/>
    <xf numFmtId="0" fontId="9" fillId="7" borderId="7" xfId="0" applyFont="1" applyFill="1" applyBorder="1"/>
    <xf numFmtId="0" fontId="9" fillId="7" borderId="8" xfId="0" applyFont="1" applyFill="1" applyBorder="1"/>
    <xf numFmtId="0" fontId="0" fillId="8" borderId="9" xfId="0" applyFill="1" applyBorder="1"/>
    <xf numFmtId="0" fontId="0" fillId="8" borderId="10" xfId="0" applyFill="1" applyBorder="1"/>
    <xf numFmtId="0" fontId="0" fillId="0" borderId="10" xfId="0" applyBorder="1"/>
    <xf numFmtId="0" fontId="9" fillId="5" borderId="0" xfId="0" applyFont="1" applyFill="1" applyBorder="1"/>
    <xf numFmtId="14" fontId="0" fillId="0" borderId="0" xfId="0" applyNumberFormat="1"/>
    <xf numFmtId="0" fontId="10" fillId="0" borderId="0" xfId="0" applyFont="1"/>
    <xf numFmtId="14" fontId="0" fillId="0" borderId="5" xfId="0" applyNumberFormat="1" applyBorder="1"/>
    <xf numFmtId="0" fontId="0" fillId="0" borderId="6" xfId="0" applyBorder="1"/>
    <xf numFmtId="0" fontId="10" fillId="9" borderId="7" xfId="0" applyFont="1" applyFill="1" applyBorder="1"/>
    <xf numFmtId="0" fontId="10" fillId="9" borderId="11" xfId="0" applyFont="1" applyFill="1" applyBorder="1"/>
    <xf numFmtId="0" fontId="10" fillId="9" borderId="8" xfId="0" applyFont="1" applyFill="1" applyBorder="1"/>
    <xf numFmtId="14" fontId="0" fillId="0" borderId="9" xfId="0" applyNumberFormat="1" applyBorder="1"/>
    <xf numFmtId="0" fontId="0" fillId="0" borderId="2" xfId="0" applyBorder="1"/>
    <xf numFmtId="0" fontId="6" fillId="7" borderId="1" xfId="0" applyFont="1" applyFill="1" applyBorder="1"/>
    <xf numFmtId="0" fontId="11" fillId="0" borderId="0" xfId="0" applyFont="1"/>
    <xf numFmtId="0" fontId="3" fillId="10" borderId="1" xfId="0" applyFont="1" applyFill="1" applyBorder="1"/>
    <xf numFmtId="0" fontId="3" fillId="10" borderId="1" xfId="0" applyFont="1" applyFill="1" applyBorder="1" applyAlignment="1">
      <alignment wrapText="1"/>
    </xf>
    <xf numFmtId="0" fontId="12" fillId="0" borderId="0" xfId="0" applyFont="1"/>
    <xf numFmtId="0" fontId="6" fillId="7" borderId="1" xfId="0" applyFont="1" applyFill="1" applyBorder="1" applyAlignment="1"/>
    <xf numFmtId="164" fontId="0" fillId="0" borderId="1" xfId="0" applyNumberFormat="1" applyBorder="1" applyAlignment="1">
      <alignment horizontal="right"/>
    </xf>
    <xf numFmtId="0" fontId="6" fillId="7" borderId="0" xfId="0" applyFont="1" applyFill="1" applyBorder="1"/>
    <xf numFmtId="0" fontId="14" fillId="0" borderId="0" xfId="0" applyFont="1"/>
    <xf numFmtId="0" fontId="13" fillId="0" borderId="0" xfId="0" applyFont="1"/>
    <xf numFmtId="0" fontId="6" fillId="0" borderId="0" xfId="0" applyFont="1" applyBorder="1"/>
    <xf numFmtId="0" fontId="6" fillId="5" borderId="0" xfId="0" applyFont="1" applyFill="1" applyBorder="1"/>
    <xf numFmtId="0" fontId="0" fillId="0" borderId="0" xfId="0" applyBorder="1"/>
    <xf numFmtId="0" fontId="9" fillId="0" borderId="0" xfId="0" applyFont="1" applyAlignment="1">
      <alignment wrapText="1"/>
    </xf>
    <xf numFmtId="0" fontId="9" fillId="0" borderId="0" xfId="0" applyFont="1" applyAlignment="1"/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0" fontId="0" fillId="11" borderId="0" xfId="0" applyFill="1" applyAlignment="1">
      <alignment horizontal="center"/>
    </xf>
    <xf numFmtId="0" fontId="0" fillId="0" borderId="3" xfId="0" applyFill="1" applyBorder="1"/>
    <xf numFmtId="0" fontId="15" fillId="11" borderId="0" xfId="0" applyFont="1" applyFill="1" applyAlignment="1">
      <alignment horizontal="center"/>
    </xf>
  </cellXfs>
  <cellStyles count="1">
    <cellStyle name="Normal" xfId="0" builtinId="0"/>
  </cellStyles>
  <dxfs count="32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5" tint="-0.499984740745262"/>
        <name val="Calibri"/>
        <family val="2"/>
        <scheme val="minor"/>
      </font>
    </dxf>
    <dxf>
      <fill>
        <patternFill patternType="solid">
          <fgColor indexed="64"/>
          <bgColor theme="5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5" tint="-0.499984740745262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</dxf>
    <dxf>
      <fill>
        <patternFill patternType="solid">
          <fgColor indexed="64"/>
          <bgColor theme="5" tint="0.39997558519241921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5" tint="0.39997558519241921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5" tint="-0.499984740745262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5" tint="-0.499984740745262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d/mm/yyyy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464820</xdr:colOff>
      <xdr:row>71</xdr:row>
      <xdr:rowOff>53340</xdr:rowOff>
    </xdr:from>
    <xdr:to>
      <xdr:col>21</xdr:col>
      <xdr:colOff>601980</xdr:colOff>
      <xdr:row>94</xdr:row>
      <xdr:rowOff>163136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32CFAB4-5E12-4715-B42B-9DC3365AE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6180" y="13075920"/>
          <a:ext cx="7772400" cy="4316036"/>
        </a:xfrm>
        <a:prstGeom prst="rect">
          <a:avLst/>
        </a:prstGeom>
      </xdr:spPr>
    </xdr:pic>
    <xdr:clientData/>
  </xdr:twoCellAnchor>
  <xdr:twoCellAnchor editAs="oneCell">
    <xdr:from>
      <xdr:col>10</xdr:col>
      <xdr:colOff>434340</xdr:colOff>
      <xdr:row>49</xdr:row>
      <xdr:rowOff>99060</xdr:rowOff>
    </xdr:from>
    <xdr:to>
      <xdr:col>21</xdr:col>
      <xdr:colOff>571500</xdr:colOff>
      <xdr:row>72</xdr:row>
      <xdr:rowOff>65190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43949A-1C8D-459F-AFAF-13C14D187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9098280"/>
          <a:ext cx="7772400" cy="4172370"/>
        </a:xfrm>
        <a:prstGeom prst="rect">
          <a:avLst/>
        </a:prstGeom>
      </xdr:spPr>
    </xdr:pic>
    <xdr:clientData/>
  </xdr:twoCellAnchor>
  <xdr:twoCellAnchor editAs="oneCell">
    <xdr:from>
      <xdr:col>11</xdr:col>
      <xdr:colOff>160020</xdr:colOff>
      <xdr:row>49</xdr:row>
      <xdr:rowOff>15240</xdr:rowOff>
    </xdr:from>
    <xdr:to>
      <xdr:col>22</xdr:col>
      <xdr:colOff>297180</xdr:colOff>
      <xdr:row>70</xdr:row>
      <xdr:rowOff>135867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2A76AA-CE22-4EA9-B162-D065C7B8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0980" y="9014460"/>
          <a:ext cx="7772400" cy="396110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783F0C-28E2-40FE-AF64-3F9ADE15D0EF}" name="Table36" displayName="Table36" ref="A5:E11" totalsRowShown="0">
  <autoFilter ref="A5:E11" xr:uid="{6615641B-D39F-44FF-A631-3FE3B5989ACD}"/>
  <tableColumns count="5">
    <tableColumn id="1" xr3:uid="{0E605FEC-F44A-4A67-86AF-995E9CE5362B}" name="Date" dataDxfId="25"/>
    <tableColumn id="2" xr3:uid="{F4CA7CF6-15F5-4A02-88D0-A46E1B1C1C5B}" name="Customer Name"/>
    <tableColumn id="3" xr3:uid="{1A018331-FEE0-45BD-B448-494F35CC785F}" name="Product"/>
    <tableColumn id="4" xr3:uid="{4D5BAD21-9F26-45B4-965A-676B6E54FAE9}" name="Price "/>
    <tableColumn id="5" xr3:uid="{F0BB0E29-565C-41BE-A609-E06913AD7591}" name="Cit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D30EC38-A9E6-4A17-AD04-C74CACEC4554}" name="Table6" displayName="Table6" ref="A16:D23" totalsRowShown="0" headerRowDxfId="24" headerRowBorderDxfId="23" tableBorderDxfId="22" totalsRowBorderDxfId="21">
  <autoFilter ref="A16:D23" xr:uid="{358803EE-BD01-439E-A782-3B7419DB8213}"/>
  <tableColumns count="4">
    <tableColumn id="1" xr3:uid="{081C89E7-D39E-4C2F-98DE-E9FB207295ED}" name="DATE" dataDxfId="20"/>
    <tableColumn id="2" xr3:uid="{88336A93-04DB-41B2-B59B-F7A17F1011C2}" name="NAME" dataDxfId="19"/>
    <tableColumn id="3" xr3:uid="{EE04E4BE-A217-480B-8791-F1C714D446EB}" name="AGE" dataDxfId="18"/>
    <tableColumn id="4" xr3:uid="{66275E22-2B2B-42A5-94EB-7F19AB307236}" name="SCORE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AA0FA8B-1166-4884-AC00-1C3D59AF63DE}" name="Table1" displayName="Table1" ref="A28:B38" totalsRowShown="0" headerRowDxfId="14" headerRowBorderDxfId="13" tableBorderDxfId="12" totalsRowBorderDxfId="11">
  <autoFilter ref="A28:B38" xr:uid="{94C902D8-A400-4B28-8761-512F7FBE4CF5}"/>
  <tableColumns count="2">
    <tableColumn id="1" xr3:uid="{E5F6C707-856E-4734-926C-4A1DA46532E3}" name="Name" dataDxfId="10"/>
    <tableColumn id="2" xr3:uid="{0163F9F3-EC9C-45EC-84A4-0E151EA7C565}" name="AGE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463344-0E81-4D24-9966-016A938E1202}" name="Table3" displayName="Table3" ref="A51:E57" totalsRowShown="0">
  <autoFilter ref="A51:E57" xr:uid="{ABDF28AF-CE66-4E86-8F16-43B555CC87F9}"/>
  <tableColumns count="5">
    <tableColumn id="1" xr3:uid="{5F28F62B-99B6-4E64-9A3A-992DEDD9A2D7}" name="Date" dataDxfId="8"/>
    <tableColumn id="2" xr3:uid="{84EBC804-8C50-42A8-ACFF-88970A37F07D}" name="Customer Name"/>
    <tableColumn id="3" xr3:uid="{6660C4F6-DCA9-4BEE-9EF4-157518A5C214}" name="Product"/>
    <tableColumn id="4" xr3:uid="{DB8E81D6-3663-4013-B135-E470F8B0C677}" name="Price "/>
    <tableColumn id="5" xr3:uid="{2CF001BC-113F-4F14-92A4-DC1C5975B754}" name="Cit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414F8D-1568-4365-8C8A-EA111F77998B}" name="Table2" displayName="Table2" ref="N12:O22" totalsRowShown="0" headerRowDxfId="7" headerRowBorderDxfId="6" tableBorderDxfId="5" totalsRowBorderDxfId="4">
  <autoFilter ref="N12:O22" xr:uid="{7D62F9B4-8726-4F0F-8BB0-8A3FB9C294EA}"/>
  <tableColumns count="2">
    <tableColumn id="1" xr3:uid="{F6C6741A-D6A2-4267-BE44-C8F3317FD427}" name="Name" dataDxfId="3"/>
    <tableColumn id="2" xr3:uid="{EEB666F8-B6B0-48C5-B9D6-BF4BDBE025EF}" name="AGE" dataDxfId="2"/>
  </tableColumns>
  <tableStyleInfo name="TableStyleLight2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085003-FD0B-4070-9423-D36E106488DC}" name="Table7" displayName="Table7" ref="L53:P59" totalsRowShown="0" headerRowDxfId="1">
  <autoFilter ref="L53:P59" xr:uid="{89265071-F02D-4792-BED1-1F3AB3608894}"/>
  <tableColumns count="5">
    <tableColumn id="1" xr3:uid="{AD30BCD5-83CE-4AF7-90C5-85AEC88DAB01}" name="Date" dataDxfId="0"/>
    <tableColumn id="2" xr3:uid="{60AF3598-8B8E-4F97-9431-5FEF634D0E56}" name="Customer Name"/>
    <tableColumn id="3" xr3:uid="{578FB622-C8F4-4BC6-868E-A65CB648B477}" name="Product"/>
    <tableColumn id="4" xr3:uid="{A2D9D28A-9C78-4AE0-A557-696F5A10B65C}" name="Price "/>
    <tableColumn id="5" xr3:uid="{F91B1A62-4488-46D7-B1E8-2470E62CF868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77BB-A80A-470D-9DDA-6C58F741F7F5}">
  <dimension ref="A1:P96"/>
  <sheetViews>
    <sheetView topLeftCell="A40" workbookViewId="0">
      <selection activeCell="A50" sqref="A50:D64"/>
    </sheetView>
  </sheetViews>
  <sheetFormatPr defaultRowHeight="15" x14ac:dyDescent="0.25"/>
  <cols>
    <col min="1" max="1" width="13.42578125" customWidth="1"/>
    <col min="5" max="5" width="19.85546875" customWidth="1"/>
    <col min="7" max="7" width="12.140625" customWidth="1"/>
    <col min="8" max="8" width="9.7109375" bestFit="1" customWidth="1"/>
    <col min="10" max="10" width="12.42578125" customWidth="1"/>
    <col min="15" max="15" width="13.5703125" customWidth="1"/>
    <col min="16" max="16" width="17.7109375" customWidth="1"/>
  </cols>
  <sheetData>
    <row r="1" spans="1:16" ht="18.75" x14ac:dyDescent="0.4">
      <c r="A1" s="3" t="s">
        <v>0</v>
      </c>
      <c r="B1" s="3" t="s">
        <v>1</v>
      </c>
      <c r="C1" s="3"/>
      <c r="D1" s="3"/>
      <c r="E1" s="3" t="s">
        <v>2</v>
      </c>
      <c r="F1" s="3" t="s">
        <v>6</v>
      </c>
      <c r="G1" s="3" t="s">
        <v>8</v>
      </c>
      <c r="H1" s="3" t="s">
        <v>9</v>
      </c>
      <c r="I1" s="3" t="s">
        <v>10</v>
      </c>
      <c r="J1" s="3"/>
      <c r="K1" s="3" t="s">
        <v>11</v>
      </c>
      <c r="L1" s="3" t="s">
        <v>12</v>
      </c>
      <c r="M1" s="3" t="s">
        <v>13</v>
      </c>
      <c r="N1" s="4" t="s">
        <v>16</v>
      </c>
      <c r="O1" s="5" t="s">
        <v>19</v>
      </c>
      <c r="P1" s="5" t="s">
        <v>20</v>
      </c>
    </row>
    <row r="2" spans="1:16" x14ac:dyDescent="0.25">
      <c r="A2" s="2" t="s">
        <v>3</v>
      </c>
      <c r="B2" s="1">
        <v>33</v>
      </c>
      <c r="C2" s="1"/>
      <c r="D2" s="1"/>
      <c r="E2" s="1">
        <v>50</v>
      </c>
      <c r="F2" s="1">
        <f>B2+E2</f>
        <v>83</v>
      </c>
      <c r="G2" s="1">
        <f>B2-E2-F2</f>
        <v>-100</v>
      </c>
      <c r="H2" s="1">
        <f>B2*E2*F2*G2</f>
        <v>-13695000</v>
      </c>
      <c r="I2">
        <f>SUM(B2,E2)</f>
        <v>83</v>
      </c>
      <c r="J2" t="s">
        <v>14</v>
      </c>
      <c r="K2">
        <f>MIN(B2:E4)</f>
        <v>24</v>
      </c>
      <c r="L2">
        <f>MAX(B2:E4)</f>
        <v>50</v>
      </c>
      <c r="M2">
        <f>AVERAGE(B2:B4)</f>
        <v>29</v>
      </c>
      <c r="N2">
        <f>COUNT(B2:B11)</f>
        <v>4</v>
      </c>
      <c r="O2">
        <f>COUNTA(B2:B11)</f>
        <v>8</v>
      </c>
      <c r="P2">
        <f>COUNTBLANK(B2:B18)</f>
        <v>4</v>
      </c>
    </row>
    <row r="3" spans="1:16" x14ac:dyDescent="0.25">
      <c r="A3" s="1" t="s">
        <v>4</v>
      </c>
      <c r="B3" s="1">
        <v>30</v>
      </c>
      <c r="C3" s="1"/>
      <c r="D3" s="1"/>
      <c r="E3" s="1">
        <v>43</v>
      </c>
      <c r="F3" s="1">
        <f>B3+E3</f>
        <v>73</v>
      </c>
      <c r="G3" s="1">
        <f>B3-E3-F3</f>
        <v>-86</v>
      </c>
      <c r="H3" s="1">
        <f>B3*E3*F3*G3</f>
        <v>-8098620</v>
      </c>
      <c r="I3">
        <f>SUM(B2:E4)</f>
        <v>225</v>
      </c>
      <c r="J3" t="s">
        <v>15</v>
      </c>
      <c r="M3">
        <f>AVERAGE(B2:E4)</f>
        <v>37.5</v>
      </c>
    </row>
    <row r="4" spans="1:16" x14ac:dyDescent="0.25">
      <c r="A4" s="1" t="s">
        <v>5</v>
      </c>
      <c r="B4" s="1">
        <v>24</v>
      </c>
      <c r="C4" s="1"/>
      <c r="D4" s="1"/>
      <c r="E4" s="1">
        <v>45</v>
      </c>
      <c r="F4" s="1">
        <f>B4+E4</f>
        <v>69</v>
      </c>
      <c r="G4" s="1">
        <f>B4-E4-F4</f>
        <v>-90</v>
      </c>
      <c r="H4" s="1">
        <f>B4*E4*F4*G4</f>
        <v>-6706800</v>
      </c>
    </row>
    <row r="5" spans="1:16" x14ac:dyDescent="0.25">
      <c r="A5" s="1" t="s">
        <v>7</v>
      </c>
      <c r="B5" s="1">
        <f>B2+B3+B4</f>
        <v>87</v>
      </c>
      <c r="C5" s="1"/>
      <c r="D5" s="1"/>
      <c r="E5" s="1">
        <f t="shared" ref="E5:H5" si="0">E2+E3+E4</f>
        <v>138</v>
      </c>
      <c r="F5" s="1">
        <f t="shared" si="0"/>
        <v>225</v>
      </c>
      <c r="G5" s="1">
        <f t="shared" si="0"/>
        <v>-276</v>
      </c>
      <c r="H5" s="1">
        <f t="shared" si="0"/>
        <v>-28500420</v>
      </c>
    </row>
    <row r="6" spans="1:16" x14ac:dyDescent="0.25">
      <c r="B6" t="s">
        <v>17</v>
      </c>
    </row>
    <row r="7" spans="1:16" x14ac:dyDescent="0.25">
      <c r="B7" t="s">
        <v>18</v>
      </c>
    </row>
    <row r="9" spans="1:16" x14ac:dyDescent="0.25">
      <c r="B9" s="18" t="s">
        <v>47</v>
      </c>
    </row>
    <row r="11" spans="1:16" x14ac:dyDescent="0.25">
      <c r="A11" s="8" t="s">
        <v>21</v>
      </c>
      <c r="B11" s="6" t="s">
        <v>22</v>
      </c>
      <c r="C11" s="6"/>
      <c r="D11" s="6"/>
      <c r="E11" s="6" t="s">
        <v>23</v>
      </c>
    </row>
    <row r="12" spans="1:16" x14ac:dyDescent="0.25">
      <c r="A12" s="7"/>
      <c r="B12" s="7"/>
      <c r="C12" s="7"/>
      <c r="D12" s="7"/>
      <c r="E12" s="7"/>
    </row>
    <row r="13" spans="1:16" x14ac:dyDescent="0.25">
      <c r="A13" s="7">
        <v>12344</v>
      </c>
      <c r="B13" s="7" t="s">
        <v>24</v>
      </c>
      <c r="C13" s="7"/>
      <c r="D13" s="7"/>
      <c r="E13" s="7" t="s">
        <v>22</v>
      </c>
    </row>
    <row r="14" spans="1:16" x14ac:dyDescent="0.25">
      <c r="A14" s="7">
        <v>12354</v>
      </c>
      <c r="B14" s="7" t="s">
        <v>24</v>
      </c>
      <c r="C14" s="7"/>
      <c r="D14" s="7"/>
      <c r="E14" s="7" t="s">
        <v>22</v>
      </c>
    </row>
    <row r="15" spans="1:16" x14ac:dyDescent="0.25">
      <c r="A15" s="7">
        <v>12445</v>
      </c>
      <c r="B15" s="7" t="s">
        <v>25</v>
      </c>
      <c r="C15" s="7"/>
      <c r="D15" s="7"/>
      <c r="E15" s="7" t="s">
        <v>26</v>
      </c>
    </row>
    <row r="16" spans="1:16" x14ac:dyDescent="0.25">
      <c r="A16" s="7">
        <v>11124</v>
      </c>
      <c r="B16" s="7" t="s">
        <v>24</v>
      </c>
      <c r="C16" s="7"/>
      <c r="D16" s="7"/>
      <c r="E16" s="7" t="s">
        <v>22</v>
      </c>
    </row>
    <row r="17" spans="1:10" x14ac:dyDescent="0.25">
      <c r="A17" s="7">
        <v>12433</v>
      </c>
      <c r="B17" s="7" t="s">
        <v>25</v>
      </c>
      <c r="C17" s="7"/>
      <c r="D17" s="7"/>
      <c r="E17" s="7" t="s">
        <v>26</v>
      </c>
    </row>
    <row r="20" spans="1:10" x14ac:dyDescent="0.25">
      <c r="B20" s="9" t="s">
        <v>27</v>
      </c>
      <c r="C20" s="9"/>
      <c r="D20" s="9"/>
    </row>
    <row r="26" spans="1:10" x14ac:dyDescent="0.25">
      <c r="A26" s="11" t="s">
        <v>28</v>
      </c>
      <c r="B26" s="11" t="s">
        <v>29</v>
      </c>
      <c r="C26" s="15" t="s">
        <v>44</v>
      </c>
      <c r="D26" s="15"/>
      <c r="E26" s="15" t="s">
        <v>37</v>
      </c>
      <c r="F26" s="17" t="s">
        <v>36</v>
      </c>
      <c r="G26" s="17" t="s">
        <v>39</v>
      </c>
      <c r="H26" s="17" t="s">
        <v>41</v>
      </c>
      <c r="I26" s="17" t="s">
        <v>42</v>
      </c>
      <c r="J26" s="17" t="s">
        <v>46</v>
      </c>
    </row>
    <row r="27" spans="1:10" x14ac:dyDescent="0.25">
      <c r="A27" s="14" t="s">
        <v>30</v>
      </c>
      <c r="B27" s="14">
        <v>20</v>
      </c>
      <c r="C27" s="14">
        <v>50</v>
      </c>
      <c r="D27" s="14"/>
      <c r="E27" s="16" t="str" cm="1">
        <f t="array" ref="E27:E31">IF(B27:B31&gt;23,"GREATER THAN 23","NOT GREATER THAN 23")</f>
        <v>NOT GREATER THAN 23</v>
      </c>
      <c r="F27" s="16" t="str">
        <f>IF(B27&gt;=23,"True","False")</f>
        <v>False</v>
      </c>
      <c r="G27" s="16" t="str" cm="1">
        <f t="array" ref="G27:G31">IF(B27:B31=28,"True","False")</f>
        <v>False</v>
      </c>
      <c r="H27" s="16" t="str" cm="1">
        <f t="array" ref="H27:H31">IF(B27:B31&lt;=22,"True","False")</f>
        <v>True</v>
      </c>
      <c r="I27" s="16" t="str">
        <f>IF(B27/2=14,"TRUE","FALSE")</f>
        <v>FALSE</v>
      </c>
      <c r="J27" s="16" t="str">
        <f>IF(C27&gt;34,"PASS","FAIL")</f>
        <v>PASS</v>
      </c>
    </row>
    <row r="28" spans="1:10" x14ac:dyDescent="0.25">
      <c r="A28" s="14" t="s">
        <v>31</v>
      </c>
      <c r="B28" s="14">
        <v>23</v>
      </c>
      <c r="C28" s="14">
        <v>22</v>
      </c>
      <c r="D28" s="14"/>
      <c r="E28" s="16" t="str">
        <v>NOT GREATER THAN 23</v>
      </c>
      <c r="F28" s="16" t="str">
        <f t="shared" ref="F28:F31" si="1">IF(B28&gt;=23,"True","False")</f>
        <v>True</v>
      </c>
      <c r="G28" s="16" t="str">
        <v>False</v>
      </c>
      <c r="H28" s="16" t="str">
        <v>False</v>
      </c>
      <c r="I28" s="16" t="str">
        <f t="shared" ref="I28:I31" si="2">IF(B28/2=14,"TRUE","FALSE")</f>
        <v>FALSE</v>
      </c>
      <c r="J28" s="16" t="str">
        <f t="shared" ref="J28:J31" si="3">IF(C28&gt;34,"PASS","FAIL")</f>
        <v>FAIL</v>
      </c>
    </row>
    <row r="29" spans="1:10" x14ac:dyDescent="0.25">
      <c r="A29" s="14" t="s">
        <v>32</v>
      </c>
      <c r="B29" s="14">
        <v>22</v>
      </c>
      <c r="C29" s="14">
        <v>34</v>
      </c>
      <c r="D29" s="14"/>
      <c r="E29" s="16" t="str">
        <v>NOT GREATER THAN 23</v>
      </c>
      <c r="F29" s="16" t="str">
        <f t="shared" si="1"/>
        <v>False</v>
      </c>
      <c r="G29" s="16" t="str">
        <v>False</v>
      </c>
      <c r="H29" s="16" t="str">
        <v>True</v>
      </c>
      <c r="I29" s="16" t="str">
        <f t="shared" si="2"/>
        <v>FALSE</v>
      </c>
      <c r="J29" s="16" t="str">
        <f t="shared" si="3"/>
        <v>FAIL</v>
      </c>
    </row>
    <row r="30" spans="1:10" x14ac:dyDescent="0.25">
      <c r="A30" s="14" t="s">
        <v>33</v>
      </c>
      <c r="B30" s="14">
        <v>28</v>
      </c>
      <c r="C30" s="14">
        <v>45</v>
      </c>
      <c r="D30" s="14"/>
      <c r="E30" s="16" t="str">
        <v>GREATER THAN 23</v>
      </c>
      <c r="F30" s="16" t="str">
        <f t="shared" si="1"/>
        <v>True</v>
      </c>
      <c r="G30" s="16" t="str">
        <v>True</v>
      </c>
      <c r="H30" s="16" t="str">
        <v>False</v>
      </c>
      <c r="I30" s="16" t="str">
        <f t="shared" si="2"/>
        <v>TRUE</v>
      </c>
      <c r="J30" s="16" t="str">
        <f t="shared" si="3"/>
        <v>PASS</v>
      </c>
    </row>
    <row r="31" spans="1:10" x14ac:dyDescent="0.25">
      <c r="A31" s="14" t="s">
        <v>34</v>
      </c>
      <c r="B31" s="14">
        <v>30</v>
      </c>
      <c r="C31" s="14">
        <v>47</v>
      </c>
      <c r="D31" s="14"/>
      <c r="E31" s="16" t="str">
        <v>GREATER THAN 23</v>
      </c>
      <c r="F31" s="16" t="str">
        <f t="shared" si="1"/>
        <v>True</v>
      </c>
      <c r="G31" s="16" t="str">
        <v>False</v>
      </c>
      <c r="H31" s="16" t="str">
        <v>False</v>
      </c>
      <c r="I31" s="16" t="str">
        <f t="shared" si="2"/>
        <v>FALSE</v>
      </c>
      <c r="J31" s="16" t="str">
        <f t="shared" si="3"/>
        <v>PASS</v>
      </c>
    </row>
    <row r="34" spans="1:9" x14ac:dyDescent="0.25">
      <c r="A34" s="13" t="s">
        <v>35</v>
      </c>
      <c r="B34" s="12"/>
      <c r="C34" s="12"/>
      <c r="D34" s="12"/>
    </row>
    <row r="35" spans="1:9" x14ac:dyDescent="0.25">
      <c r="A35" s="10" t="s">
        <v>38</v>
      </c>
    </row>
    <row r="36" spans="1:9" x14ac:dyDescent="0.25">
      <c r="A36" s="10" t="s">
        <v>40</v>
      </c>
    </row>
    <row r="37" spans="1:9" x14ac:dyDescent="0.25">
      <c r="A37" s="10" t="s">
        <v>43</v>
      </c>
    </row>
    <row r="38" spans="1:9" x14ac:dyDescent="0.25">
      <c r="A38" s="10" t="s">
        <v>45</v>
      </c>
    </row>
    <row r="41" spans="1:9" x14ac:dyDescent="0.25">
      <c r="A41" s="21" t="s">
        <v>48</v>
      </c>
      <c r="B41" s="21" t="s">
        <v>49</v>
      </c>
      <c r="C41" s="21" t="s">
        <v>50</v>
      </c>
      <c r="D41" s="21"/>
      <c r="E41" s="21" t="s">
        <v>51</v>
      </c>
      <c r="H41" s="14" t="s">
        <v>55</v>
      </c>
      <c r="I41" s="19">
        <v>0.1</v>
      </c>
    </row>
    <row r="42" spans="1:9" x14ac:dyDescent="0.25">
      <c r="A42" s="16" t="s">
        <v>52</v>
      </c>
      <c r="B42" s="16">
        <v>1000</v>
      </c>
      <c r="C42" s="16">
        <v>3000</v>
      </c>
      <c r="D42" s="16"/>
      <c r="E42" s="16">
        <f>IF(B42&gt;3000,B42*$I$41,B42*$I$42)</f>
        <v>50</v>
      </c>
      <c r="H42" s="14" t="s">
        <v>56</v>
      </c>
      <c r="I42" s="19">
        <v>0.05</v>
      </c>
    </row>
    <row r="43" spans="1:9" x14ac:dyDescent="0.25">
      <c r="A43" s="16" t="s">
        <v>53</v>
      </c>
      <c r="B43" s="16">
        <v>6000</v>
      </c>
      <c r="C43" s="16">
        <v>5000</v>
      </c>
      <c r="D43" s="16"/>
      <c r="E43" s="16">
        <f t="shared" ref="E43:E44" si="4">IF(B43&gt;3000,B43*$I$41,B43*$I$42)</f>
        <v>600</v>
      </c>
    </row>
    <row r="44" spans="1:9" x14ac:dyDescent="0.25">
      <c r="A44" s="16" t="s">
        <v>54</v>
      </c>
      <c r="B44" s="16">
        <v>3000</v>
      </c>
      <c r="C44" s="16">
        <v>4000</v>
      </c>
      <c r="D44" s="16"/>
      <c r="E44" s="16">
        <f t="shared" si="4"/>
        <v>150</v>
      </c>
    </row>
    <row r="45" spans="1:9" x14ac:dyDescent="0.25">
      <c r="H45" t="s">
        <v>57</v>
      </c>
    </row>
    <row r="47" spans="1:9" x14ac:dyDescent="0.25">
      <c r="A47" s="20" t="s">
        <v>71</v>
      </c>
    </row>
    <row r="50" spans="1:9" x14ac:dyDescent="0.25">
      <c r="A50" s="27" t="s">
        <v>58</v>
      </c>
      <c r="B50" s="27" t="s">
        <v>59</v>
      </c>
      <c r="C50" s="27" t="s">
        <v>60</v>
      </c>
      <c r="D50" s="27"/>
    </row>
    <row r="51" spans="1:9" x14ac:dyDescent="0.25">
      <c r="A51" t="s">
        <v>61</v>
      </c>
      <c r="B51" t="s">
        <v>62</v>
      </c>
      <c r="C51">
        <v>80</v>
      </c>
    </row>
    <row r="52" spans="1:9" x14ac:dyDescent="0.25">
      <c r="A52" t="s">
        <v>63</v>
      </c>
      <c r="B52" t="s">
        <v>64</v>
      </c>
      <c r="C52">
        <v>50</v>
      </c>
    </row>
    <row r="53" spans="1:9" x14ac:dyDescent="0.25">
      <c r="A53" t="s">
        <v>61</v>
      </c>
      <c r="B53" t="s">
        <v>65</v>
      </c>
      <c r="C53">
        <v>80</v>
      </c>
    </row>
    <row r="54" spans="1:9" x14ac:dyDescent="0.25">
      <c r="A54" t="s">
        <v>66</v>
      </c>
      <c r="B54" t="s">
        <v>67</v>
      </c>
      <c r="C54">
        <v>150</v>
      </c>
    </row>
    <row r="55" spans="1:9" x14ac:dyDescent="0.25">
      <c r="A55" t="s">
        <v>66</v>
      </c>
      <c r="B55" t="s">
        <v>62</v>
      </c>
      <c r="C55">
        <v>300</v>
      </c>
    </row>
    <row r="56" spans="1:9" x14ac:dyDescent="0.25">
      <c r="A56" t="s">
        <v>68</v>
      </c>
      <c r="B56" t="s">
        <v>62</v>
      </c>
      <c r="C56">
        <v>50</v>
      </c>
    </row>
    <row r="57" spans="1:9" x14ac:dyDescent="0.25">
      <c r="A57" t="s">
        <v>63</v>
      </c>
      <c r="B57" t="s">
        <v>69</v>
      </c>
      <c r="C57">
        <v>200</v>
      </c>
    </row>
    <row r="58" spans="1:9" x14ac:dyDescent="0.25">
      <c r="A58" t="s">
        <v>63</v>
      </c>
      <c r="B58" t="s">
        <v>67</v>
      </c>
      <c r="C58">
        <v>100</v>
      </c>
    </row>
    <row r="59" spans="1:9" x14ac:dyDescent="0.25">
      <c r="A59" t="s">
        <v>70</v>
      </c>
      <c r="B59" t="s">
        <v>64</v>
      </c>
      <c r="C59">
        <v>250</v>
      </c>
      <c r="I59" t="s">
        <v>61</v>
      </c>
    </row>
    <row r="60" spans="1:9" x14ac:dyDescent="0.25">
      <c r="I60" t="s">
        <v>63</v>
      </c>
    </row>
    <row r="61" spans="1:9" x14ac:dyDescent="0.25">
      <c r="A61" t="s">
        <v>72</v>
      </c>
      <c r="F61">
        <f>SUMIF(A51:A59,"BRAKES",C51:C590)</f>
        <v>160</v>
      </c>
      <c r="I61" t="s">
        <v>61</v>
      </c>
    </row>
    <row r="62" spans="1:9" x14ac:dyDescent="0.25">
      <c r="A62" t="s">
        <v>73</v>
      </c>
      <c r="F62">
        <f>SUMIF(A51:A59,"TYRES",C51:C59)</f>
        <v>350</v>
      </c>
      <c r="I62" t="s">
        <v>66</v>
      </c>
    </row>
    <row r="63" spans="1:9" x14ac:dyDescent="0.25">
      <c r="A63" t="s">
        <v>74</v>
      </c>
      <c r="F63">
        <f>SUMIF(C51:C59,"&gt;=100")</f>
        <v>1000</v>
      </c>
      <c r="I63" t="s">
        <v>66</v>
      </c>
    </row>
    <row r="64" spans="1:9" x14ac:dyDescent="0.25">
      <c r="A64" t="s">
        <v>75</v>
      </c>
      <c r="I64" t="s">
        <v>68</v>
      </c>
    </row>
    <row r="65" spans="9:9" x14ac:dyDescent="0.25">
      <c r="I65" t="s">
        <v>63</v>
      </c>
    </row>
    <row r="66" spans="9:9" x14ac:dyDescent="0.25">
      <c r="I66" t="s">
        <v>63</v>
      </c>
    </row>
    <row r="67" spans="9:9" x14ac:dyDescent="0.25">
      <c r="I67" t="s">
        <v>70</v>
      </c>
    </row>
    <row r="92" spans="5:8" x14ac:dyDescent="0.25">
      <c r="E92" s="25"/>
      <c r="F92" s="25"/>
      <c r="G92" s="24"/>
      <c r="H92" s="26"/>
    </row>
    <row r="93" spans="5:8" x14ac:dyDescent="0.25">
      <c r="E93" s="23"/>
      <c r="F93" s="23"/>
      <c r="G93" s="23"/>
      <c r="H93" s="23"/>
    </row>
    <row r="94" spans="5:8" x14ac:dyDescent="0.25">
      <c r="E94" s="24"/>
      <c r="F94" s="24"/>
      <c r="G94" s="24"/>
      <c r="H94" s="24"/>
    </row>
    <row r="95" spans="5:8" x14ac:dyDescent="0.25">
      <c r="E95" s="24"/>
      <c r="F95" s="24"/>
      <c r="G95" s="24"/>
      <c r="H95" s="24"/>
    </row>
    <row r="96" spans="5:8" x14ac:dyDescent="0.25">
      <c r="E96" s="24"/>
      <c r="F96" s="24"/>
      <c r="G96" s="24"/>
      <c r="H96" s="2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E36B-EBCC-45FD-8D47-3F11B73255F4}">
  <dimension ref="A1:I44"/>
  <sheetViews>
    <sheetView topLeftCell="A4" workbookViewId="0">
      <selection activeCell="A28" sqref="A28:C37"/>
    </sheetView>
  </sheetViews>
  <sheetFormatPr defaultRowHeight="15" x14ac:dyDescent="0.25"/>
  <sheetData>
    <row r="1" spans="1:8" ht="30" x14ac:dyDescent="0.25">
      <c r="A1" s="8" t="s">
        <v>21</v>
      </c>
      <c r="B1" s="6" t="s">
        <v>22</v>
      </c>
      <c r="C1" s="6" t="s">
        <v>23</v>
      </c>
    </row>
    <row r="2" spans="1:8" x14ac:dyDescent="0.25">
      <c r="A2" s="7"/>
      <c r="B2" s="7"/>
      <c r="C2" s="7"/>
    </row>
    <row r="3" spans="1:8" x14ac:dyDescent="0.25">
      <c r="A3" s="7">
        <v>12344</v>
      </c>
      <c r="B3" s="7" t="s">
        <v>24</v>
      </c>
      <c r="C3" s="7" t="str" cm="1">
        <f t="array" ref="C3:C7">IF(B3:B7="YES","Approved","Rejected")</f>
        <v>Approved</v>
      </c>
    </row>
    <row r="4" spans="1:8" x14ac:dyDescent="0.25">
      <c r="A4" s="7">
        <v>12354</v>
      </c>
      <c r="B4" s="7" t="s">
        <v>24</v>
      </c>
      <c r="C4" s="7" t="str">
        <v>Approved</v>
      </c>
      <c r="E4" t="s">
        <v>130</v>
      </c>
    </row>
    <row r="5" spans="1:8" x14ac:dyDescent="0.25">
      <c r="A5" s="7">
        <v>12445</v>
      </c>
      <c r="B5" s="7" t="s">
        <v>25</v>
      </c>
      <c r="C5" s="7" t="str">
        <v>Rejected</v>
      </c>
    </row>
    <row r="6" spans="1:8" x14ac:dyDescent="0.25">
      <c r="A6" s="7">
        <v>11124</v>
      </c>
      <c r="B6" s="7" t="s">
        <v>24</v>
      </c>
      <c r="C6" s="7" t="str">
        <v>Approved</v>
      </c>
    </row>
    <row r="7" spans="1:8" x14ac:dyDescent="0.25">
      <c r="A7" s="7">
        <v>12433</v>
      </c>
      <c r="B7" s="7" t="s">
        <v>25</v>
      </c>
      <c r="C7" s="7" t="str">
        <v>Rejected</v>
      </c>
    </row>
    <row r="11" spans="1:8" x14ac:dyDescent="0.25">
      <c r="A11" s="11" t="s">
        <v>28</v>
      </c>
      <c r="B11" s="11" t="s">
        <v>29</v>
      </c>
      <c r="C11" s="15" t="s">
        <v>44</v>
      </c>
      <c r="D11" s="17" t="s">
        <v>36</v>
      </c>
      <c r="E11" s="17" t="s">
        <v>39</v>
      </c>
      <c r="F11" s="17" t="s">
        <v>41</v>
      </c>
      <c r="G11" s="17" t="s">
        <v>42</v>
      </c>
      <c r="H11" s="17" t="s">
        <v>132</v>
      </c>
    </row>
    <row r="12" spans="1:8" x14ac:dyDescent="0.25">
      <c r="A12" s="14" t="s">
        <v>30</v>
      </c>
      <c r="B12" s="14">
        <v>20</v>
      </c>
      <c r="C12" s="14">
        <v>50</v>
      </c>
      <c r="D12" t="str" cm="1">
        <f t="array" ref="D12:D16">IF(B12:B16&gt;23,"age&gt;23","age!&gt;23")</f>
        <v>age!&gt;23</v>
      </c>
      <c r="E12" t="str" cm="1">
        <f t="array" ref="E12:E16">IF(B12:B16=28,"age=28","age!=28")</f>
        <v>age!=28</v>
      </c>
      <c r="F12" t="str" cm="1">
        <f t="array" ref="F12:F16">IF(B12:B16&lt;=22,"age&lt;=22","age!&lt;=22")</f>
        <v>age&lt;=22</v>
      </c>
      <c r="G12" t="str" cm="1">
        <f t="array" ref="G12:G16">IF(B12:B16/2=14,"age/2=14","age/2!=14")</f>
        <v>age/2!=14</v>
      </c>
      <c r="H12" t="str" cm="1">
        <f t="array" ref="H12:H16">IF(C12:C16&gt;34,"pass","fail")</f>
        <v>pass</v>
      </c>
    </row>
    <row r="13" spans="1:8" x14ac:dyDescent="0.25">
      <c r="A13" s="14" t="s">
        <v>31</v>
      </c>
      <c r="B13" s="14">
        <v>23</v>
      </c>
      <c r="C13" s="14">
        <v>22</v>
      </c>
      <c r="D13" t="str">
        <v>age!&gt;23</v>
      </c>
      <c r="E13" t="str">
        <v>age!=28</v>
      </c>
      <c r="F13" t="str">
        <v>age!&lt;=22</v>
      </c>
      <c r="G13" t="str">
        <v>age/2!=14</v>
      </c>
      <c r="H13" t="str">
        <v>fail</v>
      </c>
    </row>
    <row r="14" spans="1:8" x14ac:dyDescent="0.25">
      <c r="A14" s="14" t="s">
        <v>32</v>
      </c>
      <c r="B14" s="14">
        <v>22</v>
      </c>
      <c r="C14" s="14">
        <v>34</v>
      </c>
      <c r="D14" t="str">
        <v>age!&gt;23</v>
      </c>
      <c r="E14" t="str">
        <v>age!=28</v>
      </c>
      <c r="F14" t="str">
        <v>age&lt;=22</v>
      </c>
      <c r="G14" t="str">
        <v>age/2!=14</v>
      </c>
      <c r="H14" t="str">
        <v>fail</v>
      </c>
    </row>
    <row r="15" spans="1:8" x14ac:dyDescent="0.25">
      <c r="A15" s="14" t="s">
        <v>33</v>
      </c>
      <c r="B15" s="14">
        <v>28</v>
      </c>
      <c r="C15" s="14">
        <v>45</v>
      </c>
      <c r="D15" t="str">
        <v>age&gt;23</v>
      </c>
      <c r="E15" t="str">
        <v>age=28</v>
      </c>
      <c r="F15" t="str">
        <v>age!&lt;=22</v>
      </c>
      <c r="G15" t="str">
        <v>age/2=14</v>
      </c>
      <c r="H15" t="str">
        <v>pass</v>
      </c>
    </row>
    <row r="16" spans="1:8" x14ac:dyDescent="0.25">
      <c r="A16" s="14" t="s">
        <v>34</v>
      </c>
      <c r="B16" s="14">
        <v>30</v>
      </c>
      <c r="C16" s="14">
        <v>47</v>
      </c>
      <c r="D16" t="str">
        <v>age&gt;23</v>
      </c>
      <c r="E16" t="str">
        <v>age!=28</v>
      </c>
      <c r="F16" t="str">
        <v>age!&lt;=22</v>
      </c>
      <c r="G16" t="str">
        <v>age/2!=14</v>
      </c>
      <c r="H16" t="str">
        <v>pass</v>
      </c>
    </row>
    <row r="18" spans="1:4" x14ac:dyDescent="0.25">
      <c r="A18" s="13" t="s">
        <v>35</v>
      </c>
      <c r="B18" s="12"/>
      <c r="C18" s="12"/>
      <c r="D18" s="12"/>
    </row>
    <row r="19" spans="1:4" x14ac:dyDescent="0.25">
      <c r="A19" s="10" t="s">
        <v>38</v>
      </c>
    </row>
    <row r="20" spans="1:4" x14ac:dyDescent="0.25">
      <c r="A20" s="10" t="s">
        <v>40</v>
      </c>
    </row>
    <row r="21" spans="1:4" x14ac:dyDescent="0.25">
      <c r="A21" s="10" t="s">
        <v>43</v>
      </c>
    </row>
    <row r="22" spans="1:4" x14ac:dyDescent="0.25">
      <c r="A22" s="10" t="s">
        <v>131</v>
      </c>
    </row>
    <row r="25" spans="1:4" x14ac:dyDescent="0.25">
      <c r="A25" s="30" t="s">
        <v>133</v>
      </c>
    </row>
    <row r="28" spans="1:4" x14ac:dyDescent="0.25">
      <c r="A28" s="50" t="s">
        <v>58</v>
      </c>
      <c r="B28" s="50" t="s">
        <v>59</v>
      </c>
      <c r="C28" s="50" t="s">
        <v>60</v>
      </c>
      <c r="D28" s="22"/>
    </row>
    <row r="29" spans="1:4" x14ac:dyDescent="0.25">
      <c r="A29" s="4" t="s">
        <v>61</v>
      </c>
      <c r="B29" s="4" t="s">
        <v>62</v>
      </c>
      <c r="C29" s="4">
        <v>80</v>
      </c>
    </row>
    <row r="30" spans="1:4" x14ac:dyDescent="0.25">
      <c r="A30" s="4" t="s">
        <v>63</v>
      </c>
      <c r="B30" s="4" t="s">
        <v>64</v>
      </c>
      <c r="C30" s="4">
        <v>50</v>
      </c>
    </row>
    <row r="31" spans="1:4" x14ac:dyDescent="0.25">
      <c r="A31" s="4" t="s">
        <v>61</v>
      </c>
      <c r="B31" s="4" t="s">
        <v>65</v>
      </c>
      <c r="C31" s="4">
        <v>80</v>
      </c>
    </row>
    <row r="32" spans="1:4" x14ac:dyDescent="0.25">
      <c r="A32" s="4" t="s">
        <v>66</v>
      </c>
      <c r="B32" s="4" t="s">
        <v>67</v>
      </c>
      <c r="C32" s="4">
        <v>150</v>
      </c>
    </row>
    <row r="33" spans="1:9" x14ac:dyDescent="0.25">
      <c r="A33" s="4" t="s">
        <v>66</v>
      </c>
      <c r="B33" s="4" t="s">
        <v>62</v>
      </c>
      <c r="C33" s="4">
        <v>300</v>
      </c>
    </row>
    <row r="34" spans="1:9" x14ac:dyDescent="0.25">
      <c r="A34" s="4" t="s">
        <v>68</v>
      </c>
      <c r="B34" s="4" t="s">
        <v>62</v>
      </c>
      <c r="C34" s="4">
        <v>50</v>
      </c>
    </row>
    <row r="35" spans="1:9" x14ac:dyDescent="0.25">
      <c r="A35" s="4" t="s">
        <v>63</v>
      </c>
      <c r="B35" s="4" t="s">
        <v>69</v>
      </c>
      <c r="C35" s="4">
        <v>200</v>
      </c>
    </row>
    <row r="36" spans="1:9" x14ac:dyDescent="0.25">
      <c r="A36" s="4" t="s">
        <v>63</v>
      </c>
      <c r="B36" s="4" t="s">
        <v>67</v>
      </c>
      <c r="C36" s="4">
        <v>100</v>
      </c>
    </row>
    <row r="37" spans="1:9" x14ac:dyDescent="0.25">
      <c r="A37" s="4" t="s">
        <v>70</v>
      </c>
      <c r="B37" s="4" t="s">
        <v>64</v>
      </c>
      <c r="C37" s="4">
        <v>250</v>
      </c>
    </row>
    <row r="38" spans="1:9" x14ac:dyDescent="0.25">
      <c r="I38" t="s">
        <v>61</v>
      </c>
    </row>
    <row r="39" spans="1:9" x14ac:dyDescent="0.25">
      <c r="A39" t="s">
        <v>72</v>
      </c>
      <c r="F39">
        <f>SUMIF(A29:A37,"BRAKES",C29:C37)</f>
        <v>160</v>
      </c>
      <c r="I39" t="s">
        <v>63</v>
      </c>
    </row>
    <row r="40" spans="1:9" x14ac:dyDescent="0.25">
      <c r="A40" t="s">
        <v>73</v>
      </c>
      <c r="F40">
        <f>SUMIF(A29:A37,"TYRES",C29:C37)</f>
        <v>350</v>
      </c>
      <c r="I40" t="s">
        <v>66</v>
      </c>
    </row>
    <row r="41" spans="1:9" x14ac:dyDescent="0.25">
      <c r="A41" t="s">
        <v>74</v>
      </c>
      <c r="F41">
        <f>SUMIF(C29:C37,"&gt;=100")</f>
        <v>1000</v>
      </c>
      <c r="I41" t="s">
        <v>68</v>
      </c>
    </row>
    <row r="42" spans="1:9" x14ac:dyDescent="0.25">
      <c r="I42" t="s">
        <v>70</v>
      </c>
    </row>
    <row r="43" spans="1:9" x14ac:dyDescent="0.25">
      <c r="A43" t="s">
        <v>75</v>
      </c>
      <c r="E43" t="s">
        <v>63</v>
      </c>
      <c r="F43">
        <f>SUMIF(A29:A37,E43,C29:C37)</f>
        <v>350</v>
      </c>
    </row>
    <row r="44" spans="1:9" x14ac:dyDescent="0.25">
      <c r="A44" t="s">
        <v>137</v>
      </c>
      <c r="F44">
        <f>SUMIFS(C29:C37,A29:A37,E43,C29:C37,"&gt;=100")</f>
        <v>300</v>
      </c>
    </row>
  </sheetData>
  <dataValidations count="2">
    <dataValidation type="list" allowBlank="1" showInputMessage="1" showErrorMessage="1" sqref="E42" xr:uid="{570FF2F5-1EB2-43B8-B501-94F760127594}">
      <formula1>$A$29:$A$37</formula1>
    </dataValidation>
    <dataValidation type="list" allowBlank="1" showInputMessage="1" showErrorMessage="1" sqref="E43" xr:uid="{E3CF72FE-5558-4F4E-8D8F-E2F3B361BA75}">
      <formula1>$I$38:$I$42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04757-E64B-4D42-BA62-3B4DD73E921C}">
  <dimension ref="A1:N60"/>
  <sheetViews>
    <sheetView tabSelected="1" zoomScale="69" workbookViewId="0">
      <selection activeCell="C18" sqref="C18"/>
    </sheetView>
  </sheetViews>
  <sheetFormatPr defaultRowHeight="15" x14ac:dyDescent="0.25"/>
  <cols>
    <col min="1" max="1" width="16" bestFit="1" customWidth="1"/>
    <col min="2" max="2" width="19" bestFit="1" customWidth="1"/>
    <col min="3" max="3" width="12.42578125" bestFit="1" customWidth="1"/>
    <col min="4" max="4" width="12.7109375" customWidth="1"/>
    <col min="5" max="5" width="33.28515625" bestFit="1" customWidth="1"/>
    <col min="6" max="6" width="16.7109375" bestFit="1" customWidth="1"/>
  </cols>
  <sheetData>
    <row r="1" spans="1:14" ht="18.75" x14ac:dyDescent="0.3">
      <c r="A1" s="54" t="s">
        <v>140</v>
      </c>
    </row>
    <row r="2" spans="1:14" x14ac:dyDescent="0.25">
      <c r="F2" s="60" t="s">
        <v>140</v>
      </c>
      <c r="G2" s="70" t="s">
        <v>153</v>
      </c>
      <c r="H2" s="70"/>
      <c r="I2" s="70"/>
      <c r="J2" s="70"/>
      <c r="K2" s="70"/>
      <c r="L2" s="70"/>
    </row>
    <row r="3" spans="1:14" x14ac:dyDescent="0.25">
      <c r="A3" s="50" t="s">
        <v>141</v>
      </c>
      <c r="B3" s="55" t="s">
        <v>142</v>
      </c>
      <c r="C3" s="50" t="s">
        <v>143</v>
      </c>
      <c r="D3" s="50" t="s">
        <v>152</v>
      </c>
      <c r="F3" s="61" t="s">
        <v>154</v>
      </c>
      <c r="G3" s="68" t="s">
        <v>167</v>
      </c>
      <c r="H3" s="68"/>
      <c r="I3" s="68"/>
      <c r="J3" s="68"/>
      <c r="K3" s="68"/>
      <c r="L3" s="68"/>
    </row>
    <row r="4" spans="1:14" x14ac:dyDescent="0.25">
      <c r="A4" s="4" t="s">
        <v>144</v>
      </c>
      <c r="B4" s="4">
        <v>55</v>
      </c>
      <c r="C4" s="56">
        <f>IF(B4&gt;45,B4/120*100,"FAIL")</f>
        <v>45.833333333333329</v>
      </c>
      <c r="D4" s="4" t="str">
        <f>IF(B4&gt;45,"PASS",IF(B4=45,"JUST PASS","FAIL"))</f>
        <v>PASS</v>
      </c>
      <c r="F4" s="62"/>
    </row>
    <row r="5" spans="1:14" x14ac:dyDescent="0.25">
      <c r="A5" s="4" t="s">
        <v>145</v>
      </c>
      <c r="B5" s="4">
        <v>95</v>
      </c>
      <c r="C5" s="56">
        <f t="shared" ref="C5:C12" si="0">IF(B5&gt;45,B5/120*100,"Fail")</f>
        <v>79.166666666666657</v>
      </c>
      <c r="D5" s="4" t="str">
        <f>IF(B5&gt;45,"PASS",IF(B5=45,"JUST PASS","FAIL"))</f>
        <v>PASS</v>
      </c>
    </row>
    <row r="6" spans="1:14" x14ac:dyDescent="0.25">
      <c r="A6" s="4" t="s">
        <v>146</v>
      </c>
      <c r="B6" s="4">
        <v>45</v>
      </c>
      <c r="C6" s="56" t="str">
        <f t="shared" si="0"/>
        <v>Fail</v>
      </c>
      <c r="D6" s="4" t="str">
        <f t="shared" ref="D6:D12" si="1">IF(B6&gt;45,"PASS",IF(B6=45,"JUST PASS","FAIL"))</f>
        <v>JUST PASS</v>
      </c>
    </row>
    <row r="7" spans="1:14" x14ac:dyDescent="0.25">
      <c r="A7" s="4" t="s">
        <v>147</v>
      </c>
      <c r="B7" s="4">
        <v>30</v>
      </c>
      <c r="C7" s="56" t="str">
        <f t="shared" si="0"/>
        <v>Fail</v>
      </c>
      <c r="D7" s="4" t="str">
        <f t="shared" si="1"/>
        <v>FAIL</v>
      </c>
    </row>
    <row r="8" spans="1:14" x14ac:dyDescent="0.25">
      <c r="A8" s="4" t="s">
        <v>148</v>
      </c>
      <c r="B8" s="4">
        <v>80</v>
      </c>
      <c r="C8" s="56">
        <f t="shared" si="0"/>
        <v>66.666666666666657</v>
      </c>
      <c r="D8" s="4" t="str">
        <f t="shared" si="1"/>
        <v>PASS</v>
      </c>
    </row>
    <row r="9" spans="1:14" x14ac:dyDescent="0.25">
      <c r="A9" s="4" t="s">
        <v>149</v>
      </c>
      <c r="B9" s="4">
        <v>90</v>
      </c>
      <c r="C9" s="56">
        <f t="shared" si="0"/>
        <v>75</v>
      </c>
      <c r="D9" s="4" t="str">
        <f t="shared" si="1"/>
        <v>PASS</v>
      </c>
    </row>
    <row r="10" spans="1:14" x14ac:dyDescent="0.25">
      <c r="A10" s="4" t="s">
        <v>150</v>
      </c>
      <c r="B10" s="4">
        <v>30</v>
      </c>
      <c r="C10" s="56" t="str">
        <f t="shared" si="0"/>
        <v>Fail</v>
      </c>
      <c r="D10" s="4" t="str">
        <f t="shared" si="1"/>
        <v>FAIL</v>
      </c>
    </row>
    <row r="11" spans="1:14" x14ac:dyDescent="0.25">
      <c r="A11" s="4" t="s">
        <v>151</v>
      </c>
      <c r="B11" s="4">
        <v>50</v>
      </c>
      <c r="C11" s="56">
        <f t="shared" si="0"/>
        <v>41.666666666666671</v>
      </c>
      <c r="D11" s="4" t="str">
        <f t="shared" si="1"/>
        <v>PASS</v>
      </c>
    </row>
    <row r="12" spans="1:14" x14ac:dyDescent="0.25">
      <c r="A12" s="4" t="s">
        <v>93</v>
      </c>
      <c r="B12" s="4">
        <v>10</v>
      </c>
      <c r="C12" s="56" t="str">
        <f t="shared" si="0"/>
        <v>Fail</v>
      </c>
      <c r="D12" s="4" t="str">
        <f t="shared" si="1"/>
        <v>FAIL</v>
      </c>
    </row>
    <row r="14" spans="1:14" ht="18.75" x14ac:dyDescent="0.3">
      <c r="A14" s="58" t="s">
        <v>155</v>
      </c>
    </row>
    <row r="16" spans="1:14" x14ac:dyDescent="0.25">
      <c r="A16" s="50" t="s">
        <v>141</v>
      </c>
      <c r="B16" s="55" t="s">
        <v>156</v>
      </c>
      <c r="C16" s="27" t="s">
        <v>157</v>
      </c>
      <c r="D16" s="57" t="s">
        <v>155</v>
      </c>
      <c r="E16" s="57" t="s">
        <v>158</v>
      </c>
      <c r="G16" s="68" t="s">
        <v>159</v>
      </c>
      <c r="H16" s="68"/>
      <c r="I16" s="68"/>
      <c r="J16" s="68"/>
      <c r="K16" s="68"/>
      <c r="L16" s="68"/>
      <c r="N16" t="s">
        <v>176</v>
      </c>
    </row>
    <row r="17" spans="1:14" x14ac:dyDescent="0.25">
      <c r="A17" s="4" t="s">
        <v>174</v>
      </c>
      <c r="B17" s="4">
        <v>45</v>
      </c>
      <c r="C17">
        <v>45</v>
      </c>
      <c r="D17" t="b">
        <f>AND(B17&gt;45,C17&gt;45)</f>
        <v>0</v>
      </c>
      <c r="E17" t="str">
        <f>IF(AND(B17&gt;45,C17&gt;45),"PASS","FAIL")</f>
        <v>FAIL</v>
      </c>
      <c r="N17" t="str">
        <f t="shared" ref="N17:N20" si="2">IF(AND(B17=55,C17&lt;45),"PASS","FAIL")</f>
        <v>FAIL</v>
      </c>
    </row>
    <row r="18" spans="1:14" x14ac:dyDescent="0.25">
      <c r="A18" s="4" t="s">
        <v>175</v>
      </c>
      <c r="B18" s="4">
        <v>95</v>
      </c>
      <c r="C18">
        <v>39</v>
      </c>
      <c r="D18" t="b">
        <f t="shared" ref="D18:D25" si="3">AND(B18&gt;45,C18&gt;45)</f>
        <v>0</v>
      </c>
      <c r="E18" t="str">
        <f t="shared" ref="E18:E25" si="4">IF(AND(B18&gt;45,C18&gt;45),"PASS","FAIL")</f>
        <v>FAIL</v>
      </c>
      <c r="F18" s="20" t="s">
        <v>155</v>
      </c>
      <c r="G18" s="68" t="s">
        <v>164</v>
      </c>
      <c r="H18" s="68"/>
      <c r="I18" s="68"/>
      <c r="J18" s="68"/>
      <c r="K18" s="68"/>
      <c r="L18" s="68"/>
      <c r="N18" t="str">
        <f t="shared" si="2"/>
        <v>FAIL</v>
      </c>
    </row>
    <row r="19" spans="1:14" x14ac:dyDescent="0.25">
      <c r="A19" s="4" t="s">
        <v>146</v>
      </c>
      <c r="B19" s="4">
        <v>48</v>
      </c>
      <c r="C19">
        <v>100</v>
      </c>
      <c r="D19" t="b">
        <f t="shared" si="3"/>
        <v>1</v>
      </c>
      <c r="E19" t="str">
        <f t="shared" si="4"/>
        <v>PASS</v>
      </c>
      <c r="N19" t="str">
        <f t="shared" si="2"/>
        <v>FAIL</v>
      </c>
    </row>
    <row r="20" spans="1:14" x14ac:dyDescent="0.25">
      <c r="A20" s="4" t="s">
        <v>147</v>
      </c>
      <c r="B20" s="4">
        <v>30</v>
      </c>
      <c r="C20">
        <v>56</v>
      </c>
      <c r="D20" t="b">
        <f>AND(B20&gt;45,C20&gt;45)</f>
        <v>0</v>
      </c>
      <c r="E20" t="str">
        <f t="shared" si="4"/>
        <v>FAIL</v>
      </c>
      <c r="N20" t="str">
        <f t="shared" si="2"/>
        <v>FAIL</v>
      </c>
    </row>
    <row r="21" spans="1:14" x14ac:dyDescent="0.25">
      <c r="A21" s="4" t="s">
        <v>148</v>
      </c>
      <c r="B21" s="4">
        <v>80</v>
      </c>
      <c r="C21">
        <v>76</v>
      </c>
      <c r="D21" t="b">
        <f t="shared" si="3"/>
        <v>1</v>
      </c>
      <c r="E21" t="str">
        <f t="shared" si="4"/>
        <v>PASS</v>
      </c>
      <c r="N21" t="str">
        <f>IF(AND(B21=55,C21&lt;45),"PASS","FAIL")</f>
        <v>FAIL</v>
      </c>
    </row>
    <row r="22" spans="1:14" x14ac:dyDescent="0.25">
      <c r="A22" s="4" t="s">
        <v>149</v>
      </c>
      <c r="B22" s="4">
        <v>90</v>
      </c>
      <c r="C22">
        <v>57</v>
      </c>
      <c r="D22" t="b">
        <f t="shared" si="3"/>
        <v>1</v>
      </c>
      <c r="E22" t="str">
        <f t="shared" si="4"/>
        <v>PASS</v>
      </c>
      <c r="N22" t="str">
        <f t="shared" ref="N22:N25" si="5">IF(AND(B22=55,C22&lt;45),"PASS","FAIL")</f>
        <v>FAIL</v>
      </c>
    </row>
    <row r="23" spans="1:14" x14ac:dyDescent="0.25">
      <c r="A23" s="4" t="s">
        <v>150</v>
      </c>
      <c r="B23" s="4">
        <v>30</v>
      </c>
      <c r="C23">
        <v>49</v>
      </c>
      <c r="D23" t="b">
        <f t="shared" si="3"/>
        <v>0</v>
      </c>
      <c r="E23" t="str">
        <f t="shared" si="4"/>
        <v>FAIL</v>
      </c>
      <c r="N23" t="str">
        <f t="shared" si="5"/>
        <v>FAIL</v>
      </c>
    </row>
    <row r="24" spans="1:14" x14ac:dyDescent="0.25">
      <c r="A24" s="4" t="s">
        <v>151</v>
      </c>
      <c r="B24" s="4">
        <v>50</v>
      </c>
      <c r="C24">
        <v>98</v>
      </c>
      <c r="D24" t="b">
        <f t="shared" si="3"/>
        <v>1</v>
      </c>
      <c r="E24" t="str">
        <f t="shared" si="4"/>
        <v>PASS</v>
      </c>
      <c r="N24" t="str">
        <f t="shared" si="5"/>
        <v>FAIL</v>
      </c>
    </row>
    <row r="25" spans="1:14" x14ac:dyDescent="0.25">
      <c r="A25" s="4" t="s">
        <v>93</v>
      </c>
      <c r="B25" s="4">
        <v>10</v>
      </c>
      <c r="C25">
        <v>87</v>
      </c>
      <c r="D25" t="b">
        <f t="shared" si="3"/>
        <v>0</v>
      </c>
      <c r="E25" t="str">
        <f t="shared" si="4"/>
        <v>FAIL</v>
      </c>
      <c r="N25" t="str">
        <f t="shared" si="5"/>
        <v>FAIL</v>
      </c>
    </row>
    <row r="27" spans="1:14" ht="21" x14ac:dyDescent="0.35">
      <c r="A27" s="59" t="s">
        <v>160</v>
      </c>
    </row>
    <row r="29" spans="1:14" x14ac:dyDescent="0.25">
      <c r="A29" s="50" t="s">
        <v>141</v>
      </c>
      <c r="B29" s="55" t="s">
        <v>162</v>
      </c>
      <c r="C29" s="27" t="s">
        <v>161</v>
      </c>
      <c r="D29" s="57" t="s">
        <v>160</v>
      </c>
      <c r="E29" s="57" t="s">
        <v>165</v>
      </c>
    </row>
    <row r="30" spans="1:14" x14ac:dyDescent="0.25">
      <c r="A30" s="4" t="s">
        <v>144</v>
      </c>
      <c r="B30" s="4">
        <v>100</v>
      </c>
      <c r="C30" t="s">
        <v>24</v>
      </c>
      <c r="D30" t="b">
        <f>OR(B30&gt;90,C30="YES")</f>
        <v>1</v>
      </c>
      <c r="E30" t="str">
        <f>IF(OR(B30&gt;90,C30="YES"),"Nominee","No")</f>
        <v>Nominee</v>
      </c>
      <c r="F30" s="20" t="s">
        <v>160</v>
      </c>
      <c r="G30" s="68" t="s">
        <v>163</v>
      </c>
      <c r="H30" s="68"/>
      <c r="I30" s="68"/>
      <c r="J30" s="68"/>
      <c r="K30" s="68"/>
      <c r="L30" s="68"/>
    </row>
    <row r="31" spans="1:14" x14ac:dyDescent="0.25">
      <c r="A31" s="4" t="s">
        <v>145</v>
      </c>
      <c r="B31" s="4">
        <v>195</v>
      </c>
      <c r="C31" t="s">
        <v>25</v>
      </c>
      <c r="D31" t="b">
        <f t="shared" ref="D31:D35" si="6">OR(B31&gt;90,C31="YES")</f>
        <v>1</v>
      </c>
      <c r="E31" t="str">
        <f t="shared" ref="E31:E35" si="7">IF(OR(B31&gt;90,C31="YES"),"Nominee","No")</f>
        <v>Nominee</v>
      </c>
      <c r="G31" s="68" t="s">
        <v>166</v>
      </c>
      <c r="H31" s="68"/>
      <c r="I31" s="68"/>
      <c r="J31" s="68"/>
      <c r="K31" s="68"/>
      <c r="L31" s="68"/>
    </row>
    <row r="32" spans="1:14" x14ac:dyDescent="0.25">
      <c r="A32" s="4" t="s">
        <v>146</v>
      </c>
      <c r="B32" s="4">
        <v>80</v>
      </c>
      <c r="C32" t="s">
        <v>25</v>
      </c>
      <c r="D32" t="b">
        <f t="shared" si="6"/>
        <v>0</v>
      </c>
      <c r="E32" t="str">
        <f t="shared" si="7"/>
        <v>No</v>
      </c>
    </row>
    <row r="33" spans="1:5" x14ac:dyDescent="0.25">
      <c r="A33" s="4" t="s">
        <v>147</v>
      </c>
      <c r="B33" s="4">
        <v>70</v>
      </c>
      <c r="C33" t="s">
        <v>24</v>
      </c>
      <c r="D33" t="b">
        <f t="shared" si="6"/>
        <v>1</v>
      </c>
      <c r="E33" t="str">
        <f t="shared" si="7"/>
        <v>Nominee</v>
      </c>
    </row>
    <row r="34" spans="1:5" x14ac:dyDescent="0.25">
      <c r="A34" s="4" t="s">
        <v>148</v>
      </c>
      <c r="B34" s="4">
        <v>150</v>
      </c>
      <c r="C34" t="s">
        <v>25</v>
      </c>
      <c r="D34" t="b">
        <f t="shared" si="6"/>
        <v>1</v>
      </c>
      <c r="E34" t="str">
        <f t="shared" si="7"/>
        <v>Nominee</v>
      </c>
    </row>
    <row r="35" spans="1:5" x14ac:dyDescent="0.25">
      <c r="A35" s="69" t="s">
        <v>177</v>
      </c>
      <c r="B35" s="69">
        <v>80</v>
      </c>
      <c r="C35" t="s">
        <v>24</v>
      </c>
      <c r="D35" t="b">
        <f t="shared" si="6"/>
        <v>1</v>
      </c>
      <c r="E35" t="str">
        <f t="shared" si="7"/>
        <v>Nominee</v>
      </c>
    </row>
    <row r="39" spans="1:5" x14ac:dyDescent="0.25">
      <c r="A39" s="50" t="s">
        <v>141</v>
      </c>
      <c r="B39" s="55" t="s">
        <v>156</v>
      </c>
      <c r="C39" t="s">
        <v>155</v>
      </c>
    </row>
    <row r="40" spans="1:5" x14ac:dyDescent="0.25">
      <c r="A40" s="4" t="s">
        <v>144</v>
      </c>
      <c r="B40" s="4">
        <v>55</v>
      </c>
      <c r="C40" t="b">
        <f>AND(B40&gt;45,A40="HARRY")</f>
        <v>1</v>
      </c>
    </row>
    <row r="41" spans="1:5" x14ac:dyDescent="0.25">
      <c r="A41" s="4" t="s">
        <v>145</v>
      </c>
      <c r="B41" s="4">
        <v>95</v>
      </c>
      <c r="C41" t="b">
        <f t="shared" ref="C41:C48" si="8">AND(B41&gt;45,A41="HARRY")</f>
        <v>0</v>
      </c>
    </row>
    <row r="42" spans="1:5" x14ac:dyDescent="0.25">
      <c r="A42" s="4" t="s">
        <v>146</v>
      </c>
      <c r="B42" s="4">
        <v>48</v>
      </c>
      <c r="C42" t="b">
        <f t="shared" si="8"/>
        <v>0</v>
      </c>
    </row>
    <row r="43" spans="1:5" x14ac:dyDescent="0.25">
      <c r="A43" s="4" t="s">
        <v>147</v>
      </c>
      <c r="B43" s="4">
        <v>30</v>
      </c>
      <c r="C43" t="b">
        <f t="shared" si="8"/>
        <v>0</v>
      </c>
    </row>
    <row r="44" spans="1:5" x14ac:dyDescent="0.25">
      <c r="A44" s="4" t="s">
        <v>168</v>
      </c>
      <c r="B44" s="4">
        <v>80</v>
      </c>
      <c r="C44" t="b">
        <f t="shared" si="8"/>
        <v>1</v>
      </c>
    </row>
    <row r="45" spans="1:5" x14ac:dyDescent="0.25">
      <c r="A45" s="4" t="s">
        <v>149</v>
      </c>
      <c r="B45" s="4">
        <v>90</v>
      </c>
      <c r="C45" t="b">
        <f t="shared" si="8"/>
        <v>0</v>
      </c>
    </row>
    <row r="46" spans="1:5" x14ac:dyDescent="0.25">
      <c r="A46" s="4" t="s">
        <v>150</v>
      </c>
      <c r="B46" s="4">
        <v>30</v>
      </c>
      <c r="C46" t="b">
        <f t="shared" si="8"/>
        <v>0</v>
      </c>
    </row>
    <row r="47" spans="1:5" x14ac:dyDescent="0.25">
      <c r="A47" s="4" t="s">
        <v>169</v>
      </c>
      <c r="B47" s="4">
        <v>50</v>
      </c>
      <c r="C47" t="b">
        <f t="shared" si="8"/>
        <v>1</v>
      </c>
    </row>
    <row r="48" spans="1:5" x14ac:dyDescent="0.25">
      <c r="A48" s="4" t="s">
        <v>144</v>
      </c>
      <c r="B48" s="4">
        <v>10</v>
      </c>
      <c r="C48" t="b">
        <f t="shared" si="8"/>
        <v>0</v>
      </c>
    </row>
    <row r="51" spans="1:10" x14ac:dyDescent="0.25">
      <c r="A51" s="50" t="s">
        <v>141</v>
      </c>
      <c r="B51" s="55" t="s">
        <v>156</v>
      </c>
      <c r="C51" s="27" t="s">
        <v>157</v>
      </c>
    </row>
    <row r="52" spans="1:10" x14ac:dyDescent="0.25">
      <c r="A52" s="4" t="s">
        <v>144</v>
      </c>
      <c r="B52" s="4">
        <v>55</v>
      </c>
      <c r="C52">
        <v>40</v>
      </c>
      <c r="D52" t="b">
        <f>AND(B52&gt;45,C52&lt;50)</f>
        <v>1</v>
      </c>
    </row>
    <row r="53" spans="1:10" x14ac:dyDescent="0.25">
      <c r="A53" s="4" t="s">
        <v>145</v>
      </c>
      <c r="B53" s="4">
        <v>95</v>
      </c>
      <c r="C53">
        <v>39</v>
      </c>
      <c r="D53" t="b">
        <f t="shared" ref="D53:D60" si="9">AND(B53&gt;45,C53&lt;50)</f>
        <v>1</v>
      </c>
    </row>
    <row r="54" spans="1:10" x14ac:dyDescent="0.25">
      <c r="A54" s="4" t="s">
        <v>146</v>
      </c>
      <c r="B54" s="4">
        <v>48</v>
      </c>
      <c r="C54">
        <v>100</v>
      </c>
      <c r="D54" t="b">
        <f t="shared" si="9"/>
        <v>0</v>
      </c>
    </row>
    <row r="55" spans="1:10" x14ac:dyDescent="0.25">
      <c r="A55" s="4" t="s">
        <v>147</v>
      </c>
      <c r="B55" s="4">
        <v>30</v>
      </c>
      <c r="C55">
        <v>56</v>
      </c>
      <c r="D55" t="b">
        <f t="shared" si="9"/>
        <v>0</v>
      </c>
      <c r="E55" s="68" t="s">
        <v>170</v>
      </c>
      <c r="F55" s="68"/>
      <c r="G55" s="68"/>
      <c r="H55" s="68"/>
      <c r="I55" s="68"/>
      <c r="J55" s="68"/>
    </row>
    <row r="56" spans="1:10" x14ac:dyDescent="0.25">
      <c r="A56" s="4" t="s">
        <v>148</v>
      </c>
      <c r="B56" s="4">
        <v>80</v>
      </c>
      <c r="C56">
        <v>76</v>
      </c>
      <c r="D56" t="b">
        <f t="shared" si="9"/>
        <v>0</v>
      </c>
    </row>
    <row r="57" spans="1:10" x14ac:dyDescent="0.25">
      <c r="A57" s="4" t="s">
        <v>149</v>
      </c>
      <c r="B57" s="4">
        <v>90</v>
      </c>
      <c r="C57">
        <v>57</v>
      </c>
      <c r="D57" t="b">
        <f t="shared" si="9"/>
        <v>0</v>
      </c>
    </row>
    <row r="58" spans="1:10" x14ac:dyDescent="0.25">
      <c r="A58" s="4" t="s">
        <v>150</v>
      </c>
      <c r="B58" s="4">
        <v>30</v>
      </c>
      <c r="C58">
        <v>49</v>
      </c>
      <c r="D58" t="b">
        <f t="shared" si="9"/>
        <v>0</v>
      </c>
    </row>
    <row r="59" spans="1:10" x14ac:dyDescent="0.25">
      <c r="A59" s="4" t="s">
        <v>151</v>
      </c>
      <c r="B59" s="4">
        <v>50</v>
      </c>
      <c r="C59">
        <v>98</v>
      </c>
      <c r="D59" t="b">
        <f t="shared" si="9"/>
        <v>0</v>
      </c>
    </row>
    <row r="60" spans="1:10" x14ac:dyDescent="0.25">
      <c r="A60" s="4" t="s">
        <v>93</v>
      </c>
      <c r="B60" s="4">
        <v>10</v>
      </c>
      <c r="C60">
        <v>87</v>
      </c>
      <c r="D60" t="b">
        <f t="shared" si="9"/>
        <v>0</v>
      </c>
    </row>
  </sheetData>
  <mergeCells count="7">
    <mergeCell ref="E55:J55"/>
    <mergeCell ref="G2:L2"/>
    <mergeCell ref="G3:L3"/>
    <mergeCell ref="G16:L16"/>
    <mergeCell ref="G18:L18"/>
    <mergeCell ref="G30:L30"/>
    <mergeCell ref="G31:L31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3032A-A854-4701-AA6A-C962C0E06A46}">
  <dimension ref="A2:N37"/>
  <sheetViews>
    <sheetView topLeftCell="A20" workbookViewId="0">
      <selection activeCell="A27" sqref="A27:C36"/>
    </sheetView>
  </sheetViews>
  <sheetFormatPr defaultRowHeight="15" x14ac:dyDescent="0.25"/>
  <cols>
    <col min="1" max="1" width="14.42578125" customWidth="1"/>
    <col min="2" max="2" width="16.85546875" bestFit="1" customWidth="1"/>
    <col min="3" max="3" width="15.42578125" bestFit="1" customWidth="1"/>
    <col min="4" max="4" width="8.42578125" customWidth="1"/>
    <col min="5" max="5" width="10.28515625" bestFit="1" customWidth="1"/>
  </cols>
  <sheetData>
    <row r="2" spans="1:14" x14ac:dyDescent="0.25">
      <c r="A2" s="30" t="s">
        <v>121</v>
      </c>
    </row>
    <row r="5" spans="1:14" x14ac:dyDescent="0.25">
      <c r="A5" t="s">
        <v>100</v>
      </c>
      <c r="B5" t="s">
        <v>101</v>
      </c>
      <c r="C5" t="s">
        <v>102</v>
      </c>
      <c r="D5" t="s">
        <v>103</v>
      </c>
      <c r="E5" t="s">
        <v>104</v>
      </c>
    </row>
    <row r="6" spans="1:14" x14ac:dyDescent="0.25">
      <c r="A6" s="41">
        <v>44148</v>
      </c>
      <c r="B6" t="s">
        <v>105</v>
      </c>
      <c r="C6" t="s">
        <v>106</v>
      </c>
      <c r="D6">
        <v>232</v>
      </c>
      <c r="E6" t="s">
        <v>107</v>
      </c>
    </row>
    <row r="7" spans="1:14" x14ac:dyDescent="0.25">
      <c r="A7" s="41">
        <v>44185</v>
      </c>
      <c r="B7" t="s">
        <v>108</v>
      </c>
      <c r="C7" t="s">
        <v>106</v>
      </c>
      <c r="D7">
        <v>272</v>
      </c>
      <c r="E7" t="s">
        <v>109</v>
      </c>
      <c r="G7" t="s">
        <v>122</v>
      </c>
      <c r="N7" t="s">
        <v>123</v>
      </c>
    </row>
    <row r="8" spans="1:14" x14ac:dyDescent="0.25">
      <c r="A8" s="41">
        <v>44081</v>
      </c>
      <c r="B8" t="s">
        <v>110</v>
      </c>
      <c r="C8" t="s">
        <v>111</v>
      </c>
      <c r="D8">
        <v>360</v>
      </c>
      <c r="E8" t="s">
        <v>112</v>
      </c>
    </row>
    <row r="9" spans="1:14" x14ac:dyDescent="0.25">
      <c r="A9" s="41">
        <v>44126</v>
      </c>
      <c r="B9" t="s">
        <v>113</v>
      </c>
      <c r="C9" t="s">
        <v>106</v>
      </c>
      <c r="D9">
        <v>331</v>
      </c>
      <c r="E9" t="s">
        <v>114</v>
      </c>
    </row>
    <row r="10" spans="1:14" x14ac:dyDescent="0.25">
      <c r="A10" s="41">
        <v>44063</v>
      </c>
      <c r="B10" t="s">
        <v>115</v>
      </c>
      <c r="C10" t="s">
        <v>116</v>
      </c>
      <c r="D10">
        <v>376</v>
      </c>
      <c r="E10" t="s">
        <v>117</v>
      </c>
    </row>
    <row r="11" spans="1:14" x14ac:dyDescent="0.25">
      <c r="A11" s="41">
        <v>44211</v>
      </c>
      <c r="B11" t="s">
        <v>118</v>
      </c>
      <c r="C11" t="s">
        <v>119</v>
      </c>
      <c r="D11">
        <v>302</v>
      </c>
      <c r="E11" t="s">
        <v>120</v>
      </c>
    </row>
    <row r="16" spans="1:14" x14ac:dyDescent="0.25">
      <c r="A16" s="45" t="s">
        <v>124</v>
      </c>
      <c r="B16" s="46" t="s">
        <v>28</v>
      </c>
      <c r="C16" s="46" t="s">
        <v>29</v>
      </c>
      <c r="D16" s="47" t="s">
        <v>44</v>
      </c>
    </row>
    <row r="17" spans="1:7" x14ac:dyDescent="0.25">
      <c r="A17" s="43">
        <v>43770</v>
      </c>
      <c r="B17" s="4" t="s">
        <v>125</v>
      </c>
      <c r="C17" s="4">
        <v>12</v>
      </c>
      <c r="D17" s="44">
        <v>20</v>
      </c>
    </row>
    <row r="18" spans="1:7" x14ac:dyDescent="0.25">
      <c r="A18" s="43">
        <v>44116</v>
      </c>
      <c r="B18" s="4" t="s">
        <v>93</v>
      </c>
      <c r="C18" s="4">
        <v>33</v>
      </c>
      <c r="D18" s="44">
        <v>45</v>
      </c>
    </row>
    <row r="19" spans="1:7" x14ac:dyDescent="0.25">
      <c r="A19" s="43">
        <v>43954</v>
      </c>
      <c r="B19" s="4" t="s">
        <v>126</v>
      </c>
      <c r="C19" s="4">
        <v>22</v>
      </c>
      <c r="D19" s="44">
        <v>36</v>
      </c>
    </row>
    <row r="20" spans="1:7" x14ac:dyDescent="0.25">
      <c r="A20" s="43">
        <v>44900</v>
      </c>
      <c r="B20" s="4" t="s">
        <v>127</v>
      </c>
      <c r="C20" s="4">
        <v>23</v>
      </c>
      <c r="D20" s="44">
        <v>33</v>
      </c>
    </row>
    <row r="21" spans="1:7" x14ac:dyDescent="0.25">
      <c r="A21" s="43">
        <v>44205</v>
      </c>
      <c r="B21" s="4" t="s">
        <v>128</v>
      </c>
      <c r="C21" s="4">
        <v>32</v>
      </c>
      <c r="D21" s="44">
        <v>54</v>
      </c>
    </row>
    <row r="22" spans="1:7" x14ac:dyDescent="0.25">
      <c r="A22" s="43">
        <v>45119</v>
      </c>
      <c r="B22" s="4" t="s">
        <v>129</v>
      </c>
      <c r="C22" s="4">
        <v>38</v>
      </c>
      <c r="D22" s="44">
        <v>48</v>
      </c>
    </row>
    <row r="23" spans="1:7" x14ac:dyDescent="0.25">
      <c r="A23" s="48">
        <v>45390</v>
      </c>
      <c r="B23" s="49" t="s">
        <v>33</v>
      </c>
      <c r="C23" s="49">
        <v>29</v>
      </c>
      <c r="D23" s="39">
        <v>29</v>
      </c>
    </row>
    <row r="27" spans="1:7" x14ac:dyDescent="0.25">
      <c r="A27" s="27" t="s">
        <v>58</v>
      </c>
      <c r="B27" s="27" t="s">
        <v>59</v>
      </c>
      <c r="C27" s="27" t="s">
        <v>60</v>
      </c>
    </row>
    <row r="28" spans="1:7" x14ac:dyDescent="0.25">
      <c r="A28" t="s">
        <v>61</v>
      </c>
      <c r="B28" t="s">
        <v>62</v>
      </c>
      <c r="C28">
        <v>80</v>
      </c>
      <c r="G28" t="s">
        <v>61</v>
      </c>
    </row>
    <row r="29" spans="1:7" x14ac:dyDescent="0.25">
      <c r="A29" t="s">
        <v>63</v>
      </c>
      <c r="B29" t="s">
        <v>64</v>
      </c>
      <c r="C29">
        <v>50</v>
      </c>
      <c r="G29" t="s">
        <v>63</v>
      </c>
    </row>
    <row r="30" spans="1:7" x14ac:dyDescent="0.25">
      <c r="A30" t="s">
        <v>61</v>
      </c>
      <c r="B30" t="s">
        <v>65</v>
      </c>
      <c r="C30">
        <v>80</v>
      </c>
      <c r="G30" t="s">
        <v>66</v>
      </c>
    </row>
    <row r="31" spans="1:7" x14ac:dyDescent="0.25">
      <c r="A31" t="s">
        <v>66</v>
      </c>
      <c r="B31" t="s">
        <v>67</v>
      </c>
      <c r="C31">
        <v>150</v>
      </c>
      <c r="G31" t="s">
        <v>68</v>
      </c>
    </row>
    <row r="32" spans="1:7" x14ac:dyDescent="0.25">
      <c r="A32" t="s">
        <v>66</v>
      </c>
      <c r="B32" t="s">
        <v>62</v>
      </c>
      <c r="C32">
        <v>300</v>
      </c>
      <c r="G32" t="s">
        <v>70</v>
      </c>
    </row>
    <row r="33" spans="1:12" x14ac:dyDescent="0.25">
      <c r="A33" t="s">
        <v>68</v>
      </c>
      <c r="B33" t="s">
        <v>62</v>
      </c>
      <c r="C33">
        <v>50</v>
      </c>
      <c r="J33">
        <v>80</v>
      </c>
      <c r="K33">
        <v>80</v>
      </c>
      <c r="L33">
        <f>J33+K33</f>
        <v>160</v>
      </c>
    </row>
    <row r="34" spans="1:12" x14ac:dyDescent="0.25">
      <c r="A34" t="s">
        <v>63</v>
      </c>
      <c r="B34" t="s">
        <v>69</v>
      </c>
      <c r="C34">
        <v>200</v>
      </c>
    </row>
    <row r="35" spans="1:12" x14ac:dyDescent="0.25">
      <c r="A35" t="s">
        <v>63</v>
      </c>
      <c r="B35" t="s">
        <v>67</v>
      </c>
      <c r="C35">
        <v>100</v>
      </c>
    </row>
    <row r="36" spans="1:12" x14ac:dyDescent="0.25">
      <c r="A36" t="s">
        <v>70</v>
      </c>
      <c r="B36" t="s">
        <v>64</v>
      </c>
      <c r="C36">
        <v>250</v>
      </c>
    </row>
    <row r="37" spans="1:12" x14ac:dyDescent="0.25">
      <c r="F37" t="s">
        <v>136</v>
      </c>
      <c r="H37" t="s">
        <v>66</v>
      </c>
    </row>
  </sheetData>
  <autoFilter ref="A27:C36" xr:uid="{C838F3C0-1379-44C8-BD21-4B6904948221}"/>
  <conditionalFormatting sqref="D6:D11">
    <cfRule type="cellIs" dxfId="31" priority="12" operator="greaterThan">
      <formula>304</formula>
    </cfRule>
  </conditionalFormatting>
  <conditionalFormatting sqref="C5:C11">
    <cfRule type="iconSet" priority="8">
      <iconSet iconSet="5Quarters">
        <cfvo type="percent" val="0"/>
        <cfvo type="percent" val="20"/>
        <cfvo type="percent" val="40"/>
        <cfvo type="percent" val="60"/>
        <cfvo type="percent" val="80"/>
      </iconSet>
    </cfRule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{A8A201DC-949C-479C-B274-FD96C7CA5ED7}</x14:id>
        </ext>
      </extLst>
    </cfRule>
  </conditionalFormatting>
  <conditionalFormatting sqref="D5:D1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{A84A2EB6-D601-4631-AC68-4AB4B04134B6}</x14:id>
        </ext>
      </extLst>
    </cfRule>
  </conditionalFormatting>
  <conditionalFormatting sqref="A5:A1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B11">
    <cfRule type="containsText" dxfId="30" priority="6" operator="containsText" text="Customer Name">
      <formula>NOT(ISERROR(SEARCH("Customer Name",B5)))</formula>
    </cfRule>
    <cfRule type="top10" dxfId="29" priority="7" percent="1" bottom="1" rank="10"/>
  </conditionalFormatting>
  <conditionalFormatting sqref="C16:C23">
    <cfRule type="aboveAverage" dxfId="28" priority="5"/>
  </conditionalFormatting>
  <conditionalFormatting sqref="D16:D23">
    <cfRule type="cellIs" dxfId="27" priority="4" operator="lessThan">
      <formula>37</formula>
    </cfRule>
  </conditionalFormatting>
  <conditionalFormatting sqref="A16:A23">
    <cfRule type="timePeriod" dxfId="26" priority="3" timePeriod="yesterday">
      <formula>FLOOR(A16,1)=TODAY()-1</formula>
    </cfRule>
  </conditionalFormatting>
  <dataValidations count="3">
    <dataValidation type="list" allowBlank="1" showInputMessage="1" showErrorMessage="1" sqref="H37 J27" xr:uid="{0B5E7D23-1B57-4D11-BDFB-DD86512121B0}">
      <formula1>$G$28:$G$32</formula1>
    </dataValidation>
    <dataValidation type="list" allowBlank="1" showInputMessage="1" showErrorMessage="1" sqref="J34" xr:uid="{706493A9-0FB8-40C9-9304-DE7D41A2577E}">
      <formula1>$A$28:$A$36</formula1>
    </dataValidation>
    <dataValidation type="list" allowBlank="1" showInputMessage="1" showErrorMessage="1" sqref="J33 K33" xr:uid="{30EB8443-669A-4670-8051-89859FDAD25C}">
      <formula1>$C$28:$C$36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8A201DC-949C-479C-B274-FD96C7CA5E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C5:C11</xm:sqref>
        </x14:conditionalFormatting>
        <x14:conditionalFormatting xmlns:xm="http://schemas.microsoft.com/office/excel/2006/main">
          <x14:cfRule type="dataBar" id="{A84A2EB6-D601-4631-AC68-4AB4B04134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D5:D11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7F47-B175-44BC-BD0C-70EE6F408877}">
  <dimension ref="A3:N40"/>
  <sheetViews>
    <sheetView workbookViewId="0">
      <selection activeCell="F37" sqref="F37"/>
    </sheetView>
  </sheetViews>
  <sheetFormatPr defaultRowHeight="15" x14ac:dyDescent="0.25"/>
  <sheetData>
    <row r="3" spans="1:14" ht="15.75" x14ac:dyDescent="0.25">
      <c r="A3" s="51" t="s">
        <v>136</v>
      </c>
      <c r="E3" s="42" t="s">
        <v>135</v>
      </c>
      <c r="F3" s="42"/>
      <c r="G3" s="42"/>
      <c r="H3" s="42"/>
      <c r="I3" s="42"/>
      <c r="J3" s="42"/>
      <c r="K3" s="42" t="s">
        <v>134</v>
      </c>
      <c r="L3" s="42"/>
      <c r="M3" s="42"/>
      <c r="N3" s="42"/>
    </row>
    <row r="5" spans="1:14" x14ac:dyDescent="0.25">
      <c r="A5" s="4" t="s">
        <v>61</v>
      </c>
    </row>
    <row r="6" spans="1:14" x14ac:dyDescent="0.25">
      <c r="A6" s="4" t="s">
        <v>63</v>
      </c>
    </row>
    <row r="7" spans="1:14" x14ac:dyDescent="0.25">
      <c r="A7" s="4" t="s">
        <v>61</v>
      </c>
      <c r="E7" t="s">
        <v>68</v>
      </c>
    </row>
    <row r="8" spans="1:14" x14ac:dyDescent="0.25">
      <c r="A8" s="4" t="s">
        <v>66</v>
      </c>
    </row>
    <row r="9" spans="1:14" x14ac:dyDescent="0.25">
      <c r="A9" s="4" t="s">
        <v>66</v>
      </c>
      <c r="G9" t="s">
        <v>61</v>
      </c>
      <c r="K9" t="s">
        <v>66</v>
      </c>
    </row>
    <row r="10" spans="1:14" x14ac:dyDescent="0.25">
      <c r="A10" s="4" t="s">
        <v>68</v>
      </c>
      <c r="E10" t="s">
        <v>66</v>
      </c>
    </row>
    <row r="11" spans="1:14" x14ac:dyDescent="0.25">
      <c r="A11" s="4" t="s">
        <v>63</v>
      </c>
    </row>
    <row r="15" spans="1:14" x14ac:dyDescent="0.25">
      <c r="B15">
        <f>1+1</f>
        <v>2</v>
      </c>
      <c r="D15">
        <v>23</v>
      </c>
      <c r="E15">
        <v>53</v>
      </c>
      <c r="F15">
        <f>D15+E15</f>
        <v>76</v>
      </c>
      <c r="G15">
        <f>D15-E15</f>
        <v>-30</v>
      </c>
    </row>
    <row r="16" spans="1:14" x14ac:dyDescent="0.25">
      <c r="D16">
        <v>34</v>
      </c>
      <c r="E16">
        <v>34</v>
      </c>
      <c r="F16">
        <f t="shared" ref="F16:F19" si="0">D16+E16</f>
        <v>68</v>
      </c>
      <c r="G16">
        <f t="shared" ref="G16:G19" si="1">D16-E16</f>
        <v>0</v>
      </c>
    </row>
    <row r="17" spans="1:7" x14ac:dyDescent="0.25">
      <c r="D17">
        <v>45</v>
      </c>
      <c r="E17">
        <v>46</v>
      </c>
      <c r="F17">
        <f t="shared" si="0"/>
        <v>91</v>
      </c>
      <c r="G17">
        <f t="shared" si="1"/>
        <v>-1</v>
      </c>
    </row>
    <row r="18" spans="1:7" x14ac:dyDescent="0.25">
      <c r="D18">
        <v>45</v>
      </c>
      <c r="E18">
        <v>34</v>
      </c>
      <c r="F18">
        <f t="shared" si="0"/>
        <v>79</v>
      </c>
      <c r="G18">
        <f t="shared" si="1"/>
        <v>11</v>
      </c>
    </row>
    <row r="19" spans="1:7" x14ac:dyDescent="0.25">
      <c r="D19">
        <v>26</v>
      </c>
      <c r="E19">
        <v>34</v>
      </c>
      <c r="F19">
        <f t="shared" si="0"/>
        <v>60</v>
      </c>
      <c r="G19">
        <f t="shared" si="1"/>
        <v>-8</v>
      </c>
    </row>
    <row r="20" spans="1:7" x14ac:dyDescent="0.25">
      <c r="D20">
        <f>SUM(D15:D19)</f>
        <v>173</v>
      </c>
      <c r="E20">
        <f t="shared" ref="E20:G20" si="2">SUM(E15:E19)</f>
        <v>201</v>
      </c>
      <c r="F20">
        <f t="shared" si="2"/>
        <v>374</v>
      </c>
      <c r="G20">
        <f t="shared" si="2"/>
        <v>-28</v>
      </c>
    </row>
    <row r="31" spans="1:7" x14ac:dyDescent="0.25">
      <c r="A31" s="27" t="s">
        <v>58</v>
      </c>
      <c r="B31" s="27" t="s">
        <v>59</v>
      </c>
      <c r="C31" s="27" t="s">
        <v>60</v>
      </c>
      <c r="D31" s="27" t="s">
        <v>173</v>
      </c>
    </row>
    <row r="32" spans="1:7" x14ac:dyDescent="0.25">
      <c r="A32" t="s">
        <v>61</v>
      </c>
      <c r="B32" t="s">
        <v>62</v>
      </c>
      <c r="C32">
        <v>80</v>
      </c>
      <c r="D32">
        <f>COUNT(C32:C40)</f>
        <v>9</v>
      </c>
    </row>
    <row r="33" spans="1:6" x14ac:dyDescent="0.25">
      <c r="A33" t="s">
        <v>63</v>
      </c>
      <c r="B33" t="s">
        <v>64</v>
      </c>
      <c r="C33">
        <v>50</v>
      </c>
    </row>
    <row r="34" spans="1:6" x14ac:dyDescent="0.25">
      <c r="A34" t="s">
        <v>61</v>
      </c>
      <c r="B34" t="s">
        <v>65</v>
      </c>
      <c r="C34">
        <v>80</v>
      </c>
    </row>
    <row r="35" spans="1:6" x14ac:dyDescent="0.25">
      <c r="A35" t="s">
        <v>66</v>
      </c>
      <c r="B35" t="s">
        <v>67</v>
      </c>
      <c r="C35">
        <v>150</v>
      </c>
    </row>
    <row r="36" spans="1:6" x14ac:dyDescent="0.25">
      <c r="A36" t="s">
        <v>66</v>
      </c>
      <c r="B36" t="s">
        <v>62</v>
      </c>
      <c r="C36">
        <v>300</v>
      </c>
      <c r="F36">
        <f>COUNTIFS(A32:A40,"Brakes",C32:C40,"&gt;50")</f>
        <v>2</v>
      </c>
    </row>
    <row r="37" spans="1:6" x14ac:dyDescent="0.25">
      <c r="A37" t="s">
        <v>68</v>
      </c>
      <c r="B37" t="s">
        <v>62</v>
      </c>
      <c r="C37">
        <v>50</v>
      </c>
    </row>
    <row r="38" spans="1:6" x14ac:dyDescent="0.25">
      <c r="A38" t="s">
        <v>63</v>
      </c>
      <c r="B38" t="s">
        <v>69</v>
      </c>
      <c r="C38">
        <v>200</v>
      </c>
    </row>
    <row r="39" spans="1:6" x14ac:dyDescent="0.25">
      <c r="A39" t="s">
        <v>63</v>
      </c>
      <c r="B39" t="s">
        <v>67</v>
      </c>
      <c r="C39">
        <v>100</v>
      </c>
    </row>
    <row r="40" spans="1:6" x14ac:dyDescent="0.25">
      <c r="A40" t="s">
        <v>70</v>
      </c>
      <c r="B40" t="s">
        <v>64</v>
      </c>
      <c r="C40">
        <v>250</v>
      </c>
    </row>
  </sheetData>
  <dataValidations count="1">
    <dataValidation type="list" allowBlank="1" showInputMessage="1" showErrorMessage="1" sqref="E7 E10 G9 K9" xr:uid="{79D07DD2-05C7-4940-A39B-402A8DB93B72}">
      <formula1>$A$5:$A$11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2C61C-B0ED-43EC-8501-A44BF8965AD7}">
  <dimension ref="A1:P67"/>
  <sheetViews>
    <sheetView topLeftCell="A64" zoomScale="148" workbookViewId="0">
      <selection activeCell="C15" sqref="C15"/>
    </sheetView>
  </sheetViews>
  <sheetFormatPr defaultRowHeight="15" x14ac:dyDescent="0.25"/>
  <cols>
    <col min="1" max="1" width="11.7109375" customWidth="1"/>
    <col min="2" max="2" width="13.28515625" customWidth="1"/>
    <col min="3" max="3" width="15.42578125" bestFit="1" customWidth="1"/>
    <col min="4" max="4" width="7.7109375" bestFit="1" customWidth="1"/>
    <col min="5" max="5" width="11.140625" customWidth="1"/>
    <col min="12" max="12" width="10.42578125" bestFit="1" customWidth="1"/>
    <col min="13" max="13" width="16.85546875" bestFit="1" customWidth="1"/>
    <col min="14" max="14" width="15.7109375" bestFit="1" customWidth="1"/>
    <col min="15" max="15" width="7.7109375" bestFit="1" customWidth="1"/>
    <col min="16" max="16" width="10.28515625" bestFit="1" customWidth="1"/>
  </cols>
  <sheetData>
    <row r="1" spans="1:15" x14ac:dyDescent="0.25">
      <c r="A1" s="20" t="s">
        <v>81</v>
      </c>
      <c r="B1" s="20" t="s">
        <v>84</v>
      </c>
      <c r="C1" s="20"/>
    </row>
    <row r="3" spans="1:15" x14ac:dyDescent="0.25">
      <c r="A3" s="65" t="s">
        <v>83</v>
      </c>
      <c r="B3" s="65"/>
      <c r="C3" s="65"/>
    </row>
    <row r="4" spans="1:15" ht="30" x14ac:dyDescent="0.25">
      <c r="A4" s="28" t="s">
        <v>76</v>
      </c>
      <c r="B4" s="29" t="s">
        <v>82</v>
      </c>
      <c r="C4" s="28" t="s">
        <v>23</v>
      </c>
      <c r="E4" t="s">
        <v>85</v>
      </c>
    </row>
    <row r="5" spans="1:15" x14ac:dyDescent="0.25">
      <c r="A5" s="4" t="s">
        <v>80</v>
      </c>
      <c r="B5" s="4" t="s">
        <v>77</v>
      </c>
      <c r="C5" s="4">
        <v>1</v>
      </c>
      <c r="M5" s="66" t="s">
        <v>139</v>
      </c>
      <c r="N5" s="66"/>
      <c r="O5" s="66"/>
    </row>
    <row r="6" spans="1:15" x14ac:dyDescent="0.25">
      <c r="A6" s="4" t="s">
        <v>79</v>
      </c>
      <c r="B6" s="4" t="s">
        <v>78</v>
      </c>
      <c r="C6" s="4">
        <v>0</v>
      </c>
    </row>
    <row r="7" spans="1:15" x14ac:dyDescent="0.25">
      <c r="M7" s="52" t="s">
        <v>138</v>
      </c>
      <c r="N7" s="53" t="s">
        <v>83</v>
      </c>
      <c r="O7" s="52" t="s">
        <v>23</v>
      </c>
    </row>
    <row r="9" spans="1:15" ht="15.75" x14ac:dyDescent="0.25">
      <c r="A9" s="67" t="s">
        <v>86</v>
      </c>
      <c r="B9" s="67"/>
    </row>
    <row r="11" spans="1:15" x14ac:dyDescent="0.25">
      <c r="A11" s="31" t="s">
        <v>48</v>
      </c>
      <c r="B11" s="31" t="s">
        <v>29</v>
      </c>
    </row>
    <row r="12" spans="1:15" x14ac:dyDescent="0.25">
      <c r="A12" s="32" t="s">
        <v>93</v>
      </c>
      <c r="B12" s="32">
        <v>42</v>
      </c>
      <c r="E12" t="s">
        <v>95</v>
      </c>
      <c r="N12" s="35" t="s">
        <v>48</v>
      </c>
      <c r="O12" s="36" t="s">
        <v>29</v>
      </c>
    </row>
    <row r="13" spans="1:15" x14ac:dyDescent="0.25">
      <c r="A13" s="32" t="s">
        <v>90</v>
      </c>
      <c r="B13" s="32">
        <v>33</v>
      </c>
      <c r="N13" s="33" t="s">
        <v>93</v>
      </c>
      <c r="O13" s="34">
        <v>42</v>
      </c>
    </row>
    <row r="14" spans="1:15" x14ac:dyDescent="0.25">
      <c r="A14" s="32" t="s">
        <v>89</v>
      </c>
      <c r="B14" s="32">
        <v>32</v>
      </c>
      <c r="N14" s="33" t="s">
        <v>90</v>
      </c>
      <c r="O14" s="34">
        <v>33</v>
      </c>
    </row>
    <row r="15" spans="1:15" x14ac:dyDescent="0.25">
      <c r="A15" s="32" t="s">
        <v>94</v>
      </c>
      <c r="B15" s="32">
        <v>29</v>
      </c>
      <c r="N15" s="33" t="s">
        <v>89</v>
      </c>
      <c r="O15" s="34">
        <v>32</v>
      </c>
    </row>
    <row r="16" spans="1:15" x14ac:dyDescent="0.25">
      <c r="A16" s="32" t="s">
        <v>88</v>
      </c>
      <c r="B16" s="32">
        <v>26</v>
      </c>
      <c r="N16" s="33" t="s">
        <v>94</v>
      </c>
      <c r="O16" s="34">
        <v>29</v>
      </c>
    </row>
    <row r="17" spans="1:15" x14ac:dyDescent="0.25">
      <c r="A17" s="32" t="s">
        <v>87</v>
      </c>
      <c r="B17" s="32">
        <v>24</v>
      </c>
      <c r="N17" s="33" t="s">
        <v>88</v>
      </c>
      <c r="O17" s="34">
        <v>26</v>
      </c>
    </row>
    <row r="18" spans="1:15" x14ac:dyDescent="0.25">
      <c r="A18" s="32" t="s">
        <v>91</v>
      </c>
      <c r="B18" s="32">
        <v>24</v>
      </c>
      <c r="N18" s="33" t="s">
        <v>87</v>
      </c>
      <c r="O18" s="34">
        <v>24</v>
      </c>
    </row>
    <row r="19" spans="1:15" x14ac:dyDescent="0.25">
      <c r="A19" s="32" t="s">
        <v>33</v>
      </c>
      <c r="B19" s="32">
        <v>23</v>
      </c>
      <c r="N19" s="33" t="s">
        <v>91</v>
      </c>
      <c r="O19" s="34">
        <v>24</v>
      </c>
    </row>
    <row r="20" spans="1:15" x14ac:dyDescent="0.25">
      <c r="A20" s="32" t="s">
        <v>31</v>
      </c>
      <c r="B20" s="32">
        <v>20</v>
      </c>
      <c r="N20" s="33" t="s">
        <v>33</v>
      </c>
      <c r="O20" s="34">
        <v>23</v>
      </c>
    </row>
    <row r="21" spans="1:15" x14ac:dyDescent="0.25">
      <c r="A21" s="32" t="s">
        <v>92</v>
      </c>
      <c r="B21" s="32">
        <v>12</v>
      </c>
      <c r="N21" s="33" t="s">
        <v>31</v>
      </c>
      <c r="O21" s="34">
        <v>20</v>
      </c>
    </row>
    <row r="22" spans="1:15" x14ac:dyDescent="0.25">
      <c r="N22" s="37" t="s">
        <v>92</v>
      </c>
      <c r="O22" s="38">
        <v>12</v>
      </c>
    </row>
    <row r="23" spans="1:15" x14ac:dyDescent="0.25">
      <c r="A23" s="40" t="s">
        <v>96</v>
      </c>
      <c r="B23" s="30"/>
      <c r="C23" s="30"/>
      <c r="D23" s="30"/>
    </row>
    <row r="25" spans="1:15" x14ac:dyDescent="0.25">
      <c r="A25" t="s">
        <v>98</v>
      </c>
      <c r="E25" t="s">
        <v>97</v>
      </c>
    </row>
    <row r="26" spans="1:15" x14ac:dyDescent="0.25">
      <c r="A26" t="s">
        <v>99</v>
      </c>
    </row>
    <row r="28" spans="1:15" x14ac:dyDescent="0.25">
      <c r="A28" s="35" t="s">
        <v>48</v>
      </c>
      <c r="B28" s="36" t="s">
        <v>29</v>
      </c>
    </row>
    <row r="29" spans="1:15" x14ac:dyDescent="0.25">
      <c r="A29" s="33" t="s">
        <v>31</v>
      </c>
      <c r="B29" s="34">
        <v>20</v>
      </c>
    </row>
    <row r="30" spans="1:15" x14ac:dyDescent="0.25">
      <c r="A30" s="33" t="s">
        <v>87</v>
      </c>
      <c r="B30" s="34">
        <v>24</v>
      </c>
    </row>
    <row r="31" spans="1:15" x14ac:dyDescent="0.25">
      <c r="A31" s="33" t="s">
        <v>93</v>
      </c>
      <c r="B31" s="34">
        <v>42</v>
      </c>
    </row>
    <row r="32" spans="1:15" x14ac:dyDescent="0.25">
      <c r="A32" s="33" t="s">
        <v>91</v>
      </c>
      <c r="B32" s="34">
        <v>24</v>
      </c>
    </row>
    <row r="33" spans="1:5" x14ac:dyDescent="0.25">
      <c r="A33" s="33" t="s">
        <v>92</v>
      </c>
      <c r="B33" s="34">
        <v>12</v>
      </c>
    </row>
    <row r="34" spans="1:5" x14ac:dyDescent="0.25">
      <c r="A34" s="33" t="s">
        <v>88</v>
      </c>
      <c r="B34" s="34">
        <v>26</v>
      </c>
    </row>
    <row r="35" spans="1:5" x14ac:dyDescent="0.25">
      <c r="A35" s="33" t="s">
        <v>94</v>
      </c>
      <c r="B35" s="34">
        <v>29</v>
      </c>
    </row>
    <row r="36" spans="1:5" x14ac:dyDescent="0.25">
      <c r="A36" s="33" t="s">
        <v>89</v>
      </c>
      <c r="B36" s="34">
        <v>32</v>
      </c>
    </row>
    <row r="37" spans="1:5" x14ac:dyDescent="0.25">
      <c r="A37" s="33" t="s">
        <v>90</v>
      </c>
      <c r="B37" s="34">
        <v>33</v>
      </c>
    </row>
    <row r="38" spans="1:5" x14ac:dyDescent="0.25">
      <c r="A38" s="37" t="s">
        <v>33</v>
      </c>
      <c r="B38" s="38">
        <v>23</v>
      </c>
    </row>
    <row r="41" spans="1:5" x14ac:dyDescent="0.25">
      <c r="A41" s="30" t="s">
        <v>100</v>
      </c>
      <c r="B41" s="30" t="s">
        <v>101</v>
      </c>
      <c r="C41" s="30" t="s">
        <v>102</v>
      </c>
      <c r="D41" s="30" t="s">
        <v>103</v>
      </c>
      <c r="E41" s="30" t="s">
        <v>104</v>
      </c>
    </row>
    <row r="42" spans="1:5" x14ac:dyDescent="0.25">
      <c r="A42" s="41">
        <v>44148</v>
      </c>
      <c r="B42" t="s">
        <v>105</v>
      </c>
      <c r="C42" t="s">
        <v>106</v>
      </c>
      <c r="D42">
        <v>232</v>
      </c>
      <c r="E42" t="s">
        <v>107</v>
      </c>
    </row>
    <row r="43" spans="1:5" x14ac:dyDescent="0.25">
      <c r="A43" s="41">
        <v>44185</v>
      </c>
      <c r="B43" t="s">
        <v>108</v>
      </c>
      <c r="C43" t="s">
        <v>106</v>
      </c>
      <c r="D43">
        <v>272</v>
      </c>
      <c r="E43" t="s">
        <v>109</v>
      </c>
    </row>
    <row r="44" spans="1:5" x14ac:dyDescent="0.25">
      <c r="A44" s="41">
        <v>44081</v>
      </c>
      <c r="B44" t="s">
        <v>110</v>
      </c>
      <c r="C44" t="s">
        <v>111</v>
      </c>
      <c r="D44">
        <v>360</v>
      </c>
      <c r="E44" t="s">
        <v>112</v>
      </c>
    </row>
    <row r="45" spans="1:5" x14ac:dyDescent="0.25">
      <c r="A45" s="41">
        <v>44126</v>
      </c>
      <c r="B45" t="s">
        <v>113</v>
      </c>
      <c r="C45" t="s">
        <v>106</v>
      </c>
      <c r="D45">
        <v>331</v>
      </c>
      <c r="E45" t="s">
        <v>114</v>
      </c>
    </row>
    <row r="46" spans="1:5" x14ac:dyDescent="0.25">
      <c r="A46" s="41">
        <v>44063</v>
      </c>
      <c r="B46" t="s">
        <v>115</v>
      </c>
      <c r="C46" t="s">
        <v>116</v>
      </c>
      <c r="D46">
        <v>376</v>
      </c>
      <c r="E46" t="s">
        <v>117</v>
      </c>
    </row>
    <row r="47" spans="1:5" x14ac:dyDescent="0.25">
      <c r="A47" s="41">
        <v>44211</v>
      </c>
      <c r="B47" t="s">
        <v>118</v>
      </c>
      <c r="C47" t="s">
        <v>119</v>
      </c>
      <c r="D47">
        <v>302</v>
      </c>
      <c r="E47" t="s">
        <v>120</v>
      </c>
    </row>
    <row r="51" spans="1:16" x14ac:dyDescent="0.25">
      <c r="A51" t="s">
        <v>100</v>
      </c>
      <c r="B51" t="s">
        <v>101</v>
      </c>
      <c r="C51" t="s">
        <v>102</v>
      </c>
      <c r="D51" t="s">
        <v>103</v>
      </c>
      <c r="E51" t="s">
        <v>104</v>
      </c>
    </row>
    <row r="52" spans="1:16" x14ac:dyDescent="0.25">
      <c r="A52" s="41">
        <v>44148</v>
      </c>
      <c r="B52" t="s">
        <v>105</v>
      </c>
      <c r="C52" t="s">
        <v>106</v>
      </c>
      <c r="D52">
        <v>232</v>
      </c>
      <c r="E52" t="s">
        <v>107</v>
      </c>
    </row>
    <row r="53" spans="1:16" x14ac:dyDescent="0.25">
      <c r="A53" s="41">
        <v>44185</v>
      </c>
      <c r="B53" t="s">
        <v>108</v>
      </c>
      <c r="C53" t="s">
        <v>106</v>
      </c>
      <c r="D53">
        <v>272</v>
      </c>
      <c r="E53" t="s">
        <v>109</v>
      </c>
      <c r="L53" s="30" t="s">
        <v>100</v>
      </c>
      <c r="M53" s="30" t="s">
        <v>101</v>
      </c>
      <c r="N53" s="30" t="s">
        <v>102</v>
      </c>
      <c r="O53" s="30" t="s">
        <v>103</v>
      </c>
      <c r="P53" s="30" t="s">
        <v>104</v>
      </c>
    </row>
    <row r="54" spans="1:16" x14ac:dyDescent="0.25">
      <c r="A54" s="41">
        <v>44081</v>
      </c>
      <c r="B54" t="s">
        <v>110</v>
      </c>
      <c r="C54" t="s">
        <v>111</v>
      </c>
      <c r="D54">
        <v>360</v>
      </c>
      <c r="E54" t="s">
        <v>112</v>
      </c>
      <c r="L54" s="41">
        <v>44148</v>
      </c>
      <c r="M54" t="s">
        <v>105</v>
      </c>
      <c r="N54" t="s">
        <v>106</v>
      </c>
      <c r="O54">
        <v>232</v>
      </c>
      <c r="P54" t="s">
        <v>107</v>
      </c>
    </row>
    <row r="55" spans="1:16" x14ac:dyDescent="0.25">
      <c r="A55" s="41">
        <v>44126</v>
      </c>
      <c r="B55" t="s">
        <v>113</v>
      </c>
      <c r="C55" t="s">
        <v>106</v>
      </c>
      <c r="D55">
        <v>331</v>
      </c>
      <c r="E55" t="s">
        <v>114</v>
      </c>
      <c r="L55" s="41">
        <v>44185</v>
      </c>
      <c r="M55" t="s">
        <v>108</v>
      </c>
      <c r="N55" t="s">
        <v>106</v>
      </c>
      <c r="O55">
        <v>272</v>
      </c>
      <c r="P55" t="s">
        <v>109</v>
      </c>
    </row>
    <row r="56" spans="1:16" x14ac:dyDescent="0.25">
      <c r="A56" s="41">
        <v>44063</v>
      </c>
      <c r="B56" t="s">
        <v>115</v>
      </c>
      <c r="C56" t="s">
        <v>116</v>
      </c>
      <c r="D56">
        <v>376</v>
      </c>
      <c r="E56" t="s">
        <v>117</v>
      </c>
      <c r="L56" s="41">
        <v>44081</v>
      </c>
      <c r="M56" t="s">
        <v>110</v>
      </c>
      <c r="N56" t="s">
        <v>111</v>
      </c>
      <c r="O56">
        <v>360</v>
      </c>
      <c r="P56" t="s">
        <v>112</v>
      </c>
    </row>
    <row r="57" spans="1:16" x14ac:dyDescent="0.25">
      <c r="A57" s="41">
        <v>44211</v>
      </c>
      <c r="B57" t="s">
        <v>118</v>
      </c>
      <c r="C57" t="s">
        <v>119</v>
      </c>
      <c r="D57">
        <v>302</v>
      </c>
      <c r="E57" t="s">
        <v>120</v>
      </c>
      <c r="L57" s="41">
        <v>44126</v>
      </c>
      <c r="M57" t="s">
        <v>113</v>
      </c>
      <c r="N57" t="s">
        <v>106</v>
      </c>
      <c r="O57">
        <v>331</v>
      </c>
      <c r="P57" t="s">
        <v>114</v>
      </c>
    </row>
    <row r="58" spans="1:16" x14ac:dyDescent="0.25">
      <c r="L58" s="41">
        <v>44063</v>
      </c>
      <c r="M58" t="s">
        <v>115</v>
      </c>
      <c r="N58" t="s">
        <v>116</v>
      </c>
      <c r="O58">
        <v>376</v>
      </c>
      <c r="P58" t="s">
        <v>117</v>
      </c>
    </row>
    <row r="59" spans="1:16" x14ac:dyDescent="0.25">
      <c r="L59" s="41">
        <v>44211</v>
      </c>
      <c r="M59" t="s">
        <v>118</v>
      </c>
      <c r="N59" t="s">
        <v>119</v>
      </c>
      <c r="O59">
        <v>302</v>
      </c>
      <c r="P59" t="s">
        <v>120</v>
      </c>
    </row>
    <row r="61" spans="1:16" ht="30" x14ac:dyDescent="0.25">
      <c r="A61" s="63" t="s">
        <v>171</v>
      </c>
      <c r="B61" s="64" t="s">
        <v>172</v>
      </c>
      <c r="C61" s="30"/>
      <c r="D61" s="30"/>
      <c r="E61" s="30"/>
    </row>
    <row r="62" spans="1:16" x14ac:dyDescent="0.25">
      <c r="A62" s="41"/>
    </row>
    <row r="63" spans="1:16" x14ac:dyDescent="0.25">
      <c r="A63" s="41"/>
    </row>
    <row r="64" spans="1:16" x14ac:dyDescent="0.25">
      <c r="A64" s="41"/>
    </row>
    <row r="65" spans="1:1" x14ac:dyDescent="0.25">
      <c r="A65" s="41"/>
    </row>
    <row r="66" spans="1:1" x14ac:dyDescent="0.25">
      <c r="A66" s="41"/>
    </row>
    <row r="67" spans="1:1" x14ac:dyDescent="0.25">
      <c r="A67" s="41"/>
    </row>
  </sheetData>
  <autoFilter ref="A11:B21" xr:uid="{ADC59475-807B-41EC-B562-25693D2964C6}"/>
  <mergeCells count="3">
    <mergeCell ref="A3:C3"/>
    <mergeCell ref="M5:O5"/>
    <mergeCell ref="A9:B9"/>
  </mergeCells>
  <conditionalFormatting sqref="L53:L5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timePeriod" dxfId="16" priority="3" timePeriod="yesterday">
      <formula>FLOOR(L53,1)=TODAY()-1</formula>
    </cfRule>
  </conditionalFormatting>
  <conditionalFormatting sqref="O53:O59">
    <cfRule type="cellIs" dxfId="15" priority="1" operator="greaterThan">
      <formula>304</formula>
    </cfRule>
  </conditionalFormatting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6FA94F-3E0F-4D40-A561-8D90A4F53E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Arithmetic operation </vt:lpstr>
      <vt:lpstr>IF FUNCTION</vt:lpstr>
      <vt:lpstr>Sheet1</vt:lpstr>
      <vt:lpstr>Conditional formatting</vt:lpstr>
      <vt:lpstr>DATA VALIDATION</vt:lpstr>
      <vt:lpstr>WRAP_SORT_TABLE_CREATION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user</cp:lastModifiedBy>
  <cp:lastPrinted>2024-12-29T15:17:45Z</cp:lastPrinted>
  <dcterms:created xsi:type="dcterms:W3CDTF">2024-12-19T04:25:34Z</dcterms:created>
  <dcterms:modified xsi:type="dcterms:W3CDTF">2024-12-31T06:05:33Z</dcterms:modified>
</cp:coreProperties>
</file>