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ТВ\"/>
    </mc:Choice>
  </mc:AlternateContent>
  <xr:revisionPtr revIDLastSave="0" documentId="13_ncr:1_{7DDE632F-DAB1-4F8D-BFF8-B47D923CA91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7" i="1" l="1"/>
  <c r="C36" i="1"/>
  <c r="A29" i="1"/>
  <c r="D13" i="1"/>
  <c r="B13" i="1"/>
  <c r="A17" i="1" s="1"/>
  <c r="D12" i="1"/>
  <c r="F13" i="1" l="1"/>
  <c r="D14" i="1" s="1"/>
  <c r="B29" i="1" l="1"/>
  <c r="A30" i="1" s="1"/>
  <c r="B30" i="1" s="1"/>
  <c r="A31" i="1" s="1"/>
  <c r="B31" i="1" s="1"/>
  <c r="B17" i="1"/>
  <c r="A18" i="1" s="1"/>
  <c r="B18" i="1" s="1"/>
  <c r="A19" i="1" s="1"/>
  <c r="D17" i="1" l="1"/>
  <c r="C17" i="1"/>
  <c r="C18" i="1"/>
  <c r="B19" i="1"/>
  <c r="A20" i="1" s="1"/>
  <c r="D19" i="1"/>
  <c r="C19" i="1"/>
  <c r="D18" i="1"/>
  <c r="A32" i="1"/>
  <c r="B32" i="1" s="1"/>
  <c r="B20" i="1" l="1"/>
  <c r="A21" i="1" s="1"/>
  <c r="A33" i="1"/>
  <c r="B33" i="1" l="1"/>
  <c r="A34" i="1" s="1"/>
  <c r="B21" i="1"/>
  <c r="A22" i="1" s="1"/>
  <c r="D20" i="1"/>
  <c r="C20" i="1"/>
  <c r="C21" i="1" l="1"/>
  <c r="B22" i="1"/>
  <c r="A23" i="1" s="1"/>
  <c r="D21" i="1"/>
  <c r="D22" i="1" l="1"/>
  <c r="B23" i="1"/>
  <c r="A24" i="1" s="1"/>
  <c r="C22" i="1"/>
  <c r="B24" i="1" l="1"/>
  <c r="D24" i="1" s="1"/>
  <c r="C23" i="1"/>
  <c r="D23" i="1"/>
  <c r="C24" i="1" l="1"/>
  <c r="D25" i="1"/>
  <c r="E24" i="1" l="1"/>
  <c r="E18" i="1"/>
  <c r="H17" i="1"/>
  <c r="H19" i="1" s="1"/>
  <c r="H20" i="1" s="1"/>
  <c r="H21" i="1" s="1"/>
  <c r="E23" i="1"/>
  <c r="F17" i="1"/>
  <c r="E17" i="1"/>
  <c r="F19" i="1"/>
  <c r="E19" i="1"/>
  <c r="F18" i="1"/>
  <c r="F20" i="1"/>
  <c r="E20" i="1"/>
  <c r="F21" i="1"/>
  <c r="E22" i="1"/>
  <c r="F22" i="1"/>
  <c r="E21" i="1"/>
  <c r="F24" i="1"/>
  <c r="F23" i="1"/>
  <c r="D28" i="1" l="1"/>
  <c r="D34" i="1"/>
  <c r="E34" i="1" s="1"/>
  <c r="D33" i="1"/>
  <c r="E33" i="1" s="1"/>
  <c r="D29" i="1"/>
  <c r="E29" i="1" s="1"/>
  <c r="D30" i="1"/>
  <c r="E30" i="1" s="1"/>
  <c r="D31" i="1"/>
  <c r="E31" i="1" s="1"/>
  <c r="D32" i="1"/>
  <c r="E32" i="1" s="1"/>
  <c r="D36" i="1" l="1"/>
  <c r="I33" i="1"/>
  <c r="F33" i="1"/>
  <c r="G33" i="1" s="1"/>
  <c r="H33" i="1" s="1"/>
  <c r="I30" i="1"/>
  <c r="F30" i="1"/>
  <c r="G30" i="1" s="1"/>
  <c r="H30" i="1" s="1"/>
  <c r="F34" i="1"/>
  <c r="G34" i="1" s="1"/>
  <c r="H34" i="1" s="1"/>
  <c r="I34" i="1"/>
  <c r="I32" i="1"/>
  <c r="F32" i="1"/>
  <c r="G32" i="1" s="1"/>
  <c r="H32" i="1" s="1"/>
  <c r="I29" i="1"/>
  <c r="F29" i="1"/>
  <c r="G29" i="1" s="1"/>
  <c r="H29" i="1" s="1"/>
  <c r="I31" i="1"/>
  <c r="F31" i="1"/>
  <c r="G31" i="1" s="1"/>
  <c r="H31" i="1" s="1"/>
  <c r="E28" i="1"/>
  <c r="E36" i="1" l="1"/>
  <c r="I28" i="1"/>
  <c r="I36" i="1" s="1"/>
  <c r="F28" i="1"/>
  <c r="G28" i="1" s="1"/>
  <c r="H28" i="1" s="1"/>
  <c r="H36" i="1" s="1"/>
</calcChain>
</file>

<file path=xl/sharedStrings.xml><?xml version="1.0" encoding="utf-8"?>
<sst xmlns="http://schemas.openxmlformats.org/spreadsheetml/2006/main" count="52" uniqueCount="35">
  <si>
    <t>Исходные данные</t>
  </si>
  <si>
    <t>Кол-во интервало  k =</t>
  </si>
  <si>
    <t>min =</t>
  </si>
  <si>
    <t xml:space="preserve">max = </t>
  </si>
  <si>
    <t>W =</t>
  </si>
  <si>
    <t>Длина интервалов h =</t>
  </si>
  <si>
    <t>Интервальный статический ряд</t>
  </si>
  <si>
    <r>
      <rPr>
        <sz val="12"/>
        <color rgb="FF000000"/>
        <rFont val="Calibri"/>
        <family val="2"/>
        <charset val="1"/>
      </rPr>
      <t>[x</t>
    </r>
    <r>
      <rPr>
        <vertAlign val="subscript"/>
        <sz val="12"/>
        <color rgb="FF000000"/>
        <rFont val="Calibri"/>
        <family val="2"/>
        <charset val="1"/>
      </rPr>
      <t xml:space="preserve">i </t>
    </r>
    <r>
      <rPr>
        <sz val="12"/>
        <color rgb="FF000000"/>
        <rFont val="Calibri"/>
        <family val="2"/>
        <charset val="1"/>
      </rPr>
      <t>;</t>
    </r>
  </si>
  <si>
    <t>xi-1)</t>
  </si>
  <si>
    <r>
      <rPr>
        <sz val="12"/>
        <color rgb="FF000000"/>
        <rFont val="Calibri"/>
        <family val="2"/>
        <charset val="1"/>
      </rPr>
      <t>x</t>
    </r>
    <r>
      <rPr>
        <vertAlign val="subscript"/>
        <sz val="12"/>
        <color rgb="FF000000"/>
        <rFont val="Calibri"/>
        <family val="2"/>
        <charset val="1"/>
      </rPr>
      <t>i</t>
    </r>
    <r>
      <rPr>
        <vertAlign val="superscript"/>
        <sz val="12"/>
        <color rgb="FF000000"/>
        <rFont val="Calibri"/>
        <family val="2"/>
        <charset val="1"/>
      </rPr>
      <t>*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</si>
  <si>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i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</si>
  <si>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 xml:space="preserve">i </t>
    </r>
    <r>
      <rPr>
        <sz val="12"/>
        <color rgb="FF000000"/>
        <rFont val="Calibri"/>
        <family val="2"/>
        <charset val="1"/>
      </rPr>
      <t>/n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</si>
  <si>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i</t>
    </r>
    <r>
      <rPr>
        <sz val="12"/>
        <color rgb="FF000000"/>
        <rFont val="Calibri"/>
        <family val="2"/>
        <charset val="1"/>
      </rPr>
      <t xml:space="preserve"> /nh</t>
    </r>
  </si>
  <si>
    <t>Выборочное среднее</t>
  </si>
  <si>
    <t>x-ср =</t>
  </si>
  <si>
    <t>Выборочная дисперсия</t>
  </si>
  <si>
    <t>Dв =</t>
  </si>
  <si>
    <r>
      <rPr>
        <sz val="12"/>
        <color rgb="FF000000"/>
        <rFont val="Calibri"/>
        <family val="2"/>
        <charset val="1"/>
      </rPr>
      <t>s</t>
    </r>
    <r>
      <rPr>
        <vertAlign val="super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 xml:space="preserve"> =</t>
    </r>
  </si>
  <si>
    <t>s =</t>
  </si>
  <si>
    <t xml:space="preserve">Проверка гипотезы о законе распределения по критерию Пирсона </t>
  </si>
  <si>
    <r>
      <rPr>
        <sz val="12"/>
        <color rgb="FF000000"/>
        <rFont val="Calibri"/>
        <family val="2"/>
        <charset val="1"/>
      </rPr>
      <t>p</t>
    </r>
    <r>
      <rPr>
        <vertAlign val="subscript"/>
        <sz val="12"/>
        <color rgb="FF000000"/>
        <rFont val="Calibri"/>
        <family val="2"/>
        <charset val="1"/>
      </rPr>
      <t>i</t>
    </r>
  </si>
  <si>
    <r>
      <rPr>
        <sz val="12"/>
        <color rgb="FF000000"/>
        <rFont val="Calibri"/>
        <family val="2"/>
        <charset val="1"/>
      </rPr>
      <t>n*p</t>
    </r>
    <r>
      <rPr>
        <vertAlign val="subscript"/>
        <sz val="12"/>
        <color rgb="FF000000"/>
        <rFont val="Calibri"/>
        <family val="2"/>
        <charset val="1"/>
      </rPr>
      <t>i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</si>
  <si>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 xml:space="preserve">i </t>
    </r>
    <r>
      <rPr>
        <sz val="12"/>
        <color rgb="FF000000"/>
        <rFont val="Calibri"/>
        <family val="2"/>
        <charset val="1"/>
      </rPr>
      <t>-n*p</t>
    </r>
    <r>
      <rPr>
        <vertAlign val="subscript"/>
        <sz val="12"/>
        <color rgb="FF000000"/>
        <rFont val="Calibri"/>
        <family val="2"/>
        <charset val="1"/>
      </rPr>
      <t>i</t>
    </r>
  </si>
  <si>
    <r>
      <rPr>
        <sz val="12"/>
        <color rgb="FF000000"/>
        <rFont val="Calibri"/>
        <family val="2"/>
        <charset val="1"/>
      </rPr>
      <t>(n</t>
    </r>
    <r>
      <rPr>
        <vertAlign val="subscript"/>
        <sz val="12"/>
        <color rgb="FF000000"/>
        <rFont val="Calibri"/>
        <family val="2"/>
        <charset val="1"/>
      </rPr>
      <t xml:space="preserve">i </t>
    </r>
    <r>
      <rPr>
        <sz val="12"/>
        <color rgb="FF000000"/>
        <rFont val="Calibri"/>
        <family val="2"/>
        <charset val="1"/>
      </rPr>
      <t>-np</t>
    </r>
    <r>
      <rPr>
        <vertAlign val="subscript"/>
        <sz val="12"/>
        <color rgb="FF000000"/>
        <rFont val="Calibri"/>
        <family val="2"/>
        <charset val="1"/>
      </rPr>
      <t xml:space="preserve">i </t>
    </r>
    <r>
      <rPr>
        <sz val="12"/>
        <color rgb="FF000000"/>
        <rFont val="Calibri"/>
        <family val="2"/>
        <charset val="1"/>
      </rPr>
      <t>)^2</t>
    </r>
  </si>
  <si>
    <r>
      <rPr>
        <sz val="12"/>
        <color rgb="FF000000"/>
        <rFont val="Calibri"/>
        <family val="2"/>
        <charset val="1"/>
      </rPr>
      <t>(ni -npi )^2/np</t>
    </r>
    <r>
      <rPr>
        <vertAlign val="subscript"/>
        <sz val="12"/>
        <color rgb="FF000000"/>
        <rFont val="Calibri"/>
        <family val="2"/>
        <charset val="1"/>
      </rPr>
      <t>i</t>
    </r>
  </si>
  <si>
    <r>
      <rPr>
        <sz val="12"/>
        <color rgb="FF000000"/>
        <rFont val="Calibri"/>
        <family val="2"/>
        <charset val="1"/>
      </rPr>
      <t>n</t>
    </r>
    <r>
      <rPr>
        <vertAlign val="subscript"/>
        <sz val="12"/>
        <color rgb="FF000000"/>
        <rFont val="Calibri"/>
        <family val="2"/>
        <charset val="1"/>
      </rPr>
      <t>i</t>
    </r>
    <r>
      <rPr>
        <sz val="12"/>
        <color rgb="FF000000"/>
        <rFont val="Calibri"/>
        <family val="2"/>
        <charset val="1"/>
      </rPr>
      <t>^2/np</t>
    </r>
    <r>
      <rPr>
        <vertAlign val="subscript"/>
        <sz val="12"/>
        <color rgb="FF000000"/>
        <rFont val="Calibri"/>
        <family val="2"/>
        <charset val="1"/>
      </rPr>
      <t>i</t>
    </r>
  </si>
  <si>
    <t>Суммы</t>
  </si>
  <si>
    <r>
      <rPr>
        <sz val="12"/>
        <color rgb="FF000000"/>
        <rFont val="Calibri"/>
        <family val="2"/>
        <charset val="1"/>
      </rPr>
      <t>x</t>
    </r>
    <r>
      <rPr>
        <vertAlign val="subscript"/>
        <sz val="12"/>
        <color rgb="FF000000"/>
        <rFont val="Calibri"/>
        <family val="2"/>
        <charset val="1"/>
      </rPr>
      <t xml:space="preserve">2 </t>
    </r>
    <r>
      <rPr>
        <sz val="12"/>
        <color rgb="FF000000"/>
        <rFont val="Calibri"/>
        <family val="2"/>
        <charset val="1"/>
      </rPr>
      <t>расч =</t>
    </r>
  </si>
  <si>
    <t>k-r-1 =</t>
  </si>
  <si>
    <r>
      <rPr>
        <sz val="12"/>
        <color rgb="FF000000"/>
        <rFont val="Calibri"/>
        <family val="2"/>
        <charset val="1"/>
      </rPr>
      <t>x</t>
    </r>
    <r>
      <rPr>
        <vertAlign val="sub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 xml:space="preserve"> крит =</t>
    </r>
  </si>
  <si>
    <t>F*n(x) =</t>
  </si>
  <si>
    <t>при</t>
  </si>
  <si>
    <t>&gt;= x</t>
  </si>
  <si>
    <t xml:space="preserve"> &lt; x &lt;=</t>
  </si>
  <si>
    <t>&lt;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</si>
</sst>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2"/>
      <color rgb="FF000000"/>
      <name val="Arial"/>
      <family val="2"/>
      <charset val="204"/>
    </font>
    <font>
      <sz val="12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8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3" fillId="0" borderId="0" xfId="0" applyFont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2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Гистограмма относительных частот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Sheet1!$C$17:$C$24</c:f>
              <c:numCache>
                <c:formatCode>General</c:formatCode>
                <c:ptCount val="8"/>
                <c:pt idx="0">
                  <c:v>14.4</c:v>
                </c:pt>
                <c:pt idx="1">
                  <c:v>19.200000000000003</c:v>
                </c:pt>
                <c:pt idx="2">
                  <c:v>24</c:v>
                </c:pt>
                <c:pt idx="3">
                  <c:v>28.800000000000004</c:v>
                </c:pt>
                <c:pt idx="4">
                  <c:v>33.6</c:v>
                </c:pt>
                <c:pt idx="5">
                  <c:v>38.4</c:v>
                </c:pt>
                <c:pt idx="6">
                  <c:v>43.199999999999996</c:v>
                </c:pt>
                <c:pt idx="7">
                  <c:v>47.999999999999993</c:v>
                </c:pt>
              </c:numCache>
            </c:numRef>
          </c:cat>
          <c:val>
            <c:numRef>
              <c:f>Sheet1!$F$17:$F$24</c:f>
              <c:numCache>
                <c:formatCode>General</c:formatCode>
                <c:ptCount val="8"/>
                <c:pt idx="0">
                  <c:v>8.3333333333333315E-3</c:v>
                </c:pt>
                <c:pt idx="1">
                  <c:v>2.0833333333333332E-2</c:v>
                </c:pt>
                <c:pt idx="2">
                  <c:v>3.1249999999999997E-2</c:v>
                </c:pt>
                <c:pt idx="3">
                  <c:v>5.2083333333333329E-2</c:v>
                </c:pt>
                <c:pt idx="4">
                  <c:v>2.4999999999999998E-2</c:v>
                </c:pt>
                <c:pt idx="5">
                  <c:v>4.583333333333333E-2</c:v>
                </c:pt>
                <c:pt idx="6">
                  <c:v>1.2499999999999999E-2</c:v>
                </c:pt>
                <c:pt idx="7">
                  <c:v>1.2499999999999999E-2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D-4751-B5D8-F36D98BA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0205758"/>
        <c:axId val="5420214"/>
      </c:barChart>
      <c:catAx>
        <c:axId val="102057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Середины интервалов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5420214"/>
        <c:crosses val="autoZero"/>
        <c:auto val="1"/>
        <c:lblAlgn val="ctr"/>
        <c:lblOffset val="100"/>
        <c:noMultiLvlLbl val="1"/>
      </c:catAx>
      <c:valAx>
        <c:axId val="5420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ni /nh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020575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эмпирической функции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Sheet1!$D$40:$D$41</c:f>
              <c:numCache>
                <c:formatCode>General</c:formatCode>
                <c:ptCount val="2"/>
                <c:pt idx="0">
                  <c:v>0</c:v>
                </c:pt>
                <c:pt idx="1">
                  <c:v>14.4</c:v>
                </c:pt>
              </c:numCache>
            </c:numRef>
          </c:xVal>
          <c:yVal>
            <c:numRef>
              <c:f>(Sheet1!$B$41,Sheet1!$B$41)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8-41E2-A44B-CDC24081D0CA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(Sheet1!$D$42,Sheet1!$F$42)</c:f>
              <c:numCache>
                <c:formatCode>General</c:formatCode>
                <c:ptCount val="2"/>
                <c:pt idx="0">
                  <c:v>14.4</c:v>
                </c:pt>
                <c:pt idx="1">
                  <c:v>19.2</c:v>
                </c:pt>
              </c:numCache>
            </c:numRef>
          </c:xVal>
          <c:yVal>
            <c:numRef>
              <c:f>(Sheet1!$B$42,Sheet1!$B$42)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8-41E2-A44B-CDC24081D0CA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(Sheet1!$D$43,Sheet1!$F$43)</c:f>
              <c:numCache>
                <c:formatCode>General</c:formatCode>
                <c:ptCount val="2"/>
                <c:pt idx="0">
                  <c:v>19.2</c:v>
                </c:pt>
                <c:pt idx="1">
                  <c:v>24</c:v>
                </c:pt>
              </c:numCache>
            </c:numRef>
          </c:xVal>
          <c:yVal>
            <c:numRef>
              <c:f>(Sheet1!$B$43,Sheet1!$B$43)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8-41E2-A44B-CDC24081D0CA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(Sheet1!$D$44,Sheet1!$F$44)</c:f>
              <c:numCache>
                <c:formatCode>General</c:formatCode>
                <c:ptCount val="2"/>
                <c:pt idx="0">
                  <c:v>24</c:v>
                </c:pt>
                <c:pt idx="1">
                  <c:v>28.8</c:v>
                </c:pt>
              </c:numCache>
            </c:numRef>
          </c:xVal>
          <c:yVal>
            <c:numRef>
              <c:f>(Sheet1!$B$44,Sheet1!$B$44)</c:f>
              <c:numCache>
                <c:formatCode>General</c:formatCode>
                <c:ptCount val="2"/>
                <c:pt idx="0">
                  <c:v>0.28999999999999998</c:v>
                </c:pt>
                <c:pt idx="1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8-41E2-A44B-CDC24081D0CA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(Sheet1!$D$45,Sheet1!$F$45)</c:f>
              <c:numCache>
                <c:formatCode>General</c:formatCode>
                <c:ptCount val="2"/>
                <c:pt idx="0">
                  <c:v>28.8</c:v>
                </c:pt>
                <c:pt idx="1">
                  <c:v>33.6</c:v>
                </c:pt>
              </c:numCache>
            </c:numRef>
          </c:xVal>
          <c:yVal>
            <c:numRef>
              <c:f>(Sheet1!$B$45,Sheet1!$B$45)</c:f>
              <c:numCache>
                <c:formatCode>General</c:formatCode>
                <c:ptCount val="2"/>
                <c:pt idx="0">
                  <c:v>0.54</c:v>
                </c:pt>
                <c:pt idx="1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38-41E2-A44B-CDC24081D0CA}"/>
            </c:ext>
          </c:extLst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(Sheet1!$D$46,Sheet1!$F$46)</c:f>
              <c:numCache>
                <c:formatCode>General</c:formatCode>
                <c:ptCount val="2"/>
                <c:pt idx="0">
                  <c:v>33.6</c:v>
                </c:pt>
                <c:pt idx="1">
                  <c:v>38.4</c:v>
                </c:pt>
              </c:numCache>
            </c:numRef>
          </c:xVal>
          <c:yVal>
            <c:numRef>
              <c:f>(Sheet1!$B$46,Sheet1!$B$46)</c:f>
              <c:numCache>
                <c:formatCode>General</c:formatCode>
                <c:ptCount val="2"/>
                <c:pt idx="0">
                  <c:v>0.66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38-41E2-A44B-CDC24081D0CA}"/>
            </c:ext>
          </c:extLst>
        </c:ser>
        <c:ser>
          <c:idx val="6"/>
          <c:order val="6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(Sheet1!$D$47,Sheet1!$F$47)</c:f>
              <c:numCache>
                <c:formatCode>General</c:formatCode>
                <c:ptCount val="2"/>
                <c:pt idx="0">
                  <c:v>38.4</c:v>
                </c:pt>
                <c:pt idx="1">
                  <c:v>43.2</c:v>
                </c:pt>
              </c:numCache>
            </c:numRef>
          </c:xVal>
          <c:yVal>
            <c:numRef>
              <c:f>(Sheet1!$B$47,Sheet1!$B$47)</c:f>
              <c:numCache>
                <c:formatCode>General</c:formatCode>
                <c:ptCount val="2"/>
                <c:pt idx="0">
                  <c:v>0.88</c:v>
                </c:pt>
                <c:pt idx="1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38-41E2-A44B-CDC24081D0CA}"/>
            </c:ext>
          </c:extLst>
        </c:ser>
        <c:ser>
          <c:idx val="7"/>
          <c:order val="7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(Sheet1!$D$48,Sheet1!$F$48)</c:f>
              <c:numCache>
                <c:formatCode>General</c:formatCode>
                <c:ptCount val="2"/>
                <c:pt idx="0">
                  <c:v>43.2</c:v>
                </c:pt>
                <c:pt idx="1">
                  <c:v>48</c:v>
                </c:pt>
              </c:numCache>
            </c:numRef>
          </c:xVal>
          <c:yVal>
            <c:numRef>
              <c:f>(Sheet1!$B$48,Sheet1!$B$48)</c:f>
              <c:numCache>
                <c:formatCode>General</c:formatCode>
                <c:ptCount val="2"/>
                <c:pt idx="0">
                  <c:v>0.94</c:v>
                </c:pt>
                <c:pt idx="1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38-41E2-A44B-CDC24081D0CA}"/>
            </c:ext>
          </c:extLst>
        </c:ser>
        <c:ser>
          <c:idx val="8"/>
          <c:order val="8"/>
          <c:spPr>
            <a:ln w="1270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(Sheet1!$D$49,Sheet1!$D$50)</c:f>
              <c:numCache>
                <c:formatCode>General</c:formatCode>
                <c:ptCount val="2"/>
                <c:pt idx="0">
                  <c:v>48</c:v>
                </c:pt>
                <c:pt idx="1">
                  <c:v>60</c:v>
                </c:pt>
              </c:numCache>
            </c:numRef>
          </c:xVal>
          <c:yVal>
            <c:numRef>
              <c:f>(Sheet1!$B$49,Sheet1!$B$49)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38-41E2-A44B-CDC24081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44095"/>
        <c:axId val="2038841599"/>
      </c:scatterChart>
      <c:valAx>
        <c:axId val="203884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841599"/>
        <c:crosses val="autoZero"/>
        <c:crossBetween val="midCat"/>
      </c:valAx>
      <c:valAx>
        <c:axId val="20388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84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591660</xdr:colOff>
      <xdr:row>12</xdr:row>
      <xdr:rowOff>5280</xdr:rowOff>
    </xdr:from>
    <xdr:to>
      <xdr:col>18</xdr:col>
      <xdr:colOff>304020</xdr:colOff>
      <xdr:row>26</xdr:row>
      <xdr:rowOff>61680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38</xdr:row>
      <xdr:rowOff>0</xdr:rowOff>
    </xdr:from>
    <xdr:to>
      <xdr:col>16</xdr:col>
      <xdr:colOff>389722</xdr:colOff>
      <xdr:row>52</xdr:row>
      <xdr:rowOff>123205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1DD842-479F-452D-AB4B-C8F6CCC9C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showOutlineSymbols="0" topLeftCell="A2" zoomScaleNormal="100" workbookViewId="0">
      <selection activeCell="A2" sqref="A2:J11"/>
    </sheetView>
  </sheetViews>
  <sheetFormatPr defaultRowHeight="14.4" outlineLevelRow="1" outlineLevelCol="2" x14ac:dyDescent="0.3"/>
  <cols>
    <col min="1" max="1" width="9.109375" customWidth="1" outlineLevel="1"/>
    <col min="2" max="2" width="9.109375" customWidth="1" outlineLevel="2"/>
    <col min="3" max="5" width="9.109375" customWidth="1" outlineLevel="1"/>
    <col min="6" max="6" width="12" customWidth="1"/>
    <col min="7" max="7" width="10.109375" customWidth="1"/>
    <col min="8" max="8" width="14.109375" customWidth="1"/>
    <col min="9" max="1025" width="8.6640625" customWidth="1"/>
  </cols>
  <sheetData>
    <row r="1" spans="1:10" ht="21" x14ac:dyDescent="0.4">
      <c r="A1" s="20" t="s">
        <v>0</v>
      </c>
      <c r="B1" s="20"/>
      <c r="C1" s="20"/>
      <c r="D1" s="2"/>
      <c r="E1" s="2"/>
      <c r="F1" s="2"/>
      <c r="G1" s="2"/>
      <c r="H1" s="2"/>
      <c r="I1" s="2"/>
      <c r="J1" s="2"/>
    </row>
    <row r="2" spans="1:10" ht="15" outlineLevel="1" x14ac:dyDescent="0.3">
      <c r="A2" s="9">
        <v>37</v>
      </c>
      <c r="B2" s="9">
        <v>36</v>
      </c>
      <c r="C2" s="9">
        <v>26</v>
      </c>
      <c r="D2" s="9">
        <v>32</v>
      </c>
      <c r="E2" s="9">
        <v>34</v>
      </c>
      <c r="F2" s="9">
        <v>23</v>
      </c>
      <c r="G2" s="9">
        <v>22</v>
      </c>
      <c r="H2" s="9">
        <v>37</v>
      </c>
      <c r="I2" s="9">
        <v>31</v>
      </c>
      <c r="J2" s="9">
        <v>26</v>
      </c>
    </row>
    <row r="3" spans="1:10" ht="15" outlineLevel="1" x14ac:dyDescent="0.3">
      <c r="A3" s="9">
        <v>20</v>
      </c>
      <c r="B3" s="9">
        <v>30</v>
      </c>
      <c r="C3" s="9">
        <v>23</v>
      </c>
      <c r="D3" s="9">
        <v>23</v>
      </c>
      <c r="E3" s="9">
        <v>39</v>
      </c>
      <c r="F3" s="9">
        <v>32</v>
      </c>
      <c r="G3" s="9">
        <v>44</v>
      </c>
      <c r="H3" s="9">
        <v>39</v>
      </c>
      <c r="I3" s="9">
        <v>21</v>
      </c>
      <c r="J3" s="9">
        <v>28</v>
      </c>
    </row>
    <row r="4" spans="1:10" ht="15" outlineLevel="1" x14ac:dyDescent="0.3">
      <c r="A4" s="9">
        <v>26</v>
      </c>
      <c r="B4" s="9">
        <v>46</v>
      </c>
      <c r="C4" s="9">
        <v>28</v>
      </c>
      <c r="D4" s="9">
        <v>21</v>
      </c>
      <c r="E4" s="9">
        <v>31</v>
      </c>
      <c r="F4" s="9">
        <v>46</v>
      </c>
      <c r="G4" s="9">
        <v>31</v>
      </c>
      <c r="H4" s="9">
        <v>49</v>
      </c>
      <c r="I4" s="9">
        <v>29</v>
      </c>
      <c r="J4" s="9">
        <v>44</v>
      </c>
    </row>
    <row r="5" spans="1:10" ht="15" outlineLevel="1" x14ac:dyDescent="0.3">
      <c r="A5" s="9">
        <v>30</v>
      </c>
      <c r="B5" s="9">
        <v>26</v>
      </c>
      <c r="C5" s="9">
        <v>38</v>
      </c>
      <c r="D5" s="9">
        <v>48</v>
      </c>
      <c r="E5" s="9">
        <v>30</v>
      </c>
      <c r="F5" s="9">
        <v>33</v>
      </c>
      <c r="G5" s="9">
        <v>14</v>
      </c>
      <c r="H5" s="9">
        <v>19</v>
      </c>
      <c r="I5" s="9">
        <v>32</v>
      </c>
      <c r="J5" s="9">
        <v>38</v>
      </c>
    </row>
    <row r="6" spans="1:10" ht="15" outlineLevel="1" x14ac:dyDescent="0.3">
      <c r="A6" s="9">
        <v>36</v>
      </c>
      <c r="B6" s="9">
        <v>36</v>
      </c>
      <c r="C6" s="9">
        <v>39</v>
      </c>
      <c r="D6" s="9">
        <v>20</v>
      </c>
      <c r="E6" s="9">
        <v>37</v>
      </c>
      <c r="F6" s="9">
        <v>38</v>
      </c>
      <c r="G6" s="9">
        <v>29</v>
      </c>
      <c r="H6" s="9">
        <v>22</v>
      </c>
      <c r="I6" s="9">
        <v>34</v>
      </c>
      <c r="J6" s="9">
        <v>24</v>
      </c>
    </row>
    <row r="7" spans="1:10" ht="15" outlineLevel="1" x14ac:dyDescent="0.3">
      <c r="A7" s="9">
        <v>19</v>
      </c>
      <c r="B7" s="9">
        <v>30</v>
      </c>
      <c r="C7" s="9">
        <v>38</v>
      </c>
      <c r="D7" s="9">
        <v>31</v>
      </c>
      <c r="E7" s="9">
        <v>36</v>
      </c>
      <c r="F7" s="9">
        <v>25</v>
      </c>
      <c r="G7" s="9">
        <v>32</v>
      </c>
      <c r="H7" s="9">
        <v>29</v>
      </c>
      <c r="I7" s="9">
        <v>31</v>
      </c>
      <c r="J7" s="9">
        <v>31</v>
      </c>
    </row>
    <row r="8" spans="1:10" ht="15" outlineLevel="1" x14ac:dyDescent="0.3">
      <c r="A8" s="9">
        <v>40</v>
      </c>
      <c r="B8" s="9">
        <v>28</v>
      </c>
      <c r="C8" s="9">
        <v>21</v>
      </c>
      <c r="D8" s="9">
        <v>37</v>
      </c>
      <c r="E8" s="9">
        <v>37</v>
      </c>
      <c r="F8" s="9">
        <v>50</v>
      </c>
      <c r="G8" s="9">
        <v>42</v>
      </c>
      <c r="H8" s="9">
        <v>29</v>
      </c>
      <c r="I8" s="9">
        <v>18</v>
      </c>
      <c r="J8" s="9">
        <v>43</v>
      </c>
    </row>
    <row r="9" spans="1:10" ht="15" outlineLevel="1" x14ac:dyDescent="0.3">
      <c r="A9" s="9">
        <v>40</v>
      </c>
      <c r="B9" s="9">
        <v>20</v>
      </c>
      <c r="C9" s="9">
        <v>33</v>
      </c>
      <c r="D9" s="9">
        <v>30</v>
      </c>
      <c r="E9" s="9">
        <v>30</v>
      </c>
      <c r="F9" s="9">
        <v>29</v>
      </c>
      <c r="G9" s="9">
        <v>35</v>
      </c>
      <c r="H9" s="9">
        <v>15</v>
      </c>
      <c r="I9" s="9">
        <v>28</v>
      </c>
      <c r="J9" s="9">
        <v>12</v>
      </c>
    </row>
    <row r="10" spans="1:10" ht="15" outlineLevel="1" x14ac:dyDescent="0.3">
      <c r="A10" s="9">
        <v>48</v>
      </c>
      <c r="B10" s="9">
        <v>31</v>
      </c>
      <c r="C10" s="9">
        <v>39</v>
      </c>
      <c r="D10" s="9">
        <v>41</v>
      </c>
      <c r="E10" s="9">
        <v>23</v>
      </c>
      <c r="F10" s="9">
        <v>23</v>
      </c>
      <c r="G10" s="9">
        <v>44</v>
      </c>
      <c r="H10" s="9">
        <v>25</v>
      </c>
      <c r="I10" s="9">
        <v>38</v>
      </c>
      <c r="J10" s="9">
        <v>36</v>
      </c>
    </row>
    <row r="11" spans="1:10" ht="15" outlineLevel="1" x14ac:dyDescent="0.3">
      <c r="A11" s="9">
        <v>27</v>
      </c>
      <c r="B11" s="9">
        <v>29</v>
      </c>
      <c r="C11" s="9">
        <v>32</v>
      </c>
      <c r="D11" s="9">
        <v>36</v>
      </c>
      <c r="E11" s="9">
        <v>16</v>
      </c>
      <c r="F11" s="9">
        <v>26</v>
      </c>
      <c r="G11" s="9">
        <v>31</v>
      </c>
      <c r="H11" s="9">
        <v>20</v>
      </c>
      <c r="I11" s="9">
        <v>32</v>
      </c>
      <c r="J11" s="9">
        <v>34</v>
      </c>
    </row>
    <row r="12" spans="1:10" ht="15.6" outlineLevel="1" x14ac:dyDescent="0.3">
      <c r="A12" s="21" t="s">
        <v>1</v>
      </c>
      <c r="B12" s="21"/>
      <c r="C12" s="21"/>
      <c r="D12" s="3">
        <f>ROUND(1+LOG(100,2),0)</f>
        <v>8</v>
      </c>
    </row>
    <row r="13" spans="1:10" ht="15.6" outlineLevel="1" x14ac:dyDescent="0.3">
      <c r="A13" s="1" t="s">
        <v>2</v>
      </c>
      <c r="B13" s="3">
        <f>MIN(A2:J11)</f>
        <v>12</v>
      </c>
      <c r="C13" s="1" t="s">
        <v>3</v>
      </c>
      <c r="D13" s="3">
        <f>MAX(A2:J11)</f>
        <v>50</v>
      </c>
      <c r="E13" s="1" t="s">
        <v>4</v>
      </c>
      <c r="F13" s="3">
        <f>D13-B13</f>
        <v>38</v>
      </c>
    </row>
    <row r="14" spans="1:10" ht="15.6" outlineLevel="1" x14ac:dyDescent="0.3">
      <c r="A14" s="21" t="s">
        <v>5</v>
      </c>
      <c r="B14" s="21"/>
      <c r="C14" s="21"/>
      <c r="D14" s="3">
        <f>CEILING(F13/D12,0.1)</f>
        <v>4.8000000000000007</v>
      </c>
    </row>
    <row r="15" spans="1:10" ht="21" outlineLevel="1" x14ac:dyDescent="0.4">
      <c r="A15" s="20" t="s">
        <v>6</v>
      </c>
      <c r="B15" s="20"/>
      <c r="C15" s="20"/>
      <c r="D15" s="20"/>
      <c r="E15" s="20"/>
      <c r="F15" s="20"/>
    </row>
    <row r="16" spans="1:10" ht="18.600000000000001" outlineLevel="1" x14ac:dyDescent="0.4">
      <c r="A16" s="4" t="s">
        <v>7</v>
      </c>
      <c r="B16" s="4" t="s">
        <v>8</v>
      </c>
      <c r="C16" s="4" t="s">
        <v>9</v>
      </c>
      <c r="D16" s="4" t="s">
        <v>10</v>
      </c>
      <c r="E16" s="4" t="s">
        <v>11</v>
      </c>
      <c r="F16" s="4" t="s">
        <v>12</v>
      </c>
      <c r="G16" s="18" t="s">
        <v>13</v>
      </c>
      <c r="H16" s="18"/>
      <c r="I16" s="18"/>
    </row>
    <row r="17" spans="1:9" ht="15.6" outlineLevel="1" x14ac:dyDescent="0.3">
      <c r="A17" s="5">
        <f>B13</f>
        <v>12</v>
      </c>
      <c r="B17" s="5">
        <f t="shared" ref="B17:B24" si="0">A17+D$14</f>
        <v>16.8</v>
      </c>
      <c r="C17" s="5">
        <f t="shared" ref="C17:C24" si="1">(A17+B17)/2</f>
        <v>14.4</v>
      </c>
      <c r="D17" s="5">
        <f t="shared" ref="D17:D23" si="2">COUNTIFS($A$2:$J$11,"&gt;="&amp;A17,$A$2:$J$11,"&lt;"&amp;B17)</f>
        <v>4</v>
      </c>
      <c r="E17" s="5">
        <f t="shared" ref="E17:E24" si="3">D17/D$25</f>
        <v>0.04</v>
      </c>
      <c r="F17" s="5">
        <f t="shared" ref="F17:F24" si="4">D17/(D$25*D$14)</f>
        <v>8.3333333333333315E-3</v>
      </c>
      <c r="G17" s="1" t="s">
        <v>14</v>
      </c>
      <c r="H17" s="3">
        <f>SUMPRODUCT(C17:C24,D17:D24)/D25</f>
        <v>31.248000000000001</v>
      </c>
    </row>
    <row r="18" spans="1:9" ht="15.6" outlineLevel="1" x14ac:dyDescent="0.3">
      <c r="A18" s="5">
        <f>B17</f>
        <v>16.8</v>
      </c>
      <c r="B18" s="5">
        <f t="shared" si="0"/>
        <v>21.6</v>
      </c>
      <c r="C18" s="5">
        <f t="shared" si="1"/>
        <v>19.200000000000003</v>
      </c>
      <c r="D18" s="5">
        <f t="shared" si="2"/>
        <v>10</v>
      </c>
      <c r="E18" s="5">
        <f t="shared" si="3"/>
        <v>0.1</v>
      </c>
      <c r="F18" s="5">
        <f t="shared" si="4"/>
        <v>2.0833333333333332E-2</v>
      </c>
      <c r="G18" s="18" t="s">
        <v>15</v>
      </c>
      <c r="H18" s="18"/>
      <c r="I18" s="18"/>
    </row>
    <row r="19" spans="1:9" ht="15.6" outlineLevel="1" x14ac:dyDescent="0.3">
      <c r="A19" s="5">
        <f t="shared" ref="A19:A24" si="5">B18</f>
        <v>21.6</v>
      </c>
      <c r="B19" s="5">
        <f t="shared" si="0"/>
        <v>26.400000000000002</v>
      </c>
      <c r="C19" s="5">
        <f t="shared" si="1"/>
        <v>24</v>
      </c>
      <c r="D19" s="5">
        <f t="shared" si="2"/>
        <v>15</v>
      </c>
      <c r="E19" s="5">
        <f t="shared" si="3"/>
        <v>0.15</v>
      </c>
      <c r="F19" s="5">
        <f t="shared" si="4"/>
        <v>3.1249999999999997E-2</v>
      </c>
      <c r="G19" s="1" t="s">
        <v>16</v>
      </c>
      <c r="H19" s="3">
        <f>SUMPRODUCT(C17:C24,C17:C24,D17:D24)/D25-H17^2</f>
        <v>72.573696000000041</v>
      </c>
    </row>
    <row r="20" spans="1:9" ht="17.399999999999999" outlineLevel="1" x14ac:dyDescent="0.3">
      <c r="A20" s="5">
        <f t="shared" si="5"/>
        <v>26.400000000000002</v>
      </c>
      <c r="B20" s="5">
        <f t="shared" si="0"/>
        <v>31.200000000000003</v>
      </c>
      <c r="C20" s="5">
        <f t="shared" si="1"/>
        <v>28.800000000000004</v>
      </c>
      <c r="D20" s="5">
        <f t="shared" si="2"/>
        <v>25</v>
      </c>
      <c r="E20" s="5">
        <f t="shared" si="3"/>
        <v>0.25</v>
      </c>
      <c r="F20" s="5">
        <f t="shared" si="4"/>
        <v>5.2083333333333329E-2</v>
      </c>
      <c r="G20" s="1" t="s">
        <v>17</v>
      </c>
      <c r="H20" s="3">
        <f>D25*H19/(D25-1)</f>
        <v>73.306763636363669</v>
      </c>
    </row>
    <row r="21" spans="1:9" ht="15.6" outlineLevel="1" x14ac:dyDescent="0.3">
      <c r="A21" s="5">
        <f t="shared" si="5"/>
        <v>31.200000000000003</v>
      </c>
      <c r="B21" s="5">
        <f t="shared" si="0"/>
        <v>36</v>
      </c>
      <c r="C21" s="5">
        <f t="shared" si="1"/>
        <v>33.6</v>
      </c>
      <c r="D21" s="5">
        <f t="shared" si="2"/>
        <v>12</v>
      </c>
      <c r="E21" s="5">
        <f t="shared" si="3"/>
        <v>0.12</v>
      </c>
      <c r="F21" s="5">
        <f t="shared" si="4"/>
        <v>2.4999999999999998E-2</v>
      </c>
      <c r="G21" s="1" t="s">
        <v>18</v>
      </c>
      <c r="H21" s="3">
        <f>SQRT(H20)</f>
        <v>8.561936909155758</v>
      </c>
    </row>
    <row r="22" spans="1:9" outlineLevel="1" x14ac:dyDescent="0.3">
      <c r="A22" s="5">
        <f t="shared" si="5"/>
        <v>36</v>
      </c>
      <c r="B22" s="5">
        <f t="shared" si="0"/>
        <v>40.799999999999997</v>
      </c>
      <c r="C22" s="5">
        <f t="shared" si="1"/>
        <v>38.4</v>
      </c>
      <c r="D22" s="5">
        <f t="shared" si="2"/>
        <v>22</v>
      </c>
      <c r="E22" s="5">
        <f t="shared" si="3"/>
        <v>0.22</v>
      </c>
      <c r="F22" s="5">
        <f t="shared" si="4"/>
        <v>4.583333333333333E-2</v>
      </c>
    </row>
    <row r="23" spans="1:9" outlineLevel="1" x14ac:dyDescent="0.3">
      <c r="A23" s="5">
        <f t="shared" si="5"/>
        <v>40.799999999999997</v>
      </c>
      <c r="B23" s="5">
        <f t="shared" si="0"/>
        <v>45.599999999999994</v>
      </c>
      <c r="C23" s="5">
        <f t="shared" si="1"/>
        <v>43.199999999999996</v>
      </c>
      <c r="D23" s="5">
        <f t="shared" si="2"/>
        <v>6</v>
      </c>
      <c r="E23" s="5">
        <f t="shared" si="3"/>
        <v>0.06</v>
      </c>
      <c r="F23" s="5">
        <f t="shared" si="4"/>
        <v>1.2499999999999999E-2</v>
      </c>
    </row>
    <row r="24" spans="1:9" outlineLevel="1" x14ac:dyDescent="0.3">
      <c r="A24" s="5">
        <f t="shared" si="5"/>
        <v>45.599999999999994</v>
      </c>
      <c r="B24" s="5">
        <f t="shared" si="0"/>
        <v>50.399999999999991</v>
      </c>
      <c r="C24" s="5">
        <f t="shared" si="1"/>
        <v>47.999999999999993</v>
      </c>
      <c r="D24" s="5">
        <f>COUNTIFS($A$2:$J$11,"&gt;="&amp;A24,$A$2:$J$11,"&lt;="&amp;B24)</f>
        <v>6</v>
      </c>
      <c r="E24" s="5">
        <f t="shared" si="3"/>
        <v>0.06</v>
      </c>
      <c r="F24" s="5">
        <f t="shared" si="4"/>
        <v>1.2499999999999999E-2</v>
      </c>
    </row>
    <row r="25" spans="1:9" x14ac:dyDescent="0.3">
      <c r="D25" s="3">
        <f>SUM(D17:D24)</f>
        <v>100</v>
      </c>
    </row>
    <row r="26" spans="1:9" ht="18" x14ac:dyDescent="0.35">
      <c r="A26" s="19" t="s">
        <v>19</v>
      </c>
      <c r="B26" s="19"/>
      <c r="C26" s="19"/>
      <c r="D26" s="19"/>
      <c r="E26" s="19"/>
      <c r="F26" s="19"/>
      <c r="G26" s="19"/>
      <c r="H26" s="19"/>
    </row>
    <row r="27" spans="1:9" ht="18" x14ac:dyDescent="0.4">
      <c r="A27" s="4" t="s">
        <v>7</v>
      </c>
      <c r="B27" s="4" t="s">
        <v>8</v>
      </c>
      <c r="C27" s="4" t="s">
        <v>10</v>
      </c>
      <c r="D27" s="4" t="s">
        <v>20</v>
      </c>
      <c r="E27" s="4" t="s">
        <v>21</v>
      </c>
      <c r="F27" s="4" t="s">
        <v>22</v>
      </c>
      <c r="G27" s="4" t="s">
        <v>23</v>
      </c>
      <c r="H27" s="4" t="s">
        <v>24</v>
      </c>
      <c r="I27" s="4" t="s">
        <v>25</v>
      </c>
    </row>
    <row r="28" spans="1:9" x14ac:dyDescent="0.3">
      <c r="A28" s="6">
        <v>1E-10</v>
      </c>
      <c r="B28" s="5">
        <v>21.6</v>
      </c>
      <c r="C28" s="5">
        <v>14</v>
      </c>
      <c r="D28" s="7">
        <f>_xlfn.NORM.DIST(B28,$H$17,$H$21,1)</f>
        <v>0.12990341265320912</v>
      </c>
      <c r="E28" s="5">
        <f t="shared" ref="E28:E34" si="6">C$36*D28</f>
        <v>12.990341265320913</v>
      </c>
      <c r="F28" s="5">
        <f t="shared" ref="F28:F34" si="7">C28-E28</f>
        <v>1.0096587346790873</v>
      </c>
      <c r="G28" s="5">
        <f t="shared" ref="G28:G34" si="8">F28^2</f>
        <v>1.0194107605137757</v>
      </c>
      <c r="H28" s="5">
        <f>G28/E28</f>
        <v>7.8474517311966266E-2</v>
      </c>
      <c r="I28" s="5">
        <f t="shared" ref="I28:I34" si="9">C28^2/E28</f>
        <v>15.088133251991053</v>
      </c>
    </row>
    <row r="29" spans="1:9" x14ac:dyDescent="0.3">
      <c r="A29" s="5">
        <f t="shared" ref="A29:A34" si="10">B28</f>
        <v>21.6</v>
      </c>
      <c r="B29" s="5">
        <f>A29+D$14</f>
        <v>26.400000000000002</v>
      </c>
      <c r="C29" s="5">
        <v>15</v>
      </c>
      <c r="D29" s="7">
        <f>_xlfn.NORM.DIST(B29,$H$17,$H$21,1)- _xlfn.NORM.DIST(A29,$H$17,$H$21,1)</f>
        <v>0.15571632029935303</v>
      </c>
      <c r="E29" s="5">
        <f t="shared" si="6"/>
        <v>15.571632029935303</v>
      </c>
      <c r="F29" s="5">
        <f t="shared" si="7"/>
        <v>-0.57163202993530327</v>
      </c>
      <c r="G29" s="5">
        <f t="shared" si="8"/>
        <v>0.32676317764795543</v>
      </c>
      <c r="H29" s="5">
        <f t="shared" ref="H29:H34" si="11">G29/E29</f>
        <v>2.0984517038405322E-2</v>
      </c>
      <c r="I29" s="5">
        <f t="shared" si="9"/>
        <v>14.449352487103102</v>
      </c>
    </row>
    <row r="30" spans="1:9" x14ac:dyDescent="0.3">
      <c r="A30" s="5">
        <f t="shared" si="10"/>
        <v>26.400000000000002</v>
      </c>
      <c r="B30" s="5">
        <f>A30+D$14</f>
        <v>31.200000000000003</v>
      </c>
      <c r="C30" s="5">
        <v>25</v>
      </c>
      <c r="D30" s="7">
        <f>_xlfn.NORM.DIST(B30,$H$17,$H$21,1)- _xlfn.NORM.DIST(A30,$H$17,$H$21,1)</f>
        <v>0.21214372532162906</v>
      </c>
      <c r="E30" s="5">
        <f t="shared" si="6"/>
        <v>21.214372532162905</v>
      </c>
      <c r="F30" s="5">
        <f t="shared" si="7"/>
        <v>3.7856274678370951</v>
      </c>
      <c r="G30" s="5">
        <f t="shared" si="8"/>
        <v>14.330975325242697</v>
      </c>
      <c r="H30" s="5">
        <f t="shared" si="11"/>
        <v>0.67553142585365866</v>
      </c>
      <c r="I30" s="5">
        <f t="shared" si="9"/>
        <v>29.461158893690754</v>
      </c>
    </row>
    <row r="31" spans="1:9" x14ac:dyDescent="0.3">
      <c r="A31" s="5">
        <f t="shared" si="10"/>
        <v>31.200000000000003</v>
      </c>
      <c r="B31" s="5">
        <f>A31+D$14</f>
        <v>36</v>
      </c>
      <c r="C31" s="5">
        <v>12</v>
      </c>
      <c r="D31" s="7">
        <f>_xlfn.NORM.DIST(B31,$H$17,$H$21,1)- _xlfn.NORM.DIST(A31,$H$17,$H$21,1)</f>
        <v>0.21279420509573199</v>
      </c>
      <c r="E31" s="5">
        <f t="shared" si="6"/>
        <v>21.2794205095732</v>
      </c>
      <c r="F31" s="5">
        <f t="shared" si="7"/>
        <v>-9.2794205095731996</v>
      </c>
      <c r="G31" s="5">
        <f t="shared" si="8"/>
        <v>86.107644993487739</v>
      </c>
      <c r="H31" s="5">
        <f t="shared" si="11"/>
        <v>4.046522082438738</v>
      </c>
      <c r="I31" s="5">
        <f t="shared" si="9"/>
        <v>6.7671015728655384</v>
      </c>
    </row>
    <row r="32" spans="1:9" x14ac:dyDescent="0.3">
      <c r="A32" s="5">
        <f t="shared" si="10"/>
        <v>36</v>
      </c>
      <c r="B32" s="5">
        <f>A32+D$14</f>
        <v>40.799999999999997</v>
      </c>
      <c r="C32" s="5">
        <v>22</v>
      </c>
      <c r="D32" s="7">
        <f>_xlfn.NORM.DIST(B32,$H$17,$H$21,1)- _xlfn.NORM.DIST(A32,$H$17,$H$21,1)</f>
        <v>0.15715322254483166</v>
      </c>
      <c r="E32" s="5">
        <f t="shared" si="6"/>
        <v>15.715322254483166</v>
      </c>
      <c r="F32" s="5">
        <f t="shared" si="7"/>
        <v>6.2846777455168343</v>
      </c>
      <c r="G32" s="5">
        <f t="shared" si="8"/>
        <v>39.497174364994557</v>
      </c>
      <c r="H32" s="5">
        <f t="shared" si="11"/>
        <v>2.5132907696962472</v>
      </c>
      <c r="I32" s="5">
        <f t="shared" si="9"/>
        <v>30.797968515213082</v>
      </c>
    </row>
    <row r="33" spans="1:9" x14ac:dyDescent="0.3">
      <c r="A33" s="5">
        <f t="shared" si="10"/>
        <v>40.799999999999997</v>
      </c>
      <c r="B33" s="5">
        <f>A33+D$14</f>
        <v>45.599999999999994</v>
      </c>
      <c r="C33" s="5">
        <v>6</v>
      </c>
      <c r="D33" s="7">
        <f>_xlfn.NORM.DIST(B33,$H$17,$H$21,1)- _xlfn.NORM.DIST(A33,$H$17,$H$21,1)</f>
        <v>8.5445105928095066E-2</v>
      </c>
      <c r="E33" s="5">
        <f t="shared" si="6"/>
        <v>8.5445105928095071</v>
      </c>
      <c r="F33" s="5">
        <f t="shared" si="7"/>
        <v>-2.5445105928095071</v>
      </c>
      <c r="G33" s="5">
        <f t="shared" si="8"/>
        <v>6.4745341569197894</v>
      </c>
      <c r="H33" s="5">
        <f t="shared" si="11"/>
        <v>0.75774195450917081</v>
      </c>
      <c r="I33" s="5">
        <f t="shared" si="9"/>
        <v>4.2132313616996635</v>
      </c>
    </row>
    <row r="34" spans="1:9" x14ac:dyDescent="0.3">
      <c r="A34" s="5">
        <f t="shared" si="10"/>
        <v>45.599999999999994</v>
      </c>
      <c r="B34" s="6">
        <v>10000000001</v>
      </c>
      <c r="C34" s="5">
        <v>6</v>
      </c>
      <c r="D34" s="7">
        <f>1- _xlfn.NORM.DIST(A34,$H$17,$H$21,1)</f>
        <v>4.6844008157150063E-2</v>
      </c>
      <c r="E34" s="5">
        <f t="shared" si="6"/>
        <v>4.6844008157150068</v>
      </c>
      <c r="F34" s="5">
        <f t="shared" si="7"/>
        <v>1.3155991842849932</v>
      </c>
      <c r="G34" s="5">
        <f t="shared" si="8"/>
        <v>1.7308012136913395</v>
      </c>
      <c r="H34" s="5">
        <f t="shared" si="11"/>
        <v>0.36948187863961796</v>
      </c>
      <c r="I34" s="5">
        <f t="shared" si="9"/>
        <v>7.6850810629246116</v>
      </c>
    </row>
    <row r="36" spans="1:9" ht="18" x14ac:dyDescent="0.4">
      <c r="A36" s="8" t="s">
        <v>26</v>
      </c>
      <c r="C36" s="3">
        <f>SUM(C28:C34)</f>
        <v>100</v>
      </c>
      <c r="D36" s="3">
        <f>SUM(D28:D34)</f>
        <v>1</v>
      </c>
      <c r="E36" s="3">
        <f>SUM(E28:E33)</f>
        <v>95.315599184284991</v>
      </c>
      <c r="F36" s="3"/>
      <c r="G36" s="1" t="s">
        <v>27</v>
      </c>
      <c r="H36" s="3">
        <f>SUM(H28:H34)</f>
        <v>8.4620271454878058</v>
      </c>
      <c r="I36" s="3">
        <f>SUM(I28:I34)</f>
        <v>108.46202714548781</v>
      </c>
    </row>
    <row r="37" spans="1:9" ht="18" x14ac:dyDescent="0.4">
      <c r="A37" s="3"/>
      <c r="B37" s="3"/>
      <c r="C37" s="1" t="s">
        <v>28</v>
      </c>
      <c r="D37" s="3">
        <v>4</v>
      </c>
      <c r="E37" s="3"/>
      <c r="F37" s="3"/>
      <c r="G37" s="1" t="s">
        <v>29</v>
      </c>
      <c r="H37" s="3">
        <f>_xlfn.CHISQ.INV.RT(0.05,D37)</f>
        <v>9.4877290367811575</v>
      </c>
    </row>
    <row r="40" spans="1:9" x14ac:dyDescent="0.3">
      <c r="A40" s="10"/>
      <c r="B40" s="11"/>
      <c r="C40" s="11"/>
      <c r="D40" s="5">
        <v>0</v>
      </c>
      <c r="E40" s="11"/>
      <c r="F40" s="12"/>
    </row>
    <row r="41" spans="1:9" x14ac:dyDescent="0.3">
      <c r="A41" s="7" t="s">
        <v>30</v>
      </c>
      <c r="B41" s="5">
        <v>0</v>
      </c>
      <c r="C41" s="5" t="s">
        <v>31</v>
      </c>
      <c r="D41" s="5">
        <v>14.4</v>
      </c>
      <c r="E41" s="5" t="s">
        <v>32</v>
      </c>
      <c r="F41" s="13"/>
    </row>
    <row r="42" spans="1:9" x14ac:dyDescent="0.3">
      <c r="A42" s="7"/>
      <c r="B42" s="5">
        <v>0.04</v>
      </c>
      <c r="C42" s="5" t="s">
        <v>31</v>
      </c>
      <c r="D42" s="5">
        <v>14.4</v>
      </c>
      <c r="E42" s="5" t="s">
        <v>33</v>
      </c>
      <c r="F42" s="5">
        <v>19.2</v>
      </c>
    </row>
    <row r="43" spans="1:9" x14ac:dyDescent="0.3">
      <c r="A43" s="7"/>
      <c r="B43" s="5">
        <v>0.14000000000000001</v>
      </c>
      <c r="C43" s="5" t="s">
        <v>31</v>
      </c>
      <c r="D43" s="5">
        <v>19.2</v>
      </c>
      <c r="E43" s="5" t="s">
        <v>33</v>
      </c>
      <c r="F43" s="5">
        <v>24</v>
      </c>
    </row>
    <row r="44" spans="1:9" x14ac:dyDescent="0.3">
      <c r="A44" s="14"/>
      <c r="B44" s="5">
        <v>0.28999999999999998</v>
      </c>
      <c r="C44" s="5" t="s">
        <v>31</v>
      </c>
      <c r="D44" s="5">
        <v>24</v>
      </c>
      <c r="E44" s="5" t="s">
        <v>33</v>
      </c>
      <c r="F44" s="5">
        <v>28.8</v>
      </c>
    </row>
    <row r="45" spans="1:9" x14ac:dyDescent="0.3">
      <c r="A45" s="7"/>
      <c r="B45" s="5">
        <v>0.54</v>
      </c>
      <c r="C45" s="5" t="s">
        <v>31</v>
      </c>
      <c r="D45" s="5">
        <v>28.8</v>
      </c>
      <c r="E45" s="5" t="s">
        <v>33</v>
      </c>
      <c r="F45" s="5">
        <v>33.6</v>
      </c>
    </row>
    <row r="46" spans="1:9" x14ac:dyDescent="0.3">
      <c r="A46" s="7"/>
      <c r="B46" s="5">
        <v>0.66</v>
      </c>
      <c r="C46" s="5" t="s">
        <v>31</v>
      </c>
      <c r="D46" s="5">
        <v>33.6</v>
      </c>
      <c r="E46" s="5" t="s">
        <v>33</v>
      </c>
      <c r="F46" s="5">
        <v>38.4</v>
      </c>
    </row>
    <row r="47" spans="1:9" x14ac:dyDescent="0.3">
      <c r="A47" s="7"/>
      <c r="B47" s="5">
        <v>0.88</v>
      </c>
      <c r="C47" s="5" t="s">
        <v>31</v>
      </c>
      <c r="D47" s="5">
        <v>38.4</v>
      </c>
      <c r="E47" s="5" t="s">
        <v>33</v>
      </c>
      <c r="F47" s="5">
        <v>43.2</v>
      </c>
    </row>
    <row r="48" spans="1:9" x14ac:dyDescent="0.3">
      <c r="A48" s="7"/>
      <c r="B48" s="5">
        <v>0.94</v>
      </c>
      <c r="C48" s="5" t="s">
        <v>31</v>
      </c>
      <c r="D48" s="5">
        <v>43.2</v>
      </c>
      <c r="E48" s="5" t="s">
        <v>33</v>
      </c>
      <c r="F48" s="5">
        <v>48</v>
      </c>
    </row>
    <row r="49" spans="1:6" x14ac:dyDescent="0.3">
      <c r="A49" s="7"/>
      <c r="B49" s="5">
        <v>1</v>
      </c>
      <c r="C49" s="5" t="s">
        <v>31</v>
      </c>
      <c r="D49" s="5">
        <v>48</v>
      </c>
      <c r="E49" s="5" t="s">
        <v>34</v>
      </c>
      <c r="F49" s="13"/>
    </row>
    <row r="50" spans="1:6" x14ac:dyDescent="0.3">
      <c r="A50" s="15"/>
      <c r="B50" s="16"/>
      <c r="C50" s="16"/>
      <c r="D50" s="5">
        <v>60</v>
      </c>
      <c r="E50" s="16"/>
      <c r="F50" s="17"/>
    </row>
  </sheetData>
  <mergeCells count="7">
    <mergeCell ref="G18:I18"/>
    <mergeCell ref="A26:H26"/>
    <mergeCell ref="A1:C1"/>
    <mergeCell ref="A12:C12"/>
    <mergeCell ref="A14:C14"/>
    <mergeCell ref="A15:F15"/>
    <mergeCell ref="G16:I16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Илья</cp:lastModifiedBy>
  <cp:revision>1</cp:revision>
  <dcterms:created xsi:type="dcterms:W3CDTF">2006-09-16T00:00:00Z</dcterms:created>
  <dcterms:modified xsi:type="dcterms:W3CDTF">2022-12-16T17:36:48Z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