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ТВ\Лаба 2\"/>
    </mc:Choice>
  </mc:AlternateContent>
  <xr:revisionPtr revIDLastSave="0" documentId="13_ncr:1_{F7E2D2ED-3A2E-43A5-A264-E0CC9796C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B50" i="1" s="1"/>
  <c r="I8" i="1"/>
  <c r="B51" i="1" s="1"/>
  <c r="I9" i="1"/>
  <c r="B52" i="1" s="1"/>
  <c r="I10" i="1"/>
  <c r="B53" i="1" s="1"/>
  <c r="I11" i="1"/>
  <c r="B54" i="1" s="1"/>
  <c r="I12" i="1"/>
  <c r="B55" i="1" s="1"/>
  <c r="I13" i="1"/>
  <c r="B56" i="1" s="1"/>
  <c r="B57" i="1"/>
  <c r="A35" i="1"/>
  <c r="L8" i="1"/>
  <c r="L9" i="1"/>
  <c r="L10" i="1"/>
  <c r="L11" i="1"/>
  <c r="L12" i="1"/>
  <c r="L13" i="1"/>
  <c r="L7" i="1"/>
  <c r="K8" i="1"/>
  <c r="K9" i="1"/>
  <c r="K10" i="1"/>
  <c r="K11" i="1"/>
  <c r="K12" i="1"/>
  <c r="K13" i="1"/>
  <c r="K7" i="1"/>
  <c r="G7" i="1"/>
  <c r="C50" i="1" s="1"/>
  <c r="B14" i="1"/>
  <c r="E35" i="1" s="1"/>
  <c r="B19" i="1"/>
  <c r="H8" i="1"/>
  <c r="H9" i="1"/>
  <c r="H10" i="1"/>
  <c r="H11" i="1"/>
  <c r="H12" i="1"/>
  <c r="H13" i="1"/>
  <c r="H7" i="1"/>
  <c r="G8" i="1"/>
  <c r="C51" i="1" s="1"/>
  <c r="G9" i="1"/>
  <c r="C52" i="1" s="1"/>
  <c r="G10" i="1"/>
  <c r="C53" i="1" s="1"/>
  <c r="G11" i="1"/>
  <c r="C54" i="1" s="1"/>
  <c r="G12" i="1"/>
  <c r="C55" i="1" s="1"/>
  <c r="G13" i="1"/>
  <c r="C56" i="1" s="1"/>
  <c r="C57" i="1"/>
  <c r="A24" i="1"/>
  <c r="D16" i="1"/>
  <c r="D19" i="1" s="1"/>
  <c r="A14" i="1"/>
  <c r="A25" i="1" s="1"/>
  <c r="E8" i="1"/>
  <c r="E9" i="1"/>
  <c r="E10" i="1"/>
  <c r="E11" i="1"/>
  <c r="E12" i="1"/>
  <c r="E13" i="1"/>
  <c r="E7" i="1"/>
  <c r="D8" i="1"/>
  <c r="M8" i="1" s="1"/>
  <c r="D9" i="1"/>
  <c r="M9" i="1" s="1"/>
  <c r="D10" i="1"/>
  <c r="M10" i="1" s="1"/>
  <c r="D11" i="1"/>
  <c r="M11" i="1" s="1"/>
  <c r="D12" i="1"/>
  <c r="M12" i="1" s="1"/>
  <c r="D13" i="1"/>
  <c r="M13" i="1" s="1"/>
  <c r="D7" i="1"/>
  <c r="M7" i="1" s="1"/>
  <c r="C8" i="1"/>
  <c r="C9" i="1"/>
  <c r="C10" i="1"/>
  <c r="C11" i="1"/>
  <c r="C12" i="1"/>
  <c r="C13" i="1"/>
  <c r="C7" i="1"/>
  <c r="D24" i="1" l="1"/>
  <c r="B58" i="1"/>
  <c r="M14" i="1"/>
  <c r="E37" i="1" s="1"/>
  <c r="L14" i="1"/>
  <c r="C37" i="1" s="1"/>
  <c r="B35" i="1"/>
  <c r="A36" i="1"/>
  <c r="B24" i="1"/>
  <c r="K14" i="1"/>
  <c r="C58" i="1"/>
  <c r="C14" i="1"/>
  <c r="D14" i="1"/>
  <c r="E14" i="1"/>
  <c r="B25" i="1" l="1"/>
  <c r="A29" i="1" s="1" a="1"/>
  <c r="C35" i="1"/>
  <c r="A37" i="1"/>
  <c r="B36" i="1"/>
  <c r="D25" i="1"/>
  <c r="E36" i="1"/>
  <c r="B37" i="1"/>
  <c r="A41" i="1" s="1" a="1"/>
  <c r="C36" i="1"/>
  <c r="A29" i="1" l="1"/>
  <c r="D29" i="1" s="1" a="1"/>
  <c r="A30" i="1"/>
  <c r="B30" i="1"/>
  <c r="B29" i="1"/>
  <c r="A41" i="1"/>
  <c r="B41" i="1"/>
  <c r="A43" i="1"/>
  <c r="C41" i="1"/>
  <c r="C43" i="1"/>
  <c r="B42" i="1"/>
  <c r="B43" i="1"/>
  <c r="C42" i="1"/>
  <c r="A42" i="1"/>
  <c r="E41" i="1" l="1" a="1"/>
  <c r="D29" i="1"/>
  <c r="D30" i="1"/>
  <c r="E41" i="1" l="1"/>
  <c r="E42" i="1"/>
  <c r="E4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<sst xmlns="http://schemas.openxmlformats.org/spreadsheetml/2006/main" count="33" uniqueCount="32">
  <si>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</si>
  <si>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Y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</si>
  <si>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Y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</si>
  <si>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vertAlign val="superscript"/>
        <sz val="12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</si>
  <si>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vertAlign val="superscript"/>
        <sz val="12"/>
        <color theme="1"/>
        <rFont val="Calibri"/>
        <family val="2"/>
        <charset val="204"/>
        <scheme val="minor"/>
      </rPr>
      <t>2</t>
    </r>
  </si>
  <si>
    <t>r =</t>
  </si>
  <si>
    <t>n =</t>
  </si>
  <si>
    <t>Кол-во</t>
  </si>
  <si>
    <t>Коф. Кореляции</t>
  </si>
  <si>
    <r>
      <t>t</t>
    </r>
    <r>
      <rPr>
        <vertAlign val="subscript"/>
        <sz val="12"/>
        <color theme="1"/>
        <rFont val="Calibri"/>
        <family val="2"/>
        <scheme val="minor"/>
      </rPr>
      <t>табл.</t>
    </r>
    <r>
      <rPr>
        <sz val="12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</si>
  <si>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2"/>
        <color theme="1"/>
        <rFont val="Calibri"/>
        <family val="2"/>
        <scheme val="minor"/>
      </rPr>
      <t>расч.</t>
    </r>
    <r>
      <rPr>
        <sz val="12"/>
        <color theme="1"/>
        <rFont val="Calibri"/>
        <family val="2"/>
        <scheme val="minor"/>
      </rPr>
      <t xml:space="preserve"> =</t>
    </r>
  </si>
  <si>
    <r>
      <t>α</t>
    </r>
    <r>
      <rPr>
        <sz val="15.9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=</t>
    </r>
  </si>
  <si>
    <t>распределения Стьюдента</t>
  </si>
  <si>
    <t>уровень значимости</t>
  </si>
  <si>
    <t>Система нормальных уравнений: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</si>
  <si>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</si>
  <si>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= </t>
    </r>
  </si>
  <si>
    <r>
      <t>ln|Y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scheme val="minor"/>
      </rPr>
      <t>|</t>
    </r>
  </si>
  <si>
    <r>
      <t>1 / 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</si>
  <si>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 xml:space="preserve"> </t>
  </si>
  <si>
    <r>
      <t>X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</si>
  <si>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vertAlign val="superscript"/>
        <sz val="12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</si>
  <si>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scheme val="minor"/>
      </rPr>
      <t>Y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</si>
  <si>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r>
      <t>b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</si>
  <si>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</si>
  <si>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</si>
  <si>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2"/>
        <color theme="1"/>
        <rFont val="Calibri"/>
        <family val="2"/>
        <scheme val="minor"/>
      </rPr>
      <t>р</t>
    </r>
    <r>
      <rPr>
        <sz val="12"/>
        <color theme="1"/>
        <rFont val="Calibri"/>
        <family val="2"/>
        <scheme val="minor"/>
      </rPr>
      <t xml:space="preserve"> &gt; t</t>
    </r>
    <r>
      <rPr>
        <vertAlign val="subscript"/>
        <sz val="12"/>
        <color theme="1"/>
        <rFont val="Calibri"/>
        <family val="2"/>
        <scheme val="minor"/>
      </rPr>
      <t>т</t>
    </r>
  </si>
  <si>
    <r>
      <t>lnX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</si>
  <si>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r>
      <t>lnX</t>
    </r>
    <r>
      <rPr>
        <vertAlign val="subscript"/>
        <sz val="12"/>
        <color theme="1"/>
        <rFont val="Calibri"/>
        <family val="2"/>
        <scheme val="minor"/>
      </rPr>
      <t>i</t>
    </r>
  </si>
  <si>
    <r>
      <t>ln|Y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|</t>
    </r>
  </si>
  <si>
    <t>Т,град С</t>
  </si>
  <si>
    <t>С_с.б.,%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</si>
</sst>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5.95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C1E0E"/>
        <bgColor indexed="64"/>
      </patternFill>
    </fill>
    <fill>
      <patternFill patternType="solid">
        <fgColor rgb="FF1E2E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2" borderId="11" xfId="0" applyFill="1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3" borderId="1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3" fillId="5" borderId="3" xfId="0" applyFont="1" applyFill="1" applyBorder="1" applyAlignment="1">
      <alignment horizontal="center"/>
    </xf>
    <xf numFmtId="0" fontId="0" fillId="5" borderId="6" xfId="0" applyFill="1" applyBorder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3" fillId="7" borderId="2" xfId="0" applyFont="1" applyFill="1" applyBorder="1" applyAlignment="1">
      <alignment horizontal="center"/>
    </xf>
    <xf numFmtId="0" fontId="0" fillId="7" borderId="5" xfId="0" applyFill="1" applyBorder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3" xfId="0" applyFill="1" applyBorder="1"/>
    <xf numFmtId="0" fontId="0" fillId="10" borderId="21" xfId="0" applyFill="1" applyBorder="1"/>
    <xf numFmtId="0" fontId="0" fillId="10" borderId="18" xfId="0" applyFill="1" applyBorder="1"/>
    <xf numFmtId="0" fontId="3" fillId="11" borderId="11" xfId="0" applyFont="1" applyFill="1" applyBorder="1"/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6" xfId="0" applyFill="1" applyBorder="1"/>
    <xf numFmtId="0" fontId="0" fillId="11" borderId="17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8" xfId="0" applyFill="1" applyBorder="1"/>
    <xf numFmtId="0" fontId="0" fillId="12" borderId="10" xfId="0" applyFill="1" applyBorder="1"/>
    <xf numFmtId="0" fontId="3" fillId="14" borderId="23" xfId="0" applyFont="1" applyFill="1" applyBorder="1" applyAlignment="1">
      <alignment horizontal="center"/>
    </xf>
    <xf numFmtId="0" fontId="0" fillId="14" borderId="23" xfId="0" applyFill="1" applyBorder="1"/>
    <xf numFmtId="0" fontId="0" fillId="14" borderId="23" xfId="0" applyFill="1" applyBorder="1" applyAlignment="1">
      <alignment horizontal="center"/>
    </xf>
    <xf numFmtId="0" fontId="3" fillId="14" borderId="23" xfId="0" applyFont="1" applyFill="1" applyBorder="1"/>
    <xf numFmtId="0" fontId="0" fillId="15" borderId="1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7" borderId="0" xfId="0" applyFill="1"/>
    <xf numFmtId="0" fontId="0" fillId="17" borderId="17" xfId="0" applyFill="1" applyBorder="1"/>
    <xf numFmtId="0" fontId="0" fillId="16" borderId="13" xfId="0" applyFill="1" applyBorder="1"/>
    <xf numFmtId="0" fontId="0" fillId="13" borderId="24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8" borderId="0" xfId="0" applyFill="1"/>
    <xf numFmtId="0" fontId="0" fillId="18" borderId="17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12" borderId="25" xfId="0" applyFill="1" applyBorder="1"/>
    <xf numFmtId="0" fontId="0" fillId="12" borderId="26" xfId="0" applyFill="1" applyBorder="1"/>
    <xf numFmtId="0" fontId="3" fillId="15" borderId="1" xfId="0" applyFont="1" applyFill="1" applyBorder="1" applyAlignment="1">
      <alignment horizontal="center"/>
    </xf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25" xfId="0" applyFill="1" applyBorder="1"/>
    <xf numFmtId="0" fontId="0" fillId="15" borderId="27" xfId="0" applyFill="1" applyBorder="1"/>
    <xf numFmtId="0" fontId="0" fillId="15" borderId="26" xfId="0" applyFill="1" applyBorder="1"/>
    <xf numFmtId="0" fontId="0" fillId="13" borderId="2" xfId="0" applyFill="1" applyBorder="1"/>
    <xf numFmtId="0" fontId="0" fillId="13" borderId="4" xfId="0" applyFill="1" applyBorder="1"/>
    <xf numFmtId="0" fontId="0" fillId="13" borderId="8" xfId="0" applyFill="1" applyBorder="1"/>
    <xf numFmtId="0" fontId="0" fillId="13" borderId="10" xfId="0" applyFill="1" applyBorder="1"/>
    <xf numFmtId="0" fontId="0" fillId="13" borderId="25" xfId="0" applyFill="1" applyBorder="1"/>
    <xf numFmtId="0" fontId="0" fillId="13" borderId="26" xfId="0" applyFill="1" applyBorder="1"/>
    <xf numFmtId="0" fontId="0" fillId="16" borderId="25" xfId="0" applyFill="1" applyBorder="1"/>
    <xf numFmtId="0" fontId="0" fillId="16" borderId="27" xfId="0" applyFill="1" applyBorder="1"/>
    <xf numFmtId="0" fontId="0" fillId="16" borderId="26" xfId="0" applyFill="1" applyBorder="1"/>
    <xf numFmtId="0" fontId="3" fillId="11" borderId="18" xfId="0" applyFon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/>
    <xf numFmtId="0" fontId="3" fillId="3" borderId="4" xfId="0" applyFont="1" applyFill="1" applyBorder="1" applyAlignment="1">
      <alignment horizontal="center"/>
    </xf>
    <xf numFmtId="0" fontId="0" fillId="3" borderId="7" xfId="0" applyFill="1" applyBorder="1"/>
    <xf numFmtId="0" fontId="0" fillId="14" borderId="30" xfId="0" applyFill="1" applyBorder="1"/>
    <xf numFmtId="0" fontId="3" fillId="4" borderId="4" xfId="0" applyFont="1" applyFill="1" applyBorder="1" applyAlignment="1">
      <alignment horizontal="center"/>
    </xf>
    <xf numFmtId="0" fontId="0" fillId="4" borderId="7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5" xfId="0" applyFill="1" applyBorder="1"/>
    <xf numFmtId="0" fontId="0" fillId="14" borderId="35" xfId="0" applyFill="1" applyBorder="1" applyAlignment="1">
      <alignment horizontal="center"/>
    </xf>
    <xf numFmtId="0" fontId="3" fillId="14" borderId="35" xfId="0" applyFont="1" applyFill="1" applyBorder="1"/>
    <xf numFmtId="0" fontId="0" fillId="14" borderId="36" xfId="0" applyFill="1" applyBorder="1"/>
    <xf numFmtId="0" fontId="0" fillId="14" borderId="3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E2E14"/>
      <color rgb="FF2C1E0E"/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Корреляционное поле</a:t>
            </a:r>
            <a:r>
              <a:rPr lang="en-US" sz="1400" b="0" i="0" u="none" strike="noStrike" baseline="0"/>
              <a:t> (</a:t>
            </a:r>
            <a:r>
              <a:rPr lang="ru-RU" sz="1400" b="0" i="0" u="none" strike="noStrike" baseline="0"/>
              <a:t>линейная</a:t>
            </a:r>
            <a:r>
              <a:rPr lang="en-US" sz="1400" b="0" i="0" u="none" strike="noStrike" baseline="0"/>
              <a:t>)</a:t>
            </a:r>
            <a:endParaRPr lang="ru-RU"/>
          </a:p>
        </c:rich>
      </c:tx>
      <c:layout>
        <c:manualLayout>
          <c:xMode val="edge"/>
          <c:yMode val="edge"/>
          <c:x val="0.17938532336072419"/>
          <c:y val="2.7749127912705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625786100623238"/>
                  <c:y val="2.83463764052104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0391852057561341"/>
                  <c:y val="8.36617565795592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Sheet1!$A$7:$A$13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Sheet1!$B$7:$B$13</c:f>
              <c:numCache>
                <c:formatCode>General</c:formatCode>
                <c:ptCount val="7"/>
                <c:pt idx="0">
                  <c:v>0.73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A-482F-BAD6-9D9D4FC0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71775"/>
        <c:axId val="1906865119"/>
      </c:scatterChart>
      <c:valAx>
        <c:axId val="190687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65119"/>
        <c:crosses val="autoZero"/>
        <c:crossBetween val="midCat"/>
      </c:valAx>
      <c:valAx>
        <c:axId val="19068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7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Корреляционное поле </a:t>
            </a:r>
          </a:p>
          <a:p>
            <a:pPr>
              <a:defRPr/>
            </a:pPr>
            <a:r>
              <a:rPr lang="ru-RU" sz="1400" b="0" i="0" u="none" strike="noStrike" baseline="0"/>
              <a:t>(полиномиальная)</a:t>
            </a:r>
            <a:endParaRPr lang="ru-RU"/>
          </a:p>
        </c:rich>
      </c:tx>
      <c:layout>
        <c:manualLayout>
          <c:xMode val="edge"/>
          <c:yMode val="edge"/>
          <c:x val="0.28099176641026929"/>
          <c:y val="2.7749127912705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9485391886417787"/>
                  <c:y val="4.0626238604835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Sheet1!$A$7:$A$13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Sheet1!$B$7:$B$13</c:f>
              <c:numCache>
                <c:formatCode>General</c:formatCode>
                <c:ptCount val="7"/>
                <c:pt idx="0">
                  <c:v>0.73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A2-4DA0-B937-7C550A64D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71775"/>
        <c:axId val="1906865119"/>
      </c:scatterChart>
      <c:valAx>
        <c:axId val="190687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65119"/>
        <c:crosses val="autoZero"/>
        <c:crossBetween val="midCat"/>
      </c:valAx>
      <c:valAx>
        <c:axId val="19068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7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Корреляционное поле </a:t>
            </a:r>
            <a:endParaRPr lang="en-US" sz="1400" b="0" i="0" u="none" strike="noStrike" baseline="0"/>
          </a:p>
          <a:p>
            <a:pPr>
              <a:defRPr/>
            </a:pPr>
            <a:r>
              <a:rPr lang="ru-RU" sz="1400" b="0" i="0" u="none" strike="noStrike" baseline="0">
                <a:effectLst/>
              </a:rPr>
              <a:t>(Экспоненциальная, степенная)</a:t>
            </a:r>
            <a:endParaRPr lang="ru-RU"/>
          </a:p>
        </c:rich>
      </c:tx>
      <c:layout>
        <c:manualLayout>
          <c:xMode val="edge"/>
          <c:yMode val="edge"/>
          <c:x val="0.21279294150333933"/>
          <c:y val="2.7749127912705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134869538519728"/>
                  <c:y val="0.48584842652021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1264013037392615"/>
                  <c:y val="0.48584842652021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Sheet1!$A$7:$A$13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Sheet1!$G$7:$G$13</c:f>
              <c:numCache>
                <c:formatCode>General</c:formatCode>
                <c:ptCount val="7"/>
                <c:pt idx="0">
                  <c:v>-0.31471074483970024</c:v>
                </c:pt>
                <c:pt idx="1">
                  <c:v>-0.71334988787746478</c:v>
                </c:pt>
                <c:pt idx="2">
                  <c:v>-0.84397007029452897</c:v>
                </c:pt>
                <c:pt idx="3">
                  <c:v>-0.94160853985844495</c:v>
                </c:pt>
                <c:pt idx="4">
                  <c:v>-0.9942522733438669</c:v>
                </c:pt>
                <c:pt idx="5">
                  <c:v>-1.0498221244986778</c:v>
                </c:pt>
                <c:pt idx="6">
                  <c:v>-1.5606477482646683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EF-48BE-9078-93091A95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71775"/>
        <c:axId val="1906865119"/>
      </c:scatterChart>
      <c:valAx>
        <c:axId val="190687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65119"/>
        <c:crosses val="autoZero"/>
        <c:crossBetween val="midCat"/>
      </c:valAx>
      <c:valAx>
        <c:axId val="19068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7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Корреляционное поле</a:t>
            </a:r>
            <a:r>
              <a:rPr lang="en-US" sz="1400" b="0" i="0" u="none" strike="noStrike" baseline="0"/>
              <a:t> (</a:t>
            </a:r>
            <a:r>
              <a:rPr lang="ru-RU" sz="1400" b="0" i="0" u="none" strike="noStrike" baseline="0"/>
              <a:t>линейная</a:t>
            </a:r>
            <a:r>
              <a:rPr lang="en-US" sz="1400" b="0" i="0" u="none" strike="noStrike" baseline="0"/>
              <a:t>)</a:t>
            </a:r>
            <a:endParaRPr lang="ru-RU"/>
          </a:p>
        </c:rich>
      </c:tx>
      <c:layout>
        <c:manualLayout>
          <c:xMode val="edge"/>
          <c:yMode val="edge"/>
          <c:x val="0.17938532336072419"/>
          <c:y val="2.7749127912705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944905165013133E-2"/>
                  <c:y val="0.55082350495233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Sheet1!$B$50:$B$57</c:f>
              <c:numCache>
                <c:formatCode>General</c:formatCode>
                <c:ptCount val="8"/>
                <c:pt idx="0">
                  <c:v>0</c:v>
                </c:pt>
                <c:pt idx="1">
                  <c:v>4.290459441148391</c:v>
                </c:pt>
                <c:pt idx="2">
                  <c:v>4.4426512564903167</c:v>
                </c:pt>
                <c:pt idx="3">
                  <c:v>4.5538768916005408</c:v>
                </c:pt>
                <c:pt idx="4">
                  <c:v>4.6347289882296359</c:v>
                </c:pt>
                <c:pt idx="5">
                  <c:v>4.7449321283632502</c:v>
                </c:pt>
                <c:pt idx="6">
                  <c:v>4.8675344504555822</c:v>
                </c:pt>
                <c:pt idx="7">
                  <c:v>0</c:v>
                </c:pt>
              </c:numCache>
            </c:numRef>
          </c:xVal>
          <c:yVal>
            <c:numRef>
              <c:f>Sheet1!$C$50:$C$57</c:f>
              <c:numCache>
                <c:formatCode>General</c:formatCode>
                <c:ptCount val="8"/>
                <c:pt idx="0">
                  <c:v>-0.31471074483970024</c:v>
                </c:pt>
                <c:pt idx="1">
                  <c:v>-0.71334988787746478</c:v>
                </c:pt>
                <c:pt idx="2">
                  <c:v>-0.84397007029452897</c:v>
                </c:pt>
                <c:pt idx="3">
                  <c:v>-0.94160853985844495</c:v>
                </c:pt>
                <c:pt idx="4">
                  <c:v>-0.9942522733438669</c:v>
                </c:pt>
                <c:pt idx="5">
                  <c:v>-1.0498221244986778</c:v>
                </c:pt>
                <c:pt idx="6">
                  <c:v>-1.5606477482646683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3A-4332-8FF4-CD7E984F7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71775"/>
        <c:axId val="1906865119"/>
      </c:scatterChart>
      <c:valAx>
        <c:axId val="190687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65119"/>
        <c:crosses val="autoZero"/>
        <c:crossBetween val="midCat"/>
      </c:valAx>
      <c:valAx>
        <c:axId val="19068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687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75050</xdr:colOff>
      <xdr:row>3</xdr:row>
      <xdr:rowOff>145294</xdr:rowOff>
    </xdr:from>
    <xdr:to>
      <xdr:col>21</xdr:col>
      <xdr:colOff>67723</xdr:colOff>
      <xdr:row>16</xdr:row>
      <xdr:rowOff>143729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B6E3E7-383B-487A-AE1C-4C43F0D95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108648</xdr:colOff>
      <xdr:row>18</xdr:row>
      <xdr:rowOff>11206</xdr:rowOff>
    </xdr:from>
    <xdr:to>
      <xdr:col>21</xdr:col>
      <xdr:colOff>101321</xdr:colOff>
      <xdr:row>31</xdr:row>
      <xdr:rowOff>133880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1084C3-5741-489F-8BE8-E4FDB0EC9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108648</xdr:colOff>
      <xdr:row>31</xdr:row>
      <xdr:rowOff>143728</xdr:rowOff>
    </xdr:from>
    <xdr:to>
      <xdr:col>21</xdr:col>
      <xdr:colOff>101321</xdr:colOff>
      <xdr:row>46</xdr:row>
      <xdr:rowOff>26206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511C0C-AFC0-4519-83F3-ED596A7E4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600075</xdr:colOff>
      <xdr:row>47</xdr:row>
      <xdr:rowOff>152400</xdr:rowOff>
    </xdr:from>
    <xdr:to>
      <xdr:col>10</xdr:col>
      <xdr:colOff>592748</xdr:colOff>
      <xdr:row>61</xdr:row>
      <xdr:rowOff>169885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E8A8052-20BB-4797-A3B8-CA99AF636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4" zoomScaleNormal="100" workbookViewId="0">
      <selection activeCell="G21" sqref="G21"/>
    </sheetView>
  </sheetViews>
  <sheetFormatPr defaultRowHeight="14.4" x14ac:dyDescent="0.3"/>
  <sheetData>
    <row r="1" spans="1:13" x14ac:dyDescent="0.3">
      <c r="A1" s="10" t="s">
        <v>30</v>
      </c>
      <c r="B1" s="10">
        <v>0</v>
      </c>
      <c r="C1" s="10">
        <v>73</v>
      </c>
      <c r="D1" s="10">
        <v>85</v>
      </c>
      <c r="E1" s="10">
        <v>95</v>
      </c>
      <c r="F1" s="10">
        <v>103</v>
      </c>
      <c r="G1" s="10">
        <v>115</v>
      </c>
      <c r="H1" s="10">
        <v>130</v>
      </c>
    </row>
    <row r="2" spans="1:13" x14ac:dyDescent="0.3">
      <c r="A2" s="10" t="s">
        <v>31</v>
      </c>
      <c r="B2" s="10">
        <v>0.73</v>
      </c>
      <c r="C2" s="10">
        <v>0.49</v>
      </c>
      <c r="D2" s="10">
        <v>0.43</v>
      </c>
      <c r="E2" s="10">
        <v>0.39</v>
      </c>
      <c r="F2" s="10">
        <v>0.37</v>
      </c>
      <c r="G2" s="10">
        <v>0.35</v>
      </c>
      <c r="H2" s="10">
        <v>0.21</v>
      </c>
    </row>
    <row r="4" spans="1:13" ht="16.5" customHeight="1" x14ac:dyDescent="0.4">
      <c r="A4" s="3" t="s">
        <v>11</v>
      </c>
      <c r="B4" s="1">
        <v>0.05</v>
      </c>
      <c r="C4" t="s">
        <v>13</v>
      </c>
    </row>
    <row r="6" spans="1:13" ht="18.600000000000001" x14ac:dyDescent="0.4">
      <c r="A6" s="11" t="s">
        <v>0</v>
      </c>
      <c r="B6" s="12" t="s">
        <v>1</v>
      </c>
      <c r="C6" s="15" t="s">
        <v>2</v>
      </c>
      <c r="D6" s="17" t="s">
        <v>3</v>
      </c>
      <c r="E6" s="18" t="s">
        <v>4</v>
      </c>
      <c r="G6" s="21" t="s">
        <v>17</v>
      </c>
      <c r="H6" s="97" t="s">
        <v>18</v>
      </c>
      <c r="I6" s="99" t="s">
        <v>27</v>
      </c>
      <c r="K6" s="23" t="s">
        <v>20</v>
      </c>
      <c r="L6" s="24" t="s">
        <v>21</v>
      </c>
      <c r="M6" s="25" t="s">
        <v>22</v>
      </c>
    </row>
    <row r="7" spans="1:13" x14ac:dyDescent="0.3">
      <c r="A7" s="13">
        <v>0</v>
      </c>
      <c r="B7" s="14">
        <v>0.73</v>
      </c>
      <c r="C7" s="16">
        <f xml:space="preserve"> A7 * B7</f>
        <v>0</v>
      </c>
      <c r="D7" s="19">
        <f xml:space="preserve"> A7^2</f>
        <v>0</v>
      </c>
      <c r="E7" s="20">
        <f xml:space="preserve"> B7^2</f>
        <v>0.53289999999999993</v>
      </c>
      <c r="G7" s="22">
        <f xml:space="preserve"> LN(ABS(B7))</f>
        <v>-0.31471074483970024</v>
      </c>
      <c r="H7" s="98" t="e">
        <f xml:space="preserve"> 1/A7</f>
        <v>#DIV/0!</v>
      </c>
      <c r="I7" s="100" t="e">
        <f xml:space="preserve"> LN(A7)</f>
        <v>#NUM!</v>
      </c>
      <c r="K7" s="26">
        <f t="shared" ref="K7:K13" si="0" xml:space="preserve"> A7 ^ 3</f>
        <v>0</v>
      </c>
      <c r="L7" s="27">
        <f t="shared" ref="L7:L13" si="1" xml:space="preserve"> A7 ^ 4</f>
        <v>0</v>
      </c>
      <c r="M7" s="28">
        <f t="shared" ref="M7:M13" si="2" xml:space="preserve"> D7 * B7</f>
        <v>0</v>
      </c>
    </row>
    <row r="8" spans="1:13" x14ac:dyDescent="0.3">
      <c r="A8" s="13">
        <v>73</v>
      </c>
      <c r="B8" s="14">
        <v>0.49</v>
      </c>
      <c r="C8" s="16">
        <f t="shared" ref="C8:C13" si="3" xml:space="preserve"> A8 * B8</f>
        <v>35.769999999999996</v>
      </c>
      <c r="D8" s="19">
        <f t="shared" ref="D8:D13" si="4" xml:space="preserve"> A8^2</f>
        <v>5329</v>
      </c>
      <c r="E8" s="20">
        <f t="shared" ref="E8:E13" si="5" xml:space="preserve"> B8^2</f>
        <v>0.24009999999999998</v>
      </c>
      <c r="G8" s="22">
        <f t="shared" ref="G8:G13" si="6" xml:space="preserve"> LN(ABS(B8))</f>
        <v>-0.71334988787746478</v>
      </c>
      <c r="H8" s="98">
        <f t="shared" ref="H8:H13" si="7" xml:space="preserve"> 1/A8</f>
        <v>1.3698630136986301E-2</v>
      </c>
      <c r="I8" s="100">
        <f t="shared" ref="I8:I13" si="8" xml:space="preserve"> LN(A8)</f>
        <v>4.290459441148391</v>
      </c>
      <c r="K8" s="26">
        <f t="shared" si="0"/>
        <v>389017</v>
      </c>
      <c r="L8" s="27">
        <f t="shared" si="1"/>
        <v>28398241</v>
      </c>
      <c r="M8" s="28">
        <f t="shared" si="2"/>
        <v>2611.21</v>
      </c>
    </row>
    <row r="9" spans="1:13" x14ac:dyDescent="0.3">
      <c r="A9" s="13">
        <v>85</v>
      </c>
      <c r="B9" s="14">
        <v>0.43</v>
      </c>
      <c r="C9" s="16">
        <f t="shared" si="3"/>
        <v>36.549999999999997</v>
      </c>
      <c r="D9" s="19">
        <f t="shared" si="4"/>
        <v>7225</v>
      </c>
      <c r="E9" s="20">
        <f t="shared" si="5"/>
        <v>0.18489999999999998</v>
      </c>
      <c r="G9" s="22">
        <f t="shared" si="6"/>
        <v>-0.84397007029452897</v>
      </c>
      <c r="H9" s="98">
        <f t="shared" si="7"/>
        <v>1.1764705882352941E-2</v>
      </c>
      <c r="I9" s="100">
        <f t="shared" si="8"/>
        <v>4.4426512564903167</v>
      </c>
      <c r="K9" s="26">
        <f t="shared" si="0"/>
        <v>614125</v>
      </c>
      <c r="L9" s="27">
        <f t="shared" si="1"/>
        <v>52200625</v>
      </c>
      <c r="M9" s="28">
        <f t="shared" si="2"/>
        <v>3106.75</v>
      </c>
    </row>
    <row r="10" spans="1:13" x14ac:dyDescent="0.3">
      <c r="A10" s="13">
        <v>95</v>
      </c>
      <c r="B10" s="14">
        <v>0.39</v>
      </c>
      <c r="C10" s="16">
        <f t="shared" si="3"/>
        <v>37.050000000000004</v>
      </c>
      <c r="D10" s="19">
        <f t="shared" si="4"/>
        <v>9025</v>
      </c>
      <c r="E10" s="20">
        <f t="shared" si="5"/>
        <v>0.15210000000000001</v>
      </c>
      <c r="G10" s="22">
        <f t="shared" si="6"/>
        <v>-0.94160853985844495</v>
      </c>
      <c r="H10" s="98">
        <f t="shared" si="7"/>
        <v>1.0526315789473684E-2</v>
      </c>
      <c r="I10" s="100">
        <f t="shared" si="8"/>
        <v>4.5538768916005408</v>
      </c>
      <c r="K10" s="26">
        <f t="shared" si="0"/>
        <v>857375</v>
      </c>
      <c r="L10" s="27">
        <f t="shared" si="1"/>
        <v>81450625</v>
      </c>
      <c r="M10" s="28">
        <f t="shared" si="2"/>
        <v>3519.75</v>
      </c>
    </row>
    <row r="11" spans="1:13" x14ac:dyDescent="0.3">
      <c r="A11" s="13">
        <v>103</v>
      </c>
      <c r="B11" s="14">
        <v>0.37</v>
      </c>
      <c r="C11" s="16">
        <f t="shared" si="3"/>
        <v>38.11</v>
      </c>
      <c r="D11" s="19">
        <f t="shared" si="4"/>
        <v>10609</v>
      </c>
      <c r="E11" s="20">
        <f t="shared" si="5"/>
        <v>0.13689999999999999</v>
      </c>
      <c r="G11" s="22">
        <f t="shared" si="6"/>
        <v>-0.9942522733438669</v>
      </c>
      <c r="H11" s="98">
        <f t="shared" si="7"/>
        <v>9.7087378640776691E-3</v>
      </c>
      <c r="I11" s="100">
        <f t="shared" si="8"/>
        <v>4.6347289882296359</v>
      </c>
      <c r="K11" s="26">
        <f t="shared" si="0"/>
        <v>1092727</v>
      </c>
      <c r="L11" s="27">
        <f t="shared" si="1"/>
        <v>112550881</v>
      </c>
      <c r="M11" s="28">
        <f t="shared" si="2"/>
        <v>3925.33</v>
      </c>
    </row>
    <row r="12" spans="1:13" x14ac:dyDescent="0.3">
      <c r="A12" s="13">
        <v>115</v>
      </c>
      <c r="B12" s="14">
        <v>0.35</v>
      </c>
      <c r="C12" s="16">
        <f t="shared" si="3"/>
        <v>40.25</v>
      </c>
      <c r="D12" s="19">
        <f t="shared" si="4"/>
        <v>13225</v>
      </c>
      <c r="E12" s="20">
        <f t="shared" si="5"/>
        <v>0.12249999999999998</v>
      </c>
      <c r="G12" s="22">
        <f t="shared" si="6"/>
        <v>-1.0498221244986778</v>
      </c>
      <c r="H12" s="98">
        <f t="shared" si="7"/>
        <v>8.6956521739130436E-3</v>
      </c>
      <c r="I12" s="100">
        <f t="shared" si="8"/>
        <v>4.7449321283632502</v>
      </c>
      <c r="K12" s="26">
        <f t="shared" si="0"/>
        <v>1520875</v>
      </c>
      <c r="L12" s="27">
        <f t="shared" si="1"/>
        <v>174900625</v>
      </c>
      <c r="M12" s="28">
        <f t="shared" si="2"/>
        <v>4628.75</v>
      </c>
    </row>
    <row r="13" spans="1:13" x14ac:dyDescent="0.3">
      <c r="A13" s="13">
        <v>130</v>
      </c>
      <c r="B13" s="14">
        <v>0.21</v>
      </c>
      <c r="C13" s="16">
        <f t="shared" si="3"/>
        <v>27.3</v>
      </c>
      <c r="D13" s="19">
        <f t="shared" si="4"/>
        <v>16900</v>
      </c>
      <c r="E13" s="20">
        <f t="shared" si="5"/>
        <v>4.4099999999999993E-2</v>
      </c>
      <c r="G13" s="22">
        <f t="shared" si="6"/>
        <v>-1.5606477482646683</v>
      </c>
      <c r="H13" s="98">
        <f t="shared" si="7"/>
        <v>7.6923076923076927E-3</v>
      </c>
      <c r="I13" s="100">
        <f t="shared" si="8"/>
        <v>4.8675344504555822</v>
      </c>
      <c r="K13" s="26">
        <f t="shared" si="0"/>
        <v>2197000</v>
      </c>
      <c r="L13" s="27">
        <f t="shared" si="1"/>
        <v>285610000</v>
      </c>
      <c r="M13" s="28">
        <f t="shared" si="2"/>
        <v>3549</v>
      </c>
    </row>
    <row r="14" spans="1:13" x14ac:dyDescent="0.3">
      <c r="A14" s="2">
        <f xml:space="preserve"> SUM(A7:A13)</f>
        <v>601</v>
      </c>
      <c r="B14" s="2">
        <f xml:space="preserve"> SUM(B7:B13)</f>
        <v>2.97</v>
      </c>
      <c r="C14" s="2">
        <f xml:space="preserve"> SUM(C7:C13)</f>
        <v>215.03000000000003</v>
      </c>
      <c r="D14" s="2">
        <f xml:space="preserve"> SUM(D7:D13)</f>
        <v>62313</v>
      </c>
      <c r="E14" s="4">
        <f xml:space="preserve"> SUM(E7:E13)</f>
        <v>1.4135</v>
      </c>
      <c r="K14" s="53">
        <f xml:space="preserve"> SUM(K7:K13)</f>
        <v>6671119</v>
      </c>
      <c r="L14" s="53">
        <f xml:space="preserve"> SUM(L7:L13)</f>
        <v>735110997</v>
      </c>
      <c r="M14" s="53">
        <f xml:space="preserve"> SUM(M7:M13)</f>
        <v>21340.79</v>
      </c>
    </row>
    <row r="16" spans="1:13" x14ac:dyDescent="0.3">
      <c r="A16" s="31" t="s">
        <v>6</v>
      </c>
      <c r="B16" s="32">
        <v>7</v>
      </c>
      <c r="C16" s="33" t="s">
        <v>5</v>
      </c>
      <c r="D16" s="34">
        <f xml:space="preserve"> CORREL(A7:A13, B7:B13)</f>
        <v>-0.985967707420915</v>
      </c>
    </row>
    <row r="17" spans="1:23" x14ac:dyDescent="0.3">
      <c r="A17" s="29" t="s">
        <v>7</v>
      </c>
      <c r="B17" s="30"/>
      <c r="C17" s="35" t="s">
        <v>8</v>
      </c>
      <c r="D17" s="36"/>
    </row>
    <row r="18" spans="1:23" ht="16.5" customHeight="1" x14ac:dyDescent="0.3"/>
    <row r="19" spans="1:23" ht="18" x14ac:dyDescent="0.4">
      <c r="A19" s="37" t="s">
        <v>9</v>
      </c>
      <c r="B19" s="38">
        <f xml:space="preserve"> _xlfn.T.INV.2T(B4,B16-2)</f>
        <v>2.570581835636315</v>
      </c>
      <c r="C19" s="37" t="s">
        <v>10</v>
      </c>
      <c r="D19" s="39">
        <f xml:space="preserve"> ABS(D16) * SQRT((B16 - 2)/(1 - D16^2))</f>
        <v>13.206790430560057</v>
      </c>
    </row>
    <row r="20" spans="1:23" ht="17.25" customHeight="1" x14ac:dyDescent="0.4">
      <c r="A20" s="40" t="s">
        <v>12</v>
      </c>
      <c r="B20" s="41"/>
      <c r="C20" s="41"/>
      <c r="D20" s="96" t="s">
        <v>26</v>
      </c>
    </row>
    <row r="23" spans="1:23" x14ac:dyDescent="0.3">
      <c r="A23" s="42" t="s">
        <v>14</v>
      </c>
      <c r="B23" s="43"/>
      <c r="C23" s="43"/>
      <c r="D23" s="44"/>
    </row>
    <row r="24" spans="1:23" x14ac:dyDescent="0.3">
      <c r="A24" s="45">
        <f xml:space="preserve"> B16</f>
        <v>7</v>
      </c>
      <c r="B24" s="46">
        <f xml:space="preserve"> A14</f>
        <v>601</v>
      </c>
      <c r="C24" s="61"/>
      <c r="D24" s="72">
        <f xml:space="preserve"> B14</f>
        <v>2.97</v>
      </c>
    </row>
    <row r="25" spans="1:23" x14ac:dyDescent="0.3">
      <c r="A25" s="47">
        <f xml:space="preserve"> A14</f>
        <v>601</v>
      </c>
      <c r="B25" s="48">
        <f xml:space="preserve"> D14</f>
        <v>62313</v>
      </c>
      <c r="C25" s="62"/>
      <c r="D25" s="73">
        <f xml:space="preserve"> C14</f>
        <v>215.03000000000003</v>
      </c>
    </row>
    <row r="26" spans="1:23" x14ac:dyDescent="0.3">
      <c r="W26" t="s">
        <v>19</v>
      </c>
    </row>
    <row r="29" spans="1:23" ht="17.25" customHeight="1" x14ac:dyDescent="0.35">
      <c r="A29" s="87" cm="1">
        <f t="array" ref="A29:B30" xml:space="preserve"> MINVERSE(A24:B25)</f>
        <v>0.83095079343912492</v>
      </c>
      <c r="B29" s="88">
        <v>-8.014401920256032E-3</v>
      </c>
      <c r="C29" s="59" t="s">
        <v>15</v>
      </c>
      <c r="D29" s="91" cm="1">
        <f t="array" ref="D29:D30" xml:space="preserve"> MMULT(A29:B30, D24:D25)</f>
        <v>0.7445870116015465</v>
      </c>
    </row>
    <row r="30" spans="1:23" ht="15.6" x14ac:dyDescent="0.35">
      <c r="A30" s="89">
        <v>-8.014401920256032E-3</v>
      </c>
      <c r="B30" s="90">
        <v>9.3345779437258275E-5</v>
      </c>
      <c r="C30" s="60" t="s">
        <v>16</v>
      </c>
      <c r="D30" s="92">
        <v>-3.7306307507667669E-3</v>
      </c>
    </row>
    <row r="34" spans="1:12" x14ac:dyDescent="0.3">
      <c r="A34" s="54" t="s">
        <v>14</v>
      </c>
      <c r="B34" s="55"/>
      <c r="C34" s="55"/>
      <c r="D34" s="55"/>
      <c r="E34" s="58"/>
    </row>
    <row r="35" spans="1:12" x14ac:dyDescent="0.3">
      <c r="A35" s="63">
        <f xml:space="preserve"> B16</f>
        <v>7</v>
      </c>
      <c r="B35" s="64">
        <f xml:space="preserve"> A14</f>
        <v>601</v>
      </c>
      <c r="C35" s="65">
        <f xml:space="preserve"> D14</f>
        <v>62313</v>
      </c>
      <c r="D35" s="56"/>
      <c r="E35" s="93">
        <f xml:space="preserve"> B14</f>
        <v>2.97</v>
      </c>
    </row>
    <row r="36" spans="1:12" x14ac:dyDescent="0.3">
      <c r="A36" s="66">
        <f xml:space="preserve"> A14</f>
        <v>601</v>
      </c>
      <c r="B36" s="67">
        <f xml:space="preserve"> D14</f>
        <v>62313</v>
      </c>
      <c r="C36" s="68">
        <f xml:space="preserve"> K14</f>
        <v>6671119</v>
      </c>
      <c r="D36" s="56"/>
      <c r="E36" s="94">
        <f xml:space="preserve"> C14</f>
        <v>215.03000000000003</v>
      </c>
    </row>
    <row r="37" spans="1:12" x14ac:dyDescent="0.3">
      <c r="A37" s="69">
        <f xml:space="preserve"> D14</f>
        <v>62313</v>
      </c>
      <c r="B37" s="70">
        <f xml:space="preserve"> K14</f>
        <v>6671119</v>
      </c>
      <c r="C37" s="71">
        <f xml:space="preserve"> L14</f>
        <v>735110997</v>
      </c>
      <c r="D37" s="57"/>
      <c r="E37" s="95">
        <f xml:space="preserve"> M14</f>
        <v>21340.79</v>
      </c>
    </row>
    <row r="41" spans="1:12" ht="18" x14ac:dyDescent="0.4">
      <c r="A41" s="75" cm="1">
        <f t="array" ref="A41:C43" xml:space="preserve"> MINVERSE(A35:C37)</f>
        <v>0.9934576885287717</v>
      </c>
      <c r="B41" s="76">
        <v>-1.9900726002609968E-2</v>
      </c>
      <c r="C41" s="77">
        <v>9.6386508559484721E-5</v>
      </c>
      <c r="D41" s="74" t="s">
        <v>23</v>
      </c>
      <c r="E41" s="84" cm="1">
        <f t="array" ref="E41:E43" xml:space="preserve"> MMULT(A41:C43, E35:E37)</f>
        <v>0.72828046059039586</v>
      </c>
    </row>
    <row r="42" spans="1:12" ht="18" x14ac:dyDescent="0.4">
      <c r="A42" s="78">
        <v>-1.9900726002609951E-2</v>
      </c>
      <c r="B42" s="79">
        <v>9.6275319819821435E-4</v>
      </c>
      <c r="C42" s="80">
        <v>-7.050047182752508E-6</v>
      </c>
      <c r="D42" s="74" t="s">
        <v>24</v>
      </c>
      <c r="E42" s="85">
        <v>-2.5379124364024175E-3</v>
      </c>
    </row>
    <row r="43" spans="1:12" ht="18" x14ac:dyDescent="0.4">
      <c r="A43" s="81">
        <v>9.6386508559484843E-5</v>
      </c>
      <c r="B43" s="82">
        <v>-7.0500471827525105E-6</v>
      </c>
      <c r="C43" s="83">
        <v>5.7169014441895989E-8</v>
      </c>
      <c r="D43" s="74" t="s">
        <v>25</v>
      </c>
      <c r="E43" s="86">
        <v>-9.6717835741328209E-6</v>
      </c>
    </row>
    <row r="46" spans="1:12" ht="15.6" x14ac:dyDescent="0.3">
      <c r="A46" s="49"/>
      <c r="B46" s="49"/>
      <c r="C46" s="49"/>
      <c r="D46" s="49"/>
      <c r="E46" s="49"/>
    </row>
    <row r="47" spans="1:12" x14ac:dyDescent="0.3">
      <c r="A47" s="104"/>
      <c r="B47" s="104"/>
      <c r="C47" s="104"/>
      <c r="D47" s="104"/>
      <c r="E47" s="104"/>
    </row>
    <row r="48" spans="1:12" x14ac:dyDescent="0.3">
      <c r="A48" s="106"/>
      <c r="B48" s="107"/>
      <c r="C48" s="107"/>
      <c r="D48" s="107"/>
      <c r="E48" s="107"/>
      <c r="F48" s="7"/>
      <c r="G48" s="7"/>
      <c r="H48" s="7"/>
      <c r="I48" s="7"/>
      <c r="J48" s="7"/>
      <c r="K48" s="7"/>
      <c r="L48" s="8"/>
    </row>
    <row r="49" spans="1:12" ht="18" x14ac:dyDescent="0.4">
      <c r="A49" s="108"/>
      <c r="B49" s="11" t="s">
        <v>28</v>
      </c>
      <c r="C49" s="102" t="s">
        <v>29</v>
      </c>
      <c r="D49" s="101"/>
      <c r="E49" s="50"/>
      <c r="L49" s="9"/>
    </row>
    <row r="50" spans="1:12" x14ac:dyDescent="0.3">
      <c r="A50" s="108"/>
      <c r="B50" s="13" t="e">
        <f xml:space="preserve"> I7</f>
        <v>#NUM!</v>
      </c>
      <c r="C50" s="103">
        <f xml:space="preserve"> G7</f>
        <v>-0.31471074483970024</v>
      </c>
      <c r="D50" s="101"/>
      <c r="E50" s="50"/>
      <c r="L50" s="9"/>
    </row>
    <row r="51" spans="1:12" x14ac:dyDescent="0.3">
      <c r="A51" s="108"/>
      <c r="B51" s="13">
        <f xml:space="preserve"> I8</f>
        <v>4.290459441148391</v>
      </c>
      <c r="C51" s="103">
        <f xml:space="preserve"> G8</f>
        <v>-0.71334988787746478</v>
      </c>
      <c r="D51" s="101"/>
      <c r="E51" s="50"/>
      <c r="L51" s="9"/>
    </row>
    <row r="52" spans="1:12" x14ac:dyDescent="0.3">
      <c r="A52" s="108"/>
      <c r="B52" s="13">
        <f xml:space="preserve"> I9</f>
        <v>4.4426512564903167</v>
      </c>
      <c r="C52" s="103">
        <f xml:space="preserve"> G9</f>
        <v>-0.84397007029452897</v>
      </c>
      <c r="D52" s="101"/>
      <c r="E52" s="50"/>
      <c r="L52" s="9"/>
    </row>
    <row r="53" spans="1:12" x14ac:dyDescent="0.3">
      <c r="A53" s="108"/>
      <c r="B53" s="13">
        <f xml:space="preserve"> I10</f>
        <v>4.5538768916005408</v>
      </c>
      <c r="C53" s="103">
        <f xml:space="preserve"> G10</f>
        <v>-0.94160853985844495</v>
      </c>
      <c r="D53" s="101"/>
      <c r="E53" s="50"/>
      <c r="L53" s="9"/>
    </row>
    <row r="54" spans="1:12" x14ac:dyDescent="0.3">
      <c r="A54" s="108"/>
      <c r="B54" s="13">
        <f xml:space="preserve"> I11</f>
        <v>4.6347289882296359</v>
      </c>
      <c r="C54" s="103">
        <f xml:space="preserve"> G11</f>
        <v>-0.9942522733438669</v>
      </c>
      <c r="D54" s="101"/>
      <c r="E54" s="50"/>
      <c r="L54" s="9"/>
    </row>
    <row r="55" spans="1:12" x14ac:dyDescent="0.3">
      <c r="A55" s="108"/>
      <c r="B55" s="13">
        <f xml:space="preserve"> I12</f>
        <v>4.7449321283632502</v>
      </c>
      <c r="C55" s="103">
        <f xml:space="preserve"> G12</f>
        <v>-1.0498221244986778</v>
      </c>
      <c r="D55" s="101"/>
      <c r="E55" s="50"/>
      <c r="L55" s="9"/>
    </row>
    <row r="56" spans="1:12" x14ac:dyDescent="0.3">
      <c r="A56" s="108"/>
      <c r="B56" s="13">
        <f xml:space="preserve"> I13</f>
        <v>4.8675344504555822</v>
      </c>
      <c r="C56" s="103">
        <f xml:space="preserve"> G13</f>
        <v>-1.5606477482646683</v>
      </c>
      <c r="D56" s="101"/>
      <c r="E56" s="50"/>
      <c r="L56" s="9"/>
    </row>
    <row r="57" spans="1:12" x14ac:dyDescent="0.3">
      <c r="A57" s="108"/>
      <c r="B57" s="13" t="e">
        <f>#REF!</f>
        <v>#REF!</v>
      </c>
      <c r="C57" s="103" t="e">
        <f>#REF!</f>
        <v>#REF!</v>
      </c>
      <c r="D57" s="101"/>
      <c r="E57" s="50"/>
      <c r="L57" s="9"/>
    </row>
    <row r="58" spans="1:12" x14ac:dyDescent="0.3">
      <c r="A58" s="109"/>
      <c r="B58" s="2" t="e">
        <f xml:space="preserve"> SUM(B50:B57)</f>
        <v>#NUM!</v>
      </c>
      <c r="C58" s="4" t="e">
        <f xml:space="preserve"> SUM(C50:C57)</f>
        <v>#REF!</v>
      </c>
      <c r="D58" s="101"/>
      <c r="E58" s="50"/>
      <c r="L58" s="9"/>
    </row>
    <row r="59" spans="1:12" x14ac:dyDescent="0.3">
      <c r="A59" s="108"/>
      <c r="B59" s="50"/>
      <c r="C59" s="50"/>
      <c r="D59" s="50"/>
      <c r="E59" s="50"/>
      <c r="L59" s="9"/>
    </row>
    <row r="60" spans="1:12" x14ac:dyDescent="0.3">
      <c r="A60" s="108"/>
      <c r="B60" s="50"/>
      <c r="C60" s="50"/>
      <c r="D60" s="50"/>
      <c r="E60" s="50"/>
      <c r="L60" s="9"/>
    </row>
    <row r="61" spans="1:12" ht="15.6" x14ac:dyDescent="0.3">
      <c r="A61" s="110"/>
      <c r="B61" s="51"/>
      <c r="C61" s="52"/>
      <c r="D61" s="51"/>
      <c r="E61" s="50"/>
      <c r="L61" s="9"/>
    </row>
    <row r="62" spans="1:12" x14ac:dyDescent="0.3">
      <c r="A62" s="108"/>
      <c r="B62" s="50"/>
      <c r="C62" s="50"/>
      <c r="D62" s="50"/>
      <c r="E62" s="50"/>
      <c r="L62" s="9"/>
    </row>
    <row r="63" spans="1:12" x14ac:dyDescent="0.3">
      <c r="A63" s="111"/>
      <c r="B63" s="112"/>
      <c r="C63" s="112"/>
      <c r="D63" s="112"/>
      <c r="E63" s="112"/>
      <c r="F63" s="5"/>
      <c r="G63" s="5"/>
      <c r="H63" s="5"/>
      <c r="I63" s="5"/>
      <c r="J63" s="5"/>
      <c r="K63" s="5"/>
      <c r="L63" s="6"/>
    </row>
    <row r="64" spans="1:12" x14ac:dyDescent="0.3">
      <c r="A64" s="105"/>
      <c r="B64" s="105"/>
      <c r="C64" s="105"/>
      <c r="D64" s="105"/>
      <c r="E64" s="105"/>
    </row>
    <row r="65" spans="1:5" x14ac:dyDescent="0.3">
      <c r="A65" s="50"/>
      <c r="B65" s="50"/>
      <c r="C65" s="50"/>
      <c r="D65" s="50"/>
      <c r="E65" s="50"/>
    </row>
    <row r="66" spans="1:5" x14ac:dyDescent="0.3">
      <c r="A66" s="50"/>
      <c r="B66" s="50"/>
      <c r="C66" s="50"/>
      <c r="D66" s="50"/>
      <c r="E66" s="50"/>
    </row>
    <row r="67" spans="1:5" x14ac:dyDescent="0.3">
      <c r="A67" s="50"/>
      <c r="B67" s="50"/>
      <c r="C67" s="50"/>
      <c r="D67" s="50"/>
      <c r="E67" s="50"/>
    </row>
    <row r="68" spans="1:5" x14ac:dyDescent="0.3">
      <c r="A68" s="50"/>
      <c r="B68" s="50"/>
      <c r="C68" s="50"/>
      <c r="D68" s="50"/>
      <c r="E68" s="50"/>
    </row>
    <row r="69" spans="1:5" x14ac:dyDescent="0.3">
      <c r="A69" s="50"/>
      <c r="B69" s="50"/>
      <c r="C69" s="50"/>
      <c r="D69" s="50"/>
      <c r="E69" s="50"/>
    </row>
    <row r="70" spans="1:5" x14ac:dyDescent="0.3">
      <c r="A70" s="50"/>
      <c r="B70" s="50"/>
      <c r="C70" s="50"/>
      <c r="D70" s="50"/>
      <c r="E70" s="50"/>
    </row>
    <row r="71" spans="1:5" x14ac:dyDescent="0.3">
      <c r="A71" s="50"/>
      <c r="B71" s="50"/>
      <c r="C71" s="51"/>
      <c r="D71" s="50"/>
      <c r="E71" s="50"/>
    </row>
    <row r="72" spans="1:5" x14ac:dyDescent="0.3">
      <c r="A72" s="50"/>
      <c r="B72" s="50"/>
      <c r="C72" s="51"/>
      <c r="D72" s="50"/>
      <c r="E72" s="50"/>
    </row>
    <row r="73" spans="1:5" x14ac:dyDescent="0.3">
      <c r="A73" s="50"/>
      <c r="B73" s="50"/>
      <c r="C73" s="50"/>
      <c r="D73" s="50"/>
      <c r="E73" s="50"/>
    </row>
    <row r="74" spans="1:5" x14ac:dyDescent="0.3">
      <c r="A74" s="50"/>
      <c r="B74" s="50"/>
      <c r="C74" s="50"/>
      <c r="D74" s="50"/>
      <c r="E74" s="50"/>
    </row>
    <row r="75" spans="1:5" x14ac:dyDescent="0.3">
      <c r="A75" s="50"/>
      <c r="B75" s="50"/>
      <c r="C75" s="50"/>
      <c r="D75" s="50"/>
      <c r="E75" s="50"/>
    </row>
    <row r="76" spans="1:5" x14ac:dyDescent="0.3">
      <c r="A76" s="51"/>
      <c r="B76" s="50"/>
      <c r="C76" s="51"/>
      <c r="D76" s="50"/>
      <c r="E76" s="5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 Xyiandopovich</dc:creator>
  <cp:lastModifiedBy>Илья</cp:lastModifiedBy>
  <dcterms:created xsi:type="dcterms:W3CDTF">2015-06-05T18:17:20Z</dcterms:created>
  <dcterms:modified xsi:type="dcterms:W3CDTF">2022-12-19T18:12:49Z</dcterms:modified>
</cp:coreProperties>
</file>