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D2A200F-5452-4F46-B472-4AABE46AE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1" l="1"/>
  <c r="A75" i="1"/>
  <c r="A46" i="1"/>
  <c r="A17" i="1"/>
  <c r="F14" i="1" l="1"/>
  <c r="B11" i="1"/>
  <c r="B10" i="1"/>
  <c r="B9" i="1"/>
  <c r="B8" i="1"/>
  <c r="B7" i="1"/>
  <c r="B6" i="1"/>
  <c r="B5" i="1"/>
  <c r="A11" i="1"/>
  <c r="A69" i="1" s="1"/>
  <c r="A10" i="1"/>
  <c r="A9" i="1"/>
  <c r="A8" i="1"/>
  <c r="A7" i="1"/>
  <c r="A6" i="1"/>
  <c r="A5" i="1"/>
  <c r="A34" i="1" l="1"/>
  <c r="C34" i="1" s="1"/>
  <c r="A63" i="1"/>
  <c r="B35" i="1"/>
  <c r="D35" i="1" s="1"/>
  <c r="B64" i="1"/>
  <c r="E64" i="1" s="1"/>
  <c r="C69" i="1"/>
  <c r="D69" i="1"/>
  <c r="B34" i="1"/>
  <c r="D34" i="1" s="1"/>
  <c r="D41" i="1" s="1"/>
  <c r="B63" i="1"/>
  <c r="A35" i="1"/>
  <c r="C35" i="1" s="1"/>
  <c r="A64" i="1"/>
  <c r="B36" i="1"/>
  <c r="D36" i="1" s="1"/>
  <c r="B65" i="1"/>
  <c r="E65" i="1" s="1"/>
  <c r="A39" i="1"/>
  <c r="G39" i="1" s="1"/>
  <c r="A68" i="1"/>
  <c r="B40" i="1"/>
  <c r="D40" i="1" s="1"/>
  <c r="B69" i="1"/>
  <c r="E69" i="1" s="1"/>
  <c r="A36" i="1"/>
  <c r="E36" i="1" s="1"/>
  <c r="H36" i="1" s="1"/>
  <c r="A65" i="1"/>
  <c r="B37" i="1"/>
  <c r="D37" i="1" s="1"/>
  <c r="B66" i="1"/>
  <c r="E66" i="1" s="1"/>
  <c r="A37" i="1"/>
  <c r="C37" i="1" s="1"/>
  <c r="A66" i="1"/>
  <c r="B38" i="1"/>
  <c r="D38" i="1" s="1"/>
  <c r="B67" i="1"/>
  <c r="E67" i="1" s="1"/>
  <c r="A38" i="1"/>
  <c r="C38" i="1" s="1"/>
  <c r="A67" i="1"/>
  <c r="B39" i="1"/>
  <c r="D39" i="1" s="1"/>
  <c r="B68" i="1"/>
  <c r="E68" i="1" s="1"/>
  <c r="D11" i="1"/>
  <c r="A40" i="1"/>
  <c r="A41" i="1" s="1"/>
  <c r="B46" i="1" s="1"/>
  <c r="B41" i="1"/>
  <c r="E46" i="1" s="1"/>
  <c r="E35" i="1"/>
  <c r="H35" i="1" s="1"/>
  <c r="G35" i="1"/>
  <c r="F35" i="1"/>
  <c r="G36" i="1"/>
  <c r="F36" i="1"/>
  <c r="F37" i="1"/>
  <c r="G37" i="1"/>
  <c r="E37" i="1"/>
  <c r="H37" i="1" s="1"/>
  <c r="G34" i="1"/>
  <c r="F34" i="1"/>
  <c r="E38" i="1"/>
  <c r="G38" i="1"/>
  <c r="F38" i="1"/>
  <c r="A12" i="1"/>
  <c r="B28" i="1"/>
  <c r="A26" i="1"/>
  <c r="D9" i="1"/>
  <c r="E8" i="1"/>
  <c r="D10" i="1"/>
  <c r="D8" i="1"/>
  <c r="E10" i="1"/>
  <c r="B24" i="1"/>
  <c r="A24" i="1"/>
  <c r="B25" i="1"/>
  <c r="A25" i="1"/>
  <c r="B26" i="1"/>
  <c r="E11" i="1"/>
  <c r="B30" i="1"/>
  <c r="A28" i="1"/>
  <c r="B27" i="1"/>
  <c r="A29" i="1"/>
  <c r="A27" i="1"/>
  <c r="B14" i="1"/>
  <c r="B12" i="1"/>
  <c r="D17" i="1" s="1"/>
  <c r="A30" i="1"/>
  <c r="B29" i="1"/>
  <c r="C9" i="1"/>
  <c r="C7" i="1"/>
  <c r="C6" i="1"/>
  <c r="C10" i="1"/>
  <c r="E9" i="1"/>
  <c r="C8" i="1"/>
  <c r="E7" i="1"/>
  <c r="E6" i="1"/>
  <c r="C11" i="1"/>
  <c r="D7" i="1"/>
  <c r="D6" i="1"/>
  <c r="C5" i="1"/>
  <c r="E5" i="1"/>
  <c r="D5" i="1"/>
  <c r="C68" i="1" l="1"/>
  <c r="D68" i="1"/>
  <c r="E39" i="1"/>
  <c r="H39" i="1" s="1"/>
  <c r="E63" i="1"/>
  <c r="E70" i="1" s="1"/>
  <c r="B70" i="1"/>
  <c r="D75" i="1" s="1"/>
  <c r="E34" i="1"/>
  <c r="E41" i="1" s="1"/>
  <c r="C36" i="1"/>
  <c r="C39" i="1"/>
  <c r="H38" i="1"/>
  <c r="F39" i="1"/>
  <c r="D66" i="1"/>
  <c r="C66" i="1"/>
  <c r="D67" i="1"/>
  <c r="C67" i="1"/>
  <c r="C65" i="1"/>
  <c r="D65" i="1"/>
  <c r="C64" i="1"/>
  <c r="D64" i="1"/>
  <c r="C63" i="1"/>
  <c r="D63" i="1"/>
  <c r="A70" i="1"/>
  <c r="B72" i="1"/>
  <c r="D72" i="1" s="1"/>
  <c r="E40" i="1"/>
  <c r="H40" i="1" s="1"/>
  <c r="G40" i="1"/>
  <c r="G41" i="1" s="1"/>
  <c r="C48" i="1" s="1"/>
  <c r="F40" i="1"/>
  <c r="C40" i="1"/>
  <c r="C41" i="1"/>
  <c r="E47" i="1" s="1"/>
  <c r="F41" i="1"/>
  <c r="E12" i="1"/>
  <c r="D14" i="1"/>
  <c r="A47" i="1"/>
  <c r="D12" i="1"/>
  <c r="C12" i="1"/>
  <c r="D18" i="1" s="1"/>
  <c r="B17" i="1"/>
  <c r="A18" i="1"/>
  <c r="H34" i="1" l="1"/>
  <c r="H41" i="1" s="1"/>
  <c r="E48" i="1" s="1"/>
  <c r="B75" i="1"/>
  <c r="A78" i="1" s="1" a="1"/>
  <c r="A76" i="1"/>
  <c r="D70" i="1"/>
  <c r="B76" i="1" s="1"/>
  <c r="C70" i="1"/>
  <c r="D76" i="1" s="1"/>
  <c r="C47" i="1"/>
  <c r="B48" i="1"/>
  <c r="B47" i="1"/>
  <c r="C46" i="1"/>
  <c r="B18" i="1"/>
  <c r="A48" i="1"/>
  <c r="A20" i="1" a="1"/>
  <c r="A20" i="1" s="1"/>
  <c r="B79" i="1" l="1"/>
  <c r="A79" i="1"/>
  <c r="A78" i="1"/>
  <c r="B78" i="1"/>
  <c r="A52" i="1" a="1"/>
  <c r="B52" i="1" s="1"/>
  <c r="B21" i="1"/>
  <c r="B20" i="1"/>
  <c r="A21" i="1"/>
  <c r="D78" i="1" l="1" a="1"/>
  <c r="B54" i="1"/>
  <c r="A54" i="1"/>
  <c r="A52" i="1"/>
  <c r="C54" i="1"/>
  <c r="C52" i="1"/>
  <c r="A53" i="1"/>
  <c r="B53" i="1"/>
  <c r="C53" i="1"/>
  <c r="D20" i="1" a="1"/>
  <c r="D21" i="1" s="1"/>
  <c r="D78" i="1" l="1"/>
  <c r="F78" i="1" s="1"/>
  <c r="D79" i="1"/>
  <c r="F79" i="1" s="1"/>
  <c r="E52" i="1" a="1"/>
  <c r="E54" i="1" s="1"/>
  <c r="D20" i="1"/>
  <c r="E53" i="1" l="1"/>
  <c r="E52" i="1"/>
</calcChain>
</file>

<file path=xl/sharedStrings.xml><?xml version="1.0" encoding="utf-8"?>
<sst xmlns="http://schemas.openxmlformats.org/spreadsheetml/2006/main" count="42" uniqueCount="24">
  <si>
    <t xml:space="preserve">Т,град С  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</si>
  <si>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</si>
  <si>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t>n=</t>
  </si>
  <si>
    <t>r=</t>
  </si>
  <si>
    <t>Система нормальных уравнений:</t>
  </si>
  <si>
    <r>
      <t>1/y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</si>
  <si>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b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>=</t>
    </r>
  </si>
  <si>
    <r>
      <t>b</t>
    </r>
    <r>
      <rPr>
        <vertAlign val="sub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=</t>
    </r>
  </si>
  <si>
    <r>
      <t>t</t>
    </r>
    <r>
      <rPr>
        <vertAlign val="subscript"/>
        <sz val="14"/>
        <color theme="1"/>
        <rFont val="Calibri"/>
        <family val="2"/>
        <scheme val="minor"/>
      </rPr>
      <t>расч</t>
    </r>
    <r>
      <rPr>
        <sz val="14"/>
        <color theme="1"/>
        <rFont val="Calibri"/>
        <family val="2"/>
        <scheme val="minor"/>
      </rPr>
      <t>=</t>
    </r>
  </si>
  <si>
    <r>
      <t>t</t>
    </r>
    <r>
      <rPr>
        <vertAlign val="subscript"/>
        <sz val="14"/>
        <color theme="1"/>
        <rFont val="Calibri"/>
        <family val="2"/>
        <scheme val="minor"/>
      </rPr>
      <t>табл</t>
    </r>
    <r>
      <rPr>
        <sz val="14"/>
        <color theme="1"/>
        <rFont val="Calibri"/>
        <family val="2"/>
        <scheme val="minor"/>
      </rPr>
      <t>=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</si>
  <si>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</si>
  <si>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</si>
  <si>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y</t>
    </r>
    <r>
      <rPr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</si>
  <si>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^2</t>
    </r>
  </si>
  <si>
    <r>
      <t>y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^2</t>
    </r>
  </si>
  <si>
    <r>
      <t>b=b</t>
    </r>
    <r>
      <rPr>
        <vertAlign val="subscript"/>
        <sz val="14"/>
        <color theme="1"/>
        <rFont val="Calibri"/>
        <family val="2"/>
        <charset val="204"/>
        <scheme val="minor"/>
      </rPr>
      <t>1</t>
    </r>
  </si>
  <si>
    <r>
      <t>a=e^b</t>
    </r>
    <r>
      <rPr>
        <vertAlign val="subscript"/>
        <sz val="14"/>
        <color theme="1"/>
        <rFont val="Calibri"/>
        <family val="2"/>
        <charset val="204"/>
        <scheme val="minor"/>
      </rPr>
      <t>0</t>
    </r>
  </si>
  <si>
    <t xml:space="preserve">С_с.б.,% </t>
  </si>
  <si>
    <r>
      <t>b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</si>
  <si>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</t>
    </r>
  </si>
  <si>
    <r>
      <t>b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</t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</si>
  <si>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^3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</si>
  <si>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^4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</si>
  <si>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bscript"/>
        <sz val="14"/>
        <color theme="1"/>
        <rFont val="Calibri"/>
        <family val="2"/>
        <scheme val="minor"/>
      </rPr>
      <t>i</t>
    </r>
    <r>
      <rPr>
        <sz val="14"/>
        <color theme="1"/>
        <rFont val="Calibri"/>
        <family val="2"/>
        <scheme val="minor"/>
      </rPr>
      <t>^2*y</t>
    </r>
    <r>
      <rPr>
        <sz val="9"/>
        <color theme="1"/>
        <rFont val="Calibri"/>
        <family val="2"/>
        <charset val="204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</si>
</sst>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2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F-4052-B857-5AC8B802E0D3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97756250112254E-2"/>
                  <c:y val="-0.308801209631404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F-4052-B857-5AC8B802E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45440"/>
        <c:axId val="331548408"/>
      </c:scatterChart>
      <c:valAx>
        <c:axId val="33154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8408"/>
        <c:crosses val="autoZero"/>
        <c:crossBetween val="midCat"/>
      </c:valAx>
      <c:valAx>
        <c:axId val="33154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Квадратичная</a:t>
            </a:r>
            <a:r>
              <a:rPr lang="en-US" sz="1400" b="0" i="0" u="none" strike="noStrike" baseline="0"/>
              <a:t>, </a:t>
            </a:r>
            <a:r>
              <a:rPr lang="ru-RU" sz="1400" b="0" i="0" u="none" strike="noStrike" baseline="0"/>
              <a:t>Экспоненциальная</a:t>
            </a:r>
            <a:r>
              <a:rPr lang="en-US" sz="1400" b="0" i="0" u="none" strike="noStrike" baseline="0"/>
              <a:t> 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6.5507375876106666E-2"/>
                  <c:y val="-0.3014305247905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5430207649285272E-2"/>
                  <c:y val="-0.42091063358493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Sheet1!$A$5:$A$11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  <c:pt idx="0">
                  <c:v>0.71</c:v>
                </c:pt>
                <c:pt idx="1">
                  <c:v>0.49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0.35</c:v>
                </c:pt>
                <c:pt idx="6">
                  <c:v>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C-427C-9820-F62405976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49256"/>
        <c:axId val="331551800"/>
      </c:scatterChart>
      <c:valAx>
        <c:axId val="33154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51800"/>
        <c:crosses val="autoZero"/>
        <c:crossBetween val="midCat"/>
      </c:valAx>
      <c:valAx>
        <c:axId val="33155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4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Гипербалическая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26895604293715"/>
                  <c:y val="-0.121168886698220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Sheet1!$A$24:$A$30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Sheet1!$B$24:$B$30</c:f>
              <c:numCache>
                <c:formatCode>General</c:formatCode>
                <c:ptCount val="7"/>
                <c:pt idx="0">
                  <c:v>1.4084507042253522</c:v>
                </c:pt>
                <c:pt idx="1">
                  <c:v>2.0408163265306123</c:v>
                </c:pt>
                <c:pt idx="2">
                  <c:v>2.3255813953488373</c:v>
                </c:pt>
                <c:pt idx="3">
                  <c:v>2.5641025641025639</c:v>
                </c:pt>
                <c:pt idx="4">
                  <c:v>2.7027027027027026</c:v>
                </c:pt>
                <c:pt idx="5">
                  <c:v>2.8571428571428572</c:v>
                </c:pt>
                <c:pt idx="6">
                  <c:v>4.7619047619047619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03-4710-B535-0104466A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552224"/>
        <c:axId val="331552648"/>
      </c:scatterChart>
      <c:valAx>
        <c:axId val="33155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52648"/>
        <c:crosses val="autoZero"/>
        <c:crossBetween val="midCat"/>
      </c:valAx>
      <c:valAx>
        <c:axId val="33155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55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Линейное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78324584426944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Sheet1!$A$63:$A$69</c:f>
              <c:numCache>
                <c:formatCode>General</c:formatCode>
                <c:ptCount val="7"/>
                <c:pt idx="0">
                  <c:v>0</c:v>
                </c:pt>
                <c:pt idx="1">
                  <c:v>73</c:v>
                </c:pt>
                <c:pt idx="2">
                  <c:v>85</c:v>
                </c:pt>
                <c:pt idx="3">
                  <c:v>95</c:v>
                </c:pt>
                <c:pt idx="4">
                  <c:v>103</c:v>
                </c:pt>
                <c:pt idx="5">
                  <c:v>115</c:v>
                </c:pt>
                <c:pt idx="6">
                  <c:v>130</c:v>
                </c:pt>
              </c:numCache>
            </c:numRef>
          </c:xVal>
          <c:yVal>
            <c:numRef>
              <c:f>Sheet1!$B$63:$B$69</c:f>
              <c:numCache>
                <c:formatCode>General</c:formatCode>
                <c:ptCount val="7"/>
                <c:pt idx="0">
                  <c:v>-0.34249030894677601</c:v>
                </c:pt>
                <c:pt idx="1">
                  <c:v>-0.71334988787746478</c:v>
                </c:pt>
                <c:pt idx="2">
                  <c:v>-0.84397007029452897</c:v>
                </c:pt>
                <c:pt idx="3">
                  <c:v>-0.94160853985844495</c:v>
                </c:pt>
                <c:pt idx="4">
                  <c:v>-0.9942522733438669</c:v>
                </c:pt>
                <c:pt idx="5">
                  <c:v>-1.0498221244986778</c:v>
                </c:pt>
                <c:pt idx="6">
                  <c:v>-1.5606477482646683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4-4C80-AB00-45ACAE89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55032"/>
        <c:axId val="146454608"/>
      </c:scatterChart>
      <c:valAx>
        <c:axId val="14645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54608"/>
        <c:crosses val="autoZero"/>
        <c:crossBetween val="midCat"/>
      </c:valAx>
      <c:valAx>
        <c:axId val="1464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5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11136</xdr:colOff>
      <xdr:row>2</xdr:row>
      <xdr:rowOff>93639</xdr:rowOff>
    </xdr:from>
    <xdr:to>
      <xdr:col>14</xdr:col>
      <xdr:colOff>7033</xdr:colOff>
      <xdr:row>16</xdr:row>
      <xdr:rowOff>93639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16</xdr:row>
      <xdr:rowOff>105654</xdr:rowOff>
    </xdr:from>
    <xdr:to>
      <xdr:col>13</xdr:col>
      <xdr:colOff>609014</xdr:colOff>
      <xdr:row>30</xdr:row>
      <xdr:rowOff>71950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151814</xdr:colOff>
      <xdr:row>2</xdr:row>
      <xdr:rowOff>113274</xdr:rowOff>
    </xdr:from>
    <xdr:to>
      <xdr:col>22</xdr:col>
      <xdr:colOff>544537</xdr:colOff>
      <xdr:row>16</xdr:row>
      <xdr:rowOff>3370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685800</xdr:colOff>
      <xdr:row>59</xdr:row>
      <xdr:rowOff>17731</xdr:rowOff>
    </xdr:from>
    <xdr:to>
      <xdr:col>13</xdr:col>
      <xdr:colOff>578534</xdr:colOff>
      <xdr:row>72</xdr:row>
      <xdr:rowOff>17438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</sheetPr>
  <dimension ref="A1:H79"/>
  <sheetViews>
    <sheetView tabSelected="1" showOutlineSymbols="0" zoomScaleNormal="100" workbookViewId="0">
      <selection activeCell="G55" sqref="G55"/>
    </sheetView>
  </sheetViews>
  <sheetFormatPr defaultRowHeight="14.4" outlineLevelRow="1" outlineLevelCol="2" x14ac:dyDescent="0.3"/>
  <cols>
    <col min="1" max="1" width="9.109375" outlineLevel="1"/>
    <col min="2" max="2" width="9.109375" outlineLevel="2"/>
    <col min="3" max="3" width="10" bestFit="1" customWidth="1" outlineLevel="1"/>
    <col min="4" max="4" width="13.33203125" customWidth="1" outlineLevel="1"/>
    <col min="5" max="5" width="9.109375" outlineLevel="1"/>
    <col min="6" max="6" width="12.88671875" customWidth="1"/>
    <col min="7" max="7" width="10.109375" customWidth="1"/>
    <col min="8" max="8" width="14.109375" customWidth="1"/>
    <col min="15" max="16" width="10" bestFit="1" customWidth="1"/>
  </cols>
  <sheetData>
    <row r="1" spans="1:8" ht="18" x14ac:dyDescent="0.35">
      <c r="A1" s="6" t="s">
        <v>0</v>
      </c>
      <c r="B1" s="7">
        <v>0</v>
      </c>
      <c r="C1" s="7">
        <v>73</v>
      </c>
      <c r="D1" s="7">
        <v>85</v>
      </c>
      <c r="E1" s="7">
        <v>95</v>
      </c>
      <c r="F1" s="7">
        <v>103</v>
      </c>
      <c r="G1" s="7">
        <v>115</v>
      </c>
      <c r="H1" s="7">
        <v>130</v>
      </c>
    </row>
    <row r="2" spans="1:8" ht="18" outlineLevel="1" x14ac:dyDescent="0.35">
      <c r="A2" s="6" t="s">
        <v>17</v>
      </c>
      <c r="B2" s="7">
        <v>0.71</v>
      </c>
      <c r="C2" s="7">
        <v>0.49</v>
      </c>
      <c r="D2" s="7">
        <v>0.43</v>
      </c>
      <c r="E2" s="7">
        <v>0.39</v>
      </c>
      <c r="F2" s="7">
        <v>0.37</v>
      </c>
      <c r="G2" s="7">
        <v>0.35</v>
      </c>
      <c r="H2" s="7">
        <v>0.21</v>
      </c>
    </row>
    <row r="3" spans="1:8" outlineLevel="1" x14ac:dyDescent="0.3"/>
    <row r="4" spans="1:8" ht="20.399999999999999" outlineLevel="1" x14ac:dyDescent="0.4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8" outlineLevel="1" x14ac:dyDescent="0.3">
      <c r="A5" s="1">
        <f>B1</f>
        <v>0</v>
      </c>
      <c r="B5" s="1">
        <f>B2</f>
        <v>0.71</v>
      </c>
      <c r="C5" s="1">
        <f>A5*B5</f>
        <v>0</v>
      </c>
      <c r="D5" s="1">
        <f t="shared" ref="D5:E11" si="0">A5^2</f>
        <v>0</v>
      </c>
      <c r="E5" s="1">
        <f t="shared" si="0"/>
        <v>0.50409999999999999</v>
      </c>
    </row>
    <row r="6" spans="1:8" outlineLevel="1" x14ac:dyDescent="0.3">
      <c r="A6" s="1">
        <f>C1</f>
        <v>73</v>
      </c>
      <c r="B6" s="1">
        <f>C2</f>
        <v>0.49</v>
      </c>
      <c r="C6" s="1">
        <f t="shared" ref="C6:C11" si="1">A6*B6</f>
        <v>35.769999999999996</v>
      </c>
      <c r="D6" s="1">
        <f t="shared" si="0"/>
        <v>5329</v>
      </c>
      <c r="E6" s="1">
        <f t="shared" si="0"/>
        <v>0.24009999999999998</v>
      </c>
    </row>
    <row r="7" spans="1:8" outlineLevel="1" x14ac:dyDescent="0.3">
      <c r="A7" s="1">
        <f>D1</f>
        <v>85</v>
      </c>
      <c r="B7" s="1">
        <f>D2</f>
        <v>0.43</v>
      </c>
      <c r="C7" s="1">
        <f t="shared" si="1"/>
        <v>36.549999999999997</v>
      </c>
      <c r="D7" s="1">
        <f t="shared" si="0"/>
        <v>7225</v>
      </c>
      <c r="E7" s="1">
        <f t="shared" si="0"/>
        <v>0.18489999999999998</v>
      </c>
    </row>
    <row r="8" spans="1:8" outlineLevel="1" x14ac:dyDescent="0.3">
      <c r="A8" s="1">
        <f>E1</f>
        <v>95</v>
      </c>
      <c r="B8" s="1">
        <f>E2</f>
        <v>0.39</v>
      </c>
      <c r="C8" s="1">
        <f t="shared" si="1"/>
        <v>37.050000000000004</v>
      </c>
      <c r="D8" s="1">
        <f t="shared" si="0"/>
        <v>9025</v>
      </c>
      <c r="E8" s="1">
        <f t="shared" si="0"/>
        <v>0.15210000000000001</v>
      </c>
    </row>
    <row r="9" spans="1:8" outlineLevel="1" x14ac:dyDescent="0.3">
      <c r="A9" s="1">
        <f>F1</f>
        <v>103</v>
      </c>
      <c r="B9" s="1">
        <f>F2</f>
        <v>0.37</v>
      </c>
      <c r="C9" s="1">
        <f t="shared" si="1"/>
        <v>38.11</v>
      </c>
      <c r="D9" s="1">
        <f t="shared" si="0"/>
        <v>10609</v>
      </c>
      <c r="E9" s="1">
        <f t="shared" si="0"/>
        <v>0.13689999999999999</v>
      </c>
    </row>
    <row r="10" spans="1:8" outlineLevel="1" x14ac:dyDescent="0.3">
      <c r="A10" s="1">
        <f>G1</f>
        <v>115</v>
      </c>
      <c r="B10" s="1">
        <f>G2</f>
        <v>0.35</v>
      </c>
      <c r="C10" s="1">
        <f t="shared" si="1"/>
        <v>40.25</v>
      </c>
      <c r="D10" s="1">
        <f t="shared" si="0"/>
        <v>13225</v>
      </c>
      <c r="E10" s="1">
        <f t="shared" si="0"/>
        <v>0.12249999999999998</v>
      </c>
    </row>
    <row r="11" spans="1:8" outlineLevel="1" x14ac:dyDescent="0.3">
      <c r="A11" s="1">
        <f>H1</f>
        <v>130</v>
      </c>
      <c r="B11" s="1">
        <f>H2</f>
        <v>0.21</v>
      </c>
      <c r="C11" s="1">
        <f t="shared" si="1"/>
        <v>27.3</v>
      </c>
      <c r="D11" s="1">
        <f t="shared" si="0"/>
        <v>16900</v>
      </c>
      <c r="E11" s="1">
        <f t="shared" si="0"/>
        <v>4.4099999999999993E-2</v>
      </c>
    </row>
    <row r="12" spans="1:8" outlineLevel="1" x14ac:dyDescent="0.3">
      <c r="A12" s="1">
        <f>SUM(A5:A11)</f>
        <v>601</v>
      </c>
      <c r="B12" s="1">
        <f t="shared" ref="B12:C12" si="2">SUM(B5:B11)</f>
        <v>2.95</v>
      </c>
      <c r="C12" s="1">
        <f t="shared" si="2"/>
        <v>215.03000000000003</v>
      </c>
      <c r="D12" s="1">
        <f>SUM(D5:D11)</f>
        <v>62313</v>
      </c>
      <c r="E12" s="1">
        <f>SUM(E5:E11)</f>
        <v>1.3847</v>
      </c>
    </row>
    <row r="13" spans="1:8" ht="18" outlineLevel="1" x14ac:dyDescent="0.35">
      <c r="A13" s="4" t="s">
        <v>2</v>
      </c>
      <c r="B13" s="2">
        <v>7</v>
      </c>
      <c r="C13" s="2"/>
      <c r="D13" s="2"/>
      <c r="E13" s="2"/>
      <c r="F13" s="2"/>
    </row>
    <row r="14" spans="1:8" ht="20.399999999999999" outlineLevel="1" x14ac:dyDescent="0.45">
      <c r="A14" s="4" t="s">
        <v>3</v>
      </c>
      <c r="B14" s="2">
        <f>CORREL(A5:A11,B5:B11)</f>
        <v>-0.98244052024310202</v>
      </c>
      <c r="C14" s="4" t="s">
        <v>8</v>
      </c>
      <c r="D14" s="2">
        <f>ABS(B14)*SQRT((B13-2)/(1-B14^2))</f>
        <v>11.774307216107383</v>
      </c>
      <c r="E14" s="4" t="s">
        <v>9</v>
      </c>
      <c r="F14" s="2">
        <f>_xlfn.T.INV.2T(0.05,B13-2)</f>
        <v>2.570581835636315</v>
      </c>
    </row>
    <row r="15" spans="1:8" outlineLevel="1" x14ac:dyDescent="0.3"/>
    <row r="16" spans="1:8" ht="18" outlineLevel="1" x14ac:dyDescent="0.35">
      <c r="A16" s="5" t="s">
        <v>4</v>
      </c>
      <c r="B16" s="5"/>
      <c r="C16" s="5"/>
      <c r="D16" s="5"/>
    </row>
    <row r="17" spans="1:4" outlineLevel="1" x14ac:dyDescent="0.3">
      <c r="A17" s="2">
        <f>B13</f>
        <v>7</v>
      </c>
      <c r="B17" s="2">
        <f>A12</f>
        <v>601</v>
      </c>
      <c r="D17" s="2">
        <f>B12</f>
        <v>2.95</v>
      </c>
    </row>
    <row r="18" spans="1:4" outlineLevel="1" x14ac:dyDescent="0.3">
      <c r="A18" s="2">
        <f>A12</f>
        <v>601</v>
      </c>
      <c r="B18" s="2">
        <f>D12</f>
        <v>62313</v>
      </c>
      <c r="D18" s="2">
        <f>C12</f>
        <v>215.03000000000003</v>
      </c>
    </row>
    <row r="19" spans="1:4" outlineLevel="1" x14ac:dyDescent="0.3"/>
    <row r="20" spans="1:4" ht="20.399999999999999" outlineLevel="1" x14ac:dyDescent="0.45">
      <c r="A20">
        <f t="array" ref="A20:B21">MINVERSE(A17:B18)</f>
        <v>0.83095079343912492</v>
      </c>
      <c r="B20">
        <v>-8.014401920256032E-3</v>
      </c>
      <c r="C20" s="4" t="s">
        <v>6</v>
      </c>
      <c r="D20" s="2">
        <f t="array" ref="D20:D21">MMULT(A20:B21,D17:D18)</f>
        <v>0.72796799573276383</v>
      </c>
    </row>
    <row r="21" spans="1:4" ht="20.399999999999999" outlineLevel="1" x14ac:dyDescent="0.45">
      <c r="A21">
        <v>-8.014401920256032E-3</v>
      </c>
      <c r="B21">
        <v>9.3345779437258275E-5</v>
      </c>
      <c r="C21" s="4" t="s">
        <v>7</v>
      </c>
      <c r="D21" s="2">
        <v>-3.570342712361646E-3</v>
      </c>
    </row>
    <row r="22" spans="1:4" outlineLevel="1" x14ac:dyDescent="0.3"/>
    <row r="23" spans="1:4" ht="15.6" outlineLevel="1" x14ac:dyDescent="0.35">
      <c r="A23" s="2" t="s">
        <v>1</v>
      </c>
      <c r="B23" s="2" t="s">
        <v>5</v>
      </c>
    </row>
    <row r="24" spans="1:4" outlineLevel="1" x14ac:dyDescent="0.3">
      <c r="A24" s="2">
        <f>A5</f>
        <v>0</v>
      </c>
      <c r="B24" s="2">
        <f>1/B5</f>
        <v>1.4084507042253522</v>
      </c>
    </row>
    <row r="25" spans="1:4" x14ac:dyDescent="0.3">
      <c r="A25" s="2">
        <f t="shared" ref="A25:A30" si="3">A6</f>
        <v>73</v>
      </c>
      <c r="B25" s="2">
        <f t="shared" ref="B25:B29" si="4">1/B6</f>
        <v>2.0408163265306123</v>
      </c>
    </row>
    <row r="26" spans="1:4" x14ac:dyDescent="0.3">
      <c r="A26" s="2">
        <f t="shared" si="3"/>
        <v>85</v>
      </c>
      <c r="B26" s="2">
        <f t="shared" si="4"/>
        <v>2.3255813953488373</v>
      </c>
    </row>
    <row r="27" spans="1:4" x14ac:dyDescent="0.3">
      <c r="A27" s="2">
        <f t="shared" si="3"/>
        <v>95</v>
      </c>
      <c r="B27" s="2">
        <f t="shared" si="4"/>
        <v>2.5641025641025639</v>
      </c>
    </row>
    <row r="28" spans="1:4" x14ac:dyDescent="0.3">
      <c r="A28" s="2">
        <f t="shared" si="3"/>
        <v>103</v>
      </c>
      <c r="B28" s="2">
        <f t="shared" si="4"/>
        <v>2.7027027027027026</v>
      </c>
    </row>
    <row r="29" spans="1:4" x14ac:dyDescent="0.3">
      <c r="A29" s="2">
        <f t="shared" si="3"/>
        <v>115</v>
      </c>
      <c r="B29" s="2">
        <f t="shared" si="4"/>
        <v>2.8571428571428572</v>
      </c>
    </row>
    <row r="30" spans="1:4" x14ac:dyDescent="0.3">
      <c r="A30" s="2">
        <f t="shared" si="3"/>
        <v>130</v>
      </c>
      <c r="B30" s="2">
        <f>1/B11</f>
        <v>4.7619047619047619</v>
      </c>
    </row>
    <row r="33" spans="1:8" ht="20.399999999999999" x14ac:dyDescent="0.45">
      <c r="A33" s="3" t="s">
        <v>10</v>
      </c>
      <c r="B33" s="3" t="s">
        <v>11</v>
      </c>
      <c r="C33" s="3" t="s">
        <v>12</v>
      </c>
      <c r="D33" s="3" t="s">
        <v>14</v>
      </c>
      <c r="E33" s="3" t="s">
        <v>13</v>
      </c>
      <c r="F33" s="3" t="s">
        <v>21</v>
      </c>
      <c r="G33" s="3" t="s">
        <v>22</v>
      </c>
      <c r="H33" s="3" t="s">
        <v>23</v>
      </c>
    </row>
    <row r="34" spans="1:8" x14ac:dyDescent="0.3">
      <c r="A34" s="1">
        <f t="shared" ref="A34:B40" si="5">A5</f>
        <v>0</v>
      </c>
      <c r="B34" s="1">
        <f t="shared" si="5"/>
        <v>0.71</v>
      </c>
      <c r="C34" s="1">
        <f>A34*B34</f>
        <v>0</v>
      </c>
      <c r="D34" s="1">
        <f t="shared" ref="D34:D40" si="6">B34^2</f>
        <v>0.50409999999999999</v>
      </c>
      <c r="E34" s="1">
        <f t="shared" ref="E34:E40" si="7">A34^2</f>
        <v>0</v>
      </c>
      <c r="F34" s="1">
        <f t="shared" ref="F34:F40" si="8">A34^3</f>
        <v>0</v>
      </c>
      <c r="G34" s="1">
        <f>A34^2</f>
        <v>0</v>
      </c>
      <c r="H34" s="1">
        <f>E34^2</f>
        <v>0</v>
      </c>
    </row>
    <row r="35" spans="1:8" x14ac:dyDescent="0.3">
      <c r="A35" s="1">
        <f t="shared" si="5"/>
        <v>73</v>
      </c>
      <c r="B35" s="1">
        <f t="shared" si="5"/>
        <v>0.49</v>
      </c>
      <c r="C35" s="1">
        <f t="shared" ref="C35:C40" si="9">A35*B35</f>
        <v>35.769999999999996</v>
      </c>
      <c r="D35" s="1">
        <f t="shared" si="6"/>
        <v>0.24009999999999998</v>
      </c>
      <c r="E35" s="1">
        <f t="shared" si="7"/>
        <v>5329</v>
      </c>
      <c r="F35" s="1">
        <f t="shared" si="8"/>
        <v>389017</v>
      </c>
      <c r="G35" s="1">
        <f t="shared" ref="G35:G40" si="10">A35^4</f>
        <v>28398241</v>
      </c>
      <c r="H35" s="1">
        <f>E35*B35</f>
        <v>2611.21</v>
      </c>
    </row>
    <row r="36" spans="1:8" x14ac:dyDescent="0.3">
      <c r="A36" s="1">
        <f t="shared" si="5"/>
        <v>85</v>
      </c>
      <c r="B36" s="1">
        <f t="shared" si="5"/>
        <v>0.43</v>
      </c>
      <c r="C36" s="1">
        <f t="shared" si="9"/>
        <v>36.549999999999997</v>
      </c>
      <c r="D36" s="1">
        <f t="shared" si="6"/>
        <v>0.18489999999999998</v>
      </c>
      <c r="E36" s="1">
        <f t="shared" si="7"/>
        <v>7225</v>
      </c>
      <c r="F36" s="1">
        <f t="shared" si="8"/>
        <v>614125</v>
      </c>
      <c r="G36" s="1">
        <f t="shared" si="10"/>
        <v>52200625</v>
      </c>
      <c r="H36" s="1">
        <f>E36 * B36</f>
        <v>3106.75</v>
      </c>
    </row>
    <row r="37" spans="1:8" x14ac:dyDescent="0.3">
      <c r="A37" s="1">
        <f t="shared" si="5"/>
        <v>95</v>
      </c>
      <c r="B37" s="1">
        <f t="shared" si="5"/>
        <v>0.39</v>
      </c>
      <c r="C37" s="1">
        <f t="shared" si="9"/>
        <v>37.050000000000004</v>
      </c>
      <c r="D37" s="1">
        <f t="shared" si="6"/>
        <v>0.15210000000000001</v>
      </c>
      <c r="E37" s="1">
        <f t="shared" si="7"/>
        <v>9025</v>
      </c>
      <c r="F37" s="1">
        <f t="shared" si="8"/>
        <v>857375</v>
      </c>
      <c r="G37" s="1">
        <f t="shared" si="10"/>
        <v>81450625</v>
      </c>
      <c r="H37" s="1">
        <f>E37 * B37</f>
        <v>3519.75</v>
      </c>
    </row>
    <row r="38" spans="1:8" x14ac:dyDescent="0.3">
      <c r="A38" s="1">
        <f t="shared" si="5"/>
        <v>103</v>
      </c>
      <c r="B38" s="1">
        <f t="shared" si="5"/>
        <v>0.37</v>
      </c>
      <c r="C38" s="1">
        <f t="shared" si="9"/>
        <v>38.11</v>
      </c>
      <c r="D38" s="1">
        <f t="shared" si="6"/>
        <v>0.13689999999999999</v>
      </c>
      <c r="E38" s="1">
        <f t="shared" si="7"/>
        <v>10609</v>
      </c>
      <c r="F38" s="1">
        <f t="shared" si="8"/>
        <v>1092727</v>
      </c>
      <c r="G38" s="1">
        <f t="shared" si="10"/>
        <v>112550881</v>
      </c>
      <c r="H38" s="1">
        <f>E38 * B38</f>
        <v>3925.33</v>
      </c>
    </row>
    <row r="39" spans="1:8" x14ac:dyDescent="0.3">
      <c r="A39" s="1">
        <f t="shared" si="5"/>
        <v>115</v>
      </c>
      <c r="B39" s="1">
        <f t="shared" si="5"/>
        <v>0.35</v>
      </c>
      <c r="C39" s="1">
        <f t="shared" si="9"/>
        <v>40.25</v>
      </c>
      <c r="D39" s="1">
        <f t="shared" si="6"/>
        <v>0.12249999999999998</v>
      </c>
      <c r="E39" s="1">
        <f t="shared" si="7"/>
        <v>13225</v>
      </c>
      <c r="F39" s="1">
        <f t="shared" si="8"/>
        <v>1520875</v>
      </c>
      <c r="G39" s="1">
        <f t="shared" si="10"/>
        <v>174900625</v>
      </c>
      <c r="H39" s="1">
        <f>E39 * B39</f>
        <v>4628.75</v>
      </c>
    </row>
    <row r="40" spans="1:8" ht="15" customHeight="1" x14ac:dyDescent="0.3">
      <c r="A40" s="1">
        <f t="shared" si="5"/>
        <v>130</v>
      </c>
      <c r="B40" s="1">
        <f t="shared" si="5"/>
        <v>0.21</v>
      </c>
      <c r="C40" s="1">
        <f t="shared" si="9"/>
        <v>27.3</v>
      </c>
      <c r="D40" s="1">
        <f t="shared" si="6"/>
        <v>4.4099999999999993E-2</v>
      </c>
      <c r="E40" s="1">
        <f t="shared" si="7"/>
        <v>16900</v>
      </c>
      <c r="F40" s="1">
        <f t="shared" si="8"/>
        <v>2197000</v>
      </c>
      <c r="G40" s="1">
        <f t="shared" si="10"/>
        <v>285610000</v>
      </c>
      <c r="H40" s="1">
        <f>E40 * B40</f>
        <v>3549</v>
      </c>
    </row>
    <row r="41" spans="1:8" x14ac:dyDescent="0.3">
      <c r="A41" s="1">
        <f>SUM(A34:A40)</f>
        <v>601</v>
      </c>
      <c r="B41" s="1">
        <f t="shared" ref="B41:C41" si="11">SUM(B34:B40)</f>
        <v>2.95</v>
      </c>
      <c r="C41" s="1">
        <f t="shared" si="11"/>
        <v>215.03000000000003</v>
      </c>
      <c r="D41" s="1">
        <f>SUM(D34:D40)</f>
        <v>1.3847</v>
      </c>
      <c r="E41" s="1">
        <f>SUM(E34:E40)</f>
        <v>62313</v>
      </c>
      <c r="F41" s="1">
        <f t="shared" ref="F41:G41" si="12">SUM(F34:F40)</f>
        <v>6671119</v>
      </c>
      <c r="G41" s="1">
        <f t="shared" si="12"/>
        <v>735110997</v>
      </c>
      <c r="H41" s="1">
        <f>SUM(H34:H40)</f>
        <v>21340.79</v>
      </c>
    </row>
    <row r="45" spans="1:8" x14ac:dyDescent="0.3">
      <c r="A45" s="8" t="s">
        <v>4</v>
      </c>
      <c r="B45" s="9"/>
      <c r="C45" s="9"/>
      <c r="D45" s="9"/>
      <c r="E45" s="10"/>
    </row>
    <row r="46" spans="1:8" x14ac:dyDescent="0.3">
      <c r="A46" s="11">
        <f xml:space="preserve"> B13</f>
        <v>7</v>
      </c>
      <c r="B46" s="12">
        <f>A41</f>
        <v>601</v>
      </c>
      <c r="C46" s="13">
        <f xml:space="preserve"> E41</f>
        <v>62313</v>
      </c>
      <c r="D46" s="14"/>
      <c r="E46" s="15">
        <f xml:space="preserve"> B41</f>
        <v>2.95</v>
      </c>
    </row>
    <row r="47" spans="1:8" x14ac:dyDescent="0.3">
      <c r="A47" s="16">
        <f xml:space="preserve"> A12</f>
        <v>601</v>
      </c>
      <c r="B47" s="17">
        <f xml:space="preserve"> E41</f>
        <v>62313</v>
      </c>
      <c r="C47" s="18">
        <f xml:space="preserve"> F41</f>
        <v>6671119</v>
      </c>
      <c r="D47" s="14"/>
      <c r="E47" s="19">
        <f xml:space="preserve"> C41</f>
        <v>215.03000000000003</v>
      </c>
    </row>
    <row r="48" spans="1:8" x14ac:dyDescent="0.3">
      <c r="A48" s="20">
        <f xml:space="preserve"> D12</f>
        <v>62313</v>
      </c>
      <c r="B48" s="21">
        <f xml:space="preserve"> F41</f>
        <v>6671119</v>
      </c>
      <c r="C48" s="22">
        <f xml:space="preserve"> G41</f>
        <v>735110997</v>
      </c>
      <c r="D48" s="23"/>
      <c r="E48" s="24">
        <f>H41</f>
        <v>21340.79</v>
      </c>
    </row>
    <row r="49" spans="1:5" x14ac:dyDescent="0.3">
      <c r="A49" s="14"/>
      <c r="B49" s="14"/>
      <c r="C49" s="14"/>
      <c r="D49" s="14"/>
      <c r="E49" s="14"/>
    </row>
    <row r="50" spans="1:5" x14ac:dyDescent="0.3">
      <c r="A50" s="14"/>
      <c r="B50" s="14"/>
      <c r="C50" s="14"/>
      <c r="D50" s="14"/>
      <c r="E50" s="14"/>
    </row>
    <row r="51" spans="1:5" x14ac:dyDescent="0.3">
      <c r="A51" s="14"/>
      <c r="B51" s="14"/>
      <c r="C51" s="14"/>
      <c r="D51" s="14"/>
      <c r="E51" s="14"/>
    </row>
    <row r="52" spans="1:5" ht="18" x14ac:dyDescent="0.4">
      <c r="A52" s="11">
        <f t="array" ref="A52:C54" xml:space="preserve"> MINVERSE(A46:C48)</f>
        <v>0.9934576885287717</v>
      </c>
      <c r="B52" s="12">
        <v>-1.9900726002609968E-2</v>
      </c>
      <c r="C52" s="13">
        <v>9.6386508559484721E-5</v>
      </c>
      <c r="D52" s="25" t="s">
        <v>18</v>
      </c>
      <c r="E52" s="15">
        <f t="array" ref="E52:E54" xml:space="preserve"> MMULT(A52:C54, E46:E48)</f>
        <v>0.70841130681982056</v>
      </c>
    </row>
    <row r="53" spans="1:5" ht="18" x14ac:dyDescent="0.4">
      <c r="A53" s="16">
        <v>-1.9900726002609951E-2</v>
      </c>
      <c r="B53" s="17">
        <v>9.6275319819821435E-4</v>
      </c>
      <c r="C53" s="18">
        <v>-7.050047182752508E-6</v>
      </c>
      <c r="D53" s="25" t="s">
        <v>19</v>
      </c>
      <c r="E53" s="19">
        <v>-2.1398979163502196E-3</v>
      </c>
    </row>
    <row r="54" spans="1:5" ht="18" x14ac:dyDescent="0.4">
      <c r="A54" s="20">
        <v>9.6386508559484843E-5</v>
      </c>
      <c r="B54" s="21">
        <v>-7.0500471827525105E-6</v>
      </c>
      <c r="C54" s="22">
        <v>5.7169014441895989E-8</v>
      </c>
      <c r="D54" s="25" t="s">
        <v>20</v>
      </c>
      <c r="E54" s="24">
        <v>-1.1599513745322483E-5</v>
      </c>
    </row>
    <row r="62" spans="1:5" ht="20.399999999999999" x14ac:dyDescent="0.45">
      <c r="A62" s="3" t="s">
        <v>10</v>
      </c>
      <c r="B62" s="3" t="s">
        <v>11</v>
      </c>
      <c r="C62" s="3" t="s">
        <v>12</v>
      </c>
      <c r="D62" s="3" t="s">
        <v>13</v>
      </c>
      <c r="E62" s="3" t="s">
        <v>14</v>
      </c>
    </row>
    <row r="63" spans="1:5" x14ac:dyDescent="0.3">
      <c r="A63" s="1">
        <f t="shared" ref="A63:A69" si="13">A5</f>
        <v>0</v>
      </c>
      <c r="B63" s="1">
        <f t="shared" ref="B63:B69" si="14">LN(B5)</f>
        <v>-0.34249030894677601</v>
      </c>
      <c r="C63" s="1">
        <f>A63*B63</f>
        <v>0</v>
      </c>
      <c r="D63" s="1">
        <f>A63^2</f>
        <v>0</v>
      </c>
      <c r="E63" s="1">
        <f>B63^2</f>
        <v>0.11729961172245808</v>
      </c>
    </row>
    <row r="64" spans="1:5" x14ac:dyDescent="0.3">
      <c r="A64" s="1">
        <f t="shared" si="13"/>
        <v>73</v>
      </c>
      <c r="B64" s="1">
        <f t="shared" si="14"/>
        <v>-0.71334988787746478</v>
      </c>
      <c r="C64" s="1">
        <f t="shared" ref="C64:C69" si="15">A64*B64</f>
        <v>-52.074541815054928</v>
      </c>
      <c r="D64" s="1">
        <f t="shared" ref="D64:D69" si="16">A64^2</f>
        <v>5329</v>
      </c>
      <c r="E64" s="1">
        <f t="shared" ref="E64:E69" si="17">B64^2</f>
        <v>0.50886806253479155</v>
      </c>
    </row>
    <row r="65" spans="1:6" x14ac:dyDescent="0.3">
      <c r="A65" s="1">
        <f t="shared" si="13"/>
        <v>85</v>
      </c>
      <c r="B65" s="1">
        <f t="shared" si="14"/>
        <v>-0.84397007029452897</v>
      </c>
      <c r="C65" s="1">
        <f t="shared" si="15"/>
        <v>-71.737455975034962</v>
      </c>
      <c r="D65" s="1">
        <f t="shared" si="16"/>
        <v>7225</v>
      </c>
      <c r="E65" s="1">
        <f t="shared" si="17"/>
        <v>0.71228547955295218</v>
      </c>
    </row>
    <row r="66" spans="1:6" x14ac:dyDescent="0.3">
      <c r="A66" s="1">
        <f t="shared" si="13"/>
        <v>95</v>
      </c>
      <c r="B66" s="1">
        <f t="shared" si="14"/>
        <v>-0.94160853985844495</v>
      </c>
      <c r="C66" s="1">
        <f t="shared" si="15"/>
        <v>-89.452811286552276</v>
      </c>
      <c r="D66" s="1">
        <f t="shared" si="16"/>
        <v>9025</v>
      </c>
      <c r="E66" s="1">
        <f t="shared" si="17"/>
        <v>0.88662664233435273</v>
      </c>
    </row>
    <row r="67" spans="1:6" x14ac:dyDescent="0.3">
      <c r="A67" s="1">
        <f t="shared" si="13"/>
        <v>103</v>
      </c>
      <c r="B67" s="1">
        <f t="shared" si="14"/>
        <v>-0.9942522733438669</v>
      </c>
      <c r="C67" s="1">
        <f t="shared" si="15"/>
        <v>-102.40798415441829</v>
      </c>
      <c r="D67" s="1">
        <f t="shared" si="16"/>
        <v>10609</v>
      </c>
      <c r="E67" s="1">
        <f t="shared" si="17"/>
        <v>0.98853758304944739</v>
      </c>
    </row>
    <row r="68" spans="1:6" x14ac:dyDescent="0.3">
      <c r="A68" s="1">
        <f t="shared" si="13"/>
        <v>115</v>
      </c>
      <c r="B68" s="1">
        <f t="shared" si="14"/>
        <v>-1.0498221244986778</v>
      </c>
      <c r="C68" s="1">
        <f t="shared" si="15"/>
        <v>-120.72954431734796</v>
      </c>
      <c r="D68" s="1">
        <f t="shared" si="16"/>
        <v>13225</v>
      </c>
      <c r="E68" s="1">
        <f t="shared" si="17"/>
        <v>1.1021264930869175</v>
      </c>
    </row>
    <row r="69" spans="1:6" x14ac:dyDescent="0.3">
      <c r="A69" s="1">
        <f t="shared" si="13"/>
        <v>130</v>
      </c>
      <c r="B69" s="1">
        <f t="shared" si="14"/>
        <v>-1.5606477482646683</v>
      </c>
      <c r="C69" s="1">
        <f t="shared" si="15"/>
        <v>-202.88420727440689</v>
      </c>
      <c r="D69" s="1">
        <f t="shared" si="16"/>
        <v>16900</v>
      </c>
      <c r="E69" s="1">
        <f t="shared" si="17"/>
        <v>2.4356213941635798</v>
      </c>
    </row>
    <row r="70" spans="1:6" x14ac:dyDescent="0.3">
      <c r="A70" s="1">
        <f>SUM(A63:A69)</f>
        <v>601</v>
      </c>
      <c r="B70" s="1">
        <f t="shared" ref="B70" si="18">SUM(B63:B69)</f>
        <v>-6.446140953084428</v>
      </c>
      <c r="C70" s="1">
        <f t="shared" ref="C70" si="19">SUM(C63:C69)</f>
        <v>-639.28654482281536</v>
      </c>
      <c r="D70" s="1">
        <f t="shared" ref="D70" si="20">SUM(D63:D69)</f>
        <v>62313</v>
      </c>
      <c r="E70" s="1">
        <f t="shared" ref="E70" si="21">SUM(E63:E69)</f>
        <v>6.7513652664445001</v>
      </c>
    </row>
    <row r="71" spans="1:6" x14ac:dyDescent="0.3">
      <c r="A71" s="2" t="s">
        <v>2</v>
      </c>
      <c r="B71" s="2">
        <v>7</v>
      </c>
    </row>
    <row r="72" spans="1:6" ht="20.399999999999999" x14ac:dyDescent="0.45">
      <c r="A72" s="4" t="s">
        <v>3</v>
      </c>
      <c r="B72" s="2">
        <f>CORREL(A63:A69,B63:B69)</f>
        <v>-0.91851299294831645</v>
      </c>
      <c r="C72" s="4" t="s">
        <v>8</v>
      </c>
      <c r="D72" s="2">
        <f>ABS(B72)*SQRT((B71-2)/(1-B72^2))</f>
        <v>5.1944999978713513</v>
      </c>
      <c r="E72" s="4" t="s">
        <v>9</v>
      </c>
      <c r="F72" s="2">
        <f>_xlfn.T.INV.2T(0.05,B71-2)</f>
        <v>2.570581835636315</v>
      </c>
    </row>
    <row r="74" spans="1:6" ht="18" x14ac:dyDescent="0.35">
      <c r="A74" s="5" t="s">
        <v>4</v>
      </c>
      <c r="B74" s="5"/>
      <c r="C74" s="5"/>
      <c r="D74" s="5"/>
    </row>
    <row r="75" spans="1:6" x14ac:dyDescent="0.3">
      <c r="A75" s="2">
        <f>B71</f>
        <v>7</v>
      </c>
      <c r="B75" s="2">
        <f>A70</f>
        <v>601</v>
      </c>
      <c r="D75" s="2">
        <f>B70</f>
        <v>-6.446140953084428</v>
      </c>
    </row>
    <row r="76" spans="1:6" x14ac:dyDescent="0.3">
      <c r="A76" s="2">
        <f>A70</f>
        <v>601</v>
      </c>
      <c r="B76" s="2">
        <f>D70</f>
        <v>62313</v>
      </c>
      <c r="D76" s="2">
        <f>C70</f>
        <v>-639.28654482281536</v>
      </c>
    </row>
    <row r="78" spans="1:6" ht="20.399999999999999" x14ac:dyDescent="0.45">
      <c r="A78">
        <f t="array" ref="A78:B79">MINVERSE(A75:B76)</f>
        <v>0.83095079343912492</v>
      </c>
      <c r="B78">
        <v>-8.014401920256032E-3</v>
      </c>
      <c r="C78" s="4" t="s">
        <v>6</v>
      </c>
      <c r="D78" s="2">
        <f t="array" ref="D78:D79">MMULT(A78:B79,D75:D76)</f>
        <v>-0.23292662716412682</v>
      </c>
      <c r="E78" s="4" t="s">
        <v>16</v>
      </c>
      <c r="F78" s="2">
        <f>EXP(D78)</f>
        <v>0.79221169821081105</v>
      </c>
    </row>
    <row r="79" spans="1:6" ht="20.399999999999999" x14ac:dyDescent="0.45">
      <c r="A79">
        <v>-8.014401920256032E-3</v>
      </c>
      <c r="B79">
        <v>9.3345779437258275E-5</v>
      </c>
      <c r="C79" s="4" t="s">
        <v>7</v>
      </c>
      <c r="D79" s="2">
        <v>-8.0127363775965646E-3</v>
      </c>
      <c r="E79" s="4" t="s">
        <v>15</v>
      </c>
      <c r="F79" s="2">
        <f>D79</f>
        <v>-8.0127363775965646E-3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2022-12-20T08:23:43Z</dcterms:modified>
</cp:coreProperties>
</file>