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iyush Kumar\Downloads\Random datafiles\"/>
    </mc:Choice>
  </mc:AlternateContent>
  <bookViews>
    <workbookView showHorizontalScroll="0" showVerticalScroll="0" xWindow="0" yWindow="0" windowWidth="23040" windowHeight="9072" activeTab="3"/>
  </bookViews>
  <sheets>
    <sheet name="Datatable" sheetId="1" r:id="rId1"/>
    <sheet name="Raw" sheetId="2" r:id="rId2"/>
    <sheet name="pivottables" sheetId="3" r:id="rId3"/>
    <sheet name="Dashboard" sheetId="4" r:id="rId4"/>
  </sheets>
  <definedNames>
    <definedName name="Slicer_Driver_Name">#N/A</definedName>
    <definedName name="Slicer_Month">#N/A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4" i="3" l="1"/>
  <c r="BH10" i="3"/>
  <c r="BH11" i="3"/>
  <c r="BH12" i="3"/>
  <c r="BH13" i="3"/>
  <c r="BH14" i="3"/>
  <c r="BH15" i="3"/>
  <c r="BH9" i="3"/>
  <c r="AX4" i="3"/>
  <c r="AG18" i="3"/>
  <c r="AG9" i="3"/>
  <c r="AG10" i="3"/>
  <c r="AG11" i="3"/>
  <c r="AG12" i="3"/>
  <c r="AG13" i="3"/>
  <c r="AG14" i="3"/>
  <c r="AG15" i="3"/>
  <c r="AG16" i="3"/>
  <c r="AG17" i="3"/>
  <c r="AG19" i="3"/>
  <c r="AG8" i="3"/>
  <c r="BZ4" i="3"/>
  <c r="BX4" i="3"/>
  <c r="BN4" i="3"/>
  <c r="AV4" i="3"/>
  <c r="AR4" i="3"/>
  <c r="AK4" i="3"/>
  <c r="BW5" i="3"/>
  <c r="BV4" i="3"/>
  <c r="BL4" i="3"/>
  <c r="AT4" i="3"/>
  <c r="AM4" i="3"/>
  <c r="BV5" i="3"/>
  <c r="BK4" i="3"/>
  <c r="AS4" i="3"/>
  <c r="BX5" i="3"/>
  <c r="BW4" i="3"/>
  <c r="BM4" i="3"/>
  <c r="AU4" i="3"/>
  <c r="AQ4" i="3"/>
  <c r="CA4" i="3"/>
  <c r="BO4" i="3"/>
  <c r="AL4" i="3"/>
  <c r="BD4" i="3" l="1"/>
  <c r="H4" i="3"/>
  <c r="X4" i="3"/>
  <c r="R4" i="3"/>
  <c r="D4" i="3"/>
  <c r="C4" i="3"/>
  <c r="B4" i="3"/>
  <c r="S4" i="3"/>
  <c r="AA4" i="3"/>
  <c r="U4" i="3"/>
  <c r="O4" i="3"/>
  <c r="T4" i="3"/>
  <c r="Y4" i="3"/>
  <c r="Z4" i="3"/>
  <c r="N4" i="3"/>
  <c r="B5" i="3" l="1"/>
  <c r="C5" i="3"/>
</calcChain>
</file>

<file path=xl/sharedStrings.xml><?xml version="1.0" encoding="utf-8"?>
<sst xmlns="http://schemas.openxmlformats.org/spreadsheetml/2006/main" count="922" uniqueCount="118">
  <si>
    <t>Month</t>
  </si>
  <si>
    <t>Day</t>
  </si>
  <si>
    <t>Load</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</si>
  <si>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</si>
  <si>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</si>
  <si>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</si>
  <si>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</si>
  <si>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</si>
  <si>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</si>
  <si>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</si>
  <si>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</si>
  <si>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</si>
  <si>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</si>
  <si>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</si>
  <si>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</si>
  <si>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</si>
  <si>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</si>
  <si>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</si>
  <si>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</si>
  <si>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</si>
  <si>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</si>
  <si>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Jan</t>
  </si>
  <si>
    <t>Wood</t>
  </si>
  <si>
    <t>Feb</t>
  </si>
  <si>
    <t>Sand</t>
  </si>
  <si>
    <t>Mar</t>
  </si>
  <si>
    <t>Iron</t>
  </si>
  <si>
    <t>Freightliner Sprinter</t>
  </si>
  <si>
    <t>Apr</t>
  </si>
  <si>
    <t>Chevrolet Express</t>
  </si>
  <si>
    <t>May</t>
  </si>
  <si>
    <t>Jun</t>
  </si>
  <si>
    <t>RAM ProMaster</t>
  </si>
  <si>
    <t>Jul</t>
  </si>
  <si>
    <t>Nissan NV2500</t>
  </si>
  <si>
    <t>Aug</t>
  </si>
  <si>
    <t>Sep</t>
  </si>
  <si>
    <t>Oct</t>
  </si>
  <si>
    <t>Nov</t>
  </si>
  <si>
    <t>Dec</t>
  </si>
  <si>
    <t>Alessandro Smith</t>
  </si>
  <si>
    <t>Beauregard Mike</t>
  </si>
  <si>
    <t>Jean Bartholomew</t>
  </si>
  <si>
    <t>Jaison Augustine</t>
  </si>
  <si>
    <t>Tonnage</t>
  </si>
  <si>
    <t>Customer Type</t>
  </si>
  <si>
    <t>Retaining Customer</t>
  </si>
  <si>
    <t>New Customer</t>
  </si>
  <si>
    <t>Destination</t>
  </si>
  <si>
    <t>Alberta</t>
  </si>
  <si>
    <t>British Columbia</t>
  </si>
  <si>
    <t>Manitoba</t>
  </si>
  <si>
    <t>New Brunswick</t>
  </si>
  <si>
    <t>Nova Scotia</t>
  </si>
  <si>
    <t>Nunavut</t>
  </si>
  <si>
    <t>Yukon</t>
  </si>
  <si>
    <t>First condition type</t>
  </si>
  <si>
    <t>Shipment cost sub-items</t>
  </si>
  <si>
    <t>Basic freight</t>
  </si>
  <si>
    <t>Final Amount</t>
  </si>
  <si>
    <t>ERE Stage</t>
  </si>
  <si>
    <t>Nunavut.</t>
  </si>
  <si>
    <t>Sum of Rate</t>
  </si>
  <si>
    <t>Sum of Total Expenses</t>
  </si>
  <si>
    <t>Sum of Balance</t>
  </si>
  <si>
    <t>Expenses</t>
  </si>
  <si>
    <t>Balance</t>
  </si>
  <si>
    <t>Monthly Rate</t>
  </si>
  <si>
    <t>Grand Total</t>
  </si>
  <si>
    <t>Monthly Balanced</t>
  </si>
  <si>
    <t>Year to Date - Total Balanced</t>
  </si>
  <si>
    <t>Count of Customer Type</t>
  </si>
  <si>
    <t>Track Expenses</t>
  </si>
  <si>
    <t>Sum of Insurance</t>
  </si>
  <si>
    <t>Sum of Fuel</t>
  </si>
  <si>
    <t>Sum of Diesel Exhaust Fluid</t>
  </si>
  <si>
    <t>Sum of Advance</t>
  </si>
  <si>
    <t>Diesel</t>
  </si>
  <si>
    <t>Advanced</t>
  </si>
  <si>
    <t>Freigh Expenses</t>
  </si>
  <si>
    <t>Sum of Warehouse</t>
  </si>
  <si>
    <t>Sum of Tolls</t>
  </si>
  <si>
    <t>Sum of Fundings</t>
  </si>
  <si>
    <t>Count of Repairs</t>
  </si>
  <si>
    <t>tolls</t>
  </si>
  <si>
    <t>fundings</t>
  </si>
  <si>
    <t>Red Dots</t>
  </si>
  <si>
    <t>Monthly Expenses and Income</t>
  </si>
  <si>
    <t>Driver Payroll</t>
  </si>
  <si>
    <t>Sum of Odometer</t>
  </si>
  <si>
    <t>Sum of Miles</t>
  </si>
  <si>
    <t>Sum of Rate Per Miles</t>
  </si>
  <si>
    <t>Sum of Extra Stops</t>
  </si>
  <si>
    <t>Sum of Extra Pay</t>
  </si>
  <si>
    <t>Sum of Costs Driver Paid</t>
  </si>
  <si>
    <t>Odemeter</t>
  </si>
  <si>
    <t>Miles Rate</t>
  </si>
  <si>
    <t>Extra Stps</t>
  </si>
  <si>
    <t>Driver paid</t>
  </si>
  <si>
    <t>Total Payroll</t>
  </si>
  <si>
    <t>Count of Destination</t>
  </si>
  <si>
    <t>Destinaton</t>
  </si>
  <si>
    <t>Freight</t>
  </si>
  <si>
    <t>Sum of First condition type</t>
  </si>
  <si>
    <t>Sum of Shipment cost sub-items</t>
  </si>
  <si>
    <t>Sum of ERE Stage</t>
  </si>
  <si>
    <t>Sum of Basic freight</t>
  </si>
  <si>
    <t>Sum of Final Amount</t>
  </si>
  <si>
    <t>First Condition</t>
  </si>
  <si>
    <t>Shipment Cost</t>
  </si>
  <si>
    <t>Basic Freight</t>
  </si>
  <si>
    <t>Load Pay</t>
  </si>
  <si>
    <t>Count of Load</t>
  </si>
  <si>
    <t>Sum of Tonnage</t>
  </si>
  <si>
    <t>tonnage</t>
  </si>
  <si>
    <t>iron</t>
  </si>
  <si>
    <t>sand</t>
  </si>
  <si>
    <t>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</si>
</sst>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_(&quot;$&quot;* #,##0.00_);_(&quot;$&quot;* \(#,##0.00\);_(&quot;$&quot;* &quot;-&quot;??_);_(@_)"/>
    <numFmt numFmtId="165" formatCode="[$-409]mmmm\ d\,\ yyyy;@"/>
    <numFmt numFmtId="166" formatCode="&quot;$&quot;#,##0"/>
    <numFmt numFmtId="167" formatCode="[$-409]d\-mmm\-yy;@"/>
    <numFmt numFmtId="168" formatCode="0.0"/>
    <numFmt numFmtId="169" formatCode="_ * #,##0_ ;_ * \-#,##0_ ;_ * &quot;-&quot;??_ ;_ @_ "/>
    <numFmt numFmtId="170" formatCode="[$$-409]#,##0"/>
    <numFmt numFmtId="171" formatCode="_-[$$-409]* #,##0_ ;_-[$$-409]* \-#,##0\ ;_-[$$-409]* &quot;-&quot;??_ ;_-@_ "/>
    <numFmt numFmtId="172" formatCode="_(&quot;$&quot;* #,##0_);_(&quot;$&quot;* \(#,##0\);_(&quot;$&quot;* &quot;-&quot;??_);_(@_)"/>
  </numFmts>
  <fonts count="23"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2"/>
      <color theme="1"/>
      <name val="Arial"/>
      <family val="2"/>
    </font>
    <font>
      <sz val="12"/>
      <color theme="1" tint="4.9989318521683403E-2"/>
      <name val="Arial"/>
      <family val="2"/>
    </font>
    <font>
      <b/>
      <sz val="12"/>
      <color theme="1" tint="4.9989318521683403E-2"/>
      <name val="Arial"/>
      <family val="2"/>
    </font>
    <font>
      <sz val="11"/>
      <color rgb="FFFF0000"/>
      <name val="Calibri"/>
      <family val="2"/>
      <scheme val="minor"/>
    </font>
    <font>
      <b/>
      <sz val="12"/>
      <color theme="1"/>
      <name val="Calibri"/>
      <family val="2"/>
      <scheme val="minor"/>
    </font>
    <font>
      <sz val="12"/>
      <color theme="1"/>
      <name val="Calibri"/>
      <family val="2"/>
      <scheme val="minor"/>
    </font>
    <font>
      <sz val="11"/>
      <color theme="0" tint="-0.34998626667073579"/>
      <name val="Arial"/>
      <family val="2"/>
    </font>
    <font>
      <sz val="12"/>
      <color theme="0" tint="-0.499984740745262"/>
      <name val="Arial"/>
      <family val="2"/>
    </font>
    <font>
      <sz val="14"/>
      <color rgb="FFFF0000"/>
      <name val="Calibri"/>
      <family val="2"/>
      <scheme val="minor"/>
    </font>
    <font>
      <b/>
      <sz val="14"/>
      <color rgb="FFFF0000"/>
      <name val="Calibri"/>
      <family val="2"/>
      <scheme val="minor"/>
    </font>
    <font>
      <sz val="12"/>
      <color theme="1" tint="0.499984740745262"/>
      <name val="Arial"/>
      <family val="2"/>
    </font>
    <font>
      <sz val="11"/>
      <color theme="1"/>
      <name val="Arial"/>
      <family val="2"/>
    </font>
    <font>
      <sz val="10"/>
      <color theme="1"/>
      <name val="Arial"/>
      <family val="2"/>
    </font>
    <font>
      <sz val="11"/>
      <color rgb="FFFF0000"/>
      <name val="Calibri"/>
      <family val="2"/>
    </font>
    <font>
      <sz val="12"/>
      <color rgb="FFFF0000"/>
      <name val="Arial"/>
      <family val="2"/>
    </font>
    <font>
      <sz val="10"/>
      <color theme="0" tint="-0.499984740745262"/>
      <name val="Arial"/>
      <family val="2"/>
    </font>
    <font>
      <sz val="10"/>
      <color theme="1" tint="0.499984740745262"/>
      <name val="Arial"/>
      <family val="2"/>
    </font>
    <font>
      <sz val="10"/>
      <color theme="1"/>
      <name val="Arial"/>
    </font>
    <font>
      <sz val="12"/>
      <color theme="1"/>
      <name val="Arial"/>
    </font>
  </fonts>
  <fills count="5">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dashed">
        <color theme="0" tint="-0.249977111117893"/>
      </left>
      <right/>
      <top/>
      <bottom/>
      <diagonal/>
    </border>
    <border>
      <left style="dashed">
        <color theme="0" tint="-0.249977111117893"/>
      </left>
      <right style="dashed">
        <color theme="0" tint="-0.249977111117893"/>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style="medium">
        <color theme="0" tint="-0.249977111117893"/>
      </left>
      <right/>
      <top/>
      <bottom/>
      <diagonal/>
    </border>
    <border>
      <left style="medium">
        <color theme="0" tint="-0.249977111117893"/>
      </left>
      <right/>
      <top style="medium">
        <color theme="0" tint="-0.249977111117893"/>
      </top>
      <bottom/>
      <diagonal/>
    </border>
    <border>
      <left/>
      <right style="medium">
        <color theme="0" tint="-0.249977111117893"/>
      </right>
      <top style="medium">
        <color theme="0" tint="-0.249977111117893"/>
      </top>
      <bottom/>
      <diagonal/>
    </border>
    <border>
      <left/>
      <right style="medium">
        <color theme="0" tint="-0.249977111117893"/>
      </right>
      <top/>
      <bottom style="medium">
        <color theme="0" tint="-0.249977111117893"/>
      </bottom>
      <diagonal/>
    </border>
  </borders>
  <cellStyleXfs count="4">
    <xf numFmtId="0" fontId="0" fillId="0" borderId="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wrapText="1"/>
    </xf>
    <xf numFmtId="0" fontId="4" fillId="0" borderId="0" xfId="0" applyFont="1"/>
    <xf numFmtId="0" fontId="4" fillId="0" borderId="0" xfId="0" applyFont="1" applyAlignment="1">
      <alignment horizontal="center" vertical="center"/>
    </xf>
    <xf numFmtId="165" fontId="5" fillId="0" borderId="0" xfId="0" applyNumberFormat="1" applyFont="1" applyAlignment="1">
      <alignment horizontal="center"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68" fontId="5" fillId="0" borderId="0" xfId="0" applyNumberFormat="1" applyFont="1" applyAlignment="1">
      <alignment horizontal="center" vertical="center"/>
    </xf>
    <xf numFmtId="166" fontId="6" fillId="0" borderId="0" xfId="1" applyNumberFormat="1" applyFont="1" applyBorder="1" applyAlignment="1">
      <alignment horizontal="center" vertical="center"/>
    </xf>
    <xf numFmtId="0" fontId="5" fillId="0" borderId="1" xfId="0" applyFont="1" applyBorder="1" applyAlignment="1">
      <alignment horizontal="left" vertical="center"/>
    </xf>
    <xf numFmtId="166" fontId="5" fillId="0" borderId="0" xfId="0" applyNumberFormat="1" applyFont="1" applyAlignment="1">
      <alignment horizontal="center" vertical="center"/>
    </xf>
    <xf numFmtId="166" fontId="5" fillId="0" borderId="1" xfId="0" applyNumberFormat="1" applyFont="1" applyBorder="1" applyAlignment="1">
      <alignment horizontal="center" vertical="center"/>
    </xf>
    <xf numFmtId="167" fontId="5" fillId="0" borderId="1" xfId="0" applyNumberFormat="1" applyFont="1" applyBorder="1" applyAlignment="1">
      <alignment horizontal="left" vertical="center"/>
    </xf>
    <xf numFmtId="166" fontId="6" fillId="0" borderId="2" xfId="0" applyNumberFormat="1" applyFont="1" applyBorder="1" applyAlignment="1">
      <alignment horizontal="center" vertical="center"/>
    </xf>
    <xf numFmtId="167" fontId="5" fillId="0" borderId="0" xfId="0" applyNumberFormat="1" applyFont="1" applyAlignment="1">
      <alignment horizontal="center" vertical="center"/>
    </xf>
    <xf numFmtId="0" fontId="0" fillId="0" borderId="0" xfId="0" applyNumberFormat="1"/>
    <xf numFmtId="0" fontId="0" fillId="0" borderId="0" xfId="0" applyAlignment="1">
      <alignment horizontal="center" vertical="center" wrapText="1"/>
    </xf>
    <xf numFmtId="170" fontId="9" fillId="0" borderId="0" xfId="0" applyNumberFormat="1" applyFont="1"/>
    <xf numFmtId="170" fontId="8" fillId="0" borderId="0" xfId="0" applyNumberFormat="1" applyFont="1" applyAlignment="1">
      <alignment horizontal="center"/>
    </xf>
    <xf numFmtId="9" fontId="10" fillId="0" borderId="0" xfId="3" applyFont="1" applyAlignment="1">
      <alignment horizontal="center"/>
    </xf>
    <xf numFmtId="0" fontId="11" fillId="3" borderId="0" xfId="0" applyFont="1" applyFill="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0" fillId="0" borderId="3" xfId="0" applyBorder="1"/>
    <xf numFmtId="0" fontId="0" fillId="0" borderId="5" xfId="0" applyBorder="1"/>
    <xf numFmtId="169" fontId="8" fillId="0" borderId="0" xfId="2" applyNumberFormat="1" applyFont="1" applyAlignment="1">
      <alignment horizontal="center"/>
    </xf>
    <xf numFmtId="0" fontId="0" fillId="0" borderId="0" xfId="0" pivotButton="1"/>
    <xf numFmtId="0" fontId="0" fillId="0" borderId="0" xfId="0" applyAlignment="1">
      <alignment horizontal="left"/>
    </xf>
    <xf numFmtId="0" fontId="0" fillId="0" borderId="0" xfId="0" applyAlignment="1">
      <alignment wrapText="1"/>
    </xf>
    <xf numFmtId="0" fontId="7" fillId="0" borderId="0" xfId="0" applyFont="1" applyAlignment="1">
      <alignment horizontal="center" vertical="center" wrapText="1"/>
    </xf>
    <xf numFmtId="0" fontId="14" fillId="0" borderId="0" xfId="0" applyFont="1" applyAlignment="1">
      <alignment wrapText="1"/>
    </xf>
    <xf numFmtId="171" fontId="8" fillId="0" borderId="0" xfId="1" applyNumberFormat="1" applyFont="1"/>
    <xf numFmtId="0" fontId="14" fillId="0" borderId="0" xfId="0" applyFont="1" applyAlignment="1">
      <alignment horizontal="center" vertical="center" wrapText="1"/>
    </xf>
    <xf numFmtId="0" fontId="7" fillId="0" borderId="0" xfId="0" applyFont="1"/>
    <xf numFmtId="1" fontId="8" fillId="0" borderId="0" xfId="1" applyNumberFormat="1" applyFont="1" applyAlignment="1">
      <alignment horizontal="center"/>
    </xf>
    <xf numFmtId="0" fontId="8" fillId="0" borderId="0" xfId="1" applyNumberFormat="1" applyFont="1" applyAlignment="1">
      <alignment horizontal="center"/>
    </xf>
    <xf numFmtId="0" fontId="11" fillId="0" borderId="0" xfId="0" applyFont="1" applyAlignment="1">
      <alignment horizontal="center" vertical="center"/>
    </xf>
    <xf numFmtId="0" fontId="0" fillId="0" borderId="0" xfId="0" applyAlignment="1">
      <alignment horizontal="center"/>
    </xf>
    <xf numFmtId="172" fontId="8" fillId="0" borderId="0" xfId="1" applyNumberFormat="1" applyFont="1" applyAlignment="1">
      <alignment horizontal="center"/>
    </xf>
    <xf numFmtId="0" fontId="0" fillId="0" borderId="0" xfId="0" pivotButton="1" applyAlignment="1">
      <alignment wrapText="1"/>
    </xf>
    <xf numFmtId="0" fontId="0" fillId="0" borderId="0" xfId="0" applyNumberFormat="1" applyAlignment="1">
      <alignment wrapText="1"/>
    </xf>
    <xf numFmtId="0" fontId="0" fillId="0" borderId="0" xfId="0" applyAlignment="1">
      <alignment horizontal="left" wrapText="1"/>
    </xf>
    <xf numFmtId="0" fontId="16" fillId="0" borderId="6"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4" xfId="0" applyFont="1" applyBorder="1" applyAlignment="1">
      <alignment horizontal="center" vertical="center" wrapText="1"/>
    </xf>
    <xf numFmtId="0" fontId="0" fillId="4" borderId="0" xfId="0" applyFill="1" applyAlignment="1">
      <alignment wrapText="1"/>
    </xf>
    <xf numFmtId="0" fontId="0" fillId="4" borderId="0" xfId="0" applyFill="1" applyAlignment="1">
      <alignment horizontal="left" wrapText="1"/>
    </xf>
    <xf numFmtId="0" fontId="17" fillId="0" borderId="7" xfId="0" applyFont="1" applyBorder="1" applyAlignment="1">
      <alignment horizontal="center"/>
    </xf>
    <xf numFmtId="0" fontId="17" fillId="0" borderId="3" xfId="0" applyFont="1" applyBorder="1" applyAlignment="1">
      <alignment horizontal="center"/>
    </xf>
    <xf numFmtId="0" fontId="17" fillId="0" borderId="8" xfId="0" applyFont="1" applyBorder="1" applyAlignment="1">
      <alignment horizontal="center"/>
    </xf>
    <xf numFmtId="0" fontId="11" fillId="0" borderId="0" xfId="0" applyFont="1" applyAlignment="1">
      <alignment horizontal="center" vertical="center" wrapText="1"/>
    </xf>
    <xf numFmtId="1" fontId="0" fillId="0" borderId="0" xfId="0" applyNumberFormat="1" applyAlignment="1">
      <alignment wrapText="1"/>
    </xf>
    <xf numFmtId="164" fontId="0" fillId="0" borderId="0" xfId="1" applyNumberFormat="1" applyFont="1"/>
    <xf numFmtId="0" fontId="18" fillId="0" borderId="0" xfId="0" applyFont="1" applyAlignment="1">
      <alignment horizontal="center" vertical="center" wrapText="1"/>
    </xf>
    <xf numFmtId="0" fontId="15" fillId="0" borderId="0" xfId="0" applyFont="1" applyAlignment="1">
      <alignment horizontal="center" vertical="center"/>
    </xf>
    <xf numFmtId="0" fontId="16" fillId="0" borderId="0" xfId="0" applyFont="1" applyAlignment="1">
      <alignment horizontal="center" vertical="center" wrapText="1"/>
    </xf>
    <xf numFmtId="0" fontId="15" fillId="0" borderId="0" xfId="0" applyFont="1" applyAlignment="1">
      <alignment horizontal="center"/>
    </xf>
    <xf numFmtId="0" fontId="0" fillId="0" borderId="0" xfId="0" applyNumberFormat="1" applyAlignment="1">
      <alignment horizontal="right"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1" fontId="0" fillId="0" borderId="0" xfId="0" applyNumberFormat="1"/>
    <xf numFmtId="0" fontId="21" fillId="0" borderId="0" xfId="0" applyFont="1" applyBorder="1" applyAlignment="1">
      <alignment horizontal="center" wrapText="1"/>
    </xf>
    <xf numFmtId="0" fontId="22" fillId="0" borderId="0" xfId="0" applyFont="1" applyAlignment="1">
      <alignment horizontal="center" vertical="center" wrapText="1"/>
    </xf>
  </cellXfs>
  <cellStyles count="4">
    <cellStyle name="Comma" xfId="2" builtinId="3"/>
    <cellStyle name="Currency" xfId="1" builtinId="4"/>
    <cellStyle name="Normal" xfId="0" builtinId="0"/>
    <cellStyle name="Percent" xfId="3" builtinId="5"/>
  </cellStyles>
  <dxfs count="560">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 formatCode="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2"/>
      </font>
    </dxf>
    <dxf>
      <font>
        <sz val="12"/>
      </font>
    </dxf>
    <dxf>
      <font>
        <sz val="12"/>
      </font>
    </dxf>
    <dxf>
      <numFmt numFmtId="35" formatCode="_ * #,##0.00_ ;_ * \-#,##0.00_ ;_ * &quot;-&quot;??_ ;_ @_ "/>
    </dxf>
    <dxf>
      <numFmt numFmtId="35" formatCode="_ * #,##0.00_ ;_ * \-#,##0.00_ ;_ * &quot;-&quot;??_ ;_ @_ "/>
    </dxf>
    <dxf>
      <numFmt numFmtId="35" formatCode="_ * #,##0.00_ ;_ * \-#,##0.00_ ;_ * &quot;-&quot;??_ ;_ @_ "/>
    </dxf>
    <dxf>
      <numFmt numFmtId="173" formatCode="_ * #,##0.0_ ;_ * \-#,##0.0_ ;_ * &quot;-&quot;??_ ;_ @_ "/>
    </dxf>
    <dxf>
      <numFmt numFmtId="173" formatCode="_ * #,##0.0_ ;_ * \-#,##0.0_ ;_ * &quot;-&quot;??_ ;_ @_ "/>
    </dxf>
    <dxf>
      <numFmt numFmtId="173" formatCode="_ * #,##0.0_ ;_ * \-#,##0.0_ ;_ * &quot;-&quot;??_ ;_ @_ "/>
    </dxf>
    <dxf>
      <numFmt numFmtId="169" formatCode="_ * #,##0_ ;_ * \-#,##0_ ;_ * &quot;-&quot;??_ ;_ @_ "/>
    </dxf>
    <dxf>
      <numFmt numFmtId="169" formatCode="_ * #,##0_ ;_ * \-#,##0_ ;_ * &quot;-&quot;??_ ;_ @_ "/>
    </dxf>
    <dxf>
      <numFmt numFmtId="169" formatCode="_ * #,##0_ ;_ * \-#,##0_ ;_ * &quot;-&quot;??_ ;_ @_ "/>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font>
        <sz val="12"/>
      </font>
    </dxf>
    <dxf>
      <font>
        <sz val="12"/>
      </font>
    </dxf>
    <dxf>
      <font>
        <sz val="12"/>
      </font>
    </dxf>
    <dxf>
      <font>
        <name val="Arial"/>
        <scheme val="none"/>
      </font>
    </dxf>
    <dxf>
      <font>
        <name val="Arial"/>
        <scheme val="none"/>
      </font>
    </dxf>
    <dxf>
      <font>
        <name val="Arial"/>
        <scheme val="none"/>
      </font>
    </dxf>
    <dxf>
      <numFmt numFmtId="174" formatCode="&quot;₹&quot;\ #,##0.00"/>
    </dxf>
    <dxf>
      <numFmt numFmtId="174" formatCode="&quot;₹&quot;\ #,##0.00"/>
    </dxf>
    <dxf>
      <numFmt numFmtId="174" formatCode="&quot;₹&quot;\ #,##0.00"/>
    </dxf>
    <dxf>
      <numFmt numFmtId="170" formatCode="[$$-409]#,##0"/>
    </dxf>
    <dxf>
      <numFmt numFmtId="170" formatCode="[$$-409]#,##0"/>
    </dxf>
    <dxf>
      <numFmt numFmtId="170" formatCode="[$$-409]#,##0"/>
    </dxf>
    <dxf>
      <alignment wrapText="1" readingOrder="0"/>
    </dxf>
    <dxf>
      <alignment wrapText="1" readingOrder="0"/>
    </dxf>
    <dxf>
      <alignment wrapText="1" readingOrder="0"/>
    </dxf>
    <dxf>
      <alignment wrapText="1" readingOrder="0"/>
    </dxf>
    <dxf>
      <alignment horizontal="center" readingOrder="0"/>
    </dxf>
    <dxf>
      <border>
        <left style="medium">
          <color theme="0" tint="-0.249977111117893"/>
        </left>
        <right style="medium">
          <color theme="0" tint="-0.249977111117893"/>
        </right>
        <top style="medium">
          <color theme="0" tint="-0.249977111117893"/>
        </top>
        <bottom style="medium">
          <color theme="0" tint="-0.249977111117893"/>
        </bottom>
      </border>
    </dxf>
    <dxf>
      <border>
        <left/>
        <right/>
        <top/>
        <bottom/>
      </border>
    </dxf>
    <dxf>
      <font>
        <name val="Arial"/>
        <scheme val="none"/>
      </font>
    </dxf>
    <dxf>
      <font>
        <sz val="10"/>
      </font>
    </dxf>
    <dxf>
      <fill>
        <patternFill patternType="solid">
          <bgColor theme="0" tint="-0.14999847407452621"/>
        </patternFill>
      </fill>
    </dxf>
    <dxf>
      <fill>
        <patternFill patternType="solid">
          <bgColor theme="0" tint="-0.14999847407452621"/>
        </patternFill>
      </fill>
    </dxf>
    <dxf>
      <alignment wrapText="1" readingOrder="0"/>
    </dxf>
    <dxf>
      <alignment wrapText="1"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 formatCode="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2"/>
      </font>
    </dxf>
    <dxf>
      <font>
        <sz val="12"/>
      </font>
    </dxf>
    <dxf>
      <font>
        <sz val="12"/>
      </font>
    </dxf>
    <dxf>
      <numFmt numFmtId="35" formatCode="_ * #,##0.00_ ;_ * \-#,##0.00_ ;_ * &quot;-&quot;??_ ;_ @_ "/>
    </dxf>
    <dxf>
      <numFmt numFmtId="35" formatCode="_ * #,##0.00_ ;_ * \-#,##0.00_ ;_ * &quot;-&quot;??_ ;_ @_ "/>
    </dxf>
    <dxf>
      <numFmt numFmtId="35" formatCode="_ * #,##0.00_ ;_ * \-#,##0.00_ ;_ * &quot;-&quot;??_ ;_ @_ "/>
    </dxf>
    <dxf>
      <numFmt numFmtId="173" formatCode="_ * #,##0.0_ ;_ * \-#,##0.0_ ;_ * &quot;-&quot;??_ ;_ @_ "/>
    </dxf>
    <dxf>
      <numFmt numFmtId="173" formatCode="_ * #,##0.0_ ;_ * \-#,##0.0_ ;_ * &quot;-&quot;??_ ;_ @_ "/>
    </dxf>
    <dxf>
      <numFmt numFmtId="173" formatCode="_ * #,##0.0_ ;_ * \-#,##0.0_ ;_ * &quot;-&quot;??_ ;_ @_ "/>
    </dxf>
    <dxf>
      <numFmt numFmtId="169" formatCode="_ * #,##0_ ;_ * \-#,##0_ ;_ * &quot;-&quot;??_ ;_ @_ "/>
    </dxf>
    <dxf>
      <numFmt numFmtId="169" formatCode="_ * #,##0_ ;_ * \-#,##0_ ;_ * &quot;-&quot;??_ ;_ @_ "/>
    </dxf>
    <dxf>
      <numFmt numFmtId="169" formatCode="_ * #,##0_ ;_ * \-#,##0_ ;_ * &quot;-&quot;??_ ;_ @_ "/>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font>
        <sz val="12"/>
      </font>
    </dxf>
    <dxf>
      <font>
        <sz val="12"/>
      </font>
    </dxf>
    <dxf>
      <font>
        <sz val="12"/>
      </font>
    </dxf>
    <dxf>
      <font>
        <name val="Arial"/>
        <scheme val="none"/>
      </font>
    </dxf>
    <dxf>
      <font>
        <name val="Arial"/>
        <scheme val="none"/>
      </font>
    </dxf>
    <dxf>
      <font>
        <name val="Arial"/>
        <scheme val="none"/>
      </font>
    </dxf>
    <dxf>
      <numFmt numFmtId="174" formatCode="&quot;₹&quot;\ #,##0.00"/>
    </dxf>
    <dxf>
      <numFmt numFmtId="174" formatCode="&quot;₹&quot;\ #,##0.00"/>
    </dxf>
    <dxf>
      <numFmt numFmtId="174" formatCode="&quot;₹&quot;\ #,##0.00"/>
    </dxf>
    <dxf>
      <numFmt numFmtId="170" formatCode="[$$-409]#,##0"/>
    </dxf>
    <dxf>
      <numFmt numFmtId="170" formatCode="[$$-409]#,##0"/>
    </dxf>
    <dxf>
      <numFmt numFmtId="170" formatCode="[$$-409]#,##0"/>
    </dxf>
    <dxf>
      <alignment wrapText="1" readingOrder="0"/>
    </dxf>
    <dxf>
      <alignment wrapText="1" readingOrder="0"/>
    </dxf>
    <dxf>
      <alignment wrapText="1" readingOrder="0"/>
    </dxf>
    <dxf>
      <alignment wrapText="1" readingOrder="0"/>
    </dxf>
    <dxf>
      <alignment horizontal="center" readingOrder="0"/>
    </dxf>
    <dxf>
      <border>
        <left style="medium">
          <color theme="0" tint="-0.249977111117893"/>
        </left>
        <right style="medium">
          <color theme="0" tint="-0.249977111117893"/>
        </right>
        <top style="medium">
          <color theme="0" tint="-0.249977111117893"/>
        </top>
        <bottom style="medium">
          <color theme="0" tint="-0.249977111117893"/>
        </bottom>
      </border>
    </dxf>
    <dxf>
      <border>
        <left/>
        <right/>
        <top/>
        <bottom/>
      </border>
    </dxf>
    <dxf>
      <font>
        <name val="Arial"/>
        <scheme val="none"/>
      </font>
    </dxf>
    <dxf>
      <font>
        <sz val="10"/>
      </font>
    </dxf>
    <dxf>
      <fill>
        <patternFill patternType="solid">
          <bgColor theme="0" tint="-0.14999847407452621"/>
        </patternFill>
      </fill>
    </dxf>
    <dxf>
      <fill>
        <patternFill patternType="solid">
          <bgColor theme="0" tint="-0.14999847407452621"/>
        </patternFill>
      </fill>
    </dxf>
    <dxf>
      <alignment wrapText="1" readingOrder="0"/>
    </dxf>
    <dxf>
      <alignment wrapText="1"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 formatCode="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2"/>
      </font>
    </dxf>
    <dxf>
      <font>
        <sz val="12"/>
      </font>
    </dxf>
    <dxf>
      <font>
        <sz val="12"/>
      </font>
    </dxf>
    <dxf>
      <numFmt numFmtId="35" formatCode="_ * #,##0.00_ ;_ * \-#,##0.00_ ;_ * &quot;-&quot;??_ ;_ @_ "/>
    </dxf>
    <dxf>
      <numFmt numFmtId="35" formatCode="_ * #,##0.00_ ;_ * \-#,##0.00_ ;_ * &quot;-&quot;??_ ;_ @_ "/>
    </dxf>
    <dxf>
      <numFmt numFmtId="35" formatCode="_ * #,##0.00_ ;_ * \-#,##0.00_ ;_ * &quot;-&quot;??_ ;_ @_ "/>
    </dxf>
    <dxf>
      <numFmt numFmtId="173" formatCode="_ * #,##0.0_ ;_ * \-#,##0.0_ ;_ * &quot;-&quot;??_ ;_ @_ "/>
    </dxf>
    <dxf>
      <numFmt numFmtId="173" formatCode="_ * #,##0.0_ ;_ * \-#,##0.0_ ;_ * &quot;-&quot;??_ ;_ @_ "/>
    </dxf>
    <dxf>
      <numFmt numFmtId="173" formatCode="_ * #,##0.0_ ;_ * \-#,##0.0_ ;_ * &quot;-&quot;??_ ;_ @_ "/>
    </dxf>
    <dxf>
      <numFmt numFmtId="169" formatCode="_ * #,##0_ ;_ * \-#,##0_ ;_ * &quot;-&quot;??_ ;_ @_ "/>
    </dxf>
    <dxf>
      <numFmt numFmtId="169" formatCode="_ * #,##0_ ;_ * \-#,##0_ ;_ * &quot;-&quot;??_ ;_ @_ "/>
    </dxf>
    <dxf>
      <numFmt numFmtId="169" formatCode="_ * #,##0_ ;_ * \-#,##0_ ;_ * &quot;-&quot;??_ ;_ @_ "/>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font>
        <sz val="12"/>
      </font>
    </dxf>
    <dxf>
      <font>
        <sz val="12"/>
      </font>
    </dxf>
    <dxf>
      <font>
        <sz val="12"/>
      </font>
    </dxf>
    <dxf>
      <font>
        <name val="Arial"/>
        <scheme val="none"/>
      </font>
    </dxf>
    <dxf>
      <font>
        <name val="Arial"/>
        <scheme val="none"/>
      </font>
    </dxf>
    <dxf>
      <font>
        <name val="Arial"/>
        <scheme val="none"/>
      </font>
    </dxf>
    <dxf>
      <numFmt numFmtId="174" formatCode="&quot;₹&quot;\ #,##0.00"/>
    </dxf>
    <dxf>
      <numFmt numFmtId="174" formatCode="&quot;₹&quot;\ #,##0.00"/>
    </dxf>
    <dxf>
      <numFmt numFmtId="174" formatCode="&quot;₹&quot;\ #,##0.00"/>
    </dxf>
    <dxf>
      <numFmt numFmtId="170" formatCode="[$$-409]#,##0"/>
    </dxf>
    <dxf>
      <numFmt numFmtId="170" formatCode="[$$-409]#,##0"/>
    </dxf>
    <dxf>
      <numFmt numFmtId="170" formatCode="[$$-409]#,##0"/>
    </dxf>
    <dxf>
      <alignment wrapText="1" readingOrder="0"/>
    </dxf>
    <dxf>
      <alignment wrapText="1" readingOrder="0"/>
    </dxf>
    <dxf>
      <alignment wrapText="1" readingOrder="0"/>
    </dxf>
    <dxf>
      <alignment wrapText="1" readingOrder="0"/>
    </dxf>
    <dxf>
      <alignment horizontal="center" readingOrder="0"/>
    </dxf>
    <dxf>
      <border>
        <left style="medium">
          <color theme="0" tint="-0.249977111117893"/>
        </left>
        <right style="medium">
          <color theme="0" tint="-0.249977111117893"/>
        </right>
        <top style="medium">
          <color theme="0" tint="-0.249977111117893"/>
        </top>
        <bottom style="medium">
          <color theme="0" tint="-0.249977111117893"/>
        </bottom>
      </border>
    </dxf>
    <dxf>
      <border>
        <left/>
        <right/>
        <top/>
        <bottom/>
      </border>
    </dxf>
    <dxf>
      <font>
        <name val="Arial"/>
        <scheme val="none"/>
      </font>
    </dxf>
    <dxf>
      <font>
        <sz val="10"/>
      </font>
    </dxf>
    <dxf>
      <fill>
        <patternFill patternType="solid">
          <bgColor theme="0" tint="-0.14999847407452621"/>
        </patternFill>
      </fill>
    </dxf>
    <dxf>
      <fill>
        <patternFill patternType="solid">
          <bgColor theme="0" tint="-0.14999847407452621"/>
        </patternFill>
      </fill>
    </dxf>
    <dxf>
      <alignment wrapText="1" readingOrder="0"/>
    </dxf>
    <dxf>
      <alignment wrapText="1"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 formatCode="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2"/>
      </font>
    </dxf>
    <dxf>
      <font>
        <sz val="12"/>
      </font>
    </dxf>
    <dxf>
      <font>
        <sz val="12"/>
      </font>
    </dxf>
    <dxf>
      <numFmt numFmtId="35" formatCode="_ * #,##0.00_ ;_ * \-#,##0.00_ ;_ * &quot;-&quot;??_ ;_ @_ "/>
    </dxf>
    <dxf>
      <numFmt numFmtId="35" formatCode="_ * #,##0.00_ ;_ * \-#,##0.00_ ;_ * &quot;-&quot;??_ ;_ @_ "/>
    </dxf>
    <dxf>
      <numFmt numFmtId="35" formatCode="_ * #,##0.00_ ;_ * \-#,##0.00_ ;_ * &quot;-&quot;??_ ;_ @_ "/>
    </dxf>
    <dxf>
      <numFmt numFmtId="173" formatCode="_ * #,##0.0_ ;_ * \-#,##0.0_ ;_ * &quot;-&quot;??_ ;_ @_ "/>
    </dxf>
    <dxf>
      <numFmt numFmtId="173" formatCode="_ * #,##0.0_ ;_ * \-#,##0.0_ ;_ * &quot;-&quot;??_ ;_ @_ "/>
    </dxf>
    <dxf>
      <numFmt numFmtId="173" formatCode="_ * #,##0.0_ ;_ * \-#,##0.0_ ;_ * &quot;-&quot;??_ ;_ @_ "/>
    </dxf>
    <dxf>
      <numFmt numFmtId="169" formatCode="_ * #,##0_ ;_ * \-#,##0_ ;_ * &quot;-&quot;??_ ;_ @_ "/>
    </dxf>
    <dxf>
      <numFmt numFmtId="169" formatCode="_ * #,##0_ ;_ * \-#,##0_ ;_ * &quot;-&quot;??_ ;_ @_ "/>
    </dxf>
    <dxf>
      <numFmt numFmtId="169" formatCode="_ * #,##0_ ;_ * \-#,##0_ ;_ * &quot;-&quot;??_ ;_ @_ "/>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font>
        <sz val="12"/>
      </font>
    </dxf>
    <dxf>
      <font>
        <sz val="12"/>
      </font>
    </dxf>
    <dxf>
      <font>
        <sz val="12"/>
      </font>
    </dxf>
    <dxf>
      <font>
        <name val="Arial"/>
        <scheme val="none"/>
      </font>
    </dxf>
    <dxf>
      <font>
        <name val="Arial"/>
        <scheme val="none"/>
      </font>
    </dxf>
    <dxf>
      <font>
        <name val="Arial"/>
        <scheme val="none"/>
      </font>
    </dxf>
    <dxf>
      <numFmt numFmtId="174" formatCode="&quot;₹&quot;\ #,##0.00"/>
    </dxf>
    <dxf>
      <numFmt numFmtId="174" formatCode="&quot;₹&quot;\ #,##0.00"/>
    </dxf>
    <dxf>
      <numFmt numFmtId="174" formatCode="&quot;₹&quot;\ #,##0.00"/>
    </dxf>
    <dxf>
      <numFmt numFmtId="170" formatCode="[$$-409]#,##0"/>
    </dxf>
    <dxf>
      <numFmt numFmtId="170" formatCode="[$$-409]#,##0"/>
    </dxf>
    <dxf>
      <numFmt numFmtId="170" formatCode="[$$-409]#,##0"/>
    </dxf>
    <dxf>
      <alignment wrapText="1" readingOrder="0"/>
    </dxf>
    <dxf>
      <alignment wrapText="1" readingOrder="0"/>
    </dxf>
    <dxf>
      <alignment wrapText="1" readingOrder="0"/>
    </dxf>
    <dxf>
      <alignment wrapText="1" readingOrder="0"/>
    </dxf>
    <dxf>
      <alignment horizontal="center" readingOrder="0"/>
    </dxf>
    <dxf>
      <border>
        <left style="medium">
          <color theme="0" tint="-0.249977111117893"/>
        </left>
        <right style="medium">
          <color theme="0" tint="-0.249977111117893"/>
        </right>
        <top style="medium">
          <color theme="0" tint="-0.249977111117893"/>
        </top>
        <bottom style="medium">
          <color theme="0" tint="-0.249977111117893"/>
        </bottom>
      </border>
    </dxf>
    <dxf>
      <border>
        <left/>
        <right/>
        <top/>
        <bottom/>
      </border>
    </dxf>
    <dxf>
      <font>
        <name val="Arial"/>
        <scheme val="none"/>
      </font>
    </dxf>
    <dxf>
      <font>
        <sz val="10"/>
      </font>
    </dxf>
    <dxf>
      <fill>
        <patternFill patternType="solid">
          <bgColor theme="0" tint="-0.14999847407452621"/>
        </patternFill>
      </fill>
    </dxf>
    <dxf>
      <fill>
        <patternFill patternType="solid">
          <bgColor theme="0" tint="-0.14999847407452621"/>
        </patternFill>
      </fill>
    </dxf>
    <dxf>
      <alignment wrapText="1" readingOrder="0"/>
    </dxf>
    <dxf>
      <alignment wrapText="1"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 formatCode="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2"/>
      </font>
    </dxf>
    <dxf>
      <font>
        <sz val="12"/>
      </font>
    </dxf>
    <dxf>
      <font>
        <sz val="12"/>
      </font>
    </dxf>
    <dxf>
      <numFmt numFmtId="35" formatCode="_ * #,##0.00_ ;_ * \-#,##0.00_ ;_ * &quot;-&quot;??_ ;_ @_ "/>
    </dxf>
    <dxf>
      <numFmt numFmtId="35" formatCode="_ * #,##0.00_ ;_ * \-#,##0.00_ ;_ * &quot;-&quot;??_ ;_ @_ "/>
    </dxf>
    <dxf>
      <numFmt numFmtId="35" formatCode="_ * #,##0.00_ ;_ * \-#,##0.00_ ;_ * &quot;-&quot;??_ ;_ @_ "/>
    </dxf>
    <dxf>
      <numFmt numFmtId="173" formatCode="_ * #,##0.0_ ;_ * \-#,##0.0_ ;_ * &quot;-&quot;??_ ;_ @_ "/>
    </dxf>
    <dxf>
      <numFmt numFmtId="173" formatCode="_ * #,##0.0_ ;_ * \-#,##0.0_ ;_ * &quot;-&quot;??_ ;_ @_ "/>
    </dxf>
    <dxf>
      <numFmt numFmtId="173" formatCode="_ * #,##0.0_ ;_ * \-#,##0.0_ ;_ * &quot;-&quot;??_ ;_ @_ "/>
    </dxf>
    <dxf>
      <numFmt numFmtId="169" formatCode="_ * #,##0_ ;_ * \-#,##0_ ;_ * &quot;-&quot;??_ ;_ @_ "/>
    </dxf>
    <dxf>
      <numFmt numFmtId="169" formatCode="_ * #,##0_ ;_ * \-#,##0_ ;_ * &quot;-&quot;??_ ;_ @_ "/>
    </dxf>
    <dxf>
      <numFmt numFmtId="169" formatCode="_ * #,##0_ ;_ * \-#,##0_ ;_ * &quot;-&quot;??_ ;_ @_ "/>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font>
        <sz val="12"/>
      </font>
    </dxf>
    <dxf>
      <font>
        <sz val="12"/>
      </font>
    </dxf>
    <dxf>
      <font>
        <sz val="12"/>
      </font>
    </dxf>
    <dxf>
      <font>
        <name val="Arial"/>
        <scheme val="none"/>
      </font>
    </dxf>
    <dxf>
      <font>
        <name val="Arial"/>
        <scheme val="none"/>
      </font>
    </dxf>
    <dxf>
      <font>
        <name val="Arial"/>
        <scheme val="none"/>
      </font>
    </dxf>
    <dxf>
      <numFmt numFmtId="174" formatCode="&quot;₹&quot;\ #,##0.00"/>
    </dxf>
    <dxf>
      <numFmt numFmtId="174" formatCode="&quot;₹&quot;\ #,##0.00"/>
    </dxf>
    <dxf>
      <numFmt numFmtId="174" formatCode="&quot;₹&quot;\ #,##0.00"/>
    </dxf>
    <dxf>
      <numFmt numFmtId="170" formatCode="[$$-409]#,##0"/>
    </dxf>
    <dxf>
      <numFmt numFmtId="170" formatCode="[$$-409]#,##0"/>
    </dxf>
    <dxf>
      <numFmt numFmtId="170" formatCode="[$$-409]#,##0"/>
    </dxf>
    <dxf>
      <alignment wrapText="1" readingOrder="0"/>
    </dxf>
    <dxf>
      <alignment wrapText="1" readingOrder="0"/>
    </dxf>
    <dxf>
      <alignment wrapText="1" readingOrder="0"/>
    </dxf>
    <dxf>
      <alignment wrapText="1" readingOrder="0"/>
    </dxf>
    <dxf>
      <alignment horizontal="center" readingOrder="0"/>
    </dxf>
    <dxf>
      <border>
        <left style="medium">
          <color theme="0" tint="-0.249977111117893"/>
        </left>
        <right style="medium">
          <color theme="0" tint="-0.249977111117893"/>
        </right>
        <top style="medium">
          <color theme="0" tint="-0.249977111117893"/>
        </top>
        <bottom style="medium">
          <color theme="0" tint="-0.249977111117893"/>
        </bottom>
      </border>
    </dxf>
    <dxf>
      <border>
        <left/>
        <right/>
        <top/>
        <bottom/>
      </border>
    </dxf>
    <dxf>
      <font>
        <name val="Arial"/>
        <scheme val="none"/>
      </font>
    </dxf>
    <dxf>
      <font>
        <sz val="10"/>
      </font>
    </dxf>
    <dxf>
      <fill>
        <patternFill patternType="solid">
          <bgColor theme="0" tint="-0.14999847407452621"/>
        </patternFill>
      </fill>
    </dxf>
    <dxf>
      <fill>
        <patternFill patternType="solid">
          <bgColor theme="0" tint="-0.14999847407452621"/>
        </patternFill>
      </fill>
    </dxf>
    <dxf>
      <alignment wrapText="1" readingOrder="0"/>
    </dxf>
    <dxf>
      <alignment wrapText="1"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 formatCode="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2"/>
      </font>
    </dxf>
    <dxf>
      <font>
        <sz val="12"/>
      </font>
    </dxf>
    <dxf>
      <font>
        <sz val="12"/>
      </font>
    </dxf>
    <dxf>
      <numFmt numFmtId="35" formatCode="_ * #,##0.00_ ;_ * \-#,##0.00_ ;_ * &quot;-&quot;??_ ;_ @_ "/>
    </dxf>
    <dxf>
      <numFmt numFmtId="35" formatCode="_ * #,##0.00_ ;_ * \-#,##0.00_ ;_ * &quot;-&quot;??_ ;_ @_ "/>
    </dxf>
    <dxf>
      <numFmt numFmtId="35" formatCode="_ * #,##0.00_ ;_ * \-#,##0.00_ ;_ * &quot;-&quot;??_ ;_ @_ "/>
    </dxf>
    <dxf>
      <numFmt numFmtId="173" formatCode="_ * #,##0.0_ ;_ * \-#,##0.0_ ;_ * &quot;-&quot;??_ ;_ @_ "/>
    </dxf>
    <dxf>
      <numFmt numFmtId="173" formatCode="_ * #,##0.0_ ;_ * \-#,##0.0_ ;_ * &quot;-&quot;??_ ;_ @_ "/>
    </dxf>
    <dxf>
      <numFmt numFmtId="173" formatCode="_ * #,##0.0_ ;_ * \-#,##0.0_ ;_ * &quot;-&quot;??_ ;_ @_ "/>
    </dxf>
    <dxf>
      <numFmt numFmtId="169" formatCode="_ * #,##0_ ;_ * \-#,##0_ ;_ * &quot;-&quot;??_ ;_ @_ "/>
    </dxf>
    <dxf>
      <numFmt numFmtId="169" formatCode="_ * #,##0_ ;_ * \-#,##0_ ;_ * &quot;-&quot;??_ ;_ @_ "/>
    </dxf>
    <dxf>
      <numFmt numFmtId="169" formatCode="_ * #,##0_ ;_ * \-#,##0_ ;_ * &quot;-&quot;??_ ;_ @_ "/>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font>
        <sz val="12"/>
      </font>
    </dxf>
    <dxf>
      <font>
        <sz val="12"/>
      </font>
    </dxf>
    <dxf>
      <font>
        <sz val="12"/>
      </font>
    </dxf>
    <dxf>
      <font>
        <name val="Arial"/>
        <scheme val="none"/>
      </font>
    </dxf>
    <dxf>
      <font>
        <name val="Arial"/>
        <scheme val="none"/>
      </font>
    </dxf>
    <dxf>
      <font>
        <name val="Arial"/>
        <scheme val="none"/>
      </font>
    </dxf>
    <dxf>
      <numFmt numFmtId="174" formatCode="&quot;₹&quot;\ #,##0.00"/>
    </dxf>
    <dxf>
      <numFmt numFmtId="174" formatCode="&quot;₹&quot;\ #,##0.00"/>
    </dxf>
    <dxf>
      <numFmt numFmtId="174" formatCode="&quot;₹&quot;\ #,##0.00"/>
    </dxf>
    <dxf>
      <numFmt numFmtId="170" formatCode="[$$-409]#,##0"/>
    </dxf>
    <dxf>
      <numFmt numFmtId="170" formatCode="[$$-409]#,##0"/>
    </dxf>
    <dxf>
      <numFmt numFmtId="170" formatCode="[$$-409]#,##0"/>
    </dxf>
    <dxf>
      <alignment wrapText="1" readingOrder="0"/>
    </dxf>
    <dxf>
      <alignment wrapText="1" readingOrder="0"/>
    </dxf>
    <dxf>
      <alignment wrapText="1" readingOrder="0"/>
    </dxf>
    <dxf>
      <alignment wrapText="1" readingOrder="0"/>
    </dxf>
    <dxf>
      <alignment horizontal="center" readingOrder="0"/>
    </dxf>
    <dxf>
      <border>
        <left style="medium">
          <color theme="0" tint="-0.249977111117893"/>
        </left>
        <right style="medium">
          <color theme="0" tint="-0.249977111117893"/>
        </right>
        <top style="medium">
          <color theme="0" tint="-0.249977111117893"/>
        </top>
        <bottom style="medium">
          <color theme="0" tint="-0.249977111117893"/>
        </bottom>
      </border>
    </dxf>
    <dxf>
      <border>
        <left/>
        <right/>
        <top/>
        <bottom/>
      </border>
    </dxf>
    <dxf>
      <font>
        <name val="Arial"/>
        <scheme val="none"/>
      </font>
    </dxf>
    <dxf>
      <font>
        <sz val="10"/>
      </font>
    </dxf>
    <dxf>
      <fill>
        <patternFill patternType="solid">
          <bgColor theme="0" tint="-0.14999847407452621"/>
        </patternFill>
      </fill>
    </dxf>
    <dxf>
      <fill>
        <patternFill patternType="solid">
          <bgColor theme="0" tint="-0.14999847407452621"/>
        </patternFill>
      </fill>
    </dxf>
    <dxf>
      <alignment wrapText="1" readingOrder="0"/>
    </dxf>
    <dxf>
      <alignment wrapText="1"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70" formatCode="[$$-409]#,##0"/>
    </dxf>
    <dxf>
      <numFmt numFmtId="174" formatCode="&quot;₹&quot;\ #,##0.00"/>
    </dxf>
    <dxf>
      <font>
        <name val="Arial"/>
        <scheme val="none"/>
      </font>
    </dxf>
    <dxf>
      <font>
        <sz val="12"/>
      </font>
    </dxf>
    <dxf>
      <alignment horizontal="center" readingOrder="0"/>
    </dxf>
    <dxf>
      <alignment wrapText="1" readingOrder="0"/>
    </dxf>
    <dxf>
      <alignment vertical="center" readingOrder="0"/>
    </dxf>
    <dxf>
      <numFmt numFmtId="169" formatCode="_ * #,##0_ ;_ * \-#,##0_ ;_ * &quot;-&quot;??_ ;_ @_ "/>
    </dxf>
    <dxf>
      <numFmt numFmtId="173" formatCode="_ * #,##0.0_ ;_ * \-#,##0.0_ ;_ * &quot;-&quot;??_ ;_ @_ "/>
    </dxf>
    <dxf>
      <numFmt numFmtId="35" formatCode="_ * #,##0.00_ ;_ * \-#,##0.00_ ;_ * &quot;-&quot;??_ ;_ @_ "/>
    </dxf>
    <dxf>
      <font>
        <sz val="12"/>
      </font>
    </dxf>
    <dxf>
      <numFmt numFmtId="1" formatCode="0"/>
    </dxf>
    <dxf>
      <alignment wrapText="1" readingOrder="0"/>
    </dxf>
    <dxf>
      <alignment wrapText="1" readingOrder="0"/>
    </dxf>
    <dxf>
      <alignment wrapText="1" readingOrder="0"/>
    </dxf>
    <dxf>
      <alignment wrapText="1" readingOrder="0"/>
    </dxf>
    <dxf>
      <numFmt numFmtId="170" formatCode="[$$-409]#,##0"/>
    </dxf>
    <dxf>
      <numFmt numFmtId="170" formatCode="[$$-409]#,##0"/>
    </dxf>
    <dxf>
      <numFmt numFmtId="170" formatCode="[$$-409]#,##0"/>
    </dxf>
    <dxf>
      <numFmt numFmtId="174" formatCode="&quot;₹&quot;\ #,##0.00"/>
    </dxf>
    <dxf>
      <numFmt numFmtId="174" formatCode="&quot;₹&quot;\ #,##0.00"/>
    </dxf>
    <dxf>
      <numFmt numFmtId="174" formatCode="&quot;₹&quot;\ #,##0.00"/>
    </dxf>
    <dxf>
      <font>
        <name val="Arial"/>
        <scheme val="none"/>
      </font>
    </dxf>
    <dxf>
      <font>
        <name val="Arial"/>
        <scheme val="none"/>
      </font>
    </dxf>
    <dxf>
      <font>
        <name val="Arial"/>
        <scheme val="none"/>
      </font>
    </dxf>
    <dxf>
      <font>
        <sz val="12"/>
      </font>
    </dxf>
    <dxf>
      <font>
        <sz val="12"/>
      </font>
    </dxf>
    <dxf>
      <font>
        <sz val="12"/>
      </font>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numFmt numFmtId="169" formatCode="_ * #,##0_ ;_ * \-#,##0_ ;_ * &quot;-&quot;??_ ;_ @_ "/>
    </dxf>
    <dxf>
      <numFmt numFmtId="169" formatCode="_ * #,##0_ ;_ * \-#,##0_ ;_ * &quot;-&quot;??_ ;_ @_ "/>
    </dxf>
    <dxf>
      <numFmt numFmtId="169" formatCode="_ * #,##0_ ;_ * \-#,##0_ ;_ * &quot;-&quot;??_ ;_ @_ "/>
    </dxf>
    <dxf>
      <numFmt numFmtId="173" formatCode="_ * #,##0.0_ ;_ * \-#,##0.0_ ;_ * &quot;-&quot;??_ ;_ @_ "/>
    </dxf>
    <dxf>
      <numFmt numFmtId="173" formatCode="_ * #,##0.0_ ;_ * \-#,##0.0_ ;_ * &quot;-&quot;??_ ;_ @_ "/>
    </dxf>
    <dxf>
      <numFmt numFmtId="173" formatCode="_ * #,##0.0_ ;_ * \-#,##0.0_ ;_ * &quot;-&quot;??_ ;_ @_ "/>
    </dxf>
    <dxf>
      <numFmt numFmtId="35" formatCode="_ * #,##0.00_ ;_ * \-#,##0.00_ ;_ * &quot;-&quot;??_ ;_ @_ "/>
    </dxf>
    <dxf>
      <numFmt numFmtId="35" formatCode="_ * #,##0.00_ ;_ * \-#,##0.00_ ;_ * &quot;-&quot;??_ ;_ @_ "/>
    </dxf>
    <dxf>
      <numFmt numFmtId="35" formatCode="_ * #,##0.00_ ;_ * \-#,##0.00_ ;_ * &quot;-&quot;??_ ;_ @_ "/>
    </dxf>
    <dxf>
      <font>
        <sz val="12"/>
      </font>
    </dxf>
    <dxf>
      <font>
        <sz val="12"/>
      </font>
    </dxf>
    <dxf>
      <font>
        <sz val="12"/>
      </font>
    </dxf>
    <dxf>
      <fill>
        <patternFill patternType="solid">
          <bgColor theme="0" tint="-0.14999847407452621"/>
        </patternFill>
      </fill>
    </dxf>
    <dxf>
      <fill>
        <patternFill patternType="solid">
          <bgColor theme="0" tint="-0.14999847407452621"/>
        </patternFill>
      </fill>
    </dxf>
    <dxf>
      <font>
        <sz val="10"/>
      </font>
    </dxf>
    <dxf>
      <font>
        <name val="Arial"/>
        <scheme val="none"/>
      </font>
    </dxf>
    <dxf>
      <border>
        <left/>
        <right/>
        <top/>
        <bottom/>
      </border>
    </dxf>
    <dxf>
      <border>
        <left style="medium">
          <color theme="0" tint="-0.249977111117893"/>
        </left>
        <right style="medium">
          <color theme="0" tint="-0.249977111117893"/>
        </right>
        <top style="medium">
          <color theme="0" tint="-0.249977111117893"/>
        </top>
        <bottom style="medium">
          <color theme="0" tint="-0.249977111117893"/>
        </bottom>
      </border>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right" readingOrder="0"/>
    </dxf>
    <dxf>
      <alignment horizontal="left" readingOrder="0"/>
    </dxf>
    <dxf>
      <alignment horizontal="center" readingOrder="0"/>
    </dxf>
    <dxf>
      <alignment wrapText="1" readingOrder="0"/>
    </dxf>
    <dxf>
      <alignment wrapText="1" readingOrder="0"/>
    </dxf>
    <dxf>
      <alignment wrapText="1" readingOrder="0"/>
    </dxf>
    <dxf>
      <alignment wrapText="1" readingOrder="0"/>
    </dxf>
    <dxf>
      <alignment horizontal="center" readingOrder="0"/>
    </dxf>
    <dxf>
      <alignment wrapText="1" readingOrder="0"/>
    </dxf>
    <dxf>
      <alignment wrapText="1"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7"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7"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5"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7"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6"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7"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numFmt numFmtId="165"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1"/>
        <name val="Arial"/>
        <scheme val="none"/>
      </font>
      <border diagonalUp="0" diagonalDown="0">
        <left/>
        <right/>
        <top/>
        <bottom/>
        <vertical/>
        <horizontal/>
      </border>
    </dxf>
    <dxf>
      <font>
        <color theme="1"/>
      </font>
      <border diagonalUp="0" diagonalDown="0">
        <left/>
        <right/>
        <top/>
        <bottom/>
        <vertical/>
        <horizontal/>
      </border>
    </dxf>
    <dxf>
      <font>
        <color theme="1"/>
        <name val="Arial"/>
        <scheme val="none"/>
      </font>
      <border diagonalUp="0" diagonalDown="0">
        <left/>
        <right/>
        <top/>
        <bottom/>
        <vertical/>
        <horizontal/>
      </border>
    </dxf>
    <dxf>
      <font>
        <color theme="1"/>
      </font>
      <border diagonalUp="0" diagonalDown="0">
        <left/>
        <right/>
        <top/>
        <bottom/>
        <vertical/>
        <horizontal/>
      </border>
    </dxf>
  </dxfs>
  <tableStyles count="2" defaultTableStyle="TableStyleMedium2" defaultPivotStyle="PivotStyleLight16">
    <tableStyle name="Monthly_Slicer" pivot="0" table="0" count="10">
      <tableStyleElement type="wholeTable" dxfId="559"/>
      <tableStyleElement type="headerRow" dxfId="558"/>
    </tableStyle>
    <tableStyle name="SlicerStyleLight3 2 2" pivot="0" table="0" count="10">
      <tableStyleElement type="wholeTable" dxfId="557"/>
      <tableStyleElement type="headerRow" dxfId="556"/>
    </tableStyle>
  </tableStyles>
  <colors>
    <mruColors>
      <color rgb="FF3749AB"/>
      <color rgb="FFFF0000"/>
      <color rgb="FF5BD0A0"/>
      <color rgb="FFEEF7E9"/>
      <color rgb="FFF9D7AB"/>
      <color rgb="FFD3BABF"/>
      <color rgb="FFE76666"/>
      <color rgb="FF95D1E6"/>
      <color rgb="FFF5F5F5"/>
      <color rgb="FFF5F5F7"/>
    </mruColors>
  </colors>
  <extLst>
    <ext xmlns:x14="http://schemas.microsoft.com/office/spreadsheetml/2009/9/main" uri="{46F421CA-312F-682f-3DD2-61675219B42D}">
      <x14:dxfs count="16">
        <dxf>
          <font>
            <color rgb="FF000000"/>
            <name val="Arial"/>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499984740745262"/>
            <name val="Arial"/>
            <scheme val="none"/>
          </font>
          <fill>
            <patternFill patternType="solid">
              <fgColor auto="1"/>
              <bgColor theme="6" tint="0.79998168889431442"/>
            </patternFill>
          </fill>
          <border diagonalUp="0" diagonalDown="0">
            <left/>
            <right/>
            <top/>
            <bottom/>
            <vertical/>
            <horizontal/>
          </border>
        </dxf>
        <dxf>
          <font>
            <b val="0"/>
            <i val="0"/>
            <color theme="1"/>
            <name val="Arial"/>
            <scheme val="none"/>
          </font>
          <fill>
            <patternFill patternType="solid">
              <fgColor auto="1"/>
              <bgColor theme="6" tint="0.79998168889431442"/>
            </patternFill>
          </fill>
          <border diagonalUp="0" diagonalDown="0">
            <left/>
            <right/>
            <top/>
            <bottom/>
            <vertical/>
            <horizontal/>
          </border>
        </dxf>
        <dxf>
          <font>
            <color rgb="FF828282"/>
            <name val="Arial"/>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theme="1" tint="0.24994659260841701"/>
            <name val="Arial"/>
            <scheme val="none"/>
          </font>
          <fill>
            <patternFill patternType="none">
              <fgColor indexed="64"/>
              <bgColor auto="1"/>
            </patternFill>
          </fill>
          <border diagonalUp="0" diagonalDown="0">
            <left/>
            <right/>
            <top/>
            <bottom/>
            <vertical/>
            <horizontal/>
          </border>
        </dxf>
        <dxf>
          <font>
            <color rgb="FF828282"/>
            <name val="Arial"/>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1" tint="0.499984740745262"/>
            <name val="Arial"/>
            <scheme val="none"/>
          </font>
          <fill>
            <patternFill patternType="none">
              <fgColor indexed="64"/>
              <bgColor auto="1"/>
            </patternFill>
          </fill>
          <border diagonalUp="0" diagonalDown="0">
            <left/>
            <right/>
            <top/>
            <bottom/>
            <vertical/>
            <horizontal/>
          </border>
        </dxf>
        <dxf>
          <font>
            <color rgb="FF000000"/>
            <name val="Arial"/>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24994659260841701"/>
            <name val="Arial"/>
            <scheme val="none"/>
          </font>
          <fill>
            <patternFill patternType="solid">
              <fgColor auto="1"/>
              <bgColor theme="0"/>
            </patternFill>
          </fill>
          <border diagonalUp="0" diagonalDown="0">
            <left/>
            <right/>
            <top/>
            <bottom/>
            <vertical/>
            <horizontal/>
          </border>
        </dxf>
        <dxf>
          <font>
            <b/>
            <i val="0"/>
            <color theme="1"/>
            <name val="Arial"/>
            <scheme val="none"/>
          </font>
          <fill>
            <patternFill patternType="solid">
              <fgColor auto="1"/>
              <bgColor theme="0"/>
            </patternFill>
          </fill>
          <border diagonalUp="0" diagonalDown="0">
            <left/>
            <right/>
            <top/>
            <bottom/>
            <vertical/>
            <horizontal/>
          </border>
        </dxf>
        <dxf>
          <font>
            <color rgb="FF828282"/>
            <name val="Arial"/>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rgb="FF000000"/>
            <name val="Arial"/>
            <scheme val="none"/>
          </font>
          <fill>
            <patternFill patternType="none">
              <fgColor indexed="64"/>
              <bgColor auto="1"/>
            </patternFill>
          </fill>
          <border diagonalUp="0" diagonalDown="0">
            <left/>
            <right/>
            <top/>
            <bottom/>
            <vertical/>
            <horizontal/>
          </border>
        </dxf>
        <dxf>
          <font>
            <color rgb="FF828282"/>
            <name val="Arial"/>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tint="-0.499984740745262"/>
            <name val="Arial"/>
            <scheme val="none"/>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onthly_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Dashboard.xlsx]pivottables!PivotTable2</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15875" cap="rnd">
            <a:solidFill>
              <a:srgbClr val="3749AB"/>
            </a:solidFill>
            <a:round/>
          </a:ln>
          <a:effectLst/>
        </c:spPr>
        <c:marker>
          <c:symbol val="circle"/>
          <c:size val="5"/>
          <c:spPr>
            <a:solidFill>
              <a:schemeClr val="accent1">
                <a:alpha val="95000"/>
              </a:schemeClr>
            </a:solidFill>
            <a:ln w="15875" cap="rnd">
              <a:solidFill>
                <a:schemeClr val="bg1"/>
              </a:solidFill>
            </a:ln>
            <a:effectLst/>
          </c:spPr>
        </c:marker>
      </c:pivotFmt>
    </c:pivotFmts>
    <c:plotArea>
      <c:layout/>
      <c:lineChart>
        <c:grouping val="standard"/>
        <c:varyColors val="0"/>
        <c:ser>
          <c:idx val="0"/>
          <c:order val="0"/>
          <c:tx>
            <c:strRef>
              <c:f>pivottables!$J$8</c:f>
              <c:strCache>
                <c:ptCount val="1"/>
                <c:pt idx="0">
                  <c:v>Total</c:v>
                </c:pt>
              </c:strCache>
            </c:strRef>
          </c:tx>
          <c:spPr>
            <a:ln w="15875" cap="rnd">
              <a:solidFill>
                <a:srgbClr val="3749AB"/>
              </a:solidFill>
              <a:round/>
            </a:ln>
            <a:effectLst/>
          </c:spPr>
          <c:marker>
            <c:symbol val="circle"/>
            <c:size val="5"/>
            <c:spPr>
              <a:solidFill>
                <a:schemeClr val="accent1">
                  <a:alpha val="95000"/>
                </a:schemeClr>
              </a:solidFill>
              <a:ln w="15875" cap="rnd">
                <a:solidFill>
                  <a:schemeClr val="bg1"/>
                </a:solidFill>
              </a:ln>
              <a:effectLst/>
            </c:spPr>
          </c:marker>
          <c:cat>
            <c:strRef>
              <c:f>pivottables!$I$9:$I$21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pivottables!$J$9:$J$21</c:f>
              <c:numCache>
                <c:formatCode>[$$-409]#,##0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00EC-4AAB-B9C6-7A3A47FD4174}"/>
            </c:ext>
          </c:extLst>
        </c:ser>
        <c:dLbls>
          <c:showLegendKey val="0"/>
          <c:showVal val="0"/>
          <c:showCatName val="0"/>
          <c:showSerName val="0"/>
          <c:showPercent val="0"/>
          <c:showBubbleSize val="0"/>
        </c:dLbls>
        <c:marker val="1"/>
        <c:smooth val="0"/>
        <c:axId val="752924303"/>
        <c:axId val="752914735"/>
      </c:lineChart>
      <c:catAx>
        <c:axId val="752924303"/>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52914735"/>
        <c:crosses val="autoZero"/>
        <c:auto val="1"/>
        <c:lblAlgn val="ctr"/>
        <c:lblOffset val="100"/>
        <c:noMultiLvlLbl val="0"/>
      </c:catAx>
      <c:valAx>
        <c:axId val="752914735"/>
        <c:scaling>
          <c:orientation val="minMax"/>
        </c:scaling>
        <c:delete val="0"/>
        <c:axPos val="l"/>
        <c:majorGridlines>
          <c:spPr>
            <a:ln w="6350" cap="flat" cmpd="sng" algn="ctr">
              <a:solidFill>
                <a:schemeClr val="tx1">
                  <a:lumMod val="15000"/>
                  <a:lumOff val="85000"/>
                </a:schemeClr>
              </a:solidFill>
              <a:prstDash val="lgDash"/>
              <a:round/>
            </a:ln>
            <a:effectLst/>
          </c:spPr>
        </c:majorGridlines>
        <c:numFmt formatCode="[$$-409]#,##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52924303"/>
        <c:crosses val="autoZero"/>
        <c:crossBetween val="between"/>
        <c:majorUnit val="2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Dashboard.xlsx]pivottables!PivotTable9</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20000"/>
              <a:lumOff val="80000"/>
            </a:schemeClr>
          </a:solidFill>
          <a:ln w="53975">
            <a:solidFill>
              <a:schemeClr val="accent6">
                <a:lumMod val="20000"/>
                <a:lumOff val="80000"/>
              </a:schemeClr>
            </a:solidFill>
            <a:miter lim="800000"/>
          </a:ln>
          <a:effectLst/>
        </c:spPr>
        <c:marker>
          <c:symbol val="none"/>
        </c:marker>
        <c:dLbl>
          <c:idx val="0"/>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5"/>
        <c:spPr>
          <a:solidFill>
            <a:schemeClr val="accent2">
              <a:lumMod val="40000"/>
              <a:lumOff val="60000"/>
            </a:schemeClr>
          </a:solidFill>
          <a:ln w="57150">
            <a:solidFill>
              <a:schemeClr val="accent2">
                <a:lumMod val="40000"/>
                <a:lumOff val="60000"/>
              </a:schemeClr>
            </a:solidFill>
            <a:miter lim="800000"/>
          </a:ln>
          <a:effectLst/>
        </c:spPr>
        <c:marker>
          <c:symbol val="none"/>
        </c:marker>
        <c:dLbl>
          <c:idx val="0"/>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6"/>
        <c:spPr>
          <a:solidFill>
            <a:schemeClr val="accent6">
              <a:lumMod val="20000"/>
              <a:lumOff val="80000"/>
            </a:schemeClr>
          </a:solidFill>
          <a:ln w="53975">
            <a:solidFill>
              <a:schemeClr val="accent6">
                <a:lumMod val="20000"/>
                <a:lumOff val="80000"/>
              </a:schemeClr>
            </a:solidFill>
            <a:miter lim="800000"/>
          </a:ln>
          <a:effectLst/>
        </c:spPr>
        <c:dLbl>
          <c:idx val="0"/>
          <c:layout>
            <c:manualLayout>
              <c:x val="-4.9796614372959558E-18"/>
              <c:y val="0.14675052410901468"/>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7"/>
        <c:spPr>
          <a:solidFill>
            <a:schemeClr val="accent6">
              <a:lumMod val="20000"/>
              <a:lumOff val="80000"/>
            </a:schemeClr>
          </a:solidFill>
          <a:ln w="53975">
            <a:solidFill>
              <a:schemeClr val="accent6">
                <a:lumMod val="20000"/>
                <a:lumOff val="80000"/>
              </a:schemeClr>
            </a:solidFill>
            <a:miter lim="800000"/>
          </a:ln>
          <a:effectLst/>
        </c:spPr>
        <c:dLbl>
          <c:idx val="0"/>
          <c:layout>
            <c:manualLayout>
              <c:x val="0"/>
              <c:y val="0.14675052410901468"/>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8"/>
        <c:spPr>
          <a:solidFill>
            <a:schemeClr val="accent6">
              <a:lumMod val="20000"/>
              <a:lumOff val="80000"/>
            </a:schemeClr>
          </a:solidFill>
          <a:ln w="53975">
            <a:solidFill>
              <a:schemeClr val="accent6">
                <a:lumMod val="20000"/>
                <a:lumOff val="80000"/>
              </a:schemeClr>
            </a:solidFill>
            <a:miter lim="800000"/>
          </a:ln>
          <a:effectLst/>
        </c:spPr>
        <c:dLbl>
          <c:idx val="0"/>
          <c:layout>
            <c:manualLayout>
              <c:x val="0"/>
              <c:y val="0.13626834381551362"/>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9"/>
        <c:spPr>
          <a:solidFill>
            <a:schemeClr val="accent6">
              <a:lumMod val="20000"/>
              <a:lumOff val="80000"/>
            </a:schemeClr>
          </a:solidFill>
          <a:ln w="53975">
            <a:solidFill>
              <a:schemeClr val="accent6">
                <a:lumMod val="20000"/>
                <a:lumOff val="80000"/>
              </a:schemeClr>
            </a:solidFill>
            <a:miter lim="800000"/>
          </a:ln>
          <a:effectLst/>
        </c:spPr>
        <c:dLbl>
          <c:idx val="0"/>
          <c:layout>
            <c:manualLayout>
              <c:x val="0"/>
              <c:y val="0.13626834381551362"/>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0"/>
        <c:spPr>
          <a:solidFill>
            <a:schemeClr val="accent6">
              <a:lumMod val="20000"/>
              <a:lumOff val="80000"/>
            </a:schemeClr>
          </a:solidFill>
          <a:ln w="53975">
            <a:solidFill>
              <a:schemeClr val="accent6">
                <a:lumMod val="20000"/>
                <a:lumOff val="80000"/>
              </a:schemeClr>
            </a:solidFill>
            <a:miter lim="800000"/>
          </a:ln>
          <a:effectLst/>
        </c:spPr>
        <c:dLbl>
          <c:idx val="0"/>
          <c:layout>
            <c:manualLayout>
              <c:x val="-7.9674582996735293E-17"/>
              <c:y val="0.24109014675052415"/>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1"/>
        <c:spPr>
          <a:solidFill>
            <a:schemeClr val="accent6">
              <a:lumMod val="20000"/>
              <a:lumOff val="80000"/>
            </a:schemeClr>
          </a:solidFill>
          <a:ln w="53975">
            <a:solidFill>
              <a:schemeClr val="accent6">
                <a:lumMod val="20000"/>
                <a:lumOff val="80000"/>
              </a:schemeClr>
            </a:solidFill>
            <a:miter lim="800000"/>
          </a:ln>
          <a:effectLst/>
        </c:spPr>
        <c:dLbl>
          <c:idx val="0"/>
          <c:layout>
            <c:manualLayout>
              <c:x val="0"/>
              <c:y val="0.16771488469601678"/>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2"/>
        <c:spPr>
          <a:solidFill>
            <a:schemeClr val="accent6">
              <a:lumMod val="20000"/>
              <a:lumOff val="80000"/>
            </a:schemeClr>
          </a:solidFill>
          <a:ln w="53975">
            <a:solidFill>
              <a:schemeClr val="accent6">
                <a:lumMod val="20000"/>
                <a:lumOff val="80000"/>
              </a:schemeClr>
            </a:solidFill>
            <a:miter lim="800000"/>
          </a:ln>
          <a:effectLst/>
        </c:spPr>
        <c:dLbl>
          <c:idx val="0"/>
          <c:layout>
            <c:manualLayout>
              <c:x val="0"/>
              <c:y val="0.51311116848098903"/>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3"/>
        <c:spPr>
          <a:solidFill>
            <a:schemeClr val="accent6">
              <a:lumMod val="20000"/>
              <a:lumOff val="80000"/>
            </a:schemeClr>
          </a:solidFill>
          <a:ln w="53975">
            <a:solidFill>
              <a:schemeClr val="accent6">
                <a:lumMod val="20000"/>
                <a:lumOff val="80000"/>
              </a:schemeClr>
            </a:solidFill>
            <a:miter lim="800000"/>
          </a:ln>
          <a:effectLst/>
        </c:spPr>
        <c:dLbl>
          <c:idx val="0"/>
          <c:layout>
            <c:manualLayout>
              <c:x val="-7.9674582996735293E-17"/>
              <c:y val="0.16771488469601678"/>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4"/>
        <c:spPr>
          <a:solidFill>
            <a:schemeClr val="accent6">
              <a:lumMod val="20000"/>
              <a:lumOff val="80000"/>
            </a:schemeClr>
          </a:solidFill>
          <a:ln w="53975">
            <a:solidFill>
              <a:schemeClr val="accent6">
                <a:lumMod val="20000"/>
                <a:lumOff val="80000"/>
              </a:schemeClr>
            </a:solidFill>
            <a:miter lim="800000"/>
          </a:ln>
          <a:effectLst/>
        </c:spPr>
        <c:dLbl>
          <c:idx val="0"/>
          <c:layout>
            <c:manualLayout>
              <c:x val="-7.9674582996735293E-17"/>
              <c:y val="0.25157232704402516"/>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5"/>
        <c:spPr>
          <a:solidFill>
            <a:schemeClr val="accent6">
              <a:lumMod val="20000"/>
              <a:lumOff val="80000"/>
            </a:schemeClr>
          </a:solidFill>
          <a:ln w="53975">
            <a:solidFill>
              <a:schemeClr val="accent6">
                <a:lumMod val="20000"/>
                <a:lumOff val="80000"/>
              </a:schemeClr>
            </a:solidFill>
            <a:miter lim="800000"/>
          </a:ln>
          <a:effectLst/>
        </c:spPr>
        <c:dLbl>
          <c:idx val="0"/>
          <c:layout>
            <c:manualLayout>
              <c:x val="0"/>
              <c:y val="0.35639412997903563"/>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6"/>
        <c:spPr>
          <a:solidFill>
            <a:schemeClr val="accent6">
              <a:lumMod val="20000"/>
              <a:lumOff val="80000"/>
            </a:schemeClr>
          </a:solidFill>
          <a:ln w="53975">
            <a:solidFill>
              <a:schemeClr val="accent6">
                <a:lumMod val="20000"/>
                <a:lumOff val="80000"/>
              </a:schemeClr>
            </a:solidFill>
            <a:miter lim="800000"/>
          </a:ln>
          <a:effectLst/>
        </c:spPr>
        <c:dLbl>
          <c:idx val="0"/>
          <c:layout>
            <c:manualLayout>
              <c:x val="0"/>
              <c:y val="0.16771488469601678"/>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7"/>
        <c:spPr>
          <a:solidFill>
            <a:schemeClr val="accent6">
              <a:lumMod val="20000"/>
              <a:lumOff val="80000"/>
            </a:schemeClr>
          </a:solidFill>
          <a:ln w="53975">
            <a:solidFill>
              <a:schemeClr val="accent6">
                <a:lumMod val="20000"/>
                <a:lumOff val="80000"/>
              </a:schemeClr>
            </a:solidFill>
            <a:miter lim="800000"/>
          </a:ln>
          <a:effectLst/>
        </c:spPr>
        <c:dLbl>
          <c:idx val="0"/>
          <c:layout>
            <c:manualLayout>
              <c:x val="0"/>
              <c:y val="0.13626834381551362"/>
            </c:manualLayout>
          </c:layout>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8"/>
        <c:spPr>
          <a:solidFill>
            <a:schemeClr val="accent2">
              <a:lumMod val="40000"/>
              <a:lumOff val="60000"/>
            </a:schemeClr>
          </a:solidFill>
          <a:ln w="57150">
            <a:solidFill>
              <a:schemeClr val="accent2">
                <a:lumMod val="40000"/>
                <a:lumOff val="60000"/>
              </a:schemeClr>
            </a:solidFill>
            <a:miter lim="800000"/>
          </a:ln>
          <a:effectLst/>
        </c:spPr>
        <c:dLbl>
          <c:idx val="0"/>
          <c:layout>
            <c:manualLayout>
              <c:x val="-7.9674582996735293E-17"/>
              <c:y val="0.11839708561020036"/>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9"/>
        <c:spPr>
          <a:solidFill>
            <a:schemeClr val="accent2">
              <a:lumMod val="40000"/>
              <a:lumOff val="60000"/>
            </a:schemeClr>
          </a:solidFill>
          <a:ln w="57150">
            <a:solidFill>
              <a:schemeClr val="accent2">
                <a:lumMod val="40000"/>
                <a:lumOff val="60000"/>
              </a:schemeClr>
            </a:solidFill>
            <a:miter lim="800000"/>
          </a:ln>
          <a:effectLst/>
        </c:spPr>
        <c:dLbl>
          <c:idx val="0"/>
          <c:layout>
            <c:manualLayout>
              <c:x val="-7.9674582996735293E-17"/>
              <c:y val="3.6429872495446179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0"/>
        <c:spPr>
          <a:solidFill>
            <a:schemeClr val="accent2">
              <a:lumMod val="40000"/>
              <a:lumOff val="60000"/>
            </a:schemeClr>
          </a:solidFill>
          <a:ln w="57150">
            <a:solidFill>
              <a:schemeClr val="accent2">
                <a:lumMod val="40000"/>
                <a:lumOff val="60000"/>
              </a:schemeClr>
            </a:solidFill>
            <a:miter lim="800000"/>
          </a:ln>
          <a:effectLst/>
        </c:spPr>
        <c:dLbl>
          <c:idx val="0"/>
          <c:layout>
            <c:manualLayout>
              <c:x val="2.1729682746631897E-3"/>
              <c:y val="3.6429872495446179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1"/>
        <c:spPr>
          <a:solidFill>
            <a:schemeClr val="accent2">
              <a:lumMod val="40000"/>
              <a:lumOff val="60000"/>
            </a:schemeClr>
          </a:solidFill>
          <a:ln w="57150">
            <a:solidFill>
              <a:schemeClr val="accent2">
                <a:lumMod val="40000"/>
                <a:lumOff val="60000"/>
              </a:schemeClr>
            </a:solidFill>
            <a:miter lim="800000"/>
          </a:ln>
          <a:effectLst/>
        </c:spPr>
        <c:dLbl>
          <c:idx val="0"/>
          <c:layout>
            <c:manualLayout>
              <c:x val="0"/>
              <c:y val="5.4644808743169397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2"/>
        <c:spPr>
          <a:solidFill>
            <a:schemeClr val="accent2">
              <a:lumMod val="40000"/>
              <a:lumOff val="60000"/>
            </a:schemeClr>
          </a:solidFill>
          <a:ln w="57150">
            <a:solidFill>
              <a:schemeClr val="accent2">
                <a:lumMod val="40000"/>
                <a:lumOff val="60000"/>
              </a:schemeClr>
            </a:solidFill>
            <a:miter lim="800000"/>
          </a:ln>
          <a:effectLst/>
        </c:spPr>
        <c:dLbl>
          <c:idx val="0"/>
          <c:layout>
            <c:manualLayout>
              <c:x val="0"/>
              <c:y val="4.553734061930783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3"/>
        <c:spPr>
          <a:solidFill>
            <a:schemeClr val="accent2">
              <a:lumMod val="40000"/>
              <a:lumOff val="60000"/>
            </a:schemeClr>
          </a:solidFill>
          <a:ln w="57150">
            <a:solidFill>
              <a:schemeClr val="accent2">
                <a:lumMod val="40000"/>
                <a:lumOff val="60000"/>
              </a:schemeClr>
            </a:solidFill>
            <a:miter lim="800000"/>
          </a:ln>
          <a:effectLst/>
        </c:spPr>
        <c:dLbl>
          <c:idx val="0"/>
          <c:layout>
            <c:manualLayout>
              <c:x val="-9.9593228745919117E-18"/>
              <c:y val="5.4644808743169231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4"/>
        <c:spPr>
          <a:solidFill>
            <a:schemeClr val="accent2">
              <a:lumMod val="40000"/>
              <a:lumOff val="60000"/>
            </a:schemeClr>
          </a:solidFill>
          <a:ln w="57150">
            <a:solidFill>
              <a:schemeClr val="accent2">
                <a:lumMod val="40000"/>
                <a:lumOff val="60000"/>
              </a:schemeClr>
            </a:solidFill>
            <a:miter lim="800000"/>
          </a:ln>
          <a:effectLst/>
        </c:spPr>
        <c:dLbl>
          <c:idx val="0"/>
          <c:layout>
            <c:manualLayout>
              <c:x val="0"/>
              <c:y val="2.7322404371584699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5"/>
        <c:spPr>
          <a:solidFill>
            <a:schemeClr val="accent2">
              <a:lumMod val="40000"/>
              <a:lumOff val="60000"/>
            </a:schemeClr>
          </a:solidFill>
          <a:ln w="57150">
            <a:solidFill>
              <a:schemeClr val="accent2">
                <a:lumMod val="40000"/>
                <a:lumOff val="60000"/>
              </a:schemeClr>
            </a:solidFill>
            <a:miter lim="800000"/>
          </a:ln>
          <a:effectLst/>
        </c:spPr>
        <c:dLbl>
          <c:idx val="0"/>
          <c:layout>
            <c:manualLayout>
              <c:x val="-1.5934916599347059E-16"/>
              <c:y val="9.107468123861566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6"/>
        <c:spPr>
          <a:solidFill>
            <a:schemeClr val="accent2">
              <a:lumMod val="40000"/>
              <a:lumOff val="60000"/>
            </a:schemeClr>
          </a:solidFill>
          <a:ln w="57150">
            <a:solidFill>
              <a:schemeClr val="accent2">
                <a:lumMod val="40000"/>
                <a:lumOff val="60000"/>
              </a:schemeClr>
            </a:solidFill>
            <a:miter lim="800000"/>
          </a:ln>
          <a:effectLst/>
        </c:spPr>
        <c:dLbl>
          <c:idx val="0"/>
          <c:layout>
            <c:manualLayout>
              <c:x val="0"/>
              <c:y val="3.6429872495446269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7"/>
        <c:spPr>
          <a:solidFill>
            <a:schemeClr val="accent2">
              <a:lumMod val="40000"/>
              <a:lumOff val="60000"/>
            </a:schemeClr>
          </a:solidFill>
          <a:ln w="57150">
            <a:solidFill>
              <a:schemeClr val="accent2">
                <a:lumMod val="40000"/>
                <a:lumOff val="60000"/>
              </a:schemeClr>
            </a:solidFill>
            <a:miter lim="800000"/>
          </a:ln>
          <a:effectLst/>
        </c:spPr>
        <c:dLbl>
          <c:idx val="0"/>
          <c:layout>
            <c:manualLayout>
              <c:x val="0"/>
              <c:y val="3.6429872495446269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8"/>
        <c:spPr>
          <a:solidFill>
            <a:schemeClr val="accent2">
              <a:lumMod val="40000"/>
              <a:lumOff val="60000"/>
            </a:schemeClr>
          </a:solidFill>
          <a:ln w="57150">
            <a:solidFill>
              <a:schemeClr val="accent2">
                <a:lumMod val="40000"/>
                <a:lumOff val="60000"/>
              </a:schemeClr>
            </a:solidFill>
            <a:miter lim="800000"/>
          </a:ln>
          <a:effectLst/>
        </c:spPr>
        <c:dLbl>
          <c:idx val="0"/>
          <c:layout>
            <c:manualLayout>
              <c:x val="0"/>
              <c:y val="2.7322404371584615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9"/>
        <c:spPr>
          <a:solidFill>
            <a:schemeClr val="accent2">
              <a:lumMod val="40000"/>
              <a:lumOff val="60000"/>
            </a:schemeClr>
          </a:solidFill>
          <a:ln w="57150">
            <a:solidFill>
              <a:schemeClr val="accent2">
                <a:lumMod val="40000"/>
                <a:lumOff val="60000"/>
              </a:schemeClr>
            </a:solidFill>
            <a:miter lim="800000"/>
          </a:ln>
          <a:effectLst/>
        </c:spPr>
        <c:dLbl>
          <c:idx val="0"/>
          <c:layout>
            <c:manualLayout>
              <c:x val="-7.9674582996735293E-17"/>
              <c:y val="2.7322404371584699E-2"/>
            </c:manualLayout>
          </c:layout>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plotArea>
      <c:layout>
        <c:manualLayout>
          <c:layoutTarget val="inner"/>
          <c:xMode val="edge"/>
          <c:yMode val="edge"/>
          <c:x val="2.3902651021295088E-2"/>
          <c:y val="9.7361296819029691E-2"/>
          <c:w val="0.96523250760538892"/>
          <c:h val="0.66472292378547027"/>
        </c:manualLayout>
      </c:layout>
      <c:barChart>
        <c:barDir val="col"/>
        <c:grouping val="clustered"/>
        <c:varyColors val="0"/>
        <c:ser>
          <c:idx val="0"/>
          <c:order val="0"/>
          <c:tx>
            <c:strRef>
              <c:f>pivottables!$AL$8</c:f>
              <c:strCache>
                <c:ptCount val="1"/>
                <c:pt idx="0">
                  <c:v>Sum of Rate</c:v>
                </c:pt>
              </c:strCache>
            </c:strRef>
          </c:tx>
          <c:spPr>
            <a:solidFill>
              <a:schemeClr val="accent6">
                <a:lumMod val="20000"/>
                <a:lumOff val="80000"/>
              </a:schemeClr>
            </a:solidFill>
            <a:ln w="53975">
              <a:solidFill>
                <a:schemeClr val="accent6">
                  <a:lumMod val="20000"/>
                  <a:lumOff val="80000"/>
                </a:schemeClr>
              </a:solidFill>
              <a:miter lim="800000"/>
            </a:ln>
            <a:effectLst/>
          </c:spPr>
          <c:invertIfNegative val="0"/>
          <c:dPt>
            <c:idx val="0"/>
            <c:invertIfNegative val="0"/>
            <c:bubble3D val="0"/>
            <c:extLst>
              <c:ext xmlns:c16="http://schemas.microsoft.com/office/drawing/2014/chart" uri="{C3380CC4-5D6E-409C-BE32-E72D297353CC}">
                <c16:uniqueId val="{00000002-9512-464C-99E6-C622447CAE3F}"/>
              </c:ext>
            </c:extLst>
          </c:dPt>
          <c:dLbls>
            <c:dLbl>
              <c:idx val="0"/>
              <c:layout>
                <c:manualLayout>
                  <c:x val="0"/>
                  <c:y val="0.16771488469601678"/>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512-464C-99E6-C622447CAE3F}"/>
                </c:ext>
              </c:extLst>
            </c:dLbl>
            <c:spPr>
              <a:noFill/>
              <a:ln>
                <a:noFill/>
              </a:ln>
              <a:effectLst/>
            </c:spPr>
            <c:txPr>
              <a:bodyPr rot="-5400000" spcFirstLastPara="1" vertOverflow="overflow" horzOverflow="overflow" vert="horz" wrap="square" lIns="36000" tIns="0" rIns="0" bIns="0" anchor="ctr" anchorCtr="0">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15:leaderLines>
                  <c:spPr>
                    <a:ln w="9525" cap="flat" cmpd="sng" algn="ctr">
                      <a:solidFill>
                        <a:schemeClr val="tx1">
                          <a:lumMod val="35000"/>
                          <a:lumOff val="65000"/>
                        </a:schemeClr>
                      </a:solidFill>
                      <a:round/>
                    </a:ln>
                    <a:effectLst/>
                  </c:spPr>
                </c15:leaderLines>
              </c:ext>
            </c:extLst>
          </c:dLbls>
          <c:cat>
            <c:strRef>
              <c:f>pivottables!$AK$9:$AK$10</c:f>
              <c:strCache>
                <c:ptCount val="1"/>
                <c:pt idx="0">
                  <c:v>Jun</c:v>
                </c:pt>
              </c:strCache>
            </c:strRef>
          </c:cat>
          <c:val>
            <c:numRef>
              <c:f>pivottables!$AL$9:$AL$10</c:f>
              <c:numCache>
                <c:formatCode>General</c:formatCode>
                <c:ptCount val="1"/>
                <c:pt idx="0">
                  <c:v>21728</c:v>
                </c:pt>
              </c:numCache>
            </c:numRef>
          </c:val>
          <c:extLst>
            <c:ext xmlns:c16="http://schemas.microsoft.com/office/drawing/2014/chart" uri="{C3380CC4-5D6E-409C-BE32-E72D297353CC}">
              <c16:uniqueId val="{00000000-9512-464C-99E6-C622447CAE3F}"/>
            </c:ext>
          </c:extLst>
        </c:ser>
        <c:ser>
          <c:idx val="1"/>
          <c:order val="1"/>
          <c:tx>
            <c:strRef>
              <c:f>pivottables!$AM$8</c:f>
              <c:strCache>
                <c:ptCount val="1"/>
                <c:pt idx="0">
                  <c:v>Sum of Total Expenses</c:v>
                </c:pt>
              </c:strCache>
            </c:strRef>
          </c:tx>
          <c:spPr>
            <a:solidFill>
              <a:schemeClr val="accent2">
                <a:lumMod val="40000"/>
                <a:lumOff val="60000"/>
              </a:schemeClr>
            </a:solidFill>
            <a:ln w="57150">
              <a:solidFill>
                <a:schemeClr val="accent2">
                  <a:lumMod val="40000"/>
                  <a:lumOff val="60000"/>
                </a:schemeClr>
              </a:solidFill>
              <a:miter lim="800000"/>
            </a:ln>
            <a:effectLst/>
          </c:spPr>
          <c:invertIfNegative val="0"/>
          <c:dPt>
            <c:idx val="0"/>
            <c:invertIfNegative val="0"/>
            <c:bubble3D val="0"/>
            <c:spPr>
              <a:solidFill>
                <a:schemeClr val="accent2">
                  <a:lumMod val="40000"/>
                  <a:lumOff val="60000"/>
                </a:schemeClr>
              </a:solidFill>
              <a:ln w="57150">
                <a:solidFill>
                  <a:schemeClr val="accent2">
                    <a:lumMod val="40000"/>
                    <a:lumOff val="60000"/>
                  </a:schemeClr>
                </a:solidFill>
                <a:miter lim="800000"/>
              </a:ln>
              <a:effectLst/>
            </c:spPr>
            <c:extLst>
              <c:ext xmlns:c16="http://schemas.microsoft.com/office/drawing/2014/chart" uri="{C3380CC4-5D6E-409C-BE32-E72D297353CC}">
                <c16:uniqueId val="{00000013-9512-464C-99E6-C622447CAE3F}"/>
              </c:ext>
            </c:extLst>
          </c:dPt>
          <c:dLbls>
            <c:dLbl>
              <c:idx val="0"/>
              <c:layout>
                <c:manualLayout>
                  <c:x val="0"/>
                  <c:y val="2.732240437158469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9512-464C-99E6-C622447CAE3F}"/>
                </c:ext>
              </c:extLst>
            </c:dLbl>
            <c:spPr>
              <a:noFill/>
              <a:ln>
                <a:noFill/>
              </a:ln>
              <a:effectLst/>
            </c:spPr>
            <c:txPr>
              <a:bodyPr rot="-5400000" spcFirstLastPara="1" vertOverflow="ellipsis" vert="horz" wrap="square" lIns="0" tIns="0" rIns="0" bIns="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15:leaderLines>
                  <c:spPr>
                    <a:ln w="9525" cap="flat" cmpd="sng" algn="ctr">
                      <a:solidFill>
                        <a:schemeClr val="tx1">
                          <a:lumMod val="35000"/>
                          <a:lumOff val="65000"/>
                        </a:schemeClr>
                      </a:solidFill>
                      <a:round/>
                    </a:ln>
                    <a:effectLst/>
                  </c:spPr>
                </c15:leaderLines>
              </c:ext>
            </c:extLst>
          </c:dLbls>
          <c:cat>
            <c:strRef>
              <c:f>pivottables!$AK$9:$AK$10</c:f>
              <c:strCache>
                <c:ptCount val="1"/>
                <c:pt idx="0">
                  <c:v>Jun</c:v>
                </c:pt>
              </c:strCache>
            </c:strRef>
          </c:cat>
          <c:val>
            <c:numRef>
              <c:f>pivottables!$AM$9:$AM$10</c:f>
              <c:numCache>
                <c:formatCode>0</c:formatCode>
                <c:ptCount val="1"/>
                <c:pt idx="0">
                  <c:v>5636.4</c:v>
                </c:pt>
              </c:numCache>
            </c:numRef>
          </c:val>
          <c:extLst>
            <c:ext xmlns:c16="http://schemas.microsoft.com/office/drawing/2014/chart" uri="{C3380CC4-5D6E-409C-BE32-E72D297353CC}">
              <c16:uniqueId val="{00000001-9512-464C-99E6-C622447CAE3F}"/>
            </c:ext>
          </c:extLst>
        </c:ser>
        <c:dLbls>
          <c:showLegendKey val="0"/>
          <c:showVal val="0"/>
          <c:showCatName val="0"/>
          <c:showSerName val="0"/>
          <c:showPercent val="0"/>
          <c:showBubbleSize val="0"/>
        </c:dLbls>
        <c:gapWidth val="217"/>
        <c:overlap val="-80"/>
        <c:axId val="1741943839"/>
        <c:axId val="1741941759"/>
      </c:barChart>
      <c:catAx>
        <c:axId val="1741943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41941759"/>
        <c:crosses val="autoZero"/>
        <c:auto val="1"/>
        <c:lblAlgn val="ctr"/>
        <c:lblOffset val="100"/>
        <c:noMultiLvlLbl val="0"/>
      </c:catAx>
      <c:valAx>
        <c:axId val="1741941759"/>
        <c:scaling>
          <c:orientation val="minMax"/>
        </c:scaling>
        <c:delete val="1"/>
        <c:axPos val="l"/>
        <c:numFmt formatCode="General" sourceLinked="1"/>
        <c:majorTickMark val="none"/>
        <c:minorTickMark val="none"/>
        <c:tickLblPos val="nextTo"/>
        <c:crossAx val="17419438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1.xml"/><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3.png"/><Relationship Id="rId4" Type="http://schemas.openxmlformats.org/officeDocument/2006/relationships/hyperlink" Target="#Datatable!A1"/><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579120</xdr:colOff>
      <xdr:row>52</xdr:row>
      <xdr:rowOff>15240</xdr:rowOff>
    </xdr:to>
    <xdr:grpSp>
      <xdr:nvGrpSpPr>
        <xdr:cNvPr id="4" name="Group 3"/>
        <xdr:cNvGrpSpPr/>
      </xdr:nvGrpSpPr>
      <xdr:grpSpPr>
        <a:xfrm>
          <a:off x="0" y="0"/>
          <a:ext cx="11514850" cy="9653510"/>
          <a:chOff x="0" y="7620"/>
          <a:chExt cx="16108680" cy="7269480"/>
        </a:xfrm>
      </xdr:grpSpPr>
      <xdr:sp macro="" textlink="">
        <xdr:nvSpPr>
          <xdr:cNvPr id="2" name="Rectangle 1"/>
          <xdr:cNvSpPr/>
        </xdr:nvSpPr>
        <xdr:spPr>
          <a:xfrm>
            <a:off x="0" y="7620"/>
            <a:ext cx="16101060" cy="4625340"/>
          </a:xfrm>
          <a:prstGeom prst="rect">
            <a:avLst/>
          </a:prstGeom>
          <a:gradFill flip="none" rotWithShape="1">
            <a:gsLst>
              <a:gs pos="41000">
                <a:srgbClr val="F9D7AB"/>
              </a:gs>
              <a:gs pos="85000">
                <a:srgbClr val="D3BABF"/>
              </a:gs>
            </a:gsLst>
            <a:lin ang="135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xdr:cNvSpPr/>
        </xdr:nvSpPr>
        <xdr:spPr>
          <a:xfrm>
            <a:off x="7620" y="1424940"/>
            <a:ext cx="16101060" cy="5852160"/>
          </a:xfrm>
          <a:prstGeom prst="rect">
            <a:avLst/>
          </a:prstGeom>
          <a:gradFill flip="none" rotWithShape="1">
            <a:gsLst>
              <a:gs pos="53000">
                <a:schemeClr val="bg1">
                  <a:lumMod val="95000"/>
                </a:schemeClr>
              </a:gs>
              <a:gs pos="100000">
                <a:schemeClr val="bg1">
                  <a:lumMod val="95000"/>
                  <a:alpha val="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126764</xdr:colOff>
      <xdr:row>1</xdr:row>
      <xdr:rowOff>47474</xdr:rowOff>
    </xdr:from>
    <xdr:to>
      <xdr:col>18</xdr:col>
      <xdr:colOff>426720</xdr:colOff>
      <xdr:row>37</xdr:row>
      <xdr:rowOff>53339</xdr:rowOff>
    </xdr:to>
    <xdr:grpSp>
      <xdr:nvGrpSpPr>
        <xdr:cNvPr id="9" name="Group 8"/>
        <xdr:cNvGrpSpPr/>
      </xdr:nvGrpSpPr>
      <xdr:grpSpPr>
        <a:xfrm>
          <a:off x="126764" y="232825"/>
          <a:ext cx="11235686" cy="6678514"/>
          <a:chOff x="126764" y="192154"/>
          <a:chExt cx="8330400" cy="3836459"/>
        </a:xfrm>
      </xdr:grpSpPr>
      <xdr:sp macro="" textlink="">
        <xdr:nvSpPr>
          <xdr:cNvPr id="5" name="Round Same Side Corner Rectangle 4"/>
          <xdr:cNvSpPr/>
        </xdr:nvSpPr>
        <xdr:spPr>
          <a:xfrm>
            <a:off x="126764" y="192154"/>
            <a:ext cx="8328660" cy="247415"/>
          </a:xfrm>
          <a:prstGeom prst="round2SameRect">
            <a:avLst>
              <a:gd name="adj1" fmla="val 30129"/>
              <a:gd name="adj2" fmla="val 0"/>
            </a:avLst>
          </a:prstGeom>
          <a:solidFill>
            <a:schemeClr val="bg1">
              <a:lumMod val="95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xdr:cNvSpPr/>
        </xdr:nvSpPr>
        <xdr:spPr>
          <a:xfrm>
            <a:off x="126764" y="431056"/>
            <a:ext cx="8330400" cy="3597557"/>
          </a:xfrm>
          <a:prstGeom prst="rect">
            <a:avLst/>
          </a:prstGeom>
          <a:gradFill>
            <a:gsLst>
              <a:gs pos="10000">
                <a:schemeClr val="bg1">
                  <a:lumMod val="95000"/>
                </a:schemeClr>
              </a:gs>
              <a:gs pos="100000">
                <a:schemeClr val="bg1">
                  <a:lumMod val="95000"/>
                  <a:alpha val="68000"/>
                </a:schemeClr>
              </a:gs>
            </a:gsLst>
            <a:path path="shape">
              <a:fillToRect l="50000" t="50000" r="50000" b="5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345833</xdr:colOff>
      <xdr:row>1</xdr:row>
      <xdr:rowOff>150642</xdr:rowOff>
    </xdr:from>
    <xdr:to>
      <xdr:col>6</xdr:col>
      <xdr:colOff>17585</xdr:colOff>
      <xdr:row>2</xdr:row>
      <xdr:rowOff>174088</xdr:rowOff>
    </xdr:to>
    <xdr:grpSp>
      <xdr:nvGrpSpPr>
        <xdr:cNvPr id="95" name="Group 94"/>
        <xdr:cNvGrpSpPr/>
      </xdr:nvGrpSpPr>
      <xdr:grpSpPr>
        <a:xfrm>
          <a:off x="345833" y="335993"/>
          <a:ext cx="3316995" cy="208798"/>
          <a:chOff x="345833" y="188742"/>
          <a:chExt cx="3329352" cy="206326"/>
        </a:xfrm>
      </xdr:grpSpPr>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5833" y="194605"/>
            <a:ext cx="199290" cy="200463"/>
          </a:xfrm>
          <a:prstGeom prst="rect">
            <a:avLst/>
          </a:prstGeom>
        </xdr:spPr>
      </xdr:pic>
      <xdr:sp macro="" textlink="">
        <xdr:nvSpPr>
          <xdr:cNvPr id="11" name="TextBox 10"/>
          <xdr:cNvSpPr txBox="1"/>
        </xdr:nvSpPr>
        <xdr:spPr>
          <a:xfrm>
            <a:off x="515815" y="188742"/>
            <a:ext cx="3159370" cy="200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chemeClr val="tx1">
                    <a:lumMod val="75000"/>
                    <a:lumOff val="25000"/>
                  </a:schemeClr>
                </a:solidFill>
                <a:latin typeface="Arial" panose="020B0604020202020204" pitchFamily="34" charset="0"/>
                <a:cs typeface="Arial" panose="020B0604020202020204" pitchFamily="34" charset="0"/>
              </a:rPr>
              <a:t>Supply</a:t>
            </a:r>
            <a:r>
              <a:rPr lang="en-IN" sz="1100" baseline="0">
                <a:solidFill>
                  <a:schemeClr val="tx1">
                    <a:lumMod val="75000"/>
                    <a:lumOff val="25000"/>
                  </a:schemeClr>
                </a:solidFill>
                <a:latin typeface="Arial" panose="020B0604020202020204" pitchFamily="34" charset="0"/>
                <a:cs typeface="Arial" panose="020B0604020202020204" pitchFamily="34" charset="0"/>
              </a:rPr>
              <a:t> Chain and Freight Analytics Dashboard</a:t>
            </a:r>
            <a:endParaRPr lang="en-IN" sz="1100">
              <a:solidFill>
                <a:schemeClr val="tx1">
                  <a:lumMod val="75000"/>
                  <a:lumOff val="25000"/>
                </a:schemeClr>
              </a:solidFill>
              <a:latin typeface="Arial" panose="020B0604020202020204" pitchFamily="34" charset="0"/>
              <a:cs typeface="Arial" panose="020B0604020202020204" pitchFamily="34" charset="0"/>
            </a:endParaRPr>
          </a:p>
        </xdr:txBody>
      </xdr:sp>
    </xdr:grpSp>
    <xdr:clientData/>
  </xdr:twoCellAnchor>
  <xdr:twoCellAnchor>
    <xdr:from>
      <xdr:col>16</xdr:col>
      <xdr:colOff>114300</xdr:colOff>
      <xdr:row>1</xdr:row>
      <xdr:rowOff>181709</xdr:rowOff>
    </xdr:from>
    <xdr:to>
      <xdr:col>18</xdr:col>
      <xdr:colOff>307731</xdr:colOff>
      <xdr:row>3</xdr:row>
      <xdr:rowOff>16414</xdr:rowOff>
    </xdr:to>
    <xdr:sp macro="" textlink="">
      <xdr:nvSpPr>
        <xdr:cNvPr id="12" name="TextBox 11"/>
        <xdr:cNvSpPr txBox="1"/>
      </xdr:nvSpPr>
      <xdr:spPr>
        <a:xfrm>
          <a:off x="9867900" y="364589"/>
          <a:ext cx="1412631" cy="200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tx1">
                  <a:lumMod val="75000"/>
                  <a:lumOff val="25000"/>
                </a:schemeClr>
              </a:solidFill>
              <a:latin typeface="Arial" panose="020B0604020202020204" pitchFamily="34" charset="0"/>
              <a:cs typeface="Arial" panose="020B0604020202020204" pitchFamily="34" charset="0"/>
            </a:rPr>
            <a:t>www.xyz@gmail.com</a:t>
          </a:r>
        </a:p>
      </xdr:txBody>
    </xdr:sp>
    <xdr:clientData/>
  </xdr:twoCellAnchor>
  <xdr:twoCellAnchor>
    <xdr:from>
      <xdr:col>0</xdr:col>
      <xdr:colOff>422030</xdr:colOff>
      <xdr:row>7</xdr:row>
      <xdr:rowOff>128955</xdr:rowOff>
    </xdr:from>
    <xdr:to>
      <xdr:col>3</xdr:col>
      <xdr:colOff>5861</xdr:colOff>
      <xdr:row>8</xdr:row>
      <xdr:rowOff>146539</xdr:rowOff>
    </xdr:to>
    <xdr:sp macro="" textlink="">
      <xdr:nvSpPr>
        <xdr:cNvPr id="13" name="TextBox 12"/>
        <xdr:cNvSpPr txBox="1"/>
      </xdr:nvSpPr>
      <xdr:spPr>
        <a:xfrm>
          <a:off x="422030" y="1400909"/>
          <a:ext cx="1412631" cy="19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1</xdr:col>
      <xdr:colOff>167640</xdr:colOff>
      <xdr:row>4</xdr:row>
      <xdr:rowOff>75029</xdr:rowOff>
    </xdr:from>
    <xdr:to>
      <xdr:col>3</xdr:col>
      <xdr:colOff>0</xdr:colOff>
      <xdr:row>6</xdr:row>
      <xdr:rowOff>30480</xdr:rowOff>
    </xdr:to>
    <xdr:sp macro="" textlink="pivottables!D4">
      <xdr:nvSpPr>
        <xdr:cNvPr id="15" name="TextBox 14"/>
        <xdr:cNvSpPr txBox="1"/>
      </xdr:nvSpPr>
      <xdr:spPr>
        <a:xfrm>
          <a:off x="777240" y="806549"/>
          <a:ext cx="1051560" cy="321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1523FD9-32C3-4933-9E64-90B2F9D22470}" type="TxLink">
            <a:rPr lang="en-US" sz="1400" b="1" i="0" u="none" strike="noStrike">
              <a:solidFill>
                <a:srgbClr val="000000"/>
              </a:solidFill>
              <a:latin typeface="Arial" panose="020B0604020202020204" pitchFamily="34" charset="0"/>
              <a:ea typeface="Calibri"/>
              <a:cs typeface="Arial" panose="020B0604020202020204" pitchFamily="34" charset="0"/>
            </a:rPr>
            <a:pPr/>
            <a:t> 16,092 </a:t>
          </a:fld>
          <a:endParaRPr lang="en-US" sz="1400" b="1">
            <a:latin typeface="Arial" panose="020B0604020202020204" pitchFamily="34" charset="0"/>
            <a:cs typeface="Arial" panose="020B0604020202020204" pitchFamily="34" charset="0"/>
          </a:endParaRPr>
        </a:p>
      </xdr:txBody>
    </xdr:sp>
    <xdr:clientData/>
  </xdr:twoCellAnchor>
  <xdr:twoCellAnchor>
    <xdr:from>
      <xdr:col>1</xdr:col>
      <xdr:colOff>211015</xdr:colOff>
      <xdr:row>5</xdr:row>
      <xdr:rowOff>141850</xdr:rowOff>
    </xdr:from>
    <xdr:to>
      <xdr:col>3</xdr:col>
      <xdr:colOff>281940</xdr:colOff>
      <xdr:row>7</xdr:row>
      <xdr:rowOff>0</xdr:rowOff>
    </xdr:to>
    <xdr:sp macro="" textlink="">
      <xdr:nvSpPr>
        <xdr:cNvPr id="16" name="TextBox 15"/>
        <xdr:cNvSpPr txBox="1"/>
      </xdr:nvSpPr>
      <xdr:spPr>
        <a:xfrm>
          <a:off x="820615" y="1056250"/>
          <a:ext cx="1290125" cy="223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a:solidFill>
                <a:schemeClr val="bg1">
                  <a:lumMod val="50000"/>
                </a:schemeClr>
              </a:solidFill>
              <a:latin typeface="Arial" panose="020B0604020202020204" pitchFamily="34" charset="0"/>
              <a:cs typeface="Arial" panose="020B0604020202020204" pitchFamily="34" charset="0"/>
            </a:rPr>
            <a:t>Monthly</a:t>
          </a:r>
          <a:r>
            <a:rPr lang="en-IN" sz="900" baseline="0">
              <a:solidFill>
                <a:schemeClr val="bg1">
                  <a:lumMod val="50000"/>
                </a:schemeClr>
              </a:solidFill>
              <a:latin typeface="Arial" panose="020B0604020202020204" pitchFamily="34" charset="0"/>
              <a:cs typeface="Arial" panose="020B0604020202020204" pitchFamily="34" charset="0"/>
            </a:rPr>
            <a:t> Balance</a:t>
          </a:r>
          <a:endParaRPr lang="en-IN" sz="9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441960</xdr:colOff>
      <xdr:row>4</xdr:row>
      <xdr:rowOff>144780</xdr:rowOff>
    </xdr:from>
    <xdr:to>
      <xdr:col>1</xdr:col>
      <xdr:colOff>192360</xdr:colOff>
      <xdr:row>6</xdr:row>
      <xdr:rowOff>139020</xdr:rowOff>
    </xdr:to>
    <xdr:grpSp>
      <xdr:nvGrpSpPr>
        <xdr:cNvPr id="20" name="Group 19"/>
        <xdr:cNvGrpSpPr/>
      </xdr:nvGrpSpPr>
      <xdr:grpSpPr>
        <a:xfrm>
          <a:off x="441960" y="886185"/>
          <a:ext cx="357941" cy="364943"/>
          <a:chOff x="441960" y="876300"/>
          <a:chExt cx="360000" cy="360000"/>
        </a:xfrm>
      </xdr:grpSpPr>
      <xdr:sp macro="" textlink="">
        <xdr:nvSpPr>
          <xdr:cNvPr id="17" name="Rounded Rectangle 16"/>
          <xdr:cNvSpPr/>
        </xdr:nvSpPr>
        <xdr:spPr>
          <a:xfrm>
            <a:off x="441960" y="876300"/>
            <a:ext cx="360000" cy="3600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9" name="Picture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2920" y="937260"/>
            <a:ext cx="220980" cy="220980"/>
          </a:xfrm>
          <a:prstGeom prst="rect">
            <a:avLst/>
          </a:prstGeom>
        </xdr:spPr>
      </xdr:pic>
    </xdr:grpSp>
    <xdr:clientData/>
  </xdr:twoCellAnchor>
  <xdr:twoCellAnchor>
    <xdr:from>
      <xdr:col>0</xdr:col>
      <xdr:colOff>340555</xdr:colOff>
      <xdr:row>6</xdr:row>
      <xdr:rowOff>149470</xdr:rowOff>
    </xdr:from>
    <xdr:to>
      <xdr:col>3</xdr:col>
      <xdr:colOff>297180</xdr:colOff>
      <xdr:row>8</xdr:row>
      <xdr:rowOff>30480</xdr:rowOff>
    </xdr:to>
    <xdr:grpSp>
      <xdr:nvGrpSpPr>
        <xdr:cNvPr id="23" name="Group 22"/>
        <xdr:cNvGrpSpPr/>
      </xdr:nvGrpSpPr>
      <xdr:grpSpPr>
        <a:xfrm>
          <a:off x="340555" y="1261578"/>
          <a:ext cx="1779247" cy="251713"/>
          <a:chOff x="378655" y="1361050"/>
          <a:chExt cx="1785425" cy="246770"/>
        </a:xfrm>
      </xdr:grpSpPr>
      <xdr:sp macro="" textlink="pivottables!H4">
        <xdr:nvSpPr>
          <xdr:cNvPr id="21" name="TextBox 20"/>
          <xdr:cNvSpPr txBox="1"/>
        </xdr:nvSpPr>
        <xdr:spPr>
          <a:xfrm>
            <a:off x="1140655" y="1361050"/>
            <a:ext cx="1023425" cy="23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7019F87-AD87-4388-BA3B-74731CE359A0}" type="TxLink">
              <a:rPr lang="en-US" sz="1200" b="1" i="0" u="none" strike="noStrike">
                <a:solidFill>
                  <a:srgbClr val="000000"/>
                </a:solidFill>
                <a:latin typeface="Calibri"/>
                <a:ea typeface="Calibri"/>
                <a:cs typeface="Calibri"/>
              </a:rPr>
              <a:pPr/>
              <a:t> $2,64,193 </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22" name="TextBox 21"/>
          <xdr:cNvSpPr txBox="1"/>
        </xdr:nvSpPr>
        <xdr:spPr>
          <a:xfrm>
            <a:off x="378655" y="1368670"/>
            <a:ext cx="1061525" cy="23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1">
                <a:solidFill>
                  <a:schemeClr val="bg1">
                    <a:lumMod val="50000"/>
                  </a:schemeClr>
                </a:solidFill>
                <a:latin typeface="Arial" panose="020B0604020202020204" pitchFamily="34" charset="0"/>
                <a:cs typeface="Arial" panose="020B0604020202020204" pitchFamily="34" charset="0"/>
              </a:rPr>
              <a:t>Year</a:t>
            </a:r>
            <a:r>
              <a:rPr lang="en-IN" sz="900" b="1" baseline="0">
                <a:solidFill>
                  <a:schemeClr val="bg1">
                    <a:lumMod val="50000"/>
                  </a:schemeClr>
                </a:solidFill>
                <a:latin typeface="Arial" panose="020B0604020202020204" pitchFamily="34" charset="0"/>
                <a:cs typeface="Arial" panose="020B0604020202020204" pitchFamily="34" charset="0"/>
              </a:rPr>
              <a:t> To Date</a:t>
            </a:r>
            <a:endParaRPr lang="en-IN" sz="900" b="1">
              <a:solidFill>
                <a:schemeClr val="bg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6</xdr:col>
      <xdr:colOff>304800</xdr:colOff>
      <xdr:row>7</xdr:row>
      <xdr:rowOff>121920</xdr:rowOff>
    </xdr:from>
    <xdr:to>
      <xdr:col>8</xdr:col>
      <xdr:colOff>91440</xdr:colOff>
      <xdr:row>14</xdr:row>
      <xdr:rowOff>160020</xdr:rowOff>
    </xdr:to>
    <xdr:grpSp>
      <xdr:nvGrpSpPr>
        <xdr:cNvPr id="30" name="Group 29"/>
        <xdr:cNvGrpSpPr/>
      </xdr:nvGrpSpPr>
      <xdr:grpSpPr>
        <a:xfrm>
          <a:off x="3950043" y="1419379"/>
          <a:ext cx="1001721" cy="1335560"/>
          <a:chOff x="2438400" y="1013460"/>
          <a:chExt cx="1005840" cy="1318260"/>
        </a:xfrm>
      </xdr:grpSpPr>
      <xdr:sp macro="" textlink="">
        <xdr:nvSpPr>
          <xdr:cNvPr id="24" name="Rounded Rectangle 23"/>
          <xdr:cNvSpPr/>
        </xdr:nvSpPr>
        <xdr:spPr>
          <a:xfrm>
            <a:off x="2438400" y="1013460"/>
            <a:ext cx="1005840" cy="1318260"/>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C4">
        <xdr:nvSpPr>
          <xdr:cNvPr id="25" name="TextBox 24"/>
          <xdr:cNvSpPr txBox="1"/>
        </xdr:nvSpPr>
        <xdr:spPr>
          <a:xfrm>
            <a:off x="2461260" y="1698089"/>
            <a:ext cx="853440" cy="321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E0761D9-0A2E-4007-8E3F-3481F08E4EFA}" type="TxLink">
              <a:rPr lang="en-US" sz="1200" b="1" i="0" u="none" strike="noStrike">
                <a:solidFill>
                  <a:srgbClr val="000000"/>
                </a:solidFill>
                <a:latin typeface="Calibri"/>
                <a:ea typeface="Calibri"/>
                <a:cs typeface="Calibri"/>
              </a:rPr>
              <a:pPr/>
              <a:t>$5,636</a:t>
            </a:fld>
            <a:endParaRPr lang="en-US" sz="1200" b="1">
              <a:latin typeface="Arial" panose="020B0604020202020204" pitchFamily="34" charset="0"/>
              <a:cs typeface="Arial" panose="020B0604020202020204" pitchFamily="34" charset="0"/>
            </a:endParaRPr>
          </a:p>
        </xdr:txBody>
      </xdr:sp>
      <xdr:sp macro="" textlink="pivottables!C5">
        <xdr:nvSpPr>
          <xdr:cNvPr id="26" name="TextBox 25"/>
          <xdr:cNvSpPr txBox="1"/>
        </xdr:nvSpPr>
        <xdr:spPr>
          <a:xfrm>
            <a:off x="2476500" y="1934309"/>
            <a:ext cx="487680" cy="260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476B3D7-784E-4C4F-BC64-9D9710968AE4}" type="TxLink">
              <a:rPr lang="en-US" sz="1100" b="0" i="0" u="none" strike="noStrike">
                <a:solidFill>
                  <a:srgbClr val="A6A6A6"/>
                </a:solidFill>
                <a:latin typeface="Arial"/>
                <a:ea typeface="Calibri"/>
                <a:cs typeface="Arial"/>
              </a:rPr>
              <a:pPr/>
              <a:t>21%</a:t>
            </a:fld>
            <a:endParaRPr lang="en-US" sz="1200" b="1">
              <a:latin typeface="Arial" panose="020B0604020202020204" pitchFamily="34" charset="0"/>
              <a:cs typeface="Arial" panose="020B0604020202020204" pitchFamily="34" charset="0"/>
            </a:endParaRPr>
          </a:p>
        </xdr:txBody>
      </xdr:sp>
      <xdr:sp macro="" textlink="">
        <xdr:nvSpPr>
          <xdr:cNvPr id="27" name="Rounded Rectangle 26"/>
          <xdr:cNvSpPr/>
        </xdr:nvSpPr>
        <xdr:spPr>
          <a:xfrm>
            <a:off x="2537460" y="1264920"/>
            <a:ext cx="708660" cy="266700"/>
          </a:xfrm>
          <a:prstGeom prst="roundRect">
            <a:avLst>
              <a:gd name="adj" fmla="val 0"/>
            </a:avLst>
          </a:prstGeom>
          <a:solidFill>
            <a:schemeClr val="accent4">
              <a:lumMod val="20000"/>
              <a:lumOff val="80000"/>
              <a:alpha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TextBox 28"/>
          <xdr:cNvSpPr txBox="1"/>
        </xdr:nvSpPr>
        <xdr:spPr>
          <a:xfrm>
            <a:off x="2522220" y="1278989"/>
            <a:ext cx="784859"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accent2"/>
                </a:solidFill>
                <a:latin typeface="Arial" panose="020B0604020202020204" pitchFamily="34" charset="0"/>
                <a:cs typeface="Arial" panose="020B0604020202020204" pitchFamily="34" charset="0"/>
              </a:rPr>
              <a:t>Expenses</a:t>
            </a:r>
          </a:p>
        </xdr:txBody>
      </xdr:sp>
    </xdr:grpSp>
    <xdr:clientData/>
  </xdr:twoCellAnchor>
  <xdr:twoCellAnchor>
    <xdr:from>
      <xdr:col>4</xdr:col>
      <xdr:colOff>297180</xdr:colOff>
      <xdr:row>7</xdr:row>
      <xdr:rowOff>114300</xdr:rowOff>
    </xdr:from>
    <xdr:to>
      <xdr:col>6</xdr:col>
      <xdr:colOff>82380</xdr:colOff>
      <xdr:row>14</xdr:row>
      <xdr:rowOff>152400</xdr:rowOff>
    </xdr:to>
    <xdr:grpSp>
      <xdr:nvGrpSpPr>
        <xdr:cNvPr id="31" name="Group 30"/>
        <xdr:cNvGrpSpPr/>
      </xdr:nvGrpSpPr>
      <xdr:grpSpPr>
        <a:xfrm>
          <a:off x="2727342" y="1411759"/>
          <a:ext cx="1000281" cy="1335560"/>
          <a:chOff x="2438400" y="1013460"/>
          <a:chExt cx="982980" cy="1318260"/>
        </a:xfrm>
      </xdr:grpSpPr>
      <xdr:sp macro="" textlink="">
        <xdr:nvSpPr>
          <xdr:cNvPr id="32" name="Rounded Rectangle 31"/>
          <xdr:cNvSpPr/>
        </xdr:nvSpPr>
        <xdr:spPr>
          <a:xfrm>
            <a:off x="2438400" y="1013460"/>
            <a:ext cx="982980" cy="1318260"/>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B4">
        <xdr:nvSpPr>
          <xdr:cNvPr id="33" name="TextBox 32"/>
          <xdr:cNvSpPr txBox="1"/>
        </xdr:nvSpPr>
        <xdr:spPr>
          <a:xfrm>
            <a:off x="2461260" y="1698089"/>
            <a:ext cx="853440" cy="321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C24DAE4-C3B1-4EF8-AA60-649AC55642B8}" type="TxLink">
              <a:rPr lang="en-US" sz="1200" b="1" i="0" u="none" strike="noStrike">
                <a:solidFill>
                  <a:srgbClr val="000000"/>
                </a:solidFill>
                <a:latin typeface="Calibri"/>
                <a:ea typeface="Calibri"/>
                <a:cs typeface="Calibri"/>
              </a:rPr>
              <a:pPr/>
              <a:t>$21,728</a:t>
            </a:fld>
            <a:endParaRPr lang="en-US" sz="1200" b="1">
              <a:latin typeface="Arial" panose="020B0604020202020204" pitchFamily="34" charset="0"/>
              <a:cs typeface="Arial" panose="020B0604020202020204" pitchFamily="34" charset="0"/>
            </a:endParaRPr>
          </a:p>
        </xdr:txBody>
      </xdr:sp>
      <xdr:sp macro="" textlink="pivottables!B5">
        <xdr:nvSpPr>
          <xdr:cNvPr id="34" name="TextBox 33"/>
          <xdr:cNvSpPr txBox="1"/>
        </xdr:nvSpPr>
        <xdr:spPr>
          <a:xfrm>
            <a:off x="2476500" y="1934309"/>
            <a:ext cx="487680" cy="260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52CEEAE-618B-4C5B-8EA8-A0E7A5D66FF2}" type="TxLink">
              <a:rPr lang="en-US" sz="1100" b="0" i="0" u="none" strike="noStrike">
                <a:solidFill>
                  <a:srgbClr val="A6A6A6"/>
                </a:solidFill>
                <a:latin typeface="Arial"/>
                <a:ea typeface="Calibri"/>
                <a:cs typeface="Arial"/>
              </a:rPr>
              <a:pPr/>
              <a:t>79%</a:t>
            </a:fld>
            <a:endParaRPr lang="en-US" sz="1200" b="1">
              <a:latin typeface="Arial" panose="020B0604020202020204" pitchFamily="34" charset="0"/>
              <a:cs typeface="Arial" panose="020B0604020202020204" pitchFamily="34" charset="0"/>
            </a:endParaRPr>
          </a:p>
        </xdr:txBody>
      </xdr:sp>
      <xdr:sp macro="" textlink="">
        <xdr:nvSpPr>
          <xdr:cNvPr id="35" name="Rounded Rectangle 34"/>
          <xdr:cNvSpPr/>
        </xdr:nvSpPr>
        <xdr:spPr>
          <a:xfrm>
            <a:off x="2537460" y="1264920"/>
            <a:ext cx="586740" cy="266700"/>
          </a:xfrm>
          <a:prstGeom prst="roundRect">
            <a:avLst>
              <a:gd name="adj" fmla="val 0"/>
            </a:avLst>
          </a:prstGeom>
          <a:solidFill>
            <a:srgbClr val="EEF7E9">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TextBox 35"/>
          <xdr:cNvSpPr txBox="1"/>
        </xdr:nvSpPr>
        <xdr:spPr>
          <a:xfrm>
            <a:off x="2529841" y="1278989"/>
            <a:ext cx="624840"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rgbClr val="00B050"/>
                </a:solidFill>
                <a:latin typeface="Arial" panose="020B0604020202020204" pitchFamily="34" charset="0"/>
                <a:cs typeface="Arial" panose="020B0604020202020204" pitchFamily="34" charset="0"/>
              </a:rPr>
              <a:t>Income</a:t>
            </a:r>
          </a:p>
        </xdr:txBody>
      </xdr:sp>
    </xdr:grpSp>
    <xdr:clientData/>
  </xdr:twoCellAnchor>
  <xdr:twoCellAnchor>
    <xdr:from>
      <xdr:col>8</xdr:col>
      <xdr:colOff>289560</xdr:colOff>
      <xdr:row>7</xdr:row>
      <xdr:rowOff>121920</xdr:rowOff>
    </xdr:from>
    <xdr:to>
      <xdr:col>14</xdr:col>
      <xdr:colOff>213360</xdr:colOff>
      <xdr:row>14</xdr:row>
      <xdr:rowOff>160020</xdr:rowOff>
    </xdr:to>
    <xdr:grpSp>
      <xdr:nvGrpSpPr>
        <xdr:cNvPr id="46" name="Group 45"/>
        <xdr:cNvGrpSpPr/>
      </xdr:nvGrpSpPr>
      <xdr:grpSpPr>
        <a:xfrm>
          <a:off x="5149884" y="1419379"/>
          <a:ext cx="3569044" cy="1335560"/>
          <a:chOff x="5463540" y="1188720"/>
          <a:chExt cx="3581400" cy="1318260"/>
        </a:xfrm>
      </xdr:grpSpPr>
      <xdr:sp macro="" textlink="">
        <xdr:nvSpPr>
          <xdr:cNvPr id="43" name="Rounded Rectangle 42"/>
          <xdr:cNvSpPr/>
        </xdr:nvSpPr>
        <xdr:spPr>
          <a:xfrm>
            <a:off x="5471160" y="1188720"/>
            <a:ext cx="3573780" cy="1318260"/>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4" name="Chart 43"/>
          <xdr:cNvGraphicFramePr>
            <a:graphicFrameLocks/>
          </xdr:cNvGraphicFramePr>
        </xdr:nvGraphicFramePr>
        <xdr:xfrm>
          <a:off x="5463540" y="1310640"/>
          <a:ext cx="3558540" cy="118872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5" name="TextBox 44"/>
          <xdr:cNvSpPr txBox="1"/>
        </xdr:nvSpPr>
        <xdr:spPr>
          <a:xfrm>
            <a:off x="8313421" y="1447800"/>
            <a:ext cx="62484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1">
                <a:solidFill>
                  <a:schemeClr val="bg1">
                    <a:lumMod val="50000"/>
                  </a:schemeClr>
                </a:solidFill>
                <a:latin typeface="Arial" panose="020B0604020202020204" pitchFamily="34" charset="0"/>
                <a:cs typeface="Arial" panose="020B0604020202020204" pitchFamily="34" charset="0"/>
              </a:rPr>
              <a:t>Balance</a:t>
            </a:r>
          </a:p>
        </xdr:txBody>
      </xdr:sp>
    </xdr:grpSp>
    <xdr:clientData/>
  </xdr:twoCellAnchor>
  <xdr:twoCellAnchor>
    <xdr:from>
      <xdr:col>0</xdr:col>
      <xdr:colOff>325315</xdr:colOff>
      <xdr:row>9</xdr:row>
      <xdr:rowOff>76200</xdr:rowOff>
    </xdr:from>
    <xdr:to>
      <xdr:col>3</xdr:col>
      <xdr:colOff>556260</xdr:colOff>
      <xdr:row>13</xdr:row>
      <xdr:rowOff>60960</xdr:rowOff>
    </xdr:to>
    <xdr:grpSp>
      <xdr:nvGrpSpPr>
        <xdr:cNvPr id="57" name="Group 56"/>
        <xdr:cNvGrpSpPr/>
      </xdr:nvGrpSpPr>
      <xdr:grpSpPr>
        <a:xfrm>
          <a:off x="325315" y="1744362"/>
          <a:ext cx="2053567" cy="726166"/>
          <a:chOff x="325315" y="1722120"/>
          <a:chExt cx="2059745" cy="716280"/>
        </a:xfrm>
      </xdr:grpSpPr>
      <xdr:grpSp>
        <xdr:nvGrpSpPr>
          <xdr:cNvPr id="55" name="Group 54"/>
          <xdr:cNvGrpSpPr/>
        </xdr:nvGrpSpPr>
        <xdr:grpSpPr>
          <a:xfrm>
            <a:off x="325315" y="1722120"/>
            <a:ext cx="2059745" cy="266700"/>
            <a:chOff x="325315" y="1722120"/>
            <a:chExt cx="2059745" cy="266700"/>
          </a:xfrm>
        </xdr:grpSpPr>
        <xdr:sp macro="" textlink="">
          <xdr:nvSpPr>
            <xdr:cNvPr id="47" name="TextBox 46"/>
            <xdr:cNvSpPr txBox="1"/>
          </xdr:nvSpPr>
          <xdr:spPr>
            <a:xfrm>
              <a:off x="325315" y="1726810"/>
              <a:ext cx="1419665" cy="262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a:solidFill>
                    <a:schemeClr val="bg1">
                      <a:lumMod val="50000"/>
                    </a:schemeClr>
                  </a:solidFill>
                  <a:latin typeface="Arial" panose="020B0604020202020204" pitchFamily="34" charset="0"/>
                  <a:cs typeface="Arial" panose="020B0604020202020204" pitchFamily="34" charset="0"/>
                </a:rPr>
                <a:t>Retaining</a:t>
              </a:r>
              <a:r>
                <a:rPr lang="en-IN" sz="1050" baseline="0">
                  <a:solidFill>
                    <a:schemeClr val="bg1">
                      <a:lumMod val="50000"/>
                    </a:schemeClr>
                  </a:solidFill>
                  <a:latin typeface="Arial" panose="020B0604020202020204" pitchFamily="34" charset="0"/>
                  <a:cs typeface="Arial" panose="020B0604020202020204" pitchFamily="34" charset="0"/>
                </a:rPr>
                <a:t> Customer</a:t>
              </a:r>
              <a:endParaRPr lang="en-IN" sz="105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49" name="Rounded Rectangle 48"/>
            <xdr:cNvSpPr/>
          </xdr:nvSpPr>
          <xdr:spPr>
            <a:xfrm>
              <a:off x="1714500" y="1722120"/>
              <a:ext cx="670560" cy="266700"/>
            </a:xfrm>
            <a:prstGeom prst="roundRect">
              <a:avLst>
                <a:gd name="adj" fmla="val 11429"/>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O10">
          <xdr:nvSpPr>
            <xdr:cNvPr id="52" name="TextBox 51"/>
            <xdr:cNvSpPr txBox="1"/>
          </xdr:nvSpPr>
          <xdr:spPr>
            <a:xfrm>
              <a:off x="1811215" y="1726810"/>
              <a:ext cx="497645"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7D2A973-76EA-4476-A525-89922B5794F9}" type="TxLink">
                <a:rPr lang="en-US" sz="1400" b="1" i="0" u="none" strike="noStrike">
                  <a:solidFill>
                    <a:srgbClr val="000000"/>
                  </a:solidFill>
                  <a:latin typeface="Calibri"/>
                  <a:ea typeface="Calibri"/>
                  <a:cs typeface="Calibri"/>
                </a:rPr>
                <a:pPr/>
                <a:t>3</a:t>
              </a:fld>
              <a:endParaRPr lang="en-IN" sz="1400" b="1">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56" name="Group 55"/>
          <xdr:cNvGrpSpPr/>
        </xdr:nvGrpSpPr>
        <xdr:grpSpPr>
          <a:xfrm>
            <a:off x="348175" y="2171700"/>
            <a:ext cx="2029265" cy="266700"/>
            <a:chOff x="348175" y="2171700"/>
            <a:chExt cx="2029265" cy="266700"/>
          </a:xfrm>
        </xdr:grpSpPr>
        <xdr:sp macro="" textlink="">
          <xdr:nvSpPr>
            <xdr:cNvPr id="54" name="Rounded Rectangle 53"/>
            <xdr:cNvSpPr/>
          </xdr:nvSpPr>
          <xdr:spPr>
            <a:xfrm>
              <a:off x="1706880" y="2171700"/>
              <a:ext cx="670560" cy="266700"/>
            </a:xfrm>
            <a:prstGeom prst="roundRect">
              <a:avLst>
                <a:gd name="adj" fmla="val 11429"/>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8" name="TextBox 47"/>
            <xdr:cNvSpPr txBox="1"/>
          </xdr:nvSpPr>
          <xdr:spPr>
            <a:xfrm>
              <a:off x="348175" y="2199250"/>
              <a:ext cx="1290125" cy="223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a:solidFill>
                    <a:schemeClr val="bg1">
                      <a:lumMod val="50000"/>
                    </a:schemeClr>
                  </a:solidFill>
                  <a:latin typeface="Arial" panose="020B0604020202020204" pitchFamily="34" charset="0"/>
                  <a:cs typeface="Arial" panose="020B0604020202020204" pitchFamily="34" charset="0"/>
                </a:rPr>
                <a:t>New</a:t>
              </a:r>
              <a:r>
                <a:rPr lang="en-IN" sz="1050" baseline="0">
                  <a:solidFill>
                    <a:schemeClr val="bg1">
                      <a:lumMod val="50000"/>
                    </a:schemeClr>
                  </a:solidFill>
                  <a:latin typeface="Arial" panose="020B0604020202020204" pitchFamily="34" charset="0"/>
                  <a:cs typeface="Arial" panose="020B0604020202020204" pitchFamily="34" charset="0"/>
                </a:rPr>
                <a:t> Customer</a:t>
              </a:r>
              <a:endParaRPr lang="en-IN" sz="1050">
                <a:solidFill>
                  <a:schemeClr val="bg1">
                    <a:lumMod val="50000"/>
                  </a:schemeClr>
                </a:solidFill>
                <a:latin typeface="Arial" panose="020B0604020202020204" pitchFamily="34" charset="0"/>
                <a:cs typeface="Arial" panose="020B0604020202020204" pitchFamily="34" charset="0"/>
              </a:endParaRPr>
            </a:p>
          </xdr:txBody>
        </xdr:sp>
      </xdr:grpSp>
    </xdr:grpSp>
    <xdr:clientData/>
  </xdr:twoCellAnchor>
  <xdr:twoCellAnchor>
    <xdr:from>
      <xdr:col>0</xdr:col>
      <xdr:colOff>441960</xdr:colOff>
      <xdr:row>14</xdr:row>
      <xdr:rowOff>68580</xdr:rowOff>
    </xdr:from>
    <xdr:to>
      <xdr:col>3</xdr:col>
      <xdr:colOff>563880</xdr:colOff>
      <xdr:row>14</xdr:row>
      <xdr:rowOff>68580</xdr:rowOff>
    </xdr:to>
    <xdr:cxnSp macro="">
      <xdr:nvCxnSpPr>
        <xdr:cNvPr id="59" name="Straight Connector 58"/>
        <xdr:cNvCxnSpPr/>
      </xdr:nvCxnSpPr>
      <xdr:spPr>
        <a:xfrm>
          <a:off x="441960" y="2628900"/>
          <a:ext cx="1950720" cy="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396240</xdr:colOff>
      <xdr:row>7</xdr:row>
      <xdr:rowOff>144780</xdr:rowOff>
    </xdr:from>
    <xdr:to>
      <xdr:col>18</xdr:col>
      <xdr:colOff>220980</xdr:colOff>
      <xdr:row>16</xdr:row>
      <xdr:rowOff>38100</xdr:rowOff>
    </xdr:to>
    <xdr:grpSp>
      <xdr:nvGrpSpPr>
        <xdr:cNvPr id="80" name="Group 79"/>
        <xdr:cNvGrpSpPr/>
      </xdr:nvGrpSpPr>
      <xdr:grpSpPr>
        <a:xfrm>
          <a:off x="8901808" y="1442239"/>
          <a:ext cx="2254902" cy="1561483"/>
          <a:chOff x="8930640" y="1424940"/>
          <a:chExt cx="2263140" cy="1539240"/>
        </a:xfrm>
      </xdr:grpSpPr>
      <xdr:sp macro="" textlink="">
        <xdr:nvSpPr>
          <xdr:cNvPr id="62" name="Rounded Rectangle 61"/>
          <xdr:cNvSpPr/>
        </xdr:nvSpPr>
        <xdr:spPr>
          <a:xfrm>
            <a:off x="8930640" y="1424940"/>
            <a:ext cx="2263140" cy="1539240"/>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3" name="TextBox 62"/>
          <xdr:cNvSpPr txBox="1"/>
        </xdr:nvSpPr>
        <xdr:spPr>
          <a:xfrm>
            <a:off x="8991600" y="148590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ysClr val="windowText" lastClr="000000"/>
                </a:solidFill>
                <a:latin typeface="Arial" panose="020B0604020202020204" pitchFamily="34" charset="0"/>
                <a:cs typeface="Arial" panose="020B0604020202020204" pitchFamily="34" charset="0"/>
              </a:rPr>
              <a:t>Track</a:t>
            </a:r>
            <a:r>
              <a:rPr lang="en-IN" sz="1100" baseline="0">
                <a:solidFill>
                  <a:sysClr val="windowText" lastClr="000000"/>
                </a:solidFill>
                <a:latin typeface="Arial" panose="020B0604020202020204" pitchFamily="34" charset="0"/>
                <a:cs typeface="Arial" panose="020B0604020202020204" pitchFamily="34" charset="0"/>
              </a:rPr>
              <a:t> Expenses</a:t>
            </a:r>
            <a:endParaRPr lang="en-IN" sz="1100">
              <a:solidFill>
                <a:sysClr val="windowText" lastClr="000000"/>
              </a:solidFill>
              <a:latin typeface="Arial" panose="020B0604020202020204" pitchFamily="34" charset="0"/>
              <a:cs typeface="Arial" panose="020B0604020202020204" pitchFamily="34" charset="0"/>
            </a:endParaRPr>
          </a:p>
        </xdr:txBody>
      </xdr:sp>
      <xdr:sp macro="" textlink="">
        <xdr:nvSpPr>
          <xdr:cNvPr id="64" name="TextBox 63"/>
          <xdr:cNvSpPr txBox="1"/>
        </xdr:nvSpPr>
        <xdr:spPr>
          <a:xfrm>
            <a:off x="9075420" y="179070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bg1">
                    <a:lumMod val="50000"/>
                  </a:schemeClr>
                </a:solidFill>
                <a:latin typeface="Arial" panose="020B0604020202020204" pitchFamily="34" charset="0"/>
                <a:cs typeface="Arial" panose="020B0604020202020204" pitchFamily="34" charset="0"/>
              </a:rPr>
              <a:t>Insurence</a:t>
            </a:r>
          </a:p>
        </xdr:txBody>
      </xdr:sp>
      <xdr:sp macro="" textlink="">
        <xdr:nvSpPr>
          <xdr:cNvPr id="65" name="TextBox 64"/>
          <xdr:cNvSpPr txBox="1"/>
        </xdr:nvSpPr>
        <xdr:spPr>
          <a:xfrm>
            <a:off x="9075420" y="205486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bg1">
                    <a:lumMod val="50000"/>
                  </a:schemeClr>
                </a:solidFill>
                <a:latin typeface="Arial" panose="020B0604020202020204" pitchFamily="34" charset="0"/>
                <a:cs typeface="Arial" panose="020B0604020202020204" pitchFamily="34" charset="0"/>
              </a:rPr>
              <a:t>Fuel</a:t>
            </a:r>
          </a:p>
        </xdr:txBody>
      </xdr:sp>
      <xdr:sp macro="" textlink="">
        <xdr:nvSpPr>
          <xdr:cNvPr id="66" name="TextBox 65"/>
          <xdr:cNvSpPr txBox="1"/>
        </xdr:nvSpPr>
        <xdr:spPr>
          <a:xfrm>
            <a:off x="9075420" y="231902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bg1">
                    <a:lumMod val="50000"/>
                  </a:schemeClr>
                </a:solidFill>
                <a:latin typeface="Arial" panose="020B0604020202020204" pitchFamily="34" charset="0"/>
                <a:cs typeface="Arial" panose="020B0604020202020204" pitchFamily="34" charset="0"/>
              </a:rPr>
              <a:t>Diesel</a:t>
            </a:r>
          </a:p>
        </xdr:txBody>
      </xdr:sp>
      <xdr:sp macro="" textlink="">
        <xdr:nvSpPr>
          <xdr:cNvPr id="67" name="TextBox 66"/>
          <xdr:cNvSpPr txBox="1"/>
        </xdr:nvSpPr>
        <xdr:spPr>
          <a:xfrm>
            <a:off x="9075420" y="258318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bg1">
                    <a:lumMod val="50000"/>
                  </a:schemeClr>
                </a:solidFill>
                <a:latin typeface="Arial" panose="020B0604020202020204" pitchFamily="34" charset="0"/>
                <a:cs typeface="Arial" panose="020B0604020202020204" pitchFamily="34" charset="0"/>
              </a:rPr>
              <a:t>Advanced</a:t>
            </a:r>
          </a:p>
        </xdr:txBody>
      </xdr:sp>
      <xdr:sp macro="" textlink="pivottables!S4">
        <xdr:nvSpPr>
          <xdr:cNvPr id="69" name="TextBox 68"/>
          <xdr:cNvSpPr txBox="1"/>
        </xdr:nvSpPr>
        <xdr:spPr>
          <a:xfrm>
            <a:off x="10271761" y="2052320"/>
            <a:ext cx="822960"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A702B07-E6AD-4AD0-9C19-1103AEEEB356}" type="TxLink">
              <a:rPr lang="en-US" sz="1150" b="1" i="0" u="none" strike="noStrike">
                <a:solidFill>
                  <a:srgbClr val="000000"/>
                </a:solidFill>
                <a:latin typeface="Calibri"/>
                <a:ea typeface="Calibri"/>
                <a:cs typeface="Calibri"/>
              </a:rPr>
              <a:pPr/>
              <a:t> $980 </a:t>
            </a:fld>
            <a:endParaRPr lang="en-IN" sz="1150" b="1">
              <a:solidFill>
                <a:schemeClr val="bg1">
                  <a:lumMod val="50000"/>
                </a:schemeClr>
              </a:solidFill>
              <a:latin typeface="Arial" panose="020B0604020202020204" pitchFamily="34" charset="0"/>
              <a:cs typeface="Arial" panose="020B0604020202020204" pitchFamily="34" charset="0"/>
            </a:endParaRPr>
          </a:p>
        </xdr:txBody>
      </xdr:sp>
      <xdr:sp macro="" textlink="pivottables!T4">
        <xdr:nvSpPr>
          <xdr:cNvPr id="70" name="TextBox 69"/>
          <xdr:cNvSpPr txBox="1"/>
        </xdr:nvSpPr>
        <xdr:spPr>
          <a:xfrm>
            <a:off x="10271761" y="2321560"/>
            <a:ext cx="822960"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FBC41B8-DA8C-4B5F-88CA-71FA53A32C1A}" type="TxLink">
              <a:rPr lang="en-US" sz="1150" b="1" i="0" u="none" strike="noStrike">
                <a:solidFill>
                  <a:srgbClr val="000000"/>
                </a:solidFill>
                <a:latin typeface="Calibri"/>
                <a:ea typeface="Calibri"/>
                <a:cs typeface="Calibri"/>
              </a:rPr>
              <a:pPr/>
              <a:t> $200 </a:t>
            </a:fld>
            <a:endParaRPr lang="en-IN" sz="1150" b="1">
              <a:solidFill>
                <a:schemeClr val="bg1">
                  <a:lumMod val="50000"/>
                </a:schemeClr>
              </a:solidFill>
              <a:latin typeface="Arial" panose="020B0604020202020204" pitchFamily="34" charset="0"/>
              <a:cs typeface="Arial" panose="020B0604020202020204" pitchFamily="34" charset="0"/>
            </a:endParaRPr>
          </a:p>
        </xdr:txBody>
      </xdr:sp>
      <xdr:sp macro="" textlink="pivottables!U4">
        <xdr:nvSpPr>
          <xdr:cNvPr id="71" name="TextBox 70"/>
          <xdr:cNvSpPr txBox="1"/>
        </xdr:nvSpPr>
        <xdr:spPr>
          <a:xfrm>
            <a:off x="10271761" y="2567940"/>
            <a:ext cx="822960"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0A0709E-6CF4-4993-92BA-13A7A9FDEC18}" type="TxLink">
              <a:rPr lang="en-US" sz="1150" b="1" i="0" u="none" strike="noStrike">
                <a:solidFill>
                  <a:srgbClr val="000000"/>
                </a:solidFill>
                <a:latin typeface="Calibri"/>
                <a:ea typeface="Calibri"/>
                <a:cs typeface="Calibri"/>
              </a:rPr>
              <a:pPr/>
              <a:t> $1,000 </a:t>
            </a:fld>
            <a:endParaRPr lang="en-IN" sz="1150" b="1">
              <a:solidFill>
                <a:schemeClr val="bg1">
                  <a:lumMod val="50000"/>
                </a:schemeClr>
              </a:solidFill>
              <a:latin typeface="Arial" panose="020B0604020202020204" pitchFamily="34" charset="0"/>
              <a:cs typeface="Arial" panose="020B0604020202020204" pitchFamily="34" charset="0"/>
            </a:endParaRPr>
          </a:p>
        </xdr:txBody>
      </xdr:sp>
      <xdr:sp macro="" textlink="pivottables!R4">
        <xdr:nvSpPr>
          <xdr:cNvPr id="73" name="TextBox 72"/>
          <xdr:cNvSpPr txBox="1"/>
        </xdr:nvSpPr>
        <xdr:spPr>
          <a:xfrm>
            <a:off x="10264141" y="1785620"/>
            <a:ext cx="822960"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A692FF6-9BEB-4421-9472-15B6D7A27EE2}" type="TxLink">
              <a:rPr lang="en-US" sz="1150" b="1" i="0" u="none" strike="noStrike">
                <a:solidFill>
                  <a:srgbClr val="000000"/>
                </a:solidFill>
                <a:latin typeface="Calibri"/>
                <a:ea typeface="Calibri"/>
                <a:cs typeface="Calibri"/>
              </a:rPr>
              <a:pPr/>
              <a:t> $528 </a:t>
            </a:fld>
            <a:endParaRPr lang="en-IN" sz="1150" b="1">
              <a:solidFill>
                <a:schemeClr val="bg1">
                  <a:lumMod val="50000"/>
                </a:schemeClr>
              </a:solidFill>
              <a:latin typeface="Arial" panose="020B0604020202020204" pitchFamily="34" charset="0"/>
              <a:cs typeface="Arial" panose="020B0604020202020204" pitchFamily="34" charset="0"/>
            </a:endParaRPr>
          </a:p>
        </xdr:txBody>
      </xdr:sp>
      <xdr:cxnSp macro="">
        <xdr:nvCxnSpPr>
          <xdr:cNvPr id="75" name="Straight Connector 74"/>
          <xdr:cNvCxnSpPr/>
        </xdr:nvCxnSpPr>
        <xdr:spPr>
          <a:xfrm>
            <a:off x="9136380" y="2042160"/>
            <a:ext cx="1764000" cy="0"/>
          </a:xfrm>
          <a:prstGeom prst="line">
            <a:avLst/>
          </a:prstGeom>
          <a:ln w="9525">
            <a:solidFill>
              <a:schemeClr val="bg1">
                <a:lumMod val="85000"/>
              </a:schemeClr>
            </a:solidFill>
          </a:ln>
        </xdr:spPr>
        <xdr:style>
          <a:lnRef idx="2">
            <a:schemeClr val="accent3"/>
          </a:lnRef>
          <a:fillRef idx="0">
            <a:schemeClr val="accent3"/>
          </a:fillRef>
          <a:effectRef idx="1">
            <a:schemeClr val="accent3"/>
          </a:effectRef>
          <a:fontRef idx="minor">
            <a:schemeClr val="tx1"/>
          </a:fontRef>
        </xdr:style>
      </xdr:cxnSp>
      <xdr:cxnSp macro="">
        <xdr:nvCxnSpPr>
          <xdr:cNvPr id="78" name="Straight Connector 77"/>
          <xdr:cNvCxnSpPr/>
        </xdr:nvCxnSpPr>
        <xdr:spPr>
          <a:xfrm>
            <a:off x="9144000" y="2308860"/>
            <a:ext cx="1764000" cy="0"/>
          </a:xfrm>
          <a:prstGeom prst="line">
            <a:avLst/>
          </a:prstGeom>
          <a:ln w="9525">
            <a:solidFill>
              <a:schemeClr val="bg1">
                <a:lumMod val="85000"/>
              </a:schemeClr>
            </a:solidFill>
          </a:ln>
        </xdr:spPr>
        <xdr:style>
          <a:lnRef idx="2">
            <a:schemeClr val="accent3"/>
          </a:lnRef>
          <a:fillRef idx="0">
            <a:schemeClr val="accent3"/>
          </a:fillRef>
          <a:effectRef idx="1">
            <a:schemeClr val="accent3"/>
          </a:effectRef>
          <a:fontRef idx="minor">
            <a:schemeClr val="tx1"/>
          </a:fontRef>
        </xdr:style>
      </xdr:cxnSp>
      <xdr:cxnSp macro="">
        <xdr:nvCxnSpPr>
          <xdr:cNvPr id="79" name="Straight Connector 78"/>
          <xdr:cNvCxnSpPr/>
        </xdr:nvCxnSpPr>
        <xdr:spPr>
          <a:xfrm>
            <a:off x="9144000" y="2567940"/>
            <a:ext cx="1764000" cy="0"/>
          </a:xfrm>
          <a:prstGeom prst="line">
            <a:avLst/>
          </a:prstGeom>
          <a:ln w="9525">
            <a:solidFill>
              <a:schemeClr val="bg1">
                <a:lumMod val="85000"/>
              </a:schemeClr>
            </a:solidFill>
          </a:ln>
        </xdr:spPr>
        <xdr:style>
          <a:lnRef idx="2">
            <a:schemeClr val="accent3"/>
          </a:lnRef>
          <a:fillRef idx="0">
            <a:schemeClr val="accent3"/>
          </a:fillRef>
          <a:effectRef idx="1">
            <a:schemeClr val="accent3"/>
          </a:effectRef>
          <a:fontRef idx="minor">
            <a:schemeClr val="tx1"/>
          </a:fontRef>
        </xdr:style>
      </xdr:cxnSp>
    </xdr:grpSp>
    <xdr:clientData/>
  </xdr:twoCellAnchor>
  <xdr:twoCellAnchor>
    <xdr:from>
      <xdr:col>14</xdr:col>
      <xdr:colOff>419100</xdr:colOff>
      <xdr:row>17</xdr:row>
      <xdr:rowOff>15240</xdr:rowOff>
    </xdr:from>
    <xdr:to>
      <xdr:col>18</xdr:col>
      <xdr:colOff>243840</xdr:colOff>
      <xdr:row>25</xdr:row>
      <xdr:rowOff>91440</xdr:rowOff>
    </xdr:to>
    <xdr:grpSp>
      <xdr:nvGrpSpPr>
        <xdr:cNvPr id="81" name="Group 80"/>
        <xdr:cNvGrpSpPr/>
      </xdr:nvGrpSpPr>
      <xdr:grpSpPr>
        <a:xfrm>
          <a:off x="8924668" y="3166213"/>
          <a:ext cx="2254902" cy="1559011"/>
          <a:chOff x="8930640" y="1424940"/>
          <a:chExt cx="2263140" cy="1539240"/>
        </a:xfrm>
      </xdr:grpSpPr>
      <xdr:sp macro="" textlink="">
        <xdr:nvSpPr>
          <xdr:cNvPr id="82" name="Rounded Rectangle 81"/>
          <xdr:cNvSpPr/>
        </xdr:nvSpPr>
        <xdr:spPr>
          <a:xfrm>
            <a:off x="8930640" y="1424940"/>
            <a:ext cx="2263140" cy="1539240"/>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3" name="TextBox 82"/>
          <xdr:cNvSpPr txBox="1"/>
        </xdr:nvSpPr>
        <xdr:spPr>
          <a:xfrm>
            <a:off x="8991600" y="148590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aseline="0">
                <a:solidFill>
                  <a:sysClr val="windowText" lastClr="000000"/>
                </a:solidFill>
                <a:latin typeface="Arial" panose="020B0604020202020204" pitchFamily="34" charset="0"/>
                <a:cs typeface="Arial" panose="020B0604020202020204" pitchFamily="34" charset="0"/>
              </a:rPr>
              <a:t>Freight Expenses</a:t>
            </a:r>
            <a:endParaRPr lang="en-IN" sz="1100">
              <a:solidFill>
                <a:sysClr val="windowText" lastClr="000000"/>
              </a:solidFill>
              <a:latin typeface="Arial" panose="020B0604020202020204" pitchFamily="34" charset="0"/>
              <a:cs typeface="Arial" panose="020B0604020202020204" pitchFamily="34" charset="0"/>
            </a:endParaRPr>
          </a:p>
        </xdr:txBody>
      </xdr:sp>
      <xdr:sp macro="" textlink="">
        <xdr:nvSpPr>
          <xdr:cNvPr id="84" name="TextBox 83"/>
          <xdr:cNvSpPr txBox="1"/>
        </xdr:nvSpPr>
        <xdr:spPr>
          <a:xfrm>
            <a:off x="9075420" y="179070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bg1">
                    <a:lumMod val="50000"/>
                  </a:schemeClr>
                </a:solidFill>
                <a:latin typeface="Arial" panose="020B0604020202020204" pitchFamily="34" charset="0"/>
                <a:cs typeface="Arial" panose="020B0604020202020204" pitchFamily="34" charset="0"/>
              </a:rPr>
              <a:t>Warehouse</a:t>
            </a:r>
          </a:p>
        </xdr:txBody>
      </xdr:sp>
      <xdr:sp macro="" textlink="">
        <xdr:nvSpPr>
          <xdr:cNvPr id="85" name="TextBox 84"/>
          <xdr:cNvSpPr txBox="1"/>
        </xdr:nvSpPr>
        <xdr:spPr>
          <a:xfrm>
            <a:off x="9075420" y="205486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bg1">
                    <a:lumMod val="50000"/>
                  </a:schemeClr>
                </a:solidFill>
                <a:latin typeface="Arial" panose="020B0604020202020204" pitchFamily="34" charset="0"/>
                <a:cs typeface="Arial" panose="020B0604020202020204" pitchFamily="34" charset="0"/>
              </a:rPr>
              <a:t>Repairs &amp; Costs </a:t>
            </a:r>
          </a:p>
        </xdr:txBody>
      </xdr:sp>
      <xdr:sp macro="" textlink="">
        <xdr:nvSpPr>
          <xdr:cNvPr id="86" name="TextBox 85"/>
          <xdr:cNvSpPr txBox="1"/>
        </xdr:nvSpPr>
        <xdr:spPr>
          <a:xfrm>
            <a:off x="9075420" y="231902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bg1">
                    <a:lumMod val="50000"/>
                  </a:schemeClr>
                </a:solidFill>
                <a:latin typeface="Arial" panose="020B0604020202020204" pitchFamily="34" charset="0"/>
                <a:cs typeface="Arial" panose="020B0604020202020204" pitchFamily="34" charset="0"/>
              </a:rPr>
              <a:t>Tolls</a:t>
            </a:r>
          </a:p>
        </xdr:txBody>
      </xdr:sp>
      <xdr:sp macro="" textlink="">
        <xdr:nvSpPr>
          <xdr:cNvPr id="87" name="TextBox 86"/>
          <xdr:cNvSpPr txBox="1"/>
        </xdr:nvSpPr>
        <xdr:spPr>
          <a:xfrm>
            <a:off x="9075420" y="2583180"/>
            <a:ext cx="13258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00">
                <a:solidFill>
                  <a:schemeClr val="bg1">
                    <a:lumMod val="50000"/>
                  </a:schemeClr>
                </a:solidFill>
                <a:latin typeface="Arial" panose="020B0604020202020204" pitchFamily="34" charset="0"/>
                <a:cs typeface="Arial" panose="020B0604020202020204" pitchFamily="34" charset="0"/>
              </a:rPr>
              <a:t>Fundings</a:t>
            </a:r>
          </a:p>
        </xdr:txBody>
      </xdr:sp>
      <xdr:sp macro="" textlink="pivottables!X4">
        <xdr:nvSpPr>
          <xdr:cNvPr id="88" name="TextBox 87"/>
          <xdr:cNvSpPr txBox="1"/>
        </xdr:nvSpPr>
        <xdr:spPr>
          <a:xfrm>
            <a:off x="10271761" y="2052320"/>
            <a:ext cx="822960"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29AB952-B27D-48B9-B04C-0E53F6589683}" type="TxLink">
              <a:rPr lang="en-US" sz="1150" b="1" i="0" u="none" strike="noStrike">
                <a:solidFill>
                  <a:srgbClr val="000000"/>
                </a:solidFill>
                <a:latin typeface="Calibri"/>
                <a:ea typeface="Calibri"/>
                <a:cs typeface="Calibri"/>
              </a:rPr>
              <a:pPr/>
              <a:t> $-   </a:t>
            </a:fld>
            <a:endParaRPr lang="en-IN" sz="1150" b="1">
              <a:solidFill>
                <a:schemeClr val="bg1">
                  <a:lumMod val="50000"/>
                </a:schemeClr>
              </a:solidFill>
              <a:latin typeface="Arial" panose="020B0604020202020204" pitchFamily="34" charset="0"/>
              <a:cs typeface="Arial" panose="020B0604020202020204" pitchFamily="34" charset="0"/>
            </a:endParaRPr>
          </a:p>
        </xdr:txBody>
      </xdr:sp>
      <xdr:sp macro="" textlink="pivottables!Z4">
        <xdr:nvSpPr>
          <xdr:cNvPr id="89" name="TextBox 88"/>
          <xdr:cNvSpPr txBox="1"/>
        </xdr:nvSpPr>
        <xdr:spPr>
          <a:xfrm>
            <a:off x="10271761" y="2321560"/>
            <a:ext cx="822960"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FCECFD6-1266-4DC7-BE1A-1FC030A5D452}" type="TxLink">
              <a:rPr lang="en-US" sz="1150" b="1" i="0" u="none" strike="noStrike">
                <a:solidFill>
                  <a:srgbClr val="000000"/>
                </a:solidFill>
                <a:latin typeface="Calibri"/>
                <a:ea typeface="Calibri"/>
                <a:cs typeface="Calibri"/>
              </a:rPr>
              <a:pPr/>
              <a:t> $480 </a:t>
            </a:fld>
            <a:endParaRPr lang="en-IN" sz="1150" b="1">
              <a:solidFill>
                <a:schemeClr val="bg1">
                  <a:lumMod val="50000"/>
                </a:schemeClr>
              </a:solidFill>
              <a:latin typeface="Arial" panose="020B0604020202020204" pitchFamily="34" charset="0"/>
              <a:cs typeface="Arial" panose="020B0604020202020204" pitchFamily="34" charset="0"/>
            </a:endParaRPr>
          </a:p>
        </xdr:txBody>
      </xdr:sp>
      <xdr:sp macro="" textlink="pivottables!AA4">
        <xdr:nvSpPr>
          <xdr:cNvPr id="90" name="TextBox 89"/>
          <xdr:cNvSpPr txBox="1"/>
        </xdr:nvSpPr>
        <xdr:spPr>
          <a:xfrm>
            <a:off x="10271761" y="2567940"/>
            <a:ext cx="822960"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E923B75-01CC-431B-AE86-07C9A03C1EE9}" type="TxLink">
              <a:rPr lang="en-US" sz="1150" b="1" i="0" u="none" strike="noStrike">
                <a:solidFill>
                  <a:srgbClr val="000000"/>
                </a:solidFill>
                <a:latin typeface="Calibri"/>
                <a:ea typeface="Calibri"/>
                <a:cs typeface="Calibri"/>
              </a:rPr>
              <a:pPr/>
              <a:t> $264 </a:t>
            </a:fld>
            <a:endParaRPr lang="en-IN" sz="1150" b="1">
              <a:solidFill>
                <a:schemeClr val="bg1">
                  <a:lumMod val="50000"/>
                </a:schemeClr>
              </a:solidFill>
              <a:latin typeface="Arial" panose="020B0604020202020204" pitchFamily="34" charset="0"/>
              <a:cs typeface="Arial" panose="020B0604020202020204" pitchFamily="34" charset="0"/>
            </a:endParaRPr>
          </a:p>
        </xdr:txBody>
      </xdr:sp>
      <xdr:sp macro="" textlink="pivottables!Y4">
        <xdr:nvSpPr>
          <xdr:cNvPr id="91" name="TextBox 90"/>
          <xdr:cNvSpPr txBox="1"/>
        </xdr:nvSpPr>
        <xdr:spPr>
          <a:xfrm>
            <a:off x="10264141" y="1785620"/>
            <a:ext cx="822960"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594762C-73BF-4E32-B8EC-A6ACB1705C42}" type="TxLink">
              <a:rPr lang="en-US" sz="1150" b="1" i="0" u="none" strike="noStrike">
                <a:solidFill>
                  <a:srgbClr val="000000"/>
                </a:solidFill>
                <a:latin typeface="Calibri"/>
                <a:ea typeface="Calibri"/>
                <a:cs typeface="Calibri"/>
              </a:rPr>
              <a:pPr/>
              <a:t> $480 </a:t>
            </a:fld>
            <a:endParaRPr lang="en-IN" sz="1150" b="1">
              <a:solidFill>
                <a:schemeClr val="bg1">
                  <a:lumMod val="50000"/>
                </a:schemeClr>
              </a:solidFill>
              <a:latin typeface="Arial" panose="020B0604020202020204" pitchFamily="34" charset="0"/>
              <a:cs typeface="Arial" panose="020B0604020202020204" pitchFamily="34" charset="0"/>
            </a:endParaRPr>
          </a:p>
        </xdr:txBody>
      </xdr:sp>
      <xdr:cxnSp macro="">
        <xdr:nvCxnSpPr>
          <xdr:cNvPr id="92" name="Straight Connector 91"/>
          <xdr:cNvCxnSpPr/>
        </xdr:nvCxnSpPr>
        <xdr:spPr>
          <a:xfrm>
            <a:off x="9136380" y="2042160"/>
            <a:ext cx="1764000" cy="0"/>
          </a:xfrm>
          <a:prstGeom prst="line">
            <a:avLst/>
          </a:prstGeom>
          <a:ln w="9525">
            <a:solidFill>
              <a:schemeClr val="bg1">
                <a:lumMod val="85000"/>
              </a:schemeClr>
            </a:solidFill>
          </a:ln>
        </xdr:spPr>
        <xdr:style>
          <a:lnRef idx="2">
            <a:schemeClr val="accent3"/>
          </a:lnRef>
          <a:fillRef idx="0">
            <a:schemeClr val="accent3"/>
          </a:fillRef>
          <a:effectRef idx="1">
            <a:schemeClr val="accent3"/>
          </a:effectRef>
          <a:fontRef idx="minor">
            <a:schemeClr val="tx1"/>
          </a:fontRef>
        </xdr:style>
      </xdr:cxnSp>
      <xdr:cxnSp macro="">
        <xdr:nvCxnSpPr>
          <xdr:cNvPr id="93" name="Straight Connector 92"/>
          <xdr:cNvCxnSpPr/>
        </xdr:nvCxnSpPr>
        <xdr:spPr>
          <a:xfrm>
            <a:off x="9144000" y="2308860"/>
            <a:ext cx="1764000" cy="0"/>
          </a:xfrm>
          <a:prstGeom prst="line">
            <a:avLst/>
          </a:prstGeom>
          <a:ln w="9525">
            <a:solidFill>
              <a:schemeClr val="bg1">
                <a:lumMod val="85000"/>
              </a:schemeClr>
            </a:solidFill>
          </a:ln>
        </xdr:spPr>
        <xdr:style>
          <a:lnRef idx="2">
            <a:schemeClr val="accent3"/>
          </a:lnRef>
          <a:fillRef idx="0">
            <a:schemeClr val="accent3"/>
          </a:fillRef>
          <a:effectRef idx="1">
            <a:schemeClr val="accent3"/>
          </a:effectRef>
          <a:fontRef idx="minor">
            <a:schemeClr val="tx1"/>
          </a:fontRef>
        </xdr:style>
      </xdr:cxnSp>
      <xdr:cxnSp macro="">
        <xdr:nvCxnSpPr>
          <xdr:cNvPr id="94" name="Straight Connector 93"/>
          <xdr:cNvCxnSpPr/>
        </xdr:nvCxnSpPr>
        <xdr:spPr>
          <a:xfrm>
            <a:off x="9144000" y="2567940"/>
            <a:ext cx="1764000" cy="0"/>
          </a:xfrm>
          <a:prstGeom prst="line">
            <a:avLst/>
          </a:prstGeom>
          <a:ln w="9525">
            <a:solidFill>
              <a:schemeClr val="bg1">
                <a:lumMod val="85000"/>
              </a:schemeClr>
            </a:solidFill>
          </a:ln>
        </xdr:spPr>
        <xdr:style>
          <a:lnRef idx="2">
            <a:schemeClr val="accent3"/>
          </a:lnRef>
          <a:fillRef idx="0">
            <a:schemeClr val="accent3"/>
          </a:fillRef>
          <a:effectRef idx="1">
            <a:schemeClr val="accent3"/>
          </a:effectRef>
          <a:fontRef idx="minor">
            <a:schemeClr val="tx1"/>
          </a:fontRef>
        </xdr:style>
      </xdr:cxnSp>
    </xdr:grpSp>
    <xdr:clientData/>
  </xdr:twoCellAnchor>
  <xdr:twoCellAnchor>
    <xdr:from>
      <xdr:col>2</xdr:col>
      <xdr:colOff>607255</xdr:colOff>
      <xdr:row>12</xdr:row>
      <xdr:rowOff>27550</xdr:rowOff>
    </xdr:from>
    <xdr:to>
      <xdr:col>3</xdr:col>
      <xdr:colOff>403860</xdr:colOff>
      <xdr:row>13</xdr:row>
      <xdr:rowOff>30480</xdr:rowOff>
    </xdr:to>
    <xdr:sp macro="" textlink="pivottables!O9">
      <xdr:nvSpPr>
        <xdr:cNvPr id="53" name="TextBox 52"/>
        <xdr:cNvSpPr txBox="1"/>
      </xdr:nvSpPr>
      <xdr:spPr>
        <a:xfrm>
          <a:off x="1826455" y="2222110"/>
          <a:ext cx="406205" cy="185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245AFDC-7E21-42A3-B2F6-E93DE3483072}" type="TxLink">
            <a:rPr lang="en-US" sz="1400" b="1" i="0" u="none" strike="noStrike">
              <a:solidFill>
                <a:srgbClr val="000000"/>
              </a:solidFill>
              <a:latin typeface="Calibri"/>
              <a:ea typeface="Calibri"/>
              <a:cs typeface="Calibri"/>
            </a:rPr>
            <a:pPr/>
            <a:t>1</a:t>
          </a:fld>
          <a:endParaRPr lang="en-IN" sz="14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17</xdr:col>
      <xdr:colOff>441960</xdr:colOff>
      <xdr:row>5</xdr:row>
      <xdr:rowOff>0</xdr:rowOff>
    </xdr:from>
    <xdr:to>
      <xdr:col>18</xdr:col>
      <xdr:colOff>137160</xdr:colOff>
      <xdr:row>6</xdr:row>
      <xdr:rowOff>137160</xdr:rowOff>
    </xdr:to>
    <xdr:grpSp>
      <xdr:nvGrpSpPr>
        <xdr:cNvPr id="98" name="Group 97">
          <a:hlinkClick xmlns:r="http://schemas.openxmlformats.org/officeDocument/2006/relationships" r:id="rId4"/>
        </xdr:cNvPr>
        <xdr:cNvGrpSpPr/>
      </xdr:nvGrpSpPr>
      <xdr:grpSpPr>
        <a:xfrm>
          <a:off x="10770149" y="926757"/>
          <a:ext cx="302741" cy="322511"/>
          <a:chOff x="10805160" y="914400"/>
          <a:chExt cx="304800" cy="320040"/>
        </a:xfrm>
      </xdr:grpSpPr>
      <xdr:sp macro="" textlink="">
        <xdr:nvSpPr>
          <xdr:cNvPr id="96" name="Rounded Rectangle 95"/>
          <xdr:cNvSpPr/>
        </xdr:nvSpPr>
        <xdr:spPr>
          <a:xfrm>
            <a:off x="10805160" y="914400"/>
            <a:ext cx="304800" cy="320040"/>
          </a:xfrm>
          <a:prstGeom prst="roundRect">
            <a:avLst/>
          </a:prstGeom>
          <a:solidFill>
            <a:schemeClr val="bg1">
              <a:lumMod val="95000"/>
              <a:alpha val="8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7" name="Picture 96"/>
          <xdr:cNvPicPr>
            <a:picLocks noChangeAspect="1"/>
          </xdr:cNvPicPr>
        </xdr:nvPicPr>
        <xdr:blipFill>
          <a:blip xmlns:r="http://schemas.openxmlformats.org/officeDocument/2006/relationships" r:embed="rId5"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0854690" y="967740"/>
            <a:ext cx="205740" cy="205740"/>
          </a:xfrm>
          <a:prstGeom prst="rect">
            <a:avLst/>
          </a:prstGeom>
        </xdr:spPr>
      </xdr:pic>
    </xdr:grpSp>
    <xdr:clientData/>
  </xdr:twoCellAnchor>
  <xdr:twoCellAnchor>
    <xdr:from>
      <xdr:col>6</xdr:col>
      <xdr:colOff>586740</xdr:colOff>
      <xdr:row>4</xdr:row>
      <xdr:rowOff>167640</xdr:rowOff>
    </xdr:from>
    <xdr:to>
      <xdr:col>16</xdr:col>
      <xdr:colOff>396240</xdr:colOff>
      <xdr:row>7</xdr:row>
      <xdr:rowOff>7620</xdr:rowOff>
    </xdr:to>
    <xdr:sp macro="" textlink="">
      <xdr:nvSpPr>
        <xdr:cNvPr id="99" name="Rectangle 98"/>
        <xdr:cNvSpPr/>
      </xdr:nvSpPr>
      <xdr:spPr>
        <a:xfrm>
          <a:off x="4244340" y="899160"/>
          <a:ext cx="5905500" cy="3886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595140</xdr:colOff>
      <xdr:row>4</xdr:row>
      <xdr:rowOff>167640</xdr:rowOff>
    </xdr:from>
    <xdr:to>
      <xdr:col>16</xdr:col>
      <xdr:colOff>373380</xdr:colOff>
      <xdr:row>6</xdr:row>
      <xdr:rowOff>167640</xdr:rowOff>
    </xdr:to>
    <mc:AlternateContent xmlns:mc="http://schemas.openxmlformats.org/markup-compatibility/2006" xmlns:a14="http://schemas.microsoft.com/office/drawing/2010/main">
      <mc:Choice Requires="a14">
        <xdr:graphicFrame macro="">
          <xdr:nvGraphicFramePr>
            <xdr:cNvPr id="100"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240383" y="909045"/>
              <a:ext cx="5853646" cy="370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289561</xdr:colOff>
      <xdr:row>5</xdr:row>
      <xdr:rowOff>0</xdr:rowOff>
    </xdr:from>
    <xdr:to>
      <xdr:col>16</xdr:col>
      <xdr:colOff>304800</xdr:colOff>
      <xdr:row>6</xdr:row>
      <xdr:rowOff>15240</xdr:rowOff>
    </xdr:to>
    <xdr:grpSp>
      <xdr:nvGrpSpPr>
        <xdr:cNvPr id="115" name="Group 114"/>
        <xdr:cNvGrpSpPr/>
      </xdr:nvGrpSpPr>
      <xdr:grpSpPr>
        <a:xfrm>
          <a:off x="4542345" y="926757"/>
          <a:ext cx="5483104" cy="200591"/>
          <a:chOff x="4572001" y="897989"/>
          <a:chExt cx="5501639" cy="222151"/>
        </a:xfrm>
      </xdr:grpSpPr>
      <xdr:sp macro="" textlink="pivottables!AG8">
        <xdr:nvSpPr>
          <xdr:cNvPr id="102" name="TextBox 101"/>
          <xdr:cNvSpPr txBox="1"/>
        </xdr:nvSpPr>
        <xdr:spPr>
          <a:xfrm>
            <a:off x="457200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DEBB217-AD92-48C5-BF58-473AE2B14E1A}"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9">
        <xdr:nvSpPr>
          <xdr:cNvPr id="104" name="TextBox 103"/>
          <xdr:cNvSpPr txBox="1"/>
        </xdr:nvSpPr>
        <xdr:spPr>
          <a:xfrm>
            <a:off x="505206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63B7436-73B4-4403-8475-B44D924C403B}"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0">
        <xdr:nvSpPr>
          <xdr:cNvPr id="105" name="TextBox 104"/>
          <xdr:cNvSpPr txBox="1"/>
        </xdr:nvSpPr>
        <xdr:spPr>
          <a:xfrm>
            <a:off x="553212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5E9AE07-1767-4191-BC0E-B290D3FEAF35}"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1">
        <xdr:nvSpPr>
          <xdr:cNvPr id="106" name="TextBox 105"/>
          <xdr:cNvSpPr txBox="1"/>
        </xdr:nvSpPr>
        <xdr:spPr>
          <a:xfrm>
            <a:off x="601218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79D51D8-550C-4E6D-9BE4-A44BB8E92FBC}"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2">
        <xdr:nvSpPr>
          <xdr:cNvPr id="107" name="TextBox 106"/>
          <xdr:cNvSpPr txBox="1"/>
        </xdr:nvSpPr>
        <xdr:spPr>
          <a:xfrm>
            <a:off x="649224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677243F-53D9-4B71-880B-5B458F874890}"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3">
        <xdr:nvSpPr>
          <xdr:cNvPr id="108" name="TextBox 107"/>
          <xdr:cNvSpPr txBox="1"/>
        </xdr:nvSpPr>
        <xdr:spPr>
          <a:xfrm>
            <a:off x="697230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CAEEA31-8F08-4930-9FED-BB23E36D8ADC}" type="TxLink">
              <a:rPr lang="en-US" sz="1100" b="0" i="0" u="none" strike="noStrike">
                <a:solidFill>
                  <a:srgbClr val="FF0000"/>
                </a:solidFill>
                <a:latin typeface="Calibri"/>
                <a:ea typeface="Calibri"/>
                <a:cs typeface="Calibri"/>
              </a:rPr>
              <a:pPr/>
              <a:t>●</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4">
        <xdr:nvSpPr>
          <xdr:cNvPr id="109" name="TextBox 108"/>
          <xdr:cNvSpPr txBox="1"/>
        </xdr:nvSpPr>
        <xdr:spPr>
          <a:xfrm>
            <a:off x="745236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EA44088-1319-49FD-827E-C9A07306F2B9}"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5">
        <xdr:nvSpPr>
          <xdr:cNvPr id="110" name="TextBox 109"/>
          <xdr:cNvSpPr txBox="1"/>
        </xdr:nvSpPr>
        <xdr:spPr>
          <a:xfrm>
            <a:off x="793242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55746E-0854-4831-B347-194B4B416772}"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6">
        <xdr:nvSpPr>
          <xdr:cNvPr id="111" name="TextBox 110"/>
          <xdr:cNvSpPr txBox="1"/>
        </xdr:nvSpPr>
        <xdr:spPr>
          <a:xfrm>
            <a:off x="841248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235BFA3-7881-4BD9-A44C-654E09609831}"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7">
        <xdr:nvSpPr>
          <xdr:cNvPr id="112" name="TextBox 111"/>
          <xdr:cNvSpPr txBox="1"/>
        </xdr:nvSpPr>
        <xdr:spPr>
          <a:xfrm>
            <a:off x="889254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6803FAB-8302-40B6-B740-AB6961645684}"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8">
        <xdr:nvSpPr>
          <xdr:cNvPr id="113" name="TextBox 112"/>
          <xdr:cNvSpPr txBox="1"/>
        </xdr:nvSpPr>
        <xdr:spPr>
          <a:xfrm>
            <a:off x="937260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036532E-BB3C-4A54-8247-4855E9F7C920}"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AG19">
        <xdr:nvSpPr>
          <xdr:cNvPr id="114" name="TextBox 113"/>
          <xdr:cNvSpPr txBox="1"/>
        </xdr:nvSpPr>
        <xdr:spPr>
          <a:xfrm>
            <a:off x="9852661" y="897989"/>
            <a:ext cx="220979" cy="222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EFEE0C2-610C-4636-9B8C-2246E8CC6C2D}" type="TxLink">
              <a:rPr lang="en-US" sz="1100" b="0" i="0" u="none" strike="noStrike">
                <a:solidFill>
                  <a:srgbClr val="FF0000"/>
                </a:solidFill>
                <a:latin typeface="Calibri"/>
                <a:ea typeface="Calibri"/>
                <a:cs typeface="Calibri"/>
              </a:rPr>
              <a:pPr/>
              <a:t> </a:t>
            </a:fld>
            <a:endParaRPr lang="en-IN" sz="1000">
              <a:solidFill>
                <a:schemeClr val="tx1">
                  <a:lumMod val="75000"/>
                  <a:lumOff val="25000"/>
                </a:schemeClr>
              </a:solidFill>
              <a:latin typeface="Arial" panose="020B0604020202020204" pitchFamily="34" charset="0"/>
              <a:cs typeface="Arial" panose="020B0604020202020204" pitchFamily="34" charset="0"/>
            </a:endParaRPr>
          </a:p>
        </xdr:txBody>
      </xdr:sp>
    </xdr:grpSp>
    <xdr:clientData/>
  </xdr:twoCellAnchor>
  <xdr:twoCellAnchor>
    <xdr:from>
      <xdr:col>4</xdr:col>
      <xdr:colOff>304800</xdr:colOff>
      <xdr:row>15</xdr:row>
      <xdr:rowOff>121920</xdr:rowOff>
    </xdr:from>
    <xdr:to>
      <xdr:col>14</xdr:col>
      <xdr:colOff>220980</xdr:colOff>
      <xdr:row>23</xdr:row>
      <xdr:rowOff>114300</xdr:rowOff>
    </xdr:to>
    <xdr:sp macro="" textlink="">
      <xdr:nvSpPr>
        <xdr:cNvPr id="117" name="Rounded Rectangle 116"/>
        <xdr:cNvSpPr/>
      </xdr:nvSpPr>
      <xdr:spPr>
        <a:xfrm>
          <a:off x="2743200" y="2865120"/>
          <a:ext cx="6012180" cy="1455420"/>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388620</xdr:colOff>
      <xdr:row>16</xdr:row>
      <xdr:rowOff>114300</xdr:rowOff>
    </xdr:from>
    <xdr:to>
      <xdr:col>14</xdr:col>
      <xdr:colOff>137160</xdr:colOff>
      <xdr:row>23</xdr:row>
      <xdr:rowOff>152400</xdr:rowOff>
    </xdr:to>
    <xdr:graphicFrame macro="">
      <xdr:nvGraphicFramePr>
        <xdr:cNvPr id="116" name="Chart 1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373380</xdr:colOff>
      <xdr:row>16</xdr:row>
      <xdr:rowOff>30480</xdr:rowOff>
    </xdr:from>
    <xdr:to>
      <xdr:col>7</xdr:col>
      <xdr:colOff>205740</xdr:colOff>
      <xdr:row>17</xdr:row>
      <xdr:rowOff>92611</xdr:rowOff>
    </xdr:to>
    <xdr:sp macro="" textlink="">
      <xdr:nvSpPr>
        <xdr:cNvPr id="118" name="TextBox 117"/>
        <xdr:cNvSpPr txBox="1"/>
      </xdr:nvSpPr>
      <xdr:spPr>
        <a:xfrm>
          <a:off x="2811780" y="2956560"/>
          <a:ext cx="166116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aseline="0">
              <a:solidFill>
                <a:sysClr val="windowText" lastClr="000000"/>
              </a:solidFill>
              <a:latin typeface="Arial" panose="020B0604020202020204" pitchFamily="34" charset="0"/>
              <a:cs typeface="Arial" panose="020B0604020202020204" pitchFamily="34" charset="0"/>
            </a:rPr>
            <a:t>Income and Expenses</a:t>
          </a:r>
          <a:endParaRPr lang="en-IN" sz="105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386275</xdr:colOff>
      <xdr:row>16</xdr:row>
      <xdr:rowOff>7620</xdr:rowOff>
    </xdr:from>
    <xdr:to>
      <xdr:col>2</xdr:col>
      <xdr:colOff>457200</xdr:colOff>
      <xdr:row>17</xdr:row>
      <xdr:rowOff>48650</xdr:rowOff>
    </xdr:to>
    <xdr:sp macro="" textlink="">
      <xdr:nvSpPr>
        <xdr:cNvPr id="119" name="TextBox 118"/>
        <xdr:cNvSpPr txBox="1"/>
      </xdr:nvSpPr>
      <xdr:spPr>
        <a:xfrm>
          <a:off x="386275" y="2933700"/>
          <a:ext cx="1290125" cy="223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a:solidFill>
                <a:schemeClr val="bg1">
                  <a:lumMod val="50000"/>
                </a:schemeClr>
              </a:solidFill>
              <a:latin typeface="Arial" panose="020B0604020202020204" pitchFamily="34" charset="0"/>
              <a:cs typeface="Arial" panose="020B0604020202020204" pitchFamily="34" charset="0"/>
            </a:rPr>
            <a:t>Driver</a:t>
          </a:r>
          <a:r>
            <a:rPr lang="en-IN" sz="1050" baseline="0">
              <a:solidFill>
                <a:schemeClr val="bg1">
                  <a:lumMod val="50000"/>
                </a:schemeClr>
              </a:solidFill>
              <a:latin typeface="Arial" panose="020B0604020202020204" pitchFamily="34" charset="0"/>
              <a:cs typeface="Arial" panose="020B0604020202020204" pitchFamily="34" charset="0"/>
            </a:rPr>
            <a:t> Payrolls</a:t>
          </a:r>
          <a:endParaRPr lang="en-IN" sz="105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424375</xdr:colOff>
      <xdr:row>18</xdr:row>
      <xdr:rowOff>22860</xdr:rowOff>
    </xdr:from>
    <xdr:to>
      <xdr:col>4</xdr:col>
      <xdr:colOff>270218</xdr:colOff>
      <xdr:row>26</xdr:row>
      <xdr:rowOff>76200</xdr:rowOff>
    </xdr:to>
    <xdr:grpSp>
      <xdr:nvGrpSpPr>
        <xdr:cNvPr id="145" name="Group 144"/>
        <xdr:cNvGrpSpPr/>
      </xdr:nvGrpSpPr>
      <xdr:grpSpPr>
        <a:xfrm>
          <a:off x="424375" y="3359184"/>
          <a:ext cx="2276005" cy="1536151"/>
          <a:chOff x="279595" y="3543300"/>
          <a:chExt cx="2284243" cy="1516380"/>
        </a:xfrm>
      </xdr:grpSpPr>
      <xdr:grpSp>
        <xdr:nvGrpSpPr>
          <xdr:cNvPr id="126" name="Group 125"/>
          <xdr:cNvGrpSpPr/>
        </xdr:nvGrpSpPr>
        <xdr:grpSpPr>
          <a:xfrm>
            <a:off x="363415" y="3558539"/>
            <a:ext cx="1573650" cy="383931"/>
            <a:chOff x="363415" y="3558539"/>
            <a:chExt cx="1573650" cy="383931"/>
          </a:xfrm>
        </xdr:grpSpPr>
        <xdr:sp macro="" textlink="">
          <xdr:nvSpPr>
            <xdr:cNvPr id="120" name="TextBox 119"/>
            <xdr:cNvSpPr txBox="1"/>
          </xdr:nvSpPr>
          <xdr:spPr>
            <a:xfrm>
              <a:off x="363415" y="3718560"/>
              <a:ext cx="1573650" cy="223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a:solidFill>
                    <a:schemeClr val="tx1">
                      <a:lumMod val="65000"/>
                      <a:lumOff val="35000"/>
                    </a:schemeClr>
                  </a:solidFill>
                  <a:latin typeface="Arial" panose="020B0604020202020204" pitchFamily="34" charset="0"/>
                  <a:cs typeface="Arial" panose="020B0604020202020204" pitchFamily="34" charset="0"/>
                </a:rPr>
                <a:t>Odemeter</a:t>
              </a:r>
            </a:p>
          </xdr:txBody>
        </xdr:sp>
        <xdr:sp macro="" textlink="pivottables!AQ4">
          <xdr:nvSpPr>
            <xdr:cNvPr id="121" name="TextBox 120"/>
            <xdr:cNvSpPr txBox="1"/>
          </xdr:nvSpPr>
          <xdr:spPr>
            <a:xfrm>
              <a:off x="439614" y="3558539"/>
              <a:ext cx="726559" cy="256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CFFF959-A8E4-4CDF-A724-9B1242AECF06}" type="TxLink">
                <a:rPr lang="en-US" sz="1050" b="1" i="0" u="none" strike="noStrike">
                  <a:solidFill>
                    <a:srgbClr val="000000"/>
                  </a:solidFill>
                  <a:latin typeface="Arial" panose="020B0604020202020204" pitchFamily="34" charset="0"/>
                  <a:ea typeface="Calibri"/>
                  <a:cs typeface="Arial" panose="020B0604020202020204" pitchFamily="34" charset="0"/>
                </a:rPr>
                <a:pPr/>
                <a:t> $295 </a:t>
              </a:fld>
              <a:endParaRPr lang="en-IN" sz="1050" b="1">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27" name="Group 126"/>
          <xdr:cNvGrpSpPr/>
        </xdr:nvGrpSpPr>
        <xdr:grpSpPr>
          <a:xfrm>
            <a:off x="416755" y="4053840"/>
            <a:ext cx="927467" cy="426720"/>
            <a:chOff x="439615" y="3558540"/>
            <a:chExt cx="927467" cy="426720"/>
          </a:xfrm>
        </xdr:grpSpPr>
        <xdr:sp macro="" textlink="">
          <xdr:nvSpPr>
            <xdr:cNvPr id="128" name="TextBox 127"/>
            <xdr:cNvSpPr txBox="1"/>
          </xdr:nvSpPr>
          <xdr:spPr>
            <a:xfrm>
              <a:off x="546295" y="3726180"/>
              <a:ext cx="820787"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tx1">
                      <a:lumMod val="65000"/>
                      <a:lumOff val="35000"/>
                    </a:schemeClr>
                  </a:solidFill>
                  <a:latin typeface="Arial" panose="020B0604020202020204" pitchFamily="34" charset="0"/>
                  <a:cs typeface="Arial" panose="020B0604020202020204" pitchFamily="34" charset="0"/>
                </a:rPr>
                <a:t>Miles</a:t>
              </a:r>
            </a:p>
          </xdr:txBody>
        </xdr:sp>
        <xdr:sp macro="" textlink="pivottables!AR4">
          <xdr:nvSpPr>
            <xdr:cNvPr id="129" name="TextBox 128"/>
            <xdr:cNvSpPr txBox="1"/>
          </xdr:nvSpPr>
          <xdr:spPr>
            <a:xfrm>
              <a:off x="439615" y="3558540"/>
              <a:ext cx="878645"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7D3DD99-8226-43DF-B79F-71909CE21A21}" type="TxLink">
                <a:rPr lang="en-US" sz="1200" b="1" i="0" u="none" strike="noStrike">
                  <a:solidFill>
                    <a:srgbClr val="000000"/>
                  </a:solidFill>
                  <a:latin typeface="Calibri"/>
                  <a:ea typeface="Calibri"/>
                  <a:cs typeface="Calibri"/>
                </a:rPr>
                <a:pPr/>
                <a:t> $343 </a:t>
              </a:fld>
              <a:endParaRPr lang="en-IN" sz="1400" b="1">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33" name="Group 132"/>
          <xdr:cNvGrpSpPr/>
        </xdr:nvGrpSpPr>
        <xdr:grpSpPr>
          <a:xfrm>
            <a:off x="279595" y="4556760"/>
            <a:ext cx="1573650" cy="399170"/>
            <a:chOff x="279595" y="3558540"/>
            <a:chExt cx="1573650" cy="399170"/>
          </a:xfrm>
        </xdr:grpSpPr>
        <xdr:sp macro="" textlink="">
          <xdr:nvSpPr>
            <xdr:cNvPr id="134" name="TextBox 133"/>
            <xdr:cNvSpPr txBox="1"/>
          </xdr:nvSpPr>
          <xdr:spPr>
            <a:xfrm>
              <a:off x="279595" y="3733800"/>
              <a:ext cx="1573650" cy="223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a:solidFill>
                    <a:schemeClr val="tx1">
                      <a:lumMod val="65000"/>
                      <a:lumOff val="35000"/>
                    </a:schemeClr>
                  </a:solidFill>
                  <a:latin typeface="Arial" panose="020B0604020202020204" pitchFamily="34" charset="0"/>
                  <a:cs typeface="Arial" panose="020B0604020202020204" pitchFamily="34" charset="0"/>
                </a:rPr>
                <a:t>Rate</a:t>
              </a:r>
              <a:r>
                <a:rPr lang="en-IN" sz="900" baseline="0">
                  <a:solidFill>
                    <a:schemeClr val="tx1">
                      <a:lumMod val="65000"/>
                      <a:lumOff val="35000"/>
                    </a:schemeClr>
                  </a:solidFill>
                  <a:latin typeface="Arial" panose="020B0604020202020204" pitchFamily="34" charset="0"/>
                  <a:cs typeface="Arial" panose="020B0604020202020204" pitchFamily="34" charset="0"/>
                </a:rPr>
                <a:t> Per Miles</a:t>
              </a:r>
              <a:endParaRPr lang="en-IN" sz="9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S4">
          <xdr:nvSpPr>
            <xdr:cNvPr id="135" name="TextBox 134"/>
            <xdr:cNvSpPr txBox="1"/>
          </xdr:nvSpPr>
          <xdr:spPr>
            <a:xfrm>
              <a:off x="439615" y="3558540"/>
              <a:ext cx="860909" cy="275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2FE3E9D-7EDD-4841-915B-698A9E5E9198}" type="TxLink">
                <a:rPr lang="en-US" sz="1200" b="1" i="0" u="none" strike="noStrike">
                  <a:solidFill>
                    <a:srgbClr val="000000"/>
                  </a:solidFill>
                  <a:latin typeface="Calibri"/>
                  <a:ea typeface="Calibri"/>
                  <a:cs typeface="Calibri"/>
                </a:rPr>
                <a:pPr/>
                <a:t> $240 </a:t>
              </a:fld>
              <a:endParaRPr lang="en-IN" sz="1400" b="1">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36" name="Group 135"/>
          <xdr:cNvGrpSpPr/>
        </xdr:nvGrpSpPr>
        <xdr:grpSpPr>
          <a:xfrm>
            <a:off x="1529275" y="3543300"/>
            <a:ext cx="1034563" cy="383930"/>
            <a:chOff x="363415" y="3558540"/>
            <a:chExt cx="1573651" cy="383930"/>
          </a:xfrm>
        </xdr:grpSpPr>
        <xdr:sp macro="" textlink="">
          <xdr:nvSpPr>
            <xdr:cNvPr id="137" name="TextBox 136"/>
            <xdr:cNvSpPr txBox="1"/>
          </xdr:nvSpPr>
          <xdr:spPr>
            <a:xfrm>
              <a:off x="363415" y="3718560"/>
              <a:ext cx="1573651" cy="223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a:solidFill>
                    <a:schemeClr val="tx1">
                      <a:lumMod val="65000"/>
                      <a:lumOff val="35000"/>
                    </a:schemeClr>
                  </a:solidFill>
                  <a:latin typeface="Arial" panose="020B0604020202020204" pitchFamily="34" charset="0"/>
                  <a:cs typeface="Arial" panose="020B0604020202020204" pitchFamily="34" charset="0"/>
                </a:rPr>
                <a:t>Extra</a:t>
              </a:r>
              <a:r>
                <a:rPr lang="en-IN" sz="900" baseline="0">
                  <a:solidFill>
                    <a:schemeClr val="tx1">
                      <a:lumMod val="65000"/>
                      <a:lumOff val="35000"/>
                    </a:schemeClr>
                  </a:solidFill>
                  <a:latin typeface="Arial" panose="020B0604020202020204" pitchFamily="34" charset="0"/>
                  <a:cs typeface="Arial" panose="020B0604020202020204" pitchFamily="34" charset="0"/>
                </a:rPr>
                <a:t> Stops</a:t>
              </a:r>
              <a:endParaRPr lang="en-IN" sz="9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T4">
          <xdr:nvSpPr>
            <xdr:cNvPr id="138" name="TextBox 137"/>
            <xdr:cNvSpPr txBox="1"/>
          </xdr:nvSpPr>
          <xdr:spPr>
            <a:xfrm>
              <a:off x="543929" y="3558540"/>
              <a:ext cx="1232142" cy="272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63C30BF-BB84-47E8-A313-2BB75A31C466}" type="TxLink">
                <a:rPr lang="en-US" sz="1050" b="1" i="0" u="none" strike="noStrike">
                  <a:solidFill>
                    <a:srgbClr val="000000"/>
                  </a:solidFill>
                  <a:latin typeface="Arial" panose="020B0604020202020204" pitchFamily="34" charset="0"/>
                  <a:ea typeface="Calibri"/>
                  <a:cs typeface="Arial" panose="020B0604020202020204" pitchFamily="34" charset="0"/>
                </a:rPr>
                <a:pPr/>
                <a:t> $100 </a:t>
              </a:fld>
              <a:endParaRPr lang="en-IN" sz="1050" b="1">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39" name="Group 138"/>
          <xdr:cNvGrpSpPr/>
        </xdr:nvGrpSpPr>
        <xdr:grpSpPr>
          <a:xfrm>
            <a:off x="1544515" y="4030980"/>
            <a:ext cx="904438" cy="383930"/>
            <a:chOff x="363415" y="3558540"/>
            <a:chExt cx="1573650" cy="383930"/>
          </a:xfrm>
        </xdr:grpSpPr>
        <xdr:sp macro="" textlink="">
          <xdr:nvSpPr>
            <xdr:cNvPr id="140" name="TextBox 139"/>
            <xdr:cNvSpPr txBox="1"/>
          </xdr:nvSpPr>
          <xdr:spPr>
            <a:xfrm>
              <a:off x="363415" y="3718560"/>
              <a:ext cx="1573650" cy="223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a:solidFill>
                    <a:schemeClr val="tx1">
                      <a:lumMod val="65000"/>
                      <a:lumOff val="35000"/>
                    </a:schemeClr>
                  </a:solidFill>
                  <a:latin typeface="Arial" panose="020B0604020202020204" pitchFamily="34" charset="0"/>
                  <a:cs typeface="Arial" panose="020B0604020202020204" pitchFamily="34" charset="0"/>
                </a:rPr>
                <a:t>Extra</a:t>
              </a:r>
              <a:r>
                <a:rPr lang="en-IN" sz="900" baseline="0">
                  <a:solidFill>
                    <a:schemeClr val="tx1">
                      <a:lumMod val="65000"/>
                      <a:lumOff val="35000"/>
                    </a:schemeClr>
                  </a:solidFill>
                  <a:latin typeface="Arial" panose="020B0604020202020204" pitchFamily="34" charset="0"/>
                  <a:cs typeface="Arial" panose="020B0604020202020204" pitchFamily="34" charset="0"/>
                </a:rPr>
                <a:t> Pay</a:t>
              </a:r>
              <a:endParaRPr lang="en-IN" sz="9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U4">
          <xdr:nvSpPr>
            <xdr:cNvPr id="141" name="TextBox 140"/>
            <xdr:cNvSpPr txBox="1"/>
          </xdr:nvSpPr>
          <xdr:spPr>
            <a:xfrm>
              <a:off x="572197" y="3558540"/>
              <a:ext cx="1054827"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9C7B9BE-16AA-42D5-A79B-555BAE841D04}" type="TxLink">
                <a:rPr lang="en-US" sz="1200" b="1" i="0" u="none" strike="noStrike">
                  <a:solidFill>
                    <a:srgbClr val="000000"/>
                  </a:solidFill>
                  <a:latin typeface="Calibri"/>
                  <a:ea typeface="Calibri"/>
                  <a:cs typeface="Calibri"/>
                </a:rPr>
                <a:pPr/>
                <a:t> $27 </a:t>
              </a:fld>
              <a:endParaRPr lang="en-IN" sz="1400" b="1">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42" name="Group 141"/>
          <xdr:cNvGrpSpPr/>
        </xdr:nvGrpSpPr>
        <xdr:grpSpPr>
          <a:xfrm>
            <a:off x="1346395" y="4541520"/>
            <a:ext cx="1099625" cy="518160"/>
            <a:chOff x="159030" y="3520440"/>
            <a:chExt cx="1734964" cy="518160"/>
          </a:xfrm>
        </xdr:grpSpPr>
        <xdr:sp macro="" textlink="">
          <xdr:nvSpPr>
            <xdr:cNvPr id="143" name="TextBox 142"/>
            <xdr:cNvSpPr txBox="1"/>
          </xdr:nvSpPr>
          <xdr:spPr>
            <a:xfrm>
              <a:off x="159030" y="3611880"/>
              <a:ext cx="1734964"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a:solidFill>
                    <a:schemeClr val="tx1">
                      <a:lumMod val="65000"/>
                      <a:lumOff val="35000"/>
                    </a:schemeClr>
                  </a:solidFill>
                  <a:latin typeface="Arial" panose="020B0604020202020204" pitchFamily="34" charset="0"/>
                  <a:cs typeface="Arial" panose="020B0604020202020204" pitchFamily="34" charset="0"/>
                </a:rPr>
                <a:t>Costs</a:t>
              </a:r>
              <a:r>
                <a:rPr lang="en-IN" sz="900" baseline="0">
                  <a:solidFill>
                    <a:schemeClr val="tx1">
                      <a:lumMod val="65000"/>
                      <a:lumOff val="35000"/>
                    </a:schemeClr>
                  </a:solidFill>
                  <a:latin typeface="Arial" panose="020B0604020202020204" pitchFamily="34" charset="0"/>
                  <a:cs typeface="Arial" panose="020B0604020202020204" pitchFamily="34" charset="0"/>
                </a:rPr>
                <a:t> </a:t>
              </a:r>
              <a:r>
                <a:rPr lang="en-IN" sz="900">
                  <a:solidFill>
                    <a:schemeClr val="tx1">
                      <a:lumMod val="65000"/>
                      <a:lumOff val="35000"/>
                    </a:schemeClr>
                  </a:solidFill>
                  <a:latin typeface="Arial" panose="020B0604020202020204" pitchFamily="34" charset="0"/>
                  <a:cs typeface="Arial" panose="020B0604020202020204" pitchFamily="34" charset="0"/>
                </a:rPr>
                <a:t>Driver</a:t>
              </a:r>
              <a:r>
                <a:rPr lang="en-IN" sz="900" baseline="0">
                  <a:solidFill>
                    <a:schemeClr val="tx1">
                      <a:lumMod val="65000"/>
                      <a:lumOff val="35000"/>
                    </a:schemeClr>
                  </a:solidFill>
                  <a:latin typeface="Arial" panose="020B0604020202020204" pitchFamily="34" charset="0"/>
                  <a:cs typeface="Arial" panose="020B0604020202020204" pitchFamily="34" charset="0"/>
                </a:rPr>
                <a:t> Paid</a:t>
              </a:r>
              <a:endParaRPr lang="en-IN" sz="9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V4">
          <xdr:nvSpPr>
            <xdr:cNvPr id="144" name="TextBox 143"/>
            <xdr:cNvSpPr txBox="1"/>
          </xdr:nvSpPr>
          <xdr:spPr>
            <a:xfrm>
              <a:off x="559842" y="3520440"/>
              <a:ext cx="1105721"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8B838F0-B1D1-4C4C-B8DB-E90770A1570E}" type="TxLink">
                <a:rPr lang="en-US" sz="1200" b="1" i="0" u="none" strike="noStrike">
                  <a:solidFill>
                    <a:srgbClr val="000000"/>
                  </a:solidFill>
                  <a:latin typeface="Calibri"/>
                  <a:ea typeface="Calibri"/>
                  <a:cs typeface="Calibri"/>
                </a:rPr>
                <a:pPr/>
                <a:t> $59 </a:t>
              </a:fld>
              <a:endParaRPr lang="en-IN" sz="1400" b="1">
                <a:solidFill>
                  <a:schemeClr val="bg1">
                    <a:lumMod val="50000"/>
                  </a:schemeClr>
                </a:solidFill>
                <a:latin typeface="Arial" panose="020B0604020202020204" pitchFamily="34" charset="0"/>
                <a:cs typeface="Arial" panose="020B0604020202020204" pitchFamily="34" charset="0"/>
              </a:endParaRPr>
            </a:p>
          </xdr:txBody>
        </xdr:sp>
      </xdr:grpSp>
    </xdr:grpSp>
    <xdr:clientData/>
  </xdr:twoCellAnchor>
  <xdr:twoCellAnchor>
    <xdr:from>
      <xdr:col>2</xdr:col>
      <xdr:colOff>419100</xdr:colOff>
      <xdr:row>15</xdr:row>
      <xdr:rowOff>160020</xdr:rowOff>
    </xdr:from>
    <xdr:to>
      <xdr:col>4</xdr:col>
      <xdr:colOff>0</xdr:colOff>
      <xdr:row>17</xdr:row>
      <xdr:rowOff>60960</xdr:rowOff>
    </xdr:to>
    <xdr:sp macro="" textlink="">
      <xdr:nvSpPr>
        <xdr:cNvPr id="147" name="Rounded Rectangle 146"/>
        <xdr:cNvSpPr/>
      </xdr:nvSpPr>
      <xdr:spPr>
        <a:xfrm>
          <a:off x="1638300" y="2903220"/>
          <a:ext cx="800100" cy="266700"/>
        </a:xfrm>
        <a:prstGeom prst="roundRect">
          <a:avLst>
            <a:gd name="adj" fmla="val 0"/>
          </a:avLst>
        </a:prstGeom>
        <a:solidFill>
          <a:schemeClr val="accent1">
            <a:lumMod val="20000"/>
            <a:lumOff val="80000"/>
            <a:alpha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378655</xdr:colOff>
      <xdr:row>16</xdr:row>
      <xdr:rowOff>0</xdr:rowOff>
    </xdr:from>
    <xdr:to>
      <xdr:col>4</xdr:col>
      <xdr:colOff>30480</xdr:colOff>
      <xdr:row>17</xdr:row>
      <xdr:rowOff>63890</xdr:rowOff>
    </xdr:to>
    <xdr:sp macro="" textlink="pivottables!AX4">
      <xdr:nvSpPr>
        <xdr:cNvPr id="146" name="TextBox 145"/>
        <xdr:cNvSpPr txBox="1"/>
      </xdr:nvSpPr>
      <xdr:spPr>
        <a:xfrm>
          <a:off x="1597855" y="2926080"/>
          <a:ext cx="871025"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A543C08-9B41-4233-8123-002AD34E506D}" type="TxLink">
            <a:rPr lang="en-US" sz="1100" b="1" i="0" u="none" strike="noStrike">
              <a:solidFill>
                <a:schemeClr val="accent1">
                  <a:lumMod val="75000"/>
                </a:schemeClr>
              </a:solidFill>
              <a:latin typeface="Arial" panose="020B0604020202020204" pitchFamily="34" charset="0"/>
              <a:ea typeface="Calibri"/>
              <a:cs typeface="Arial" panose="020B0604020202020204" pitchFamily="34" charset="0"/>
            </a:rPr>
            <a:pPr/>
            <a:t> $426.10 </a:t>
          </a:fld>
          <a:endParaRPr lang="en-IN" sz="11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0</xdr:col>
      <xdr:colOff>487680</xdr:colOff>
      <xdr:row>26</xdr:row>
      <xdr:rowOff>64670</xdr:rowOff>
    </xdr:from>
    <xdr:to>
      <xdr:col>4</xdr:col>
      <xdr:colOff>0</xdr:colOff>
      <xdr:row>26</xdr:row>
      <xdr:rowOff>64670</xdr:rowOff>
    </xdr:to>
    <xdr:cxnSp macro="">
      <xdr:nvCxnSpPr>
        <xdr:cNvPr id="148" name="Straight Connector 147"/>
        <xdr:cNvCxnSpPr/>
      </xdr:nvCxnSpPr>
      <xdr:spPr>
        <a:xfrm>
          <a:off x="487680" y="4883805"/>
          <a:ext cx="1942482" cy="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461730</xdr:colOff>
      <xdr:row>27</xdr:row>
      <xdr:rowOff>47164</xdr:rowOff>
    </xdr:from>
    <xdr:to>
      <xdr:col>4</xdr:col>
      <xdr:colOff>27390</xdr:colOff>
      <xdr:row>37</xdr:row>
      <xdr:rowOff>82380</xdr:rowOff>
    </xdr:to>
    <xdr:grpSp>
      <xdr:nvGrpSpPr>
        <xdr:cNvPr id="159" name="Group 158"/>
        <xdr:cNvGrpSpPr/>
      </xdr:nvGrpSpPr>
      <xdr:grpSpPr>
        <a:xfrm>
          <a:off x="461730" y="5051650"/>
          <a:ext cx="1995822" cy="1888730"/>
          <a:chOff x="502920" y="5250181"/>
          <a:chExt cx="2004060" cy="1863452"/>
        </a:xfrm>
      </xdr:grpSpPr>
      <xdr:sp macro="" textlink="">
        <xdr:nvSpPr>
          <xdr:cNvPr id="149" name="Rounded Rectangle 148"/>
          <xdr:cNvSpPr/>
        </xdr:nvSpPr>
        <xdr:spPr>
          <a:xfrm>
            <a:off x="502920" y="5250181"/>
            <a:ext cx="2004060" cy="1863452"/>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150" name="Driver Name 1"/>
              <xdr:cNvGraphicFramePr/>
            </xdr:nvGraphicFramePr>
            <xdr:xfrm>
              <a:off x="884220" y="5288046"/>
              <a:ext cx="1548000" cy="1795107"/>
            </xdr:xfrm>
            <a:graphic>
              <a:graphicData uri="http://schemas.microsoft.com/office/drawing/2010/slicer">
                <sle:slicer xmlns:sle="http://schemas.microsoft.com/office/drawing/2010/slicer" name="Driver Name 1"/>
              </a:graphicData>
            </a:graphic>
          </xdr:graphicFrame>
        </mc:Choice>
        <mc:Fallback xmlns="">
          <xdr:sp macro="" textlink="">
            <xdr:nvSpPr>
              <xdr:cNvPr id="0" name=""/>
              <xdr:cNvSpPr>
                <a:spLocks noTextEdit="1"/>
              </xdr:cNvSpPr>
            </xdr:nvSpPr>
            <xdr:spPr>
              <a:xfrm>
                <a:off x="841463" y="5090029"/>
                <a:ext cx="1541637" cy="1819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51" name="Rounded Rectangle 150"/>
          <xdr:cNvSpPr/>
        </xdr:nvSpPr>
        <xdr:spPr>
          <a:xfrm>
            <a:off x="586740" y="5356860"/>
            <a:ext cx="342900" cy="3352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2" name="Rounded Rectangle 151"/>
          <xdr:cNvSpPr/>
        </xdr:nvSpPr>
        <xdr:spPr>
          <a:xfrm>
            <a:off x="586740" y="5745480"/>
            <a:ext cx="342900" cy="34290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3" name="Rounded Rectangle 152"/>
          <xdr:cNvSpPr/>
        </xdr:nvSpPr>
        <xdr:spPr>
          <a:xfrm>
            <a:off x="586740" y="6134100"/>
            <a:ext cx="342900" cy="35052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54" name="Picture 15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09600" y="5387340"/>
            <a:ext cx="274320" cy="274320"/>
          </a:xfrm>
          <a:prstGeom prst="rect">
            <a:avLst/>
          </a:prstGeom>
        </xdr:spPr>
      </xdr:pic>
      <xdr:pic>
        <xdr:nvPicPr>
          <xdr:cNvPr id="155" name="Picture 154"/>
          <xdr:cNvPicPr>
            <a:picLocks noChangeAspect="1"/>
          </xdr:cNvPicPr>
        </xdr:nvPicPr>
        <xdr:blipFill>
          <a:blip xmlns:r="http://schemas.openxmlformats.org/officeDocument/2006/relationships" r:embed="rId7"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624840" y="5798820"/>
            <a:ext cx="274320" cy="274320"/>
          </a:xfrm>
          <a:prstGeom prst="rect">
            <a:avLst/>
          </a:prstGeom>
        </xdr:spPr>
      </xdr:pic>
      <xdr:pic>
        <xdr:nvPicPr>
          <xdr:cNvPr id="156" name="Picture 155"/>
          <xdr:cNvPicPr>
            <a:picLocks noChangeAspect="1"/>
          </xdr:cNvPicPr>
        </xdr:nvPicPr>
        <xdr:blipFill>
          <a:blip xmlns:r="http://schemas.openxmlformats.org/officeDocument/2006/relationships" r:embed="rId7"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609600" y="6202680"/>
            <a:ext cx="274320" cy="274320"/>
          </a:xfrm>
          <a:prstGeom prst="rect">
            <a:avLst/>
          </a:prstGeom>
        </xdr:spPr>
      </xdr:pic>
      <xdr:sp macro="" textlink="">
        <xdr:nvSpPr>
          <xdr:cNvPr id="255" name="Rounded Rectangle 254"/>
          <xdr:cNvSpPr/>
        </xdr:nvSpPr>
        <xdr:spPr>
          <a:xfrm>
            <a:off x="563880" y="6545580"/>
            <a:ext cx="342900" cy="35052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56" name="Picture 255"/>
          <xdr:cNvPicPr>
            <a:picLocks noChangeAspect="1"/>
          </xdr:cNvPicPr>
        </xdr:nvPicPr>
        <xdr:blipFill>
          <a:blip xmlns:r="http://schemas.openxmlformats.org/officeDocument/2006/relationships" r:embed="rId7"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586740" y="6614160"/>
            <a:ext cx="274320" cy="274320"/>
          </a:xfrm>
          <a:prstGeom prst="rect">
            <a:avLst/>
          </a:prstGeom>
        </xdr:spPr>
      </xdr:pic>
    </xdr:grpSp>
    <xdr:clientData/>
  </xdr:twoCellAnchor>
  <xdr:twoCellAnchor>
    <xdr:from>
      <xdr:col>4</xdr:col>
      <xdr:colOff>472440</xdr:colOff>
      <xdr:row>26</xdr:row>
      <xdr:rowOff>175260</xdr:rowOff>
    </xdr:from>
    <xdr:to>
      <xdr:col>6</xdr:col>
      <xdr:colOff>121920</xdr:colOff>
      <xdr:row>28</xdr:row>
      <xdr:rowOff>54511</xdr:rowOff>
    </xdr:to>
    <xdr:sp macro="" textlink="">
      <xdr:nvSpPr>
        <xdr:cNvPr id="162" name="TextBox 161"/>
        <xdr:cNvSpPr txBox="1"/>
      </xdr:nvSpPr>
      <xdr:spPr>
        <a:xfrm>
          <a:off x="2910840" y="4930140"/>
          <a:ext cx="8686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050"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6</xdr:col>
      <xdr:colOff>81475</xdr:colOff>
      <xdr:row>26</xdr:row>
      <xdr:rowOff>22860</xdr:rowOff>
    </xdr:from>
    <xdr:to>
      <xdr:col>6</xdr:col>
      <xdr:colOff>289560</xdr:colOff>
      <xdr:row>27</xdr:row>
      <xdr:rowOff>86750</xdr:rowOff>
    </xdr:to>
    <xdr:sp macro="" textlink="pivottables!BC4">
      <xdr:nvSpPr>
        <xdr:cNvPr id="166" name="TextBox 165"/>
        <xdr:cNvSpPr txBox="1"/>
      </xdr:nvSpPr>
      <xdr:spPr>
        <a:xfrm>
          <a:off x="3739075" y="4777740"/>
          <a:ext cx="208085"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C3BB9D4-5545-4C4A-A4F6-7AE38E5015D2}" type="TxLink">
            <a:rPr lang="en-US" sz="900" b="0" i="0" u="none" strike="noStrike">
              <a:solidFill>
                <a:schemeClr val="accent1">
                  <a:lumMod val="75000"/>
                </a:schemeClr>
              </a:solidFill>
              <a:latin typeface="Arial"/>
              <a:ea typeface="Calibri"/>
              <a:cs typeface="Arial"/>
            </a:rPr>
            <a:pPr/>
            <a:t>7</a:t>
          </a:fld>
          <a:endParaRPr lang="en-IN" sz="900" b="0">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4</xdr:col>
      <xdr:colOff>289560</xdr:colOff>
      <xdr:row>24</xdr:row>
      <xdr:rowOff>106680</xdr:rowOff>
    </xdr:from>
    <xdr:to>
      <xdr:col>8</xdr:col>
      <xdr:colOff>251460</xdr:colOff>
      <xdr:row>37</xdr:row>
      <xdr:rowOff>68580</xdr:rowOff>
    </xdr:to>
    <xdr:grpSp>
      <xdr:nvGrpSpPr>
        <xdr:cNvPr id="186" name="Group 185"/>
        <xdr:cNvGrpSpPr/>
      </xdr:nvGrpSpPr>
      <xdr:grpSpPr>
        <a:xfrm>
          <a:off x="2719722" y="4555112"/>
          <a:ext cx="2392062" cy="2371468"/>
          <a:chOff x="2743200" y="4434840"/>
          <a:chExt cx="2400300" cy="2225040"/>
        </a:xfrm>
      </xdr:grpSpPr>
      <xdr:sp macro="" textlink="">
        <xdr:nvSpPr>
          <xdr:cNvPr id="160" name="Rounded Rectangle 159"/>
          <xdr:cNvSpPr/>
        </xdr:nvSpPr>
        <xdr:spPr>
          <a:xfrm>
            <a:off x="2743200" y="4434840"/>
            <a:ext cx="2369820" cy="2225040"/>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84" name="Group 183"/>
          <xdr:cNvGrpSpPr/>
        </xdr:nvGrpSpPr>
        <xdr:grpSpPr>
          <a:xfrm>
            <a:off x="2842260" y="4526280"/>
            <a:ext cx="1661160" cy="511711"/>
            <a:chOff x="2842260" y="4526280"/>
            <a:chExt cx="1661160" cy="511711"/>
          </a:xfrm>
        </xdr:grpSpPr>
        <xdr:sp macro="" textlink="">
          <xdr:nvSpPr>
            <xdr:cNvPr id="161" name="TextBox 160"/>
            <xdr:cNvSpPr txBox="1"/>
          </xdr:nvSpPr>
          <xdr:spPr>
            <a:xfrm>
              <a:off x="2842260" y="4526280"/>
              <a:ext cx="166116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ysClr val="windowText" lastClr="000000"/>
                  </a:solidFill>
                  <a:latin typeface="Arial" panose="020B0604020202020204" pitchFamily="34" charset="0"/>
                  <a:cs typeface="Arial" panose="020B0604020202020204" pitchFamily="34" charset="0"/>
                </a:rPr>
                <a:t>Destinations</a:t>
              </a:r>
            </a:p>
          </xdr:txBody>
        </xdr:sp>
        <xdr:grpSp>
          <xdr:nvGrpSpPr>
            <xdr:cNvPr id="174" name="Group 173"/>
            <xdr:cNvGrpSpPr/>
          </xdr:nvGrpSpPr>
          <xdr:grpSpPr>
            <a:xfrm>
              <a:off x="2847535" y="4777740"/>
              <a:ext cx="1564445" cy="260251"/>
              <a:chOff x="2847535" y="4922520"/>
              <a:chExt cx="1564445" cy="260251"/>
            </a:xfrm>
          </xdr:grpSpPr>
          <xdr:sp macro="" textlink="pivottables!BD4">
            <xdr:nvSpPr>
              <xdr:cNvPr id="163" name="TextBox 162"/>
              <xdr:cNvSpPr txBox="1"/>
            </xdr:nvSpPr>
            <xdr:spPr>
              <a:xfrm>
                <a:off x="2847535" y="4922520"/>
                <a:ext cx="375725" cy="24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8C4DF52-F62B-4A73-8D2B-24B1E367C62B}" type="TxLink">
                  <a:rPr lang="en-US" sz="1200" b="1" i="0" u="none" strike="noStrike">
                    <a:solidFill>
                      <a:schemeClr val="accent1">
                        <a:lumMod val="75000"/>
                      </a:schemeClr>
                    </a:solidFill>
                    <a:latin typeface="Arial"/>
                    <a:ea typeface="Calibri"/>
                    <a:cs typeface="Arial"/>
                  </a:rPr>
                  <a:pPr/>
                  <a:t>61</a:t>
                </a:fld>
                <a:endParaRPr lang="en-IN" sz="1200" b="1">
                  <a:solidFill>
                    <a:schemeClr val="accent1">
                      <a:lumMod val="75000"/>
                    </a:schemeClr>
                  </a:solidFill>
                  <a:latin typeface="Arial" panose="020B0604020202020204" pitchFamily="34" charset="0"/>
                  <a:cs typeface="Arial" panose="020B0604020202020204" pitchFamily="34" charset="0"/>
                </a:endParaRPr>
              </a:p>
            </xdr:txBody>
          </xdr:sp>
          <xdr:sp macro="" textlink="">
            <xdr:nvSpPr>
              <xdr:cNvPr id="164" name="TextBox 163"/>
              <xdr:cNvSpPr txBox="1"/>
            </xdr:nvSpPr>
            <xdr:spPr>
              <a:xfrm>
                <a:off x="3078480" y="4922520"/>
                <a:ext cx="77724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baseline="0">
                    <a:solidFill>
                      <a:schemeClr val="accent1">
                        <a:lumMod val="75000"/>
                      </a:schemeClr>
                    </a:solidFill>
                    <a:latin typeface="Arial" panose="020B0604020202020204" pitchFamily="34" charset="0"/>
                    <a:cs typeface="Arial" panose="020B0604020202020204" pitchFamily="34" charset="0"/>
                  </a:rPr>
                  <a:t>Freight  </a:t>
                </a:r>
                <a:r>
                  <a:rPr lang="en-IN" sz="1100" b="0" baseline="0">
                    <a:solidFill>
                      <a:schemeClr val="accent1">
                        <a:lumMod val="75000"/>
                      </a:schemeClr>
                    </a:solidFill>
                    <a:latin typeface="Arial" panose="020B0604020202020204" pitchFamily="34" charset="0"/>
                    <a:cs typeface="Arial" panose="020B0604020202020204" pitchFamily="34" charset="0"/>
                  </a:rPr>
                  <a:t>/</a:t>
                </a:r>
              </a:p>
            </xdr:txBody>
          </xdr:sp>
          <xdr:sp macro="" textlink="">
            <xdr:nvSpPr>
              <xdr:cNvPr id="165" name="TextBox 164"/>
              <xdr:cNvSpPr txBox="1"/>
            </xdr:nvSpPr>
            <xdr:spPr>
              <a:xfrm>
                <a:off x="3855720" y="4937760"/>
                <a:ext cx="55626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accent1">
                        <a:lumMod val="75000"/>
                      </a:schemeClr>
                    </a:solidFill>
                    <a:latin typeface="Arial" panose="020B0604020202020204" pitchFamily="34" charset="0"/>
                    <a:cs typeface="Arial" panose="020B0604020202020204" pitchFamily="34" charset="0"/>
                  </a:rPr>
                  <a:t>Cities</a:t>
                </a:r>
              </a:p>
            </xdr:txBody>
          </xdr:sp>
        </xdr:grpSp>
      </xdr:grpSp>
      <xdr:grpSp>
        <xdr:nvGrpSpPr>
          <xdr:cNvPr id="183" name="Group 182"/>
          <xdr:cNvGrpSpPr/>
        </xdr:nvGrpSpPr>
        <xdr:grpSpPr>
          <a:xfrm>
            <a:off x="4023360" y="5181601"/>
            <a:ext cx="1120140" cy="1280160"/>
            <a:chOff x="3192780" y="5204461"/>
            <a:chExt cx="1120140" cy="1280160"/>
          </a:xfrm>
        </xdr:grpSpPr>
        <xdr:sp macro="" textlink="">
          <xdr:nvSpPr>
            <xdr:cNvPr id="167" name="TextBox 166"/>
            <xdr:cNvSpPr txBox="1"/>
          </xdr:nvSpPr>
          <xdr:spPr>
            <a:xfrm>
              <a:off x="3192780" y="5204461"/>
              <a:ext cx="55626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Alberta</a:t>
              </a:r>
            </a:p>
          </xdr:txBody>
        </xdr:sp>
        <xdr:sp macro="" textlink="">
          <xdr:nvSpPr>
            <xdr:cNvPr id="168" name="TextBox 167"/>
            <xdr:cNvSpPr txBox="1"/>
          </xdr:nvSpPr>
          <xdr:spPr>
            <a:xfrm>
              <a:off x="3192780" y="5387340"/>
              <a:ext cx="1120140" cy="167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British Columbia</a:t>
              </a:r>
            </a:p>
          </xdr:txBody>
        </xdr:sp>
        <xdr:sp macro="" textlink="">
          <xdr:nvSpPr>
            <xdr:cNvPr id="169" name="TextBox 168"/>
            <xdr:cNvSpPr txBox="1"/>
          </xdr:nvSpPr>
          <xdr:spPr>
            <a:xfrm>
              <a:off x="3192780" y="5562601"/>
              <a:ext cx="1097280" cy="144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Manitoba</a:t>
              </a:r>
            </a:p>
          </xdr:txBody>
        </xdr:sp>
        <xdr:sp macro="" textlink="">
          <xdr:nvSpPr>
            <xdr:cNvPr id="170" name="TextBox 169"/>
            <xdr:cNvSpPr txBox="1"/>
          </xdr:nvSpPr>
          <xdr:spPr>
            <a:xfrm>
              <a:off x="3192780" y="5753100"/>
              <a:ext cx="1028700" cy="17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New Bruswick</a:t>
              </a:r>
            </a:p>
          </xdr:txBody>
        </xdr:sp>
        <xdr:sp macro="" textlink="">
          <xdr:nvSpPr>
            <xdr:cNvPr id="171" name="TextBox 170"/>
            <xdr:cNvSpPr txBox="1"/>
          </xdr:nvSpPr>
          <xdr:spPr>
            <a:xfrm>
              <a:off x="3192780" y="5935980"/>
              <a:ext cx="1066800" cy="182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Nova Scotia</a:t>
              </a:r>
            </a:p>
          </xdr:txBody>
        </xdr:sp>
        <xdr:sp macro="" textlink="">
          <xdr:nvSpPr>
            <xdr:cNvPr id="172" name="TextBox 171"/>
            <xdr:cNvSpPr txBox="1"/>
          </xdr:nvSpPr>
          <xdr:spPr>
            <a:xfrm>
              <a:off x="3192780" y="6080760"/>
              <a:ext cx="1021080" cy="24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Nunavut</a:t>
              </a:r>
            </a:p>
          </xdr:txBody>
        </xdr:sp>
        <xdr:sp macro="" textlink="">
          <xdr:nvSpPr>
            <xdr:cNvPr id="173" name="TextBox 172"/>
            <xdr:cNvSpPr txBox="1"/>
          </xdr:nvSpPr>
          <xdr:spPr>
            <a:xfrm>
              <a:off x="3192780" y="6324601"/>
              <a:ext cx="55626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Yukon</a:t>
              </a:r>
            </a:p>
          </xdr:txBody>
        </xdr:sp>
      </xdr:grpSp>
      <xdr:grpSp>
        <xdr:nvGrpSpPr>
          <xdr:cNvPr id="182" name="Group 181"/>
          <xdr:cNvGrpSpPr/>
        </xdr:nvGrpSpPr>
        <xdr:grpSpPr>
          <a:xfrm>
            <a:off x="3761935" y="5196840"/>
            <a:ext cx="360485" cy="1280160"/>
            <a:chOff x="4501075" y="5219700"/>
            <a:chExt cx="360485" cy="1234440"/>
          </a:xfrm>
        </xdr:grpSpPr>
        <xdr:sp macro="" textlink="pivottables!BH9">
          <xdr:nvSpPr>
            <xdr:cNvPr id="175" name="TextBox 174"/>
            <xdr:cNvSpPr txBox="1"/>
          </xdr:nvSpPr>
          <xdr:spPr>
            <a:xfrm>
              <a:off x="4508695" y="5219700"/>
              <a:ext cx="35286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F576181-408C-4336-98D9-882FD60E318E}" type="TxLink">
                <a:rPr lang="en-US" sz="900" b="1" i="0" u="none" strike="noStrike">
                  <a:solidFill>
                    <a:srgbClr val="000000"/>
                  </a:solidFill>
                  <a:latin typeface="Arial"/>
                  <a:ea typeface="Calibri"/>
                  <a:cs typeface="Arial"/>
                </a:rPr>
                <a:pPr/>
                <a:t>4</a:t>
              </a:fld>
              <a:endParaRPr lang="en-IN" sz="900" b="1">
                <a:solidFill>
                  <a:schemeClr val="accent1">
                    <a:lumMod val="75000"/>
                  </a:schemeClr>
                </a:solidFill>
                <a:latin typeface="Arial" panose="020B0604020202020204" pitchFamily="34" charset="0"/>
                <a:cs typeface="Arial" panose="020B0604020202020204" pitchFamily="34" charset="0"/>
              </a:endParaRPr>
            </a:p>
          </xdr:txBody>
        </xdr:sp>
        <xdr:sp macro="" textlink="pivottables!BH10">
          <xdr:nvSpPr>
            <xdr:cNvPr id="176" name="TextBox 175"/>
            <xdr:cNvSpPr txBox="1"/>
          </xdr:nvSpPr>
          <xdr:spPr>
            <a:xfrm>
              <a:off x="4508695" y="5394960"/>
              <a:ext cx="35286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2ADA8C0-0364-4AAF-8EF5-7C2BB3EED749}" type="TxLink">
                <a:rPr lang="en-US" sz="900" b="1" i="0" u="none" strike="noStrike">
                  <a:solidFill>
                    <a:srgbClr val="000000"/>
                  </a:solidFill>
                  <a:latin typeface="Arial"/>
                  <a:ea typeface="Calibri"/>
                  <a:cs typeface="Arial"/>
                </a:rPr>
                <a:pPr/>
                <a:t>6</a:t>
              </a:fld>
              <a:endParaRPr lang="en-IN" sz="900" b="1">
                <a:solidFill>
                  <a:schemeClr val="accent1">
                    <a:lumMod val="75000"/>
                  </a:schemeClr>
                </a:solidFill>
                <a:latin typeface="Arial" panose="020B0604020202020204" pitchFamily="34" charset="0"/>
                <a:cs typeface="Arial" panose="020B0604020202020204" pitchFamily="34" charset="0"/>
              </a:endParaRPr>
            </a:p>
          </xdr:txBody>
        </xdr:sp>
        <xdr:sp macro="" textlink="pivottables!BH11">
          <xdr:nvSpPr>
            <xdr:cNvPr id="177" name="TextBox 176"/>
            <xdr:cNvSpPr txBox="1"/>
          </xdr:nvSpPr>
          <xdr:spPr>
            <a:xfrm>
              <a:off x="4508695" y="5539740"/>
              <a:ext cx="35286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8ED09FA-C80E-4F62-80A0-B76F936F359B}" type="TxLink">
                <a:rPr lang="en-US" sz="900" b="1" i="0" u="none" strike="noStrike">
                  <a:solidFill>
                    <a:srgbClr val="000000"/>
                  </a:solidFill>
                  <a:latin typeface="Arial"/>
                  <a:ea typeface="Calibri"/>
                  <a:cs typeface="Arial"/>
                </a:rPr>
                <a:pPr/>
                <a:t>10</a:t>
              </a:fld>
              <a:endParaRPr lang="en-IN" sz="900" b="1">
                <a:solidFill>
                  <a:schemeClr val="accent1">
                    <a:lumMod val="75000"/>
                  </a:schemeClr>
                </a:solidFill>
                <a:latin typeface="Arial" panose="020B0604020202020204" pitchFamily="34" charset="0"/>
                <a:cs typeface="Arial" panose="020B0604020202020204" pitchFamily="34" charset="0"/>
              </a:endParaRPr>
            </a:p>
          </xdr:txBody>
        </xdr:sp>
        <xdr:sp macro="" textlink="pivottables!BH12">
          <xdr:nvSpPr>
            <xdr:cNvPr id="178" name="TextBox 177"/>
            <xdr:cNvSpPr txBox="1"/>
          </xdr:nvSpPr>
          <xdr:spPr>
            <a:xfrm>
              <a:off x="4508695" y="5730240"/>
              <a:ext cx="35286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09D46C1-B3D7-4259-A15A-43F56FA67219}" type="TxLink">
                <a:rPr lang="en-US" sz="900" b="1" i="0" u="none" strike="noStrike">
                  <a:solidFill>
                    <a:srgbClr val="000000"/>
                  </a:solidFill>
                  <a:latin typeface="Arial"/>
                  <a:ea typeface="Calibri"/>
                  <a:cs typeface="Arial"/>
                </a:rPr>
                <a:pPr/>
                <a:t>7</a:t>
              </a:fld>
              <a:endParaRPr lang="en-IN" sz="900" b="1">
                <a:solidFill>
                  <a:schemeClr val="accent1">
                    <a:lumMod val="75000"/>
                  </a:schemeClr>
                </a:solidFill>
                <a:latin typeface="Arial" panose="020B0604020202020204" pitchFamily="34" charset="0"/>
                <a:cs typeface="Arial" panose="020B0604020202020204" pitchFamily="34" charset="0"/>
              </a:endParaRPr>
            </a:p>
          </xdr:txBody>
        </xdr:sp>
        <xdr:sp macro="" textlink="pivottables!BH13">
          <xdr:nvSpPr>
            <xdr:cNvPr id="179" name="TextBox 178"/>
            <xdr:cNvSpPr txBox="1"/>
          </xdr:nvSpPr>
          <xdr:spPr>
            <a:xfrm>
              <a:off x="4508695" y="5913120"/>
              <a:ext cx="35286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A9002CA-5D39-4D2F-8C0A-19DA674E0A1B}" type="TxLink">
                <a:rPr lang="en-US" sz="900" b="1" i="0" u="none" strike="noStrike">
                  <a:solidFill>
                    <a:srgbClr val="000000"/>
                  </a:solidFill>
                  <a:latin typeface="Arial"/>
                  <a:ea typeface="Calibri"/>
                  <a:cs typeface="Arial"/>
                </a:rPr>
                <a:pPr/>
                <a:t>5</a:t>
              </a:fld>
              <a:endParaRPr lang="en-IN" sz="900" b="1">
                <a:solidFill>
                  <a:schemeClr val="accent1">
                    <a:lumMod val="75000"/>
                  </a:schemeClr>
                </a:solidFill>
                <a:latin typeface="Arial" panose="020B0604020202020204" pitchFamily="34" charset="0"/>
                <a:cs typeface="Arial" panose="020B0604020202020204" pitchFamily="34" charset="0"/>
              </a:endParaRPr>
            </a:p>
          </xdr:txBody>
        </xdr:sp>
        <xdr:sp macro="" textlink="pivottables!BH14">
          <xdr:nvSpPr>
            <xdr:cNvPr id="180" name="TextBox 179"/>
            <xdr:cNvSpPr txBox="1"/>
          </xdr:nvSpPr>
          <xdr:spPr>
            <a:xfrm>
              <a:off x="4508695" y="6088380"/>
              <a:ext cx="35286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EB48798-01BC-471E-896F-3209599D70D1}" type="TxLink">
                <a:rPr lang="en-US" sz="900" b="1" i="0" u="none" strike="noStrike">
                  <a:solidFill>
                    <a:srgbClr val="000000"/>
                  </a:solidFill>
                  <a:latin typeface="Arial"/>
                  <a:ea typeface="Calibri"/>
                  <a:cs typeface="Arial"/>
                </a:rPr>
                <a:pPr/>
                <a:t>28</a:t>
              </a:fld>
              <a:endParaRPr lang="en-IN" sz="900" b="1">
                <a:solidFill>
                  <a:schemeClr val="accent1">
                    <a:lumMod val="75000"/>
                  </a:schemeClr>
                </a:solidFill>
                <a:latin typeface="Arial" panose="020B0604020202020204" pitchFamily="34" charset="0"/>
                <a:cs typeface="Arial" panose="020B0604020202020204" pitchFamily="34" charset="0"/>
              </a:endParaRPr>
            </a:p>
          </xdr:txBody>
        </xdr:sp>
        <xdr:sp macro="" textlink="pivottables!BH15">
          <xdr:nvSpPr>
            <xdr:cNvPr id="181" name="TextBox 180"/>
            <xdr:cNvSpPr txBox="1"/>
          </xdr:nvSpPr>
          <xdr:spPr>
            <a:xfrm>
              <a:off x="4501075" y="6271260"/>
              <a:ext cx="35286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2193E50-6E48-48C0-AB99-BF22C6A6765F}" type="TxLink">
                <a:rPr lang="en-US" sz="900" b="1" i="0" u="none" strike="noStrike">
                  <a:solidFill>
                    <a:srgbClr val="000000"/>
                  </a:solidFill>
                  <a:latin typeface="Arial"/>
                  <a:ea typeface="Calibri"/>
                  <a:cs typeface="Arial"/>
                </a:rPr>
                <a:pPr/>
                <a:t>1</a:t>
              </a:fld>
              <a:endParaRPr lang="en-IN" sz="900" b="1">
                <a:solidFill>
                  <a:schemeClr val="accent1">
                    <a:lumMod val="75000"/>
                  </a:schemeClr>
                </a:solidFill>
                <a:latin typeface="Arial" panose="020B0604020202020204" pitchFamily="34" charset="0"/>
                <a:cs typeface="Arial" panose="020B0604020202020204" pitchFamily="34" charset="0"/>
              </a:endParaRPr>
            </a:p>
          </xdr:txBody>
        </xdr:sp>
      </xdr:grpSp>
    </xdr:grpSp>
    <xdr:clientData/>
  </xdr:twoCellAnchor>
  <xdr:twoCellAnchor>
    <xdr:from>
      <xdr:col>8</xdr:col>
      <xdr:colOff>387866</xdr:colOff>
      <xdr:row>24</xdr:row>
      <xdr:rowOff>119129</xdr:rowOff>
    </xdr:from>
    <xdr:to>
      <xdr:col>14</xdr:col>
      <xdr:colOff>227846</xdr:colOff>
      <xdr:row>37</xdr:row>
      <xdr:rowOff>50549</xdr:rowOff>
    </xdr:to>
    <xdr:sp macro="" textlink="">
      <xdr:nvSpPr>
        <xdr:cNvPr id="185" name="Rounded Rectangle 184"/>
        <xdr:cNvSpPr/>
      </xdr:nvSpPr>
      <xdr:spPr>
        <a:xfrm>
          <a:off x="5255734" y="4540404"/>
          <a:ext cx="3490881" cy="2326277"/>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60960</xdr:colOff>
      <xdr:row>27</xdr:row>
      <xdr:rowOff>121919</xdr:rowOff>
    </xdr:from>
    <xdr:to>
      <xdr:col>13</xdr:col>
      <xdr:colOff>434340</xdr:colOff>
      <xdr:row>35</xdr:row>
      <xdr:rowOff>144779</xdr:rowOff>
    </xdr:to>
    <xdr:grpSp>
      <xdr:nvGrpSpPr>
        <xdr:cNvPr id="192" name="Group 191"/>
        <xdr:cNvGrpSpPr/>
      </xdr:nvGrpSpPr>
      <xdr:grpSpPr>
        <a:xfrm>
          <a:off x="5528825" y="5126405"/>
          <a:ext cx="2803542" cy="1505671"/>
          <a:chOff x="5547360" y="4876800"/>
          <a:chExt cx="2910840" cy="1809953"/>
        </a:xfrm>
      </xdr:grpSpPr>
      <xdr:sp macro="" textlink="">
        <xdr:nvSpPr>
          <xdr:cNvPr id="188" name="Bent Arrow 187"/>
          <xdr:cNvSpPr/>
        </xdr:nvSpPr>
        <xdr:spPr>
          <a:xfrm flipV="1">
            <a:off x="5547360" y="4876800"/>
            <a:ext cx="1828800" cy="1809953"/>
          </a:xfrm>
          <a:prstGeom prst="bentArrow">
            <a:avLst>
              <a:gd name="adj1" fmla="val 0"/>
              <a:gd name="adj2" fmla="val 0"/>
              <a:gd name="adj3" fmla="val 0"/>
              <a:gd name="adj4" fmla="val 6143"/>
            </a:avLst>
          </a:prstGeom>
          <a:noFill/>
          <a:ln w="15875">
            <a:solidFill>
              <a:srgbClr val="3749A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89" name="Bent Arrow 188"/>
          <xdr:cNvSpPr/>
        </xdr:nvSpPr>
        <xdr:spPr>
          <a:xfrm rot="10800000">
            <a:off x="7292340" y="5989319"/>
            <a:ext cx="1165860" cy="632455"/>
          </a:xfrm>
          <a:prstGeom prst="bentArrow">
            <a:avLst>
              <a:gd name="adj1" fmla="val 0"/>
              <a:gd name="adj2" fmla="val 0"/>
              <a:gd name="adj3" fmla="val 0"/>
              <a:gd name="adj4" fmla="val 18523"/>
            </a:avLst>
          </a:prstGeom>
          <a:noFill/>
          <a:ln w="158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8</xdr:col>
      <xdr:colOff>510540</xdr:colOff>
      <xdr:row>28</xdr:row>
      <xdr:rowOff>137160</xdr:rowOff>
    </xdr:from>
    <xdr:to>
      <xdr:col>11</xdr:col>
      <xdr:colOff>473676</xdr:colOff>
      <xdr:row>30</xdr:row>
      <xdr:rowOff>20594</xdr:rowOff>
    </xdr:to>
    <xdr:sp macro="" textlink="">
      <xdr:nvSpPr>
        <xdr:cNvPr id="190" name="Rounded Rectangle 189"/>
        <xdr:cNvSpPr/>
      </xdr:nvSpPr>
      <xdr:spPr>
        <a:xfrm>
          <a:off x="5370864" y="5326998"/>
          <a:ext cx="1785758" cy="254137"/>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160020</xdr:colOff>
      <xdr:row>34</xdr:row>
      <xdr:rowOff>167640</xdr:rowOff>
    </xdr:from>
    <xdr:to>
      <xdr:col>11</xdr:col>
      <xdr:colOff>114300</xdr:colOff>
      <xdr:row>36</xdr:row>
      <xdr:rowOff>53340</xdr:rowOff>
    </xdr:to>
    <xdr:sp macro="" textlink="">
      <xdr:nvSpPr>
        <xdr:cNvPr id="191" name="Rounded Rectangle 190"/>
        <xdr:cNvSpPr/>
      </xdr:nvSpPr>
      <xdr:spPr>
        <a:xfrm>
          <a:off x="5646420" y="6385560"/>
          <a:ext cx="1173480" cy="25146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510540</xdr:colOff>
      <xdr:row>31</xdr:row>
      <xdr:rowOff>175260</xdr:rowOff>
    </xdr:from>
    <xdr:to>
      <xdr:col>11</xdr:col>
      <xdr:colOff>586740</xdr:colOff>
      <xdr:row>33</xdr:row>
      <xdr:rowOff>60960</xdr:rowOff>
    </xdr:to>
    <xdr:sp macro="" textlink="">
      <xdr:nvSpPr>
        <xdr:cNvPr id="193" name="Rounded Rectangle 192"/>
        <xdr:cNvSpPr/>
      </xdr:nvSpPr>
      <xdr:spPr>
        <a:xfrm>
          <a:off x="5387340" y="5844540"/>
          <a:ext cx="1905000" cy="25146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304800</xdr:colOff>
      <xdr:row>34</xdr:row>
      <xdr:rowOff>160020</xdr:rowOff>
    </xdr:from>
    <xdr:to>
      <xdr:col>13</xdr:col>
      <xdr:colOff>350520</xdr:colOff>
      <xdr:row>36</xdr:row>
      <xdr:rowOff>45720</xdr:rowOff>
    </xdr:to>
    <xdr:sp macro="" textlink="">
      <xdr:nvSpPr>
        <xdr:cNvPr id="194" name="Rounded Rectangle 193"/>
        <xdr:cNvSpPr/>
      </xdr:nvSpPr>
      <xdr:spPr>
        <a:xfrm>
          <a:off x="7010400" y="6377940"/>
          <a:ext cx="1264920" cy="25146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53340</xdr:colOff>
      <xdr:row>26</xdr:row>
      <xdr:rowOff>114300</xdr:rowOff>
    </xdr:from>
    <xdr:to>
      <xdr:col>6</xdr:col>
      <xdr:colOff>429065</xdr:colOff>
      <xdr:row>28</xdr:row>
      <xdr:rowOff>7986</xdr:rowOff>
    </xdr:to>
    <xdr:sp macro="" textlink="pivottables!BC4">
      <xdr:nvSpPr>
        <xdr:cNvPr id="195" name="TextBox 194"/>
        <xdr:cNvSpPr txBox="1"/>
      </xdr:nvSpPr>
      <xdr:spPr>
        <a:xfrm>
          <a:off x="3710940" y="4869180"/>
          <a:ext cx="375725" cy="259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42F4634-EDD4-493A-9104-C955AB3138B8}" type="TxLink">
            <a:rPr lang="en-US" sz="900" b="0" i="0" u="none" strike="noStrike">
              <a:solidFill>
                <a:schemeClr val="accent1">
                  <a:lumMod val="75000"/>
                </a:schemeClr>
              </a:solidFill>
              <a:latin typeface="Arial"/>
              <a:ea typeface="Calibri"/>
              <a:cs typeface="Arial"/>
            </a:rPr>
            <a:pPr/>
            <a:t>7</a:t>
          </a:fld>
          <a:endParaRPr lang="en-IN" sz="900" b="0">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9</xdr:col>
      <xdr:colOff>469967</xdr:colOff>
      <xdr:row>28</xdr:row>
      <xdr:rowOff>134482</xdr:rowOff>
    </xdr:from>
    <xdr:to>
      <xdr:col>11</xdr:col>
      <xdr:colOff>599507</xdr:colOff>
      <xdr:row>30</xdr:row>
      <xdr:rowOff>12562</xdr:rowOff>
    </xdr:to>
    <xdr:sp macro="" textlink="">
      <xdr:nvSpPr>
        <xdr:cNvPr id="196" name="TextBox 195"/>
        <xdr:cNvSpPr txBox="1"/>
      </xdr:nvSpPr>
      <xdr:spPr>
        <a:xfrm>
          <a:off x="5937832" y="5324320"/>
          <a:ext cx="1344621" cy="248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First Condition Type</a:t>
          </a:r>
        </a:p>
      </xdr:txBody>
    </xdr:sp>
    <xdr:clientData/>
  </xdr:twoCellAnchor>
  <xdr:twoCellAnchor>
    <xdr:from>
      <xdr:col>9</xdr:col>
      <xdr:colOff>350931</xdr:colOff>
      <xdr:row>32</xdr:row>
      <xdr:rowOff>10297</xdr:rowOff>
    </xdr:from>
    <xdr:to>
      <xdr:col>12</xdr:col>
      <xdr:colOff>137571</xdr:colOff>
      <xdr:row>33</xdr:row>
      <xdr:rowOff>63637</xdr:rowOff>
    </xdr:to>
    <xdr:sp macro="" textlink="">
      <xdr:nvSpPr>
        <xdr:cNvPr id="197" name="TextBox 196"/>
        <xdr:cNvSpPr txBox="1"/>
      </xdr:nvSpPr>
      <xdr:spPr>
        <a:xfrm>
          <a:off x="5818796" y="5941540"/>
          <a:ext cx="1609261" cy="238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Shipment Cost Sub-Items</a:t>
          </a:r>
        </a:p>
      </xdr:txBody>
    </xdr:sp>
    <xdr:clientData/>
  </xdr:twoCellAnchor>
  <xdr:twoCellAnchor>
    <xdr:from>
      <xdr:col>9</xdr:col>
      <xdr:colOff>586740</xdr:colOff>
      <xdr:row>35</xdr:row>
      <xdr:rowOff>0</xdr:rowOff>
    </xdr:from>
    <xdr:to>
      <xdr:col>11</xdr:col>
      <xdr:colOff>152400</xdr:colOff>
      <xdr:row>36</xdr:row>
      <xdr:rowOff>30480</xdr:rowOff>
    </xdr:to>
    <xdr:sp macro="" textlink="">
      <xdr:nvSpPr>
        <xdr:cNvPr id="198" name="TextBox 197"/>
        <xdr:cNvSpPr txBox="1"/>
      </xdr:nvSpPr>
      <xdr:spPr>
        <a:xfrm>
          <a:off x="6073140" y="6400800"/>
          <a:ext cx="7848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ERE Stage</a:t>
          </a:r>
        </a:p>
      </xdr:txBody>
    </xdr:sp>
    <xdr:clientData/>
  </xdr:twoCellAnchor>
  <xdr:twoCellAnchor>
    <xdr:from>
      <xdr:col>12</xdr:col>
      <xdr:colOff>147457</xdr:colOff>
      <xdr:row>35</xdr:row>
      <xdr:rowOff>10503</xdr:rowOff>
    </xdr:from>
    <xdr:to>
      <xdr:col>13</xdr:col>
      <xdr:colOff>452257</xdr:colOff>
      <xdr:row>36</xdr:row>
      <xdr:rowOff>35834</xdr:rowOff>
    </xdr:to>
    <xdr:sp macro="" textlink="">
      <xdr:nvSpPr>
        <xdr:cNvPr id="199" name="TextBox 198"/>
        <xdr:cNvSpPr txBox="1"/>
      </xdr:nvSpPr>
      <xdr:spPr>
        <a:xfrm>
          <a:off x="7437943" y="6497800"/>
          <a:ext cx="912341" cy="210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Basic Freight</a:t>
          </a:r>
        </a:p>
      </xdr:txBody>
    </xdr:sp>
    <xdr:clientData/>
  </xdr:twoCellAnchor>
  <xdr:twoCellAnchor>
    <xdr:from>
      <xdr:col>12</xdr:col>
      <xdr:colOff>457200</xdr:colOff>
      <xdr:row>28</xdr:row>
      <xdr:rowOff>137160</xdr:rowOff>
    </xdr:from>
    <xdr:to>
      <xdr:col>14</xdr:col>
      <xdr:colOff>152400</xdr:colOff>
      <xdr:row>29</xdr:row>
      <xdr:rowOff>160020</xdr:rowOff>
    </xdr:to>
    <xdr:sp macro="" textlink="">
      <xdr:nvSpPr>
        <xdr:cNvPr id="200" name="TextBox 199"/>
        <xdr:cNvSpPr txBox="1"/>
      </xdr:nvSpPr>
      <xdr:spPr>
        <a:xfrm>
          <a:off x="7772400" y="5257800"/>
          <a:ext cx="9144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ysClr val="windowText" lastClr="000000"/>
              </a:solidFill>
              <a:latin typeface="Arial" panose="020B0604020202020204" pitchFamily="34" charset="0"/>
              <a:cs typeface="Arial" panose="020B0604020202020204" pitchFamily="34" charset="0"/>
            </a:rPr>
            <a:t>Final Amount</a:t>
          </a:r>
        </a:p>
      </xdr:txBody>
    </xdr:sp>
    <xdr:clientData/>
  </xdr:twoCellAnchor>
  <xdr:twoCellAnchor>
    <xdr:from>
      <xdr:col>8</xdr:col>
      <xdr:colOff>480060</xdr:colOff>
      <xdr:row>25</xdr:row>
      <xdr:rowOff>22860</xdr:rowOff>
    </xdr:from>
    <xdr:to>
      <xdr:col>11</xdr:col>
      <xdr:colOff>0</xdr:colOff>
      <xdr:row>27</xdr:row>
      <xdr:rowOff>38100</xdr:rowOff>
    </xdr:to>
    <xdr:sp macro="" textlink="">
      <xdr:nvSpPr>
        <xdr:cNvPr id="201" name="TextBox 200"/>
        <xdr:cNvSpPr txBox="1"/>
      </xdr:nvSpPr>
      <xdr:spPr>
        <a:xfrm>
          <a:off x="5356860" y="4594860"/>
          <a:ext cx="1348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ysClr val="windowText" lastClr="000000"/>
              </a:solidFill>
              <a:latin typeface="Arial" panose="020B0604020202020204" pitchFamily="34" charset="0"/>
              <a:cs typeface="Arial" panose="020B0604020202020204" pitchFamily="34" charset="0"/>
            </a:rPr>
            <a:t>ESS</a:t>
          </a:r>
        </a:p>
        <a:p>
          <a:r>
            <a:rPr lang="en-IN" sz="900" baseline="0">
              <a:solidFill>
                <a:sysClr val="windowText" lastClr="000000"/>
              </a:solidFill>
              <a:latin typeface="Arial" panose="020B0604020202020204" pitchFamily="34" charset="0"/>
              <a:cs typeface="Arial" panose="020B0604020202020204" pitchFamily="34" charset="0"/>
            </a:rPr>
            <a:t>Shipment Request</a:t>
          </a:r>
        </a:p>
      </xdr:txBody>
    </xdr:sp>
    <xdr:clientData/>
  </xdr:twoCellAnchor>
  <xdr:twoCellAnchor>
    <xdr:from>
      <xdr:col>12</xdr:col>
      <xdr:colOff>335280</xdr:colOff>
      <xdr:row>29</xdr:row>
      <xdr:rowOff>83820</xdr:rowOff>
    </xdr:from>
    <xdr:to>
      <xdr:col>14</xdr:col>
      <xdr:colOff>213360</xdr:colOff>
      <xdr:row>32</xdr:row>
      <xdr:rowOff>45720</xdr:rowOff>
    </xdr:to>
    <xdr:sp macro="" textlink="">
      <xdr:nvSpPr>
        <xdr:cNvPr id="203" name="TextBox 202"/>
        <xdr:cNvSpPr txBox="1"/>
      </xdr:nvSpPr>
      <xdr:spPr>
        <a:xfrm>
          <a:off x="7650480" y="5387340"/>
          <a:ext cx="10972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800" baseline="0">
              <a:solidFill>
                <a:schemeClr val="bg2">
                  <a:lumMod val="50000"/>
                </a:schemeClr>
              </a:solidFill>
              <a:latin typeface="Arial" panose="020B0604020202020204" pitchFamily="34" charset="0"/>
              <a:cs typeface="Arial" panose="020B0604020202020204" pitchFamily="34" charset="0"/>
            </a:rPr>
            <a:t>Calculated is copied to the shipment cost</a:t>
          </a:r>
        </a:p>
        <a:p>
          <a:r>
            <a:rPr lang="en-IN" sz="800" baseline="0">
              <a:solidFill>
                <a:schemeClr val="bg2">
                  <a:lumMod val="50000"/>
                </a:schemeClr>
              </a:solidFill>
              <a:latin typeface="Arial" panose="020B0604020202020204" pitchFamily="34" charset="0"/>
              <a:cs typeface="Arial" panose="020B0604020202020204" pitchFamily="34" charset="0"/>
            </a:rPr>
            <a:t> sub-items</a:t>
          </a:r>
        </a:p>
      </xdr:txBody>
    </xdr:sp>
    <xdr:clientData/>
  </xdr:twoCellAnchor>
  <xdr:twoCellAnchor>
    <xdr:from>
      <xdr:col>8</xdr:col>
      <xdr:colOff>495300</xdr:colOff>
      <xdr:row>28</xdr:row>
      <xdr:rowOff>129540</xdr:rowOff>
    </xdr:from>
    <xdr:to>
      <xdr:col>9</xdr:col>
      <xdr:colOff>533400</xdr:colOff>
      <xdr:row>30</xdr:row>
      <xdr:rowOff>23226</xdr:rowOff>
    </xdr:to>
    <xdr:sp macro="" textlink="pivottables!BK4">
      <xdr:nvSpPr>
        <xdr:cNvPr id="204" name="TextBox 203"/>
        <xdr:cNvSpPr txBox="1"/>
      </xdr:nvSpPr>
      <xdr:spPr>
        <a:xfrm>
          <a:off x="5372100" y="5250180"/>
          <a:ext cx="647700" cy="259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4E0A5F8-72DF-4EAC-9B11-048EE205EF2A}" type="TxLink">
            <a:rPr lang="en-US" sz="1000" b="1" i="0" u="none" strike="noStrike">
              <a:solidFill>
                <a:sysClr val="windowText" lastClr="000000"/>
              </a:solidFill>
              <a:latin typeface="Calibri"/>
              <a:ea typeface="Calibri"/>
              <a:cs typeface="Calibri"/>
            </a:rPr>
            <a:pPr/>
            <a:t> $706 </a:t>
          </a:fld>
          <a:endParaRPr lang="en-IN" sz="1000" b="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472440</xdr:colOff>
      <xdr:row>31</xdr:row>
      <xdr:rowOff>175054</xdr:rowOff>
    </xdr:from>
    <xdr:to>
      <xdr:col>9</xdr:col>
      <xdr:colOff>510540</xdr:colOff>
      <xdr:row>33</xdr:row>
      <xdr:rowOff>66269</xdr:rowOff>
    </xdr:to>
    <xdr:sp macro="" textlink="pivottables!BL4">
      <xdr:nvSpPr>
        <xdr:cNvPr id="206" name="TextBox 205"/>
        <xdr:cNvSpPr txBox="1"/>
      </xdr:nvSpPr>
      <xdr:spPr>
        <a:xfrm>
          <a:off x="5332764" y="5920946"/>
          <a:ext cx="645641" cy="261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2E74AEE-B652-44B1-A696-C75B9BD51BBF}" type="TxLink">
            <a:rPr lang="en-US" sz="1000" b="1" i="0" u="none" strike="noStrike">
              <a:solidFill>
                <a:srgbClr val="000000"/>
              </a:solidFill>
              <a:latin typeface="Calibri"/>
              <a:ea typeface="Calibri"/>
              <a:cs typeface="Calibri"/>
            </a:rPr>
            <a:pPr/>
            <a:t> $1,086 </a:t>
          </a:fld>
          <a:endParaRPr lang="en-IN" sz="1000" b="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83820</xdr:colOff>
      <xdr:row>34</xdr:row>
      <xdr:rowOff>160020</xdr:rowOff>
    </xdr:from>
    <xdr:to>
      <xdr:col>10</xdr:col>
      <xdr:colOff>121920</xdr:colOff>
      <xdr:row>36</xdr:row>
      <xdr:rowOff>53706</xdr:rowOff>
    </xdr:to>
    <xdr:sp macro="" textlink="pivottables!BM4">
      <xdr:nvSpPr>
        <xdr:cNvPr id="207" name="TextBox 206"/>
        <xdr:cNvSpPr txBox="1"/>
      </xdr:nvSpPr>
      <xdr:spPr>
        <a:xfrm>
          <a:off x="5570220" y="6377940"/>
          <a:ext cx="647700" cy="259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32C12D9-42DE-4958-80F1-4146CFBC5289}" type="TxLink">
            <a:rPr lang="en-US" sz="1000" b="1" i="0" u="none" strike="noStrike">
              <a:solidFill>
                <a:srgbClr val="000000"/>
              </a:solidFill>
              <a:latin typeface="Calibri"/>
              <a:ea typeface="Calibri"/>
              <a:cs typeface="Calibri"/>
            </a:rPr>
            <a:pPr/>
            <a:t> $923 </a:t>
          </a:fld>
          <a:endParaRPr lang="en-IN" sz="1000" b="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11</xdr:col>
      <xdr:colOff>266700</xdr:colOff>
      <xdr:row>34</xdr:row>
      <xdr:rowOff>160020</xdr:rowOff>
    </xdr:from>
    <xdr:to>
      <xdr:col>12</xdr:col>
      <xdr:colOff>304800</xdr:colOff>
      <xdr:row>36</xdr:row>
      <xdr:rowOff>53706</xdr:rowOff>
    </xdr:to>
    <xdr:sp macro="" textlink="pivottables!BN4">
      <xdr:nvSpPr>
        <xdr:cNvPr id="208" name="TextBox 207"/>
        <xdr:cNvSpPr txBox="1"/>
      </xdr:nvSpPr>
      <xdr:spPr>
        <a:xfrm>
          <a:off x="6972300" y="6377940"/>
          <a:ext cx="647700" cy="259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872302B-E54F-427B-8B39-ABEDB16E684E}" type="TxLink">
            <a:rPr lang="en-US" sz="1000" b="1" i="0" u="none" strike="noStrike">
              <a:solidFill>
                <a:srgbClr val="000000"/>
              </a:solidFill>
              <a:latin typeface="Calibri"/>
              <a:ea typeface="Calibri"/>
              <a:cs typeface="Calibri"/>
            </a:rPr>
            <a:pPr/>
            <a:t> $1,630 </a:t>
          </a:fld>
          <a:endParaRPr lang="en-IN" sz="1000" b="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12</xdr:col>
      <xdr:colOff>548640</xdr:colOff>
      <xdr:row>27</xdr:row>
      <xdr:rowOff>129540</xdr:rowOff>
    </xdr:from>
    <xdr:to>
      <xdr:col>13</xdr:col>
      <xdr:colOff>586740</xdr:colOff>
      <xdr:row>29</xdr:row>
      <xdr:rowOff>23226</xdr:rowOff>
    </xdr:to>
    <xdr:sp macro="" textlink="pivottables!BO4">
      <xdr:nvSpPr>
        <xdr:cNvPr id="209" name="TextBox 208"/>
        <xdr:cNvSpPr txBox="1"/>
      </xdr:nvSpPr>
      <xdr:spPr>
        <a:xfrm>
          <a:off x="7863840" y="5067300"/>
          <a:ext cx="647700" cy="259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63B0F5B-66E9-42DB-A185-798BC090D59B}" type="TxLink">
            <a:rPr lang="en-US" sz="1000" b="1" i="0" u="none" strike="noStrike">
              <a:solidFill>
                <a:srgbClr val="000000"/>
              </a:solidFill>
              <a:latin typeface="Calibri"/>
              <a:ea typeface="Calibri"/>
              <a:cs typeface="Calibri"/>
            </a:rPr>
            <a:pPr/>
            <a:t> $1,358 </a:t>
          </a:fld>
          <a:endParaRPr lang="en-IN" sz="1000" b="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12647</xdr:colOff>
      <xdr:row>31</xdr:row>
      <xdr:rowOff>85327</xdr:rowOff>
    </xdr:from>
    <xdr:to>
      <xdr:col>9</xdr:col>
      <xdr:colOff>104087</xdr:colOff>
      <xdr:row>31</xdr:row>
      <xdr:rowOff>175445</xdr:rowOff>
    </xdr:to>
    <xdr:grpSp>
      <xdr:nvGrpSpPr>
        <xdr:cNvPr id="218" name="Group 217"/>
        <xdr:cNvGrpSpPr/>
      </xdr:nvGrpSpPr>
      <xdr:grpSpPr>
        <a:xfrm>
          <a:off x="5480512" y="5831219"/>
          <a:ext cx="91440" cy="90118"/>
          <a:chOff x="5488999" y="5727560"/>
          <a:chExt cx="91440" cy="90118"/>
        </a:xfrm>
      </xdr:grpSpPr>
      <xdr:sp macro="" textlink="">
        <xdr:nvSpPr>
          <xdr:cNvPr id="210" name="Oval 209"/>
          <xdr:cNvSpPr/>
        </xdr:nvSpPr>
        <xdr:spPr>
          <a:xfrm>
            <a:off x="5488999" y="5727560"/>
            <a:ext cx="91440" cy="88193"/>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11" name="Picture 210"/>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5490040" y="5732488"/>
            <a:ext cx="89019" cy="85190"/>
          </a:xfrm>
          <a:prstGeom prst="rect">
            <a:avLst/>
          </a:prstGeom>
          <a:ln>
            <a:noFill/>
          </a:ln>
        </xdr:spPr>
      </xdr:pic>
    </xdr:grpSp>
    <xdr:clientData/>
  </xdr:twoCellAnchor>
  <xdr:twoCellAnchor>
    <xdr:from>
      <xdr:col>11</xdr:col>
      <xdr:colOff>215950</xdr:colOff>
      <xdr:row>35</xdr:row>
      <xdr:rowOff>96221</xdr:rowOff>
    </xdr:from>
    <xdr:to>
      <xdr:col>11</xdr:col>
      <xdr:colOff>306068</xdr:colOff>
      <xdr:row>36</xdr:row>
      <xdr:rowOff>4781</xdr:rowOff>
    </xdr:to>
    <xdr:grpSp>
      <xdr:nvGrpSpPr>
        <xdr:cNvPr id="219" name="Group 218"/>
        <xdr:cNvGrpSpPr/>
      </xdr:nvGrpSpPr>
      <xdr:grpSpPr>
        <a:xfrm rot="16200000">
          <a:off x="6896999" y="6585415"/>
          <a:ext cx="93912" cy="90118"/>
          <a:chOff x="5488999" y="5727560"/>
          <a:chExt cx="91440" cy="90118"/>
        </a:xfrm>
      </xdr:grpSpPr>
      <xdr:sp macro="" textlink="">
        <xdr:nvSpPr>
          <xdr:cNvPr id="220" name="Oval 219"/>
          <xdr:cNvSpPr/>
        </xdr:nvSpPr>
        <xdr:spPr>
          <a:xfrm>
            <a:off x="5488999" y="5727560"/>
            <a:ext cx="91440" cy="88193"/>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21" name="Picture 220"/>
          <xdr:cNvPicPr>
            <a:picLocks noChangeAspect="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tretch>
            <a:fillRect/>
          </a:stretch>
        </xdr:blipFill>
        <xdr:spPr>
          <a:xfrm>
            <a:off x="5490040" y="5732488"/>
            <a:ext cx="89019" cy="85190"/>
          </a:xfrm>
          <a:prstGeom prst="rect">
            <a:avLst/>
          </a:prstGeom>
          <a:ln>
            <a:noFill/>
          </a:ln>
        </xdr:spPr>
      </xdr:pic>
    </xdr:grpSp>
    <xdr:clientData/>
  </xdr:twoCellAnchor>
  <xdr:twoCellAnchor>
    <xdr:from>
      <xdr:col>9</xdr:col>
      <xdr:colOff>71170</xdr:colOff>
      <xdr:row>35</xdr:row>
      <xdr:rowOff>88601</xdr:rowOff>
    </xdr:from>
    <xdr:to>
      <xdr:col>9</xdr:col>
      <xdr:colOff>161288</xdr:colOff>
      <xdr:row>35</xdr:row>
      <xdr:rowOff>180041</xdr:rowOff>
    </xdr:to>
    <xdr:grpSp>
      <xdr:nvGrpSpPr>
        <xdr:cNvPr id="222" name="Group 221"/>
        <xdr:cNvGrpSpPr/>
      </xdr:nvGrpSpPr>
      <xdr:grpSpPr>
        <a:xfrm rot="17280000">
          <a:off x="5538374" y="6576559"/>
          <a:ext cx="91440" cy="90118"/>
          <a:chOff x="5488999" y="5727560"/>
          <a:chExt cx="91440" cy="90118"/>
        </a:xfrm>
      </xdr:grpSpPr>
      <xdr:sp macro="" textlink="">
        <xdr:nvSpPr>
          <xdr:cNvPr id="223" name="Oval 222"/>
          <xdr:cNvSpPr/>
        </xdr:nvSpPr>
        <xdr:spPr>
          <a:xfrm>
            <a:off x="5488999" y="5727560"/>
            <a:ext cx="91440" cy="88193"/>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24" name="Picture 223"/>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5490040" y="5732488"/>
            <a:ext cx="89019" cy="85190"/>
          </a:xfrm>
          <a:prstGeom prst="rect">
            <a:avLst/>
          </a:prstGeom>
          <a:ln>
            <a:noFill/>
          </a:ln>
        </xdr:spPr>
      </xdr:pic>
    </xdr:grpSp>
    <xdr:clientData/>
  </xdr:twoCellAnchor>
  <xdr:twoCellAnchor>
    <xdr:from>
      <xdr:col>13</xdr:col>
      <xdr:colOff>390549</xdr:colOff>
      <xdr:row>32</xdr:row>
      <xdr:rowOff>53087</xdr:rowOff>
    </xdr:from>
    <xdr:to>
      <xdr:col>13</xdr:col>
      <xdr:colOff>481989</xdr:colOff>
      <xdr:row>32</xdr:row>
      <xdr:rowOff>141280</xdr:rowOff>
    </xdr:to>
    <xdr:grpSp>
      <xdr:nvGrpSpPr>
        <xdr:cNvPr id="225" name="Group 224"/>
        <xdr:cNvGrpSpPr/>
      </xdr:nvGrpSpPr>
      <xdr:grpSpPr>
        <a:xfrm rot="10800000">
          <a:off x="8288576" y="5984330"/>
          <a:ext cx="91440" cy="88193"/>
          <a:chOff x="5488999" y="5727560"/>
          <a:chExt cx="91440" cy="88193"/>
        </a:xfrm>
      </xdr:grpSpPr>
      <xdr:sp macro="" textlink="">
        <xdr:nvSpPr>
          <xdr:cNvPr id="226" name="Oval 225"/>
          <xdr:cNvSpPr/>
        </xdr:nvSpPr>
        <xdr:spPr>
          <a:xfrm>
            <a:off x="5488999" y="5727560"/>
            <a:ext cx="91440" cy="88193"/>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27" name="Picture 226"/>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5490040" y="5729697"/>
            <a:ext cx="89019" cy="85190"/>
          </a:xfrm>
          <a:prstGeom prst="rect">
            <a:avLst/>
          </a:prstGeom>
          <a:ln>
            <a:noFill/>
          </a:ln>
        </xdr:spPr>
      </xdr:pic>
    </xdr:grpSp>
    <xdr:clientData/>
  </xdr:twoCellAnchor>
  <xdr:twoCellAnchor>
    <xdr:from>
      <xdr:col>11</xdr:col>
      <xdr:colOff>510540</xdr:colOff>
      <xdr:row>24</xdr:row>
      <xdr:rowOff>129540</xdr:rowOff>
    </xdr:from>
    <xdr:to>
      <xdr:col>14</xdr:col>
      <xdr:colOff>152400</xdr:colOff>
      <xdr:row>26</xdr:row>
      <xdr:rowOff>144780</xdr:rowOff>
    </xdr:to>
    <xdr:sp macro="" textlink="">
      <xdr:nvSpPr>
        <xdr:cNvPr id="228" name="TextBox 227"/>
        <xdr:cNvSpPr txBox="1"/>
      </xdr:nvSpPr>
      <xdr:spPr>
        <a:xfrm>
          <a:off x="7216140" y="4518660"/>
          <a:ext cx="14706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800" b="1" baseline="0">
              <a:solidFill>
                <a:sysClr val="windowText" lastClr="000000"/>
              </a:solidFill>
              <a:latin typeface="Arial" panose="020B0604020202020204" pitchFamily="34" charset="0"/>
              <a:cs typeface="Arial" panose="020B0604020202020204" pitchFamily="34" charset="0"/>
            </a:rPr>
            <a:t>Shipment Cost Settlement</a:t>
          </a:r>
        </a:p>
      </xdr:txBody>
    </xdr:sp>
    <xdr:clientData/>
  </xdr:twoCellAnchor>
  <xdr:twoCellAnchor>
    <xdr:from>
      <xdr:col>14</xdr:col>
      <xdr:colOff>426720</xdr:colOff>
      <xdr:row>26</xdr:row>
      <xdr:rowOff>114300</xdr:rowOff>
    </xdr:from>
    <xdr:to>
      <xdr:col>18</xdr:col>
      <xdr:colOff>273566</xdr:colOff>
      <xdr:row>37</xdr:row>
      <xdr:rowOff>22860</xdr:rowOff>
    </xdr:to>
    <xdr:sp macro="" textlink="">
      <xdr:nvSpPr>
        <xdr:cNvPr id="230" name="Rounded Rectangle 229"/>
        <xdr:cNvSpPr/>
      </xdr:nvSpPr>
      <xdr:spPr>
        <a:xfrm>
          <a:off x="8961120" y="4869180"/>
          <a:ext cx="2285246" cy="1920240"/>
        </a:xfrm>
        <a:prstGeom prst="roundRect">
          <a:avLst>
            <a:gd name="adj" fmla="val 33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480060</xdr:colOff>
      <xdr:row>27</xdr:row>
      <xdr:rowOff>7620</xdr:rowOff>
    </xdr:from>
    <xdr:to>
      <xdr:col>15</xdr:col>
      <xdr:colOff>487680</xdr:colOff>
      <xdr:row>28</xdr:row>
      <xdr:rowOff>82337</xdr:rowOff>
    </xdr:to>
    <xdr:sp macro="" textlink="">
      <xdr:nvSpPr>
        <xdr:cNvPr id="231" name="TextBox 230"/>
        <xdr:cNvSpPr txBox="1"/>
      </xdr:nvSpPr>
      <xdr:spPr>
        <a:xfrm>
          <a:off x="9014460" y="4945380"/>
          <a:ext cx="617220" cy="25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aseline="0">
              <a:solidFill>
                <a:sysClr val="windowText" lastClr="000000"/>
              </a:solidFill>
              <a:latin typeface="Arial" panose="020B0604020202020204" pitchFamily="34" charset="0"/>
              <a:cs typeface="Arial" panose="020B0604020202020204" pitchFamily="34" charset="0"/>
            </a:rPr>
            <a:t>Load</a:t>
          </a:r>
        </a:p>
      </xdr:txBody>
    </xdr:sp>
    <xdr:clientData/>
  </xdr:twoCellAnchor>
  <xdr:twoCellAnchor>
    <xdr:from>
      <xdr:col>14</xdr:col>
      <xdr:colOff>531055</xdr:colOff>
      <xdr:row>28</xdr:row>
      <xdr:rowOff>89118</xdr:rowOff>
    </xdr:from>
    <xdr:to>
      <xdr:col>15</xdr:col>
      <xdr:colOff>586740</xdr:colOff>
      <xdr:row>29</xdr:row>
      <xdr:rowOff>165684</xdr:rowOff>
    </xdr:to>
    <xdr:sp macro="" textlink="pivottables!CA4">
      <xdr:nvSpPr>
        <xdr:cNvPr id="232" name="TextBox 231"/>
        <xdr:cNvSpPr txBox="1"/>
      </xdr:nvSpPr>
      <xdr:spPr>
        <a:xfrm>
          <a:off x="9065455" y="5209758"/>
          <a:ext cx="665285" cy="259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5B4337E-238B-4AB9-8F0E-1D1A5B169883}" type="TxLink">
            <a:rPr lang="en-US" sz="1100" b="1" i="0" u="none" strike="noStrike">
              <a:solidFill>
                <a:srgbClr val="3749AB"/>
              </a:solidFill>
              <a:latin typeface="Arial" panose="020B0604020202020204" pitchFamily="34" charset="0"/>
              <a:ea typeface="Calibri"/>
              <a:cs typeface="Arial" panose="020B0604020202020204" pitchFamily="34" charset="0"/>
            </a:rPr>
            <a:pPr/>
            <a:t>68.8</a:t>
          </a:fld>
          <a:endParaRPr lang="en-IN" sz="1100" b="1">
            <a:solidFill>
              <a:srgbClr val="3749AB"/>
            </a:solidFill>
            <a:latin typeface="Arial" panose="020B0604020202020204" pitchFamily="34" charset="0"/>
            <a:cs typeface="Arial" panose="020B0604020202020204" pitchFamily="34" charset="0"/>
          </a:endParaRPr>
        </a:p>
      </xdr:txBody>
    </xdr:sp>
    <xdr:clientData/>
  </xdr:twoCellAnchor>
  <xdr:twoCellAnchor>
    <xdr:from>
      <xdr:col>15</xdr:col>
      <xdr:colOff>358140</xdr:colOff>
      <xdr:row>28</xdr:row>
      <xdr:rowOff>96738</xdr:rowOff>
    </xdr:from>
    <xdr:to>
      <xdr:col>16</xdr:col>
      <xdr:colOff>396240</xdr:colOff>
      <xdr:row>29</xdr:row>
      <xdr:rowOff>171455</xdr:rowOff>
    </xdr:to>
    <xdr:sp macro="" textlink="">
      <xdr:nvSpPr>
        <xdr:cNvPr id="233" name="TextBox 232"/>
        <xdr:cNvSpPr txBox="1"/>
      </xdr:nvSpPr>
      <xdr:spPr>
        <a:xfrm>
          <a:off x="9502140" y="5217378"/>
          <a:ext cx="647700" cy="25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baseline="0">
              <a:solidFill>
                <a:schemeClr val="accent1">
                  <a:lumMod val="75000"/>
                </a:schemeClr>
              </a:solidFill>
              <a:latin typeface="Arial" panose="020B0604020202020204" pitchFamily="34" charset="0"/>
              <a:cs typeface="Arial" panose="020B0604020202020204" pitchFamily="34" charset="0"/>
            </a:rPr>
            <a:t>Tons  </a:t>
          </a:r>
          <a:r>
            <a:rPr lang="en-IN" sz="1100" b="0" baseline="0">
              <a:solidFill>
                <a:schemeClr val="accent1">
                  <a:lumMod val="75000"/>
                </a:schemeClr>
              </a:solidFill>
              <a:latin typeface="Arial" panose="020B0604020202020204" pitchFamily="34" charset="0"/>
              <a:cs typeface="Arial" panose="020B0604020202020204" pitchFamily="34" charset="0"/>
            </a:rPr>
            <a:t>/</a:t>
          </a:r>
        </a:p>
      </xdr:txBody>
    </xdr:sp>
    <xdr:clientData/>
  </xdr:twoCellAnchor>
  <xdr:twoCellAnchor>
    <xdr:from>
      <xdr:col>16</xdr:col>
      <xdr:colOff>297180</xdr:colOff>
      <xdr:row>28</xdr:row>
      <xdr:rowOff>106680</xdr:rowOff>
    </xdr:from>
    <xdr:to>
      <xdr:col>17</xdr:col>
      <xdr:colOff>63305</xdr:colOff>
      <xdr:row>30</xdr:row>
      <xdr:rowOff>366</xdr:rowOff>
    </xdr:to>
    <xdr:sp macro="" textlink="pivottables!BZ4">
      <xdr:nvSpPr>
        <xdr:cNvPr id="234" name="TextBox 233"/>
        <xdr:cNvSpPr txBox="1"/>
      </xdr:nvSpPr>
      <xdr:spPr>
        <a:xfrm>
          <a:off x="10050780" y="5227320"/>
          <a:ext cx="375725" cy="259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17482CF-ACFC-434F-BEA5-AA771AF9246D}" type="TxLink">
            <a:rPr lang="en-US" sz="900" b="0" i="0" u="none" strike="noStrike">
              <a:solidFill>
                <a:srgbClr val="3749AB"/>
              </a:solidFill>
              <a:latin typeface="Arial" panose="020B0604020202020204" pitchFamily="34" charset="0"/>
              <a:ea typeface="Calibri"/>
              <a:cs typeface="Arial" panose="020B0604020202020204" pitchFamily="34" charset="0"/>
            </a:rPr>
            <a:pPr/>
            <a:t>4</a:t>
          </a:fld>
          <a:endParaRPr lang="en-IN" sz="900" b="0">
            <a:solidFill>
              <a:srgbClr val="3749AB"/>
            </a:solidFill>
            <a:latin typeface="Arial" panose="020B0604020202020204" pitchFamily="34" charset="0"/>
            <a:cs typeface="Arial" panose="020B0604020202020204" pitchFamily="34" charset="0"/>
          </a:endParaRPr>
        </a:p>
      </xdr:txBody>
    </xdr:sp>
    <xdr:clientData/>
  </xdr:twoCellAnchor>
  <xdr:twoCellAnchor>
    <xdr:from>
      <xdr:col>16</xdr:col>
      <xdr:colOff>464820</xdr:colOff>
      <xdr:row>28</xdr:row>
      <xdr:rowOff>99060</xdr:rowOff>
    </xdr:from>
    <xdr:to>
      <xdr:col>17</xdr:col>
      <xdr:colOff>411480</xdr:colOff>
      <xdr:row>29</xdr:row>
      <xdr:rowOff>173777</xdr:rowOff>
    </xdr:to>
    <xdr:sp macro="" textlink="">
      <xdr:nvSpPr>
        <xdr:cNvPr id="235" name="TextBox 234"/>
        <xdr:cNvSpPr txBox="1"/>
      </xdr:nvSpPr>
      <xdr:spPr>
        <a:xfrm>
          <a:off x="10218420" y="5219700"/>
          <a:ext cx="556260" cy="25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accent1">
                  <a:lumMod val="75000"/>
                </a:schemeClr>
              </a:solidFill>
              <a:latin typeface="Arial" panose="020B0604020202020204" pitchFamily="34" charset="0"/>
              <a:cs typeface="Arial" panose="020B0604020202020204" pitchFamily="34" charset="0"/>
            </a:rPr>
            <a:t>Freight</a:t>
          </a:r>
        </a:p>
      </xdr:txBody>
    </xdr:sp>
    <xdr:clientData/>
  </xdr:twoCellAnchor>
  <xdr:twoCellAnchor>
    <xdr:from>
      <xdr:col>14</xdr:col>
      <xdr:colOff>543365</xdr:colOff>
      <xdr:row>31</xdr:row>
      <xdr:rowOff>22860</xdr:rowOff>
    </xdr:from>
    <xdr:to>
      <xdr:col>16</xdr:col>
      <xdr:colOff>444305</xdr:colOff>
      <xdr:row>32</xdr:row>
      <xdr:rowOff>16231</xdr:rowOff>
    </xdr:to>
    <xdr:sp macro="" textlink="">
      <xdr:nvSpPr>
        <xdr:cNvPr id="236" name="TextBox 235"/>
        <xdr:cNvSpPr txBox="1"/>
      </xdr:nvSpPr>
      <xdr:spPr>
        <a:xfrm>
          <a:off x="9048933" y="5768752"/>
          <a:ext cx="1116021" cy="178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Wood</a:t>
          </a:r>
        </a:p>
      </xdr:txBody>
    </xdr:sp>
    <xdr:clientData/>
  </xdr:twoCellAnchor>
  <xdr:twoCellAnchor>
    <xdr:from>
      <xdr:col>14</xdr:col>
      <xdr:colOff>543365</xdr:colOff>
      <xdr:row>32</xdr:row>
      <xdr:rowOff>137160</xdr:rowOff>
    </xdr:from>
    <xdr:to>
      <xdr:col>16</xdr:col>
      <xdr:colOff>444305</xdr:colOff>
      <xdr:row>33</xdr:row>
      <xdr:rowOff>130531</xdr:rowOff>
    </xdr:to>
    <xdr:sp macro="" textlink="">
      <xdr:nvSpPr>
        <xdr:cNvPr id="238" name="TextBox 237"/>
        <xdr:cNvSpPr txBox="1"/>
      </xdr:nvSpPr>
      <xdr:spPr>
        <a:xfrm>
          <a:off x="9048933" y="6068403"/>
          <a:ext cx="1116021" cy="178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Sand</a:t>
          </a:r>
        </a:p>
      </xdr:txBody>
    </xdr:sp>
    <xdr:clientData/>
  </xdr:twoCellAnchor>
  <xdr:twoCellAnchor>
    <xdr:from>
      <xdr:col>14</xdr:col>
      <xdr:colOff>543365</xdr:colOff>
      <xdr:row>33</xdr:row>
      <xdr:rowOff>167640</xdr:rowOff>
    </xdr:from>
    <xdr:to>
      <xdr:col>16</xdr:col>
      <xdr:colOff>83821</xdr:colOff>
      <xdr:row>36</xdr:row>
      <xdr:rowOff>15240</xdr:rowOff>
    </xdr:to>
    <xdr:sp macro="" textlink="">
      <xdr:nvSpPr>
        <xdr:cNvPr id="239" name="TextBox 238"/>
        <xdr:cNvSpPr txBox="1"/>
      </xdr:nvSpPr>
      <xdr:spPr>
        <a:xfrm>
          <a:off x="9048933" y="6284235"/>
          <a:ext cx="755537" cy="403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2">
                  <a:lumMod val="50000"/>
                </a:schemeClr>
              </a:solidFill>
              <a:latin typeface="Arial" panose="020B0604020202020204" pitchFamily="34" charset="0"/>
              <a:cs typeface="Arial" panose="020B0604020202020204" pitchFamily="34" charset="0"/>
            </a:rPr>
            <a:t>Iron</a:t>
          </a:r>
        </a:p>
      </xdr:txBody>
    </xdr:sp>
    <xdr:clientData/>
  </xdr:twoCellAnchor>
  <xdr:twoCellAnchor>
    <xdr:from>
      <xdr:col>17</xdr:col>
      <xdr:colOff>213360</xdr:colOff>
      <xdr:row>30</xdr:row>
      <xdr:rowOff>167236</xdr:rowOff>
    </xdr:from>
    <xdr:to>
      <xdr:col>17</xdr:col>
      <xdr:colOff>581465</xdr:colOff>
      <xdr:row>35</xdr:row>
      <xdr:rowOff>77072</xdr:rowOff>
    </xdr:to>
    <xdr:grpSp>
      <xdr:nvGrpSpPr>
        <xdr:cNvPr id="246" name="Group 245"/>
        <xdr:cNvGrpSpPr/>
      </xdr:nvGrpSpPr>
      <xdr:grpSpPr>
        <a:xfrm>
          <a:off x="10541549" y="5727777"/>
          <a:ext cx="368105" cy="836592"/>
          <a:chOff x="9906000" y="5676496"/>
          <a:chExt cx="368105" cy="824236"/>
        </a:xfrm>
      </xdr:grpSpPr>
      <xdr:sp macro="" textlink="pivottables!BX4">
        <xdr:nvSpPr>
          <xdr:cNvPr id="237" name="TextBox 236"/>
          <xdr:cNvSpPr txBox="1"/>
        </xdr:nvSpPr>
        <xdr:spPr>
          <a:xfrm>
            <a:off x="9906000" y="5676496"/>
            <a:ext cx="352865" cy="199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1E97485-8E23-4BEA-A774-370DFBA2C944}" type="TxLink">
              <a:rPr lang="en-US" sz="1050" b="1" i="0" u="none" strike="noStrike">
                <a:solidFill>
                  <a:srgbClr val="000000"/>
                </a:solidFill>
                <a:latin typeface="Calibri"/>
                <a:ea typeface="Calibri"/>
                <a:cs typeface="Calibri"/>
              </a:rPr>
              <a:pPr/>
              <a:t>#REF!</a:t>
            </a:fld>
            <a:endParaRPr lang="en-IN" sz="1050" b="1">
              <a:solidFill>
                <a:schemeClr val="accent1">
                  <a:lumMod val="75000"/>
                </a:schemeClr>
              </a:solidFill>
              <a:latin typeface="Arial" panose="020B0604020202020204" pitchFamily="34" charset="0"/>
              <a:cs typeface="Arial" panose="020B0604020202020204" pitchFamily="34" charset="0"/>
            </a:endParaRPr>
          </a:p>
        </xdr:txBody>
      </xdr:sp>
      <xdr:sp macro="" textlink="pivottables!BW4">
        <xdr:nvSpPr>
          <xdr:cNvPr id="240" name="TextBox 239"/>
          <xdr:cNvSpPr txBox="1"/>
        </xdr:nvSpPr>
        <xdr:spPr>
          <a:xfrm>
            <a:off x="9913620" y="5988916"/>
            <a:ext cx="352865" cy="199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D417752-D2CE-431F-B295-9BF67EDDD464}" type="TxLink">
              <a:rPr lang="en-US" sz="1050" b="1" i="0" u="none" strike="noStrike">
                <a:solidFill>
                  <a:srgbClr val="000000"/>
                </a:solidFill>
                <a:latin typeface="Calibri"/>
                <a:ea typeface="Calibri"/>
                <a:cs typeface="Calibri"/>
              </a:rPr>
              <a:pPr/>
              <a:t>#REF!</a:t>
            </a:fld>
            <a:endParaRPr lang="en-IN" sz="1050" b="1">
              <a:solidFill>
                <a:schemeClr val="accent1">
                  <a:lumMod val="75000"/>
                </a:schemeClr>
              </a:solidFill>
              <a:latin typeface="Arial" panose="020B0604020202020204" pitchFamily="34" charset="0"/>
              <a:cs typeface="Arial" panose="020B0604020202020204" pitchFamily="34" charset="0"/>
            </a:endParaRPr>
          </a:p>
        </xdr:txBody>
      </xdr:sp>
      <xdr:sp macro="" textlink="pivottables!BV4">
        <xdr:nvSpPr>
          <xdr:cNvPr id="241" name="TextBox 240"/>
          <xdr:cNvSpPr txBox="1"/>
        </xdr:nvSpPr>
        <xdr:spPr>
          <a:xfrm>
            <a:off x="9921240" y="6301336"/>
            <a:ext cx="352865" cy="199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28B275F-8499-4133-9BDF-C8E3E9D38C0F}" type="TxLink">
              <a:rPr lang="en-US" sz="1050" b="1" i="0" u="none" strike="noStrike">
                <a:solidFill>
                  <a:srgbClr val="000000"/>
                </a:solidFill>
                <a:latin typeface="Calibri"/>
                <a:ea typeface="Calibri"/>
                <a:cs typeface="Calibri"/>
              </a:rPr>
              <a:pPr/>
              <a:t>4</a:t>
            </a:fld>
            <a:endParaRPr lang="en-IN" sz="1050" b="1">
              <a:solidFill>
                <a:schemeClr val="accent1">
                  <a:lumMod val="75000"/>
                </a:schemeClr>
              </a:solidFill>
              <a:latin typeface="Arial" panose="020B0604020202020204" pitchFamily="34" charset="0"/>
              <a:cs typeface="Arial" panose="020B0604020202020204" pitchFamily="34" charset="0"/>
            </a:endParaRPr>
          </a:p>
        </xdr:txBody>
      </xdr:sp>
    </xdr:grpSp>
    <xdr:clientData/>
  </xdr:twoCellAnchor>
  <xdr:twoCellAnchor>
    <xdr:from>
      <xdr:col>16</xdr:col>
      <xdr:colOff>135726</xdr:colOff>
      <xdr:row>30</xdr:row>
      <xdr:rowOff>182476</xdr:rowOff>
    </xdr:from>
    <xdr:to>
      <xdr:col>17</xdr:col>
      <xdr:colOff>158586</xdr:colOff>
      <xdr:row>35</xdr:row>
      <xdr:rowOff>91440</xdr:rowOff>
    </xdr:to>
    <xdr:grpSp>
      <xdr:nvGrpSpPr>
        <xdr:cNvPr id="245" name="Group 244"/>
        <xdr:cNvGrpSpPr/>
      </xdr:nvGrpSpPr>
      <xdr:grpSpPr>
        <a:xfrm>
          <a:off x="9856375" y="5743017"/>
          <a:ext cx="630400" cy="835720"/>
          <a:chOff x="10538466" y="5676496"/>
          <a:chExt cx="487680" cy="823364"/>
        </a:xfrm>
      </xdr:grpSpPr>
      <xdr:sp macro="" textlink="pivottables!BX5">
        <xdr:nvSpPr>
          <xdr:cNvPr id="242" name="TextBox 241"/>
          <xdr:cNvSpPr txBox="1"/>
        </xdr:nvSpPr>
        <xdr:spPr>
          <a:xfrm>
            <a:off x="10538466" y="5676496"/>
            <a:ext cx="487680" cy="198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9618F0A-6027-4A77-A7D5-D458977D6850}" type="TxLink">
              <a:rPr lang="en-US" sz="1050" b="1" i="0" u="none" strike="noStrike">
                <a:solidFill>
                  <a:srgbClr val="000000"/>
                </a:solidFill>
                <a:latin typeface="Calibri"/>
                <a:ea typeface="Calibri"/>
                <a:cs typeface="Calibri"/>
              </a:rPr>
              <a:pPr/>
              <a:t>#REF!</a:t>
            </a:fld>
            <a:endParaRPr lang="en-IN" sz="1050" b="1">
              <a:solidFill>
                <a:schemeClr val="accent1">
                  <a:lumMod val="75000"/>
                </a:schemeClr>
              </a:solidFill>
              <a:latin typeface="Arial" panose="020B0604020202020204" pitchFamily="34" charset="0"/>
              <a:cs typeface="Arial" panose="020B0604020202020204" pitchFamily="34" charset="0"/>
            </a:endParaRPr>
          </a:p>
        </xdr:txBody>
      </xdr:sp>
      <xdr:sp macro="" textlink="pivottables!BW5">
        <xdr:nvSpPr>
          <xdr:cNvPr id="243" name="TextBox 242"/>
          <xdr:cNvSpPr txBox="1"/>
        </xdr:nvSpPr>
        <xdr:spPr>
          <a:xfrm>
            <a:off x="10546080" y="5988916"/>
            <a:ext cx="480060" cy="198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3881D4A-4FAA-4347-92C3-382D08C2D85E}" type="TxLink">
              <a:rPr lang="en-US" sz="1100" b="1" i="0" u="none" strike="noStrike">
                <a:solidFill>
                  <a:srgbClr val="000000"/>
                </a:solidFill>
                <a:latin typeface="Calibri"/>
                <a:ea typeface="Calibri"/>
                <a:cs typeface="Calibri"/>
              </a:rPr>
              <a:pPr/>
              <a:t>#REF!</a:t>
            </a:fld>
            <a:endParaRPr lang="en-IN" sz="1050" b="1">
              <a:solidFill>
                <a:schemeClr val="accent1">
                  <a:lumMod val="75000"/>
                </a:schemeClr>
              </a:solidFill>
              <a:latin typeface="Arial" panose="020B0604020202020204" pitchFamily="34" charset="0"/>
              <a:cs typeface="Arial" panose="020B0604020202020204" pitchFamily="34" charset="0"/>
            </a:endParaRPr>
          </a:p>
        </xdr:txBody>
      </xdr:sp>
      <xdr:sp macro="" textlink="pivottables!BV5">
        <xdr:nvSpPr>
          <xdr:cNvPr id="244" name="TextBox 243"/>
          <xdr:cNvSpPr txBox="1"/>
        </xdr:nvSpPr>
        <xdr:spPr>
          <a:xfrm>
            <a:off x="10553700" y="6308956"/>
            <a:ext cx="419100" cy="190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39FBB32-D3D4-4A27-8209-8590DE0D7785}" type="TxLink">
              <a:rPr lang="en-US" sz="1100" b="1" i="0" u="none" strike="noStrike">
                <a:solidFill>
                  <a:srgbClr val="000000"/>
                </a:solidFill>
                <a:latin typeface="Calibri"/>
                <a:ea typeface="Calibri"/>
                <a:cs typeface="Calibri"/>
              </a:rPr>
              <a:pPr/>
              <a:t>69</a:t>
            </a:fld>
            <a:endParaRPr lang="en-IN" sz="1050" b="1">
              <a:solidFill>
                <a:schemeClr val="accent1">
                  <a:lumMod val="75000"/>
                </a:schemeClr>
              </a:solidFill>
              <a:latin typeface="Arial" panose="020B0604020202020204" pitchFamily="34" charset="0"/>
              <a:cs typeface="Arial" panose="020B0604020202020204" pitchFamily="34" charset="0"/>
            </a:endParaRPr>
          </a:p>
        </xdr:txBody>
      </xdr:sp>
    </xdr:grpSp>
    <xdr:clientData/>
  </xdr:twoCellAnchor>
  <xdr:twoCellAnchor>
    <xdr:from>
      <xdr:col>16</xdr:col>
      <xdr:colOff>426720</xdr:colOff>
      <xdr:row>30</xdr:row>
      <xdr:rowOff>152400</xdr:rowOff>
    </xdr:from>
    <xdr:to>
      <xdr:col>17</xdr:col>
      <xdr:colOff>190500</xdr:colOff>
      <xdr:row>32</xdr:row>
      <xdr:rowOff>44237</xdr:rowOff>
    </xdr:to>
    <xdr:sp macro="" textlink="">
      <xdr:nvSpPr>
        <xdr:cNvPr id="247" name="TextBox 246"/>
        <xdr:cNvSpPr txBox="1"/>
      </xdr:nvSpPr>
      <xdr:spPr>
        <a:xfrm>
          <a:off x="10180320" y="5638800"/>
          <a:ext cx="373380" cy="25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1">
                  <a:lumMod val="65000"/>
                </a:schemeClr>
              </a:solidFill>
              <a:latin typeface="Arial" panose="020B0604020202020204" pitchFamily="34" charset="0"/>
              <a:cs typeface="Arial" panose="020B0604020202020204" pitchFamily="34" charset="0"/>
            </a:rPr>
            <a:t>Frt.</a:t>
          </a:r>
        </a:p>
      </xdr:txBody>
    </xdr:sp>
    <xdr:clientData/>
  </xdr:twoCellAnchor>
  <xdr:twoCellAnchor>
    <xdr:from>
      <xdr:col>17</xdr:col>
      <xdr:colOff>373380</xdr:colOff>
      <xdr:row>30</xdr:row>
      <xdr:rowOff>144780</xdr:rowOff>
    </xdr:from>
    <xdr:to>
      <xdr:col>18</xdr:col>
      <xdr:colOff>228600</xdr:colOff>
      <xdr:row>32</xdr:row>
      <xdr:rowOff>36617</xdr:rowOff>
    </xdr:to>
    <xdr:sp macro="" textlink="">
      <xdr:nvSpPr>
        <xdr:cNvPr id="248" name="TextBox 247"/>
        <xdr:cNvSpPr txBox="1"/>
      </xdr:nvSpPr>
      <xdr:spPr>
        <a:xfrm>
          <a:off x="10736580" y="5631180"/>
          <a:ext cx="464820" cy="25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1">
                  <a:lumMod val="65000"/>
                </a:schemeClr>
              </a:solidFill>
              <a:latin typeface="Arial" panose="020B0604020202020204" pitchFamily="34" charset="0"/>
              <a:cs typeface="Arial" panose="020B0604020202020204" pitchFamily="34" charset="0"/>
            </a:rPr>
            <a:t>Tons</a:t>
          </a:r>
        </a:p>
      </xdr:txBody>
    </xdr:sp>
    <xdr:clientData/>
  </xdr:twoCellAnchor>
  <xdr:twoCellAnchor>
    <xdr:from>
      <xdr:col>17</xdr:col>
      <xdr:colOff>381000</xdr:colOff>
      <xdr:row>32</xdr:row>
      <xdr:rowOff>83820</xdr:rowOff>
    </xdr:from>
    <xdr:to>
      <xdr:col>18</xdr:col>
      <xdr:colOff>236220</xdr:colOff>
      <xdr:row>33</xdr:row>
      <xdr:rowOff>158537</xdr:rowOff>
    </xdr:to>
    <xdr:sp macro="" textlink="">
      <xdr:nvSpPr>
        <xdr:cNvPr id="249" name="TextBox 248"/>
        <xdr:cNvSpPr txBox="1"/>
      </xdr:nvSpPr>
      <xdr:spPr>
        <a:xfrm>
          <a:off x="10744200" y="5935980"/>
          <a:ext cx="464820" cy="25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1">
                  <a:lumMod val="65000"/>
                </a:schemeClr>
              </a:solidFill>
              <a:latin typeface="Arial" panose="020B0604020202020204" pitchFamily="34" charset="0"/>
              <a:cs typeface="Arial" panose="020B0604020202020204" pitchFamily="34" charset="0"/>
            </a:rPr>
            <a:t>Tons</a:t>
          </a:r>
        </a:p>
      </xdr:txBody>
    </xdr:sp>
    <xdr:clientData/>
  </xdr:twoCellAnchor>
  <xdr:twoCellAnchor>
    <xdr:from>
      <xdr:col>17</xdr:col>
      <xdr:colOff>388620</xdr:colOff>
      <xdr:row>34</xdr:row>
      <xdr:rowOff>38100</xdr:rowOff>
    </xdr:from>
    <xdr:to>
      <xdr:col>18</xdr:col>
      <xdr:colOff>243840</xdr:colOff>
      <xdr:row>35</xdr:row>
      <xdr:rowOff>112817</xdr:rowOff>
    </xdr:to>
    <xdr:sp macro="" textlink="">
      <xdr:nvSpPr>
        <xdr:cNvPr id="250" name="TextBox 249"/>
        <xdr:cNvSpPr txBox="1"/>
      </xdr:nvSpPr>
      <xdr:spPr>
        <a:xfrm>
          <a:off x="10751820" y="6256020"/>
          <a:ext cx="464820" cy="25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1">
                  <a:lumMod val="65000"/>
                </a:schemeClr>
              </a:solidFill>
              <a:latin typeface="Arial" panose="020B0604020202020204" pitchFamily="34" charset="0"/>
              <a:cs typeface="Arial" panose="020B0604020202020204" pitchFamily="34" charset="0"/>
            </a:rPr>
            <a:t>Tons</a:t>
          </a:r>
        </a:p>
      </xdr:txBody>
    </xdr:sp>
    <xdr:clientData/>
  </xdr:twoCellAnchor>
  <xdr:twoCellAnchor>
    <xdr:from>
      <xdr:col>16</xdr:col>
      <xdr:colOff>441960</xdr:colOff>
      <xdr:row>32</xdr:row>
      <xdr:rowOff>106680</xdr:rowOff>
    </xdr:from>
    <xdr:to>
      <xdr:col>17</xdr:col>
      <xdr:colOff>205740</xdr:colOff>
      <xdr:row>33</xdr:row>
      <xdr:rowOff>181397</xdr:rowOff>
    </xdr:to>
    <xdr:sp macro="" textlink="">
      <xdr:nvSpPr>
        <xdr:cNvPr id="251" name="TextBox 250"/>
        <xdr:cNvSpPr txBox="1"/>
      </xdr:nvSpPr>
      <xdr:spPr>
        <a:xfrm>
          <a:off x="10195560" y="5958840"/>
          <a:ext cx="373380" cy="25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1">
                  <a:lumMod val="65000"/>
                </a:schemeClr>
              </a:solidFill>
              <a:latin typeface="Arial" panose="020B0604020202020204" pitchFamily="34" charset="0"/>
              <a:cs typeface="Arial" panose="020B0604020202020204" pitchFamily="34" charset="0"/>
            </a:rPr>
            <a:t>Frt.</a:t>
          </a:r>
        </a:p>
      </xdr:txBody>
    </xdr:sp>
    <xdr:clientData/>
  </xdr:twoCellAnchor>
  <xdr:twoCellAnchor>
    <xdr:from>
      <xdr:col>16</xdr:col>
      <xdr:colOff>449580</xdr:colOff>
      <xdr:row>34</xdr:row>
      <xdr:rowOff>53340</xdr:rowOff>
    </xdr:from>
    <xdr:to>
      <xdr:col>17</xdr:col>
      <xdr:colOff>213360</xdr:colOff>
      <xdr:row>35</xdr:row>
      <xdr:rowOff>128057</xdr:rowOff>
    </xdr:to>
    <xdr:sp macro="" textlink="">
      <xdr:nvSpPr>
        <xdr:cNvPr id="252" name="TextBox 251"/>
        <xdr:cNvSpPr txBox="1"/>
      </xdr:nvSpPr>
      <xdr:spPr>
        <a:xfrm>
          <a:off x="10203180" y="6271260"/>
          <a:ext cx="373380" cy="25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900" baseline="0">
              <a:solidFill>
                <a:schemeClr val="bg1">
                  <a:lumMod val="65000"/>
                </a:schemeClr>
              </a:solidFill>
              <a:latin typeface="Arial" panose="020B0604020202020204" pitchFamily="34" charset="0"/>
              <a:cs typeface="Arial" panose="020B0604020202020204" pitchFamily="34" charset="0"/>
            </a:rPr>
            <a:t>Frt.</a:t>
          </a:r>
        </a:p>
      </xdr:txBody>
    </xdr:sp>
    <xdr:clientData/>
  </xdr:twoCellAnchor>
  <xdr:twoCellAnchor>
    <xdr:from>
      <xdr:col>15</xdr:col>
      <xdr:colOff>2471</xdr:colOff>
      <xdr:row>32</xdr:row>
      <xdr:rowOff>61784</xdr:rowOff>
    </xdr:from>
    <xdr:to>
      <xdr:col>18</xdr:col>
      <xdr:colOff>154459</xdr:colOff>
      <xdr:row>32</xdr:row>
      <xdr:rowOff>70640</xdr:rowOff>
    </xdr:to>
    <xdr:cxnSp macro="">
      <xdr:nvCxnSpPr>
        <xdr:cNvPr id="257" name="Straight Connector 256"/>
        <xdr:cNvCxnSpPr/>
      </xdr:nvCxnSpPr>
      <xdr:spPr>
        <a:xfrm flipV="1">
          <a:off x="9115579" y="5993027"/>
          <a:ext cx="1974610" cy="8856"/>
        </a:xfrm>
        <a:prstGeom prst="line">
          <a:avLst/>
        </a:prstGeom>
        <a:ln w="9525">
          <a:solidFill>
            <a:schemeClr val="bg1">
              <a:lumMod val="85000"/>
            </a:schemeClr>
          </a:solidFill>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15</xdr:col>
      <xdr:colOff>10709</xdr:colOff>
      <xdr:row>33</xdr:row>
      <xdr:rowOff>172994</xdr:rowOff>
    </xdr:from>
    <xdr:to>
      <xdr:col>18</xdr:col>
      <xdr:colOff>162697</xdr:colOff>
      <xdr:row>33</xdr:row>
      <xdr:rowOff>181850</xdr:rowOff>
    </xdr:to>
    <xdr:cxnSp macro="">
      <xdr:nvCxnSpPr>
        <xdr:cNvPr id="259" name="Straight Connector 258"/>
        <xdr:cNvCxnSpPr/>
      </xdr:nvCxnSpPr>
      <xdr:spPr>
        <a:xfrm flipV="1">
          <a:off x="9123817" y="6289589"/>
          <a:ext cx="1974610" cy="8856"/>
        </a:xfrm>
        <a:prstGeom prst="line">
          <a:avLst/>
        </a:prstGeom>
        <a:ln w="9525">
          <a:solidFill>
            <a:schemeClr val="bg1">
              <a:lumMod val="85000"/>
            </a:schemeClr>
          </a:solidFill>
        </a:ln>
      </xdr:spPr>
      <xdr:style>
        <a:lnRef idx="2">
          <a:schemeClr val="accent3"/>
        </a:lnRef>
        <a:fillRef idx="0">
          <a:schemeClr val="accent3"/>
        </a:fillRef>
        <a:effectRef idx="1">
          <a:schemeClr val="accent3"/>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iyush Kumar" refreshedDate="45141.620382175926" createdVersion="6" refreshedVersion="6" minRefreshableVersion="3" recordCount="61">
  <cacheSource type="worksheet">
    <worksheetSource name="Datatable3"/>
  </cacheSource>
  <cacheFields count="30">
    <cacheField name="Month" numFmtId="165">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8">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Alberta"/>
        <s v="Yukon"/>
        <s v="Nova Scotia"/>
        <s v="Nunavut." u="1"/>
      </sharedItems>
    </cacheField>
    <cacheField name="Rate" numFmtId="166">
      <sharedItems containsSemiMixedTypes="0" containsString="0" containsNumber="1" containsInteger="1" minValue="3456" maxValue="8765"/>
    </cacheField>
    <cacheField name="Truck" numFmtId="0">
      <sharedItems/>
    </cacheField>
    <cacheField name="Insurance" numFmtId="166">
      <sharedItems containsSemiMixedTypes="0" containsString="0" containsNumber="1" containsInteger="1" minValue="132" maxValue="132"/>
    </cacheField>
    <cacheField name="Fuel" numFmtId="166">
      <sharedItems containsSemiMixedTypes="0" containsString="0" containsNumber="1" containsInteger="1" minValue="245" maxValue="453"/>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acheField>
    <cacheField name="Repairs" numFmtId="166">
      <sharedItems containsString="0" containsBlank="1" containsNumber="1" containsInteger="1" minValue="32" maxValue="65"/>
    </cacheField>
    <cacheField name="Tolls" numFmtId="166">
      <sharedItems containsSemiMixedTypes="0" containsString="0" containsNumber="1" containsInteger="1" minValue="51" maxValue="134"/>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acheField>
    <cacheField name="First condition type" numFmtId="166">
      <sharedItems containsSemiMixedTypes="0" containsString="0" containsNumber="1" minValue="449.28000000000003" maxValue="1139.45"/>
    </cacheField>
    <cacheField name="Shipment cost sub-items" numFmtId="166">
      <sharedItems containsSemiMixedTypes="0" containsString="0" containsNumber="1" minValue="691.2" maxValue="1753"/>
    </cacheField>
    <cacheField name="ERE Stage" numFmtId="166">
      <sharedItems containsSemiMixedTypes="0" containsString="0" containsNumber="1" minValue="587.5200000000001" maxValue="1490.0500000000002"/>
    </cacheField>
    <cacheField name="Basic freight" numFmtId="166">
      <sharedItems containsSemiMixedTypes="0" containsString="0" containsNumber="1" minValue="864" maxValue="2191.25"/>
    </cacheField>
    <cacheField name="Final Amount" numFmtId="166">
      <sharedItems containsSemiMixedTypes="0" containsString="0" containsNumber="1" minValue="1036.8" maxValue="2629.5"/>
    </cacheField>
    <cacheField name="Balance" numFmtId="0" formula="Rate-'Total Expens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x v="0"/>
    <n v="1"/>
    <x v="0"/>
    <n v="11"/>
    <x v="0"/>
    <x v="0"/>
    <n v="5556"/>
    <s v="Freightliner Sprinter"/>
    <n v="132"/>
    <n v="400"/>
    <n v="50"/>
    <n v="250"/>
    <n v="120"/>
    <n v="65"/>
    <n v="134"/>
    <n v="6"/>
    <x v="0"/>
    <n v="295.41000000000003"/>
    <n v="343"/>
    <n v="240.1"/>
    <n v="100"/>
    <n v="22"/>
    <n v="54"/>
    <n v="1573.1"/>
    <n v="722.28"/>
    <n v="1111.2"/>
    <n v="944.5200000000001"/>
    <n v="1389"/>
    <n v="1666.8"/>
  </r>
  <r>
    <x v="0"/>
    <n v="3"/>
    <x v="0"/>
    <n v="21.3"/>
    <x v="0"/>
    <x v="1"/>
    <n v="5556"/>
    <s v="Freightliner Sprinter"/>
    <n v="132"/>
    <n v="400"/>
    <n v="50"/>
    <n v="250"/>
    <n v="120"/>
    <n v="65"/>
    <n v="134"/>
    <n v="6"/>
    <x v="1"/>
    <n v="295.41000000000003"/>
    <n v="343"/>
    <n v="240.1"/>
    <n v="100"/>
    <n v="22"/>
    <n v="54"/>
    <n v="1573.1"/>
    <n v="722.28"/>
    <n v="1111.2"/>
    <n v="944.5200000000001"/>
    <n v="1389"/>
    <n v="1666.8"/>
  </r>
  <r>
    <x v="0"/>
    <n v="13"/>
    <x v="0"/>
    <n v="22"/>
    <x v="0"/>
    <x v="2"/>
    <n v="5556"/>
    <s v="Freightliner Sprinter"/>
    <n v="132"/>
    <n v="400"/>
    <n v="50"/>
    <n v="250"/>
    <n v="120"/>
    <n v="65"/>
    <n v="134"/>
    <n v="6"/>
    <x v="2"/>
    <n v="295.41000000000003"/>
    <n v="343"/>
    <n v="240.1"/>
    <n v="100"/>
    <n v="22"/>
    <n v="54"/>
    <n v="1573.1"/>
    <n v="722.28"/>
    <n v="1111.2"/>
    <n v="944.5200000000001"/>
    <n v="1389"/>
    <n v="1666.8"/>
  </r>
  <r>
    <x v="1"/>
    <n v="4"/>
    <x v="1"/>
    <n v="14.5"/>
    <x v="0"/>
    <x v="1"/>
    <n v="4567"/>
    <s v="Freightliner Sprinter"/>
    <n v="132"/>
    <n v="333"/>
    <n v="51"/>
    <n v="250"/>
    <n v="134"/>
    <n v="65"/>
    <n v="134"/>
    <n v="6"/>
    <x v="0"/>
    <n v="295.41000000000003"/>
    <n v="354"/>
    <n v="247.79999999999998"/>
    <n v="100"/>
    <n v="23"/>
    <n v="55"/>
    <n v="1530.8"/>
    <n v="593.71"/>
    <n v="913.40000000000009"/>
    <n v="776.3900000000001"/>
    <n v="1141.75"/>
    <n v="1370.1"/>
  </r>
  <r>
    <x v="1"/>
    <n v="5"/>
    <x v="1"/>
    <n v="18"/>
    <x v="0"/>
    <x v="2"/>
    <n v="4567"/>
    <s v="Freightliner Sprinter"/>
    <n v="132"/>
    <n v="333"/>
    <n v="52"/>
    <n v="250"/>
    <n v="134"/>
    <n v="65"/>
    <n v="134"/>
    <n v="6"/>
    <x v="1"/>
    <n v="295.41000000000003"/>
    <n v="354"/>
    <n v="247.79999999999998"/>
    <n v="100"/>
    <n v="23"/>
    <n v="55"/>
    <n v="1531.8"/>
    <n v="593.71"/>
    <n v="913.40000000000009"/>
    <n v="776.3900000000001"/>
    <n v="1141.75"/>
    <n v="1370.1"/>
  </r>
  <r>
    <x v="1"/>
    <n v="6"/>
    <x v="1"/>
    <n v="19"/>
    <x v="0"/>
    <x v="3"/>
    <n v="4567"/>
    <s v="Freightliner Sprinter"/>
    <n v="132"/>
    <n v="333"/>
    <n v="53"/>
    <n v="250"/>
    <n v="134"/>
    <n v="65"/>
    <n v="134"/>
    <n v="6"/>
    <x v="2"/>
    <n v="295.41000000000003"/>
    <n v="354"/>
    <n v="247.79999999999998"/>
    <n v="100"/>
    <n v="23"/>
    <n v="55"/>
    <n v="1532.8"/>
    <n v="593.71"/>
    <n v="913.40000000000009"/>
    <n v="776.3900000000001"/>
    <n v="1141.75"/>
    <n v="1370.1"/>
  </r>
  <r>
    <x v="1"/>
    <n v="14"/>
    <x v="1"/>
    <n v="20"/>
    <x v="0"/>
    <x v="0"/>
    <n v="4567"/>
    <s v="Freightliner Sprinter"/>
    <n v="132"/>
    <n v="333"/>
    <n v="54"/>
    <n v="250"/>
    <n v="134"/>
    <n v="65"/>
    <n v="134"/>
    <n v="6"/>
    <x v="3"/>
    <n v="295.41000000000003"/>
    <n v="354"/>
    <n v="247.79999999999998"/>
    <n v="100"/>
    <n v="23"/>
    <n v="55"/>
    <n v="1533.8"/>
    <n v="593.71"/>
    <n v="913.40000000000009"/>
    <n v="776.3900000000001"/>
    <n v="1141.75"/>
    <n v="1370.1"/>
  </r>
  <r>
    <x v="2"/>
    <n v="2"/>
    <x v="2"/>
    <n v="21"/>
    <x v="0"/>
    <x v="2"/>
    <n v="3458"/>
    <s v="Freightliner Sprinter"/>
    <n v="132"/>
    <n v="453"/>
    <n v="55"/>
    <n v="250"/>
    <n v="121"/>
    <n v="32"/>
    <n v="56"/>
    <n v="56"/>
    <x v="0"/>
    <n v="295.41000000000003"/>
    <n v="333"/>
    <n v="233.1"/>
    <n v="100"/>
    <n v="24"/>
    <n v="56"/>
    <n v="1568.1"/>
    <n v="449.54"/>
    <n v="691.6"/>
    <n v="587.86"/>
    <n v="864.5"/>
    <n v="1037.3999999999999"/>
  </r>
  <r>
    <x v="2"/>
    <n v="3"/>
    <x v="2"/>
    <n v="22"/>
    <x v="1"/>
    <x v="1"/>
    <n v="3458"/>
    <s v="Freightliner Sprinter"/>
    <n v="132"/>
    <n v="453"/>
    <n v="56"/>
    <n v="250"/>
    <n v="121"/>
    <n v="32"/>
    <n v="56"/>
    <n v="56"/>
    <x v="1"/>
    <n v="295.41000000000003"/>
    <n v="333"/>
    <n v="233.1"/>
    <n v="100"/>
    <n v="24"/>
    <n v="56"/>
    <n v="1569.1"/>
    <n v="449.54"/>
    <n v="691.6"/>
    <n v="587.86"/>
    <n v="864.5"/>
    <n v="1037.3999999999999"/>
  </r>
  <r>
    <x v="2"/>
    <n v="7"/>
    <x v="1"/>
    <n v="22.7"/>
    <x v="1"/>
    <x v="2"/>
    <n v="3458"/>
    <s v="Freightliner Sprinter"/>
    <n v="132"/>
    <n v="453"/>
    <n v="57"/>
    <n v="250"/>
    <n v="121"/>
    <n v="32"/>
    <n v="56"/>
    <n v="56"/>
    <x v="3"/>
    <n v="295.41000000000003"/>
    <n v="333"/>
    <n v="233.1"/>
    <n v="100"/>
    <n v="24"/>
    <n v="56"/>
    <n v="1570.1"/>
    <n v="449.54"/>
    <n v="691.6"/>
    <n v="587.86"/>
    <n v="864.5"/>
    <n v="1037.3999999999999"/>
  </r>
  <r>
    <x v="2"/>
    <n v="8"/>
    <x v="2"/>
    <n v="12"/>
    <x v="0"/>
    <x v="3"/>
    <n v="3458"/>
    <s v="Freightliner Sprinter"/>
    <n v="132"/>
    <n v="453"/>
    <n v="58"/>
    <n v="250"/>
    <n v="121"/>
    <n v="32"/>
    <n v="56"/>
    <n v="56"/>
    <x v="3"/>
    <n v="295.41000000000003"/>
    <n v="333"/>
    <n v="233.1"/>
    <n v="100"/>
    <n v="24"/>
    <n v="56"/>
    <n v="1571.1"/>
    <n v="449.54"/>
    <n v="691.6"/>
    <n v="587.86"/>
    <n v="864.5"/>
    <n v="1037.3999999999999"/>
  </r>
  <r>
    <x v="2"/>
    <n v="9"/>
    <x v="0"/>
    <n v="13"/>
    <x v="1"/>
    <x v="4"/>
    <n v="3458"/>
    <s v="Freightliner Sprinter"/>
    <n v="132"/>
    <n v="453"/>
    <n v="59"/>
    <n v="250"/>
    <n v="121"/>
    <m/>
    <n v="56"/>
    <n v="56"/>
    <x v="0"/>
    <n v="295.41000000000003"/>
    <n v="333"/>
    <n v="233.1"/>
    <n v="100"/>
    <n v="24"/>
    <n v="56"/>
    <n v="1540.1"/>
    <n v="449.54"/>
    <n v="691.6"/>
    <n v="587.86"/>
    <n v="864.5"/>
    <n v="1037.3999999999999"/>
  </r>
  <r>
    <x v="3"/>
    <n v="12"/>
    <x v="0"/>
    <n v="16"/>
    <x v="0"/>
    <x v="5"/>
    <n v="6433"/>
    <s v="Chevrolet Express"/>
    <n v="132"/>
    <n v="399"/>
    <n v="72"/>
    <n v="250"/>
    <n v="134"/>
    <m/>
    <n v="134"/>
    <n v="6"/>
    <x v="1"/>
    <n v="295.41000000000003"/>
    <n v="343"/>
    <n v="240.1"/>
    <n v="100"/>
    <n v="25"/>
    <n v="57"/>
    <n v="1549.1"/>
    <n v="836.29000000000008"/>
    <n v="1286.6000000000001"/>
    <n v="1093.6100000000001"/>
    <n v="1608.25"/>
    <n v="1929.8999999999999"/>
  </r>
  <r>
    <x v="3"/>
    <n v="16"/>
    <x v="1"/>
    <n v="17"/>
    <x v="1"/>
    <x v="6"/>
    <n v="6433"/>
    <s v="Chevrolet Express"/>
    <n v="132"/>
    <n v="399"/>
    <n v="73"/>
    <n v="250"/>
    <n v="134"/>
    <n v="65"/>
    <n v="134"/>
    <n v="6"/>
    <x v="2"/>
    <n v="295.41000000000003"/>
    <n v="343"/>
    <n v="240.1"/>
    <n v="100"/>
    <n v="25"/>
    <n v="57"/>
    <n v="1615.1"/>
    <n v="836.29000000000008"/>
    <n v="1286.6000000000001"/>
    <n v="1093.6100000000001"/>
    <n v="1608.25"/>
    <n v="1929.8999999999999"/>
  </r>
  <r>
    <x v="3"/>
    <n v="22"/>
    <x v="0"/>
    <n v="18"/>
    <x v="1"/>
    <x v="2"/>
    <n v="6433"/>
    <s v="Chevrolet Express"/>
    <n v="132"/>
    <n v="399"/>
    <n v="74"/>
    <n v="250"/>
    <n v="134"/>
    <n v="65"/>
    <n v="134"/>
    <n v="6"/>
    <x v="3"/>
    <n v="295.41000000000003"/>
    <n v="343"/>
    <n v="240.1"/>
    <n v="100"/>
    <n v="25"/>
    <n v="57"/>
    <n v="1616.1"/>
    <n v="836.29000000000008"/>
    <n v="1286.6000000000001"/>
    <n v="1093.6100000000001"/>
    <n v="1608.25"/>
    <n v="1929.8999999999999"/>
  </r>
  <r>
    <x v="4"/>
    <n v="5"/>
    <x v="1"/>
    <n v="11"/>
    <x v="0"/>
    <x v="0"/>
    <n v="8765"/>
    <s v="Chevrolet Express"/>
    <n v="132"/>
    <n v="387"/>
    <n v="50"/>
    <n v="250"/>
    <n v="128"/>
    <n v="34"/>
    <n v="128"/>
    <n v="46"/>
    <x v="0"/>
    <n v="333"/>
    <n v="343"/>
    <n v="240.1"/>
    <n v="100"/>
    <n v="26"/>
    <n v="58"/>
    <n v="1579.1"/>
    <n v="1139.45"/>
    <n v="1753"/>
    <n v="1490.0500000000002"/>
    <n v="2191.25"/>
    <n v="2629.5"/>
  </r>
  <r>
    <x v="4"/>
    <n v="13"/>
    <x v="1"/>
    <n v="21"/>
    <x v="0"/>
    <x v="6"/>
    <n v="8765"/>
    <s v="Chevrolet Express"/>
    <n v="132"/>
    <n v="387"/>
    <n v="50"/>
    <n v="250"/>
    <n v="128"/>
    <n v="34"/>
    <n v="128"/>
    <n v="46"/>
    <x v="1"/>
    <n v="333"/>
    <n v="343"/>
    <n v="240.1"/>
    <n v="100"/>
    <n v="26"/>
    <n v="58"/>
    <n v="1579.1"/>
    <n v="1139.45"/>
    <n v="1753"/>
    <n v="1490.0500000000002"/>
    <n v="2191.25"/>
    <n v="2629.5"/>
  </r>
  <r>
    <x v="4"/>
    <n v="14"/>
    <x v="1"/>
    <n v="22"/>
    <x v="0"/>
    <x v="3"/>
    <n v="8765"/>
    <s v="Chevrolet Express"/>
    <n v="132"/>
    <n v="387"/>
    <n v="50"/>
    <n v="250"/>
    <n v="128"/>
    <n v="34"/>
    <n v="128"/>
    <n v="46"/>
    <x v="2"/>
    <n v="333"/>
    <n v="343"/>
    <n v="240.1"/>
    <n v="100"/>
    <n v="26"/>
    <n v="58"/>
    <n v="1579.1"/>
    <n v="1139.45"/>
    <n v="1753"/>
    <n v="1490.0500000000002"/>
    <n v="2191.25"/>
    <n v="2629.5"/>
  </r>
  <r>
    <x v="4"/>
    <n v="15"/>
    <x v="2"/>
    <n v="23"/>
    <x v="1"/>
    <x v="0"/>
    <n v="8765"/>
    <s v="Chevrolet Express"/>
    <n v="132"/>
    <n v="387"/>
    <n v="50"/>
    <n v="250"/>
    <n v="128"/>
    <n v="34"/>
    <n v="128"/>
    <n v="46"/>
    <x v="3"/>
    <n v="333"/>
    <n v="343"/>
    <n v="240.1"/>
    <n v="100"/>
    <n v="26"/>
    <n v="58"/>
    <n v="1579.1"/>
    <n v="1139.45"/>
    <n v="1753"/>
    <n v="1490.0500000000002"/>
    <n v="2191.25"/>
    <n v="2629.5"/>
  </r>
  <r>
    <x v="5"/>
    <n v="17"/>
    <x v="2"/>
    <n v="12.9"/>
    <x v="0"/>
    <x v="2"/>
    <n v="5432"/>
    <s v="Chevrolet Express"/>
    <n v="132"/>
    <n v="245"/>
    <n v="50"/>
    <n v="250"/>
    <n v="120"/>
    <m/>
    <n v="120"/>
    <n v="66"/>
    <x v="0"/>
    <n v="295.41000000000003"/>
    <n v="343"/>
    <n v="240.1"/>
    <n v="100"/>
    <n v="27"/>
    <n v="59"/>
    <n v="1409.1"/>
    <n v="706.16"/>
    <n v="1086.4000000000001"/>
    <n v="923.44"/>
    <n v="1358"/>
    <n v="1629.6"/>
  </r>
  <r>
    <x v="5"/>
    <n v="18"/>
    <x v="2"/>
    <n v="12.9"/>
    <x v="0"/>
    <x v="3"/>
    <n v="5432"/>
    <s v="Chevrolet Express"/>
    <n v="132"/>
    <n v="245"/>
    <n v="50"/>
    <n v="250"/>
    <n v="120"/>
    <m/>
    <n v="120"/>
    <n v="66"/>
    <x v="1"/>
    <n v="295.41000000000003"/>
    <n v="343"/>
    <n v="240.1"/>
    <n v="100"/>
    <n v="27"/>
    <n v="59"/>
    <n v="1409.1"/>
    <n v="706.16"/>
    <n v="1086.4000000000001"/>
    <n v="923.44"/>
    <n v="1358"/>
    <n v="1629.6"/>
  </r>
  <r>
    <x v="5"/>
    <n v="18"/>
    <x v="2"/>
    <n v="21"/>
    <x v="0"/>
    <x v="6"/>
    <n v="5432"/>
    <s v="Chevrolet Express"/>
    <n v="132"/>
    <n v="245"/>
    <n v="50"/>
    <n v="250"/>
    <n v="120"/>
    <m/>
    <n v="120"/>
    <n v="66"/>
    <x v="2"/>
    <n v="295.41000000000003"/>
    <n v="343"/>
    <n v="240.1"/>
    <n v="100"/>
    <n v="27"/>
    <n v="59"/>
    <n v="1409.1"/>
    <n v="706.16"/>
    <n v="1086.4000000000001"/>
    <n v="923.44"/>
    <n v="1358"/>
    <n v="1629.6"/>
  </r>
  <r>
    <x v="5"/>
    <n v="24"/>
    <x v="2"/>
    <n v="22"/>
    <x v="1"/>
    <x v="6"/>
    <n v="5432"/>
    <s v="Chevrolet Express"/>
    <n v="132"/>
    <n v="245"/>
    <n v="50"/>
    <n v="250"/>
    <n v="120"/>
    <m/>
    <n v="120"/>
    <n v="66"/>
    <x v="3"/>
    <n v="295.41000000000003"/>
    <n v="343"/>
    <n v="240.1"/>
    <n v="100"/>
    <n v="27"/>
    <n v="59"/>
    <n v="1409.1"/>
    <n v="706.16"/>
    <n v="1086.4000000000001"/>
    <n v="923.44"/>
    <n v="1358"/>
    <n v="1629.6"/>
  </r>
  <r>
    <x v="6"/>
    <n v="7"/>
    <x v="0"/>
    <n v="23"/>
    <x v="1"/>
    <x v="1"/>
    <n v="6778"/>
    <s v="RAM ProMaster"/>
    <n v="132"/>
    <n v="400"/>
    <n v="50"/>
    <n v="250"/>
    <n v="134"/>
    <m/>
    <n v="134"/>
    <n v="6"/>
    <x v="0"/>
    <n v="295.41000000000003"/>
    <n v="377"/>
    <n v="263.89999999999998"/>
    <n v="100"/>
    <n v="28"/>
    <n v="60"/>
    <n v="1557.9"/>
    <n v="881.14"/>
    <n v="1355.6000000000001"/>
    <n v="1152.26"/>
    <n v="1694.5"/>
    <n v="2033.3999999999999"/>
  </r>
  <r>
    <x v="6"/>
    <n v="19"/>
    <x v="0"/>
    <n v="12"/>
    <x v="1"/>
    <x v="2"/>
    <n v="6778"/>
    <s v="RAM ProMaster"/>
    <n v="132"/>
    <n v="400"/>
    <n v="50"/>
    <n v="250"/>
    <n v="134"/>
    <n v="65"/>
    <n v="134"/>
    <n v="6"/>
    <x v="1"/>
    <n v="295.41000000000003"/>
    <n v="377"/>
    <n v="263.89999999999998"/>
    <n v="100"/>
    <n v="28"/>
    <n v="60"/>
    <n v="1622.9"/>
    <n v="881.14"/>
    <n v="1355.6000000000001"/>
    <n v="1152.26"/>
    <n v="1694.5"/>
    <n v="2033.3999999999999"/>
  </r>
  <r>
    <x v="6"/>
    <n v="19"/>
    <x v="0"/>
    <n v="13"/>
    <x v="0"/>
    <x v="3"/>
    <n v="6778"/>
    <s v="RAM ProMaster"/>
    <n v="132"/>
    <n v="400"/>
    <n v="50"/>
    <n v="250"/>
    <n v="134"/>
    <n v="65"/>
    <n v="134"/>
    <n v="6"/>
    <x v="2"/>
    <n v="295.41000000000003"/>
    <n v="377"/>
    <n v="263.89999999999998"/>
    <n v="100"/>
    <n v="28"/>
    <n v="60"/>
    <n v="1622.9"/>
    <n v="881.14"/>
    <n v="1355.6000000000001"/>
    <n v="1152.26"/>
    <n v="1694.5"/>
    <n v="2033.3999999999999"/>
  </r>
  <r>
    <x v="6"/>
    <n v="20"/>
    <x v="0"/>
    <n v="14"/>
    <x v="0"/>
    <x v="0"/>
    <n v="6778"/>
    <s v="RAM ProMaster"/>
    <n v="132"/>
    <n v="400"/>
    <n v="50"/>
    <n v="250"/>
    <n v="134"/>
    <n v="65"/>
    <n v="134"/>
    <n v="6"/>
    <x v="3"/>
    <n v="295.41000000000003"/>
    <n v="377"/>
    <n v="263.89999999999998"/>
    <n v="100"/>
    <n v="28"/>
    <n v="60"/>
    <n v="1622.9"/>
    <n v="881.14"/>
    <n v="1355.6000000000001"/>
    <n v="1152.26"/>
    <n v="1694.5"/>
    <n v="2033.3999999999999"/>
  </r>
  <r>
    <x v="6"/>
    <n v="21"/>
    <x v="0"/>
    <n v="15"/>
    <x v="0"/>
    <x v="4"/>
    <n v="6778"/>
    <s v="RAM ProMaster"/>
    <n v="132"/>
    <n v="400"/>
    <n v="50"/>
    <n v="250"/>
    <n v="134"/>
    <n v="65"/>
    <n v="134"/>
    <n v="6"/>
    <x v="0"/>
    <n v="295.41000000000003"/>
    <n v="377"/>
    <n v="263.89999999999998"/>
    <n v="100"/>
    <n v="28"/>
    <n v="60"/>
    <n v="1622.9"/>
    <n v="881.14"/>
    <n v="1355.6000000000001"/>
    <n v="1152.26"/>
    <n v="1694.5"/>
    <n v="2033.3999999999999"/>
  </r>
  <r>
    <x v="6"/>
    <n v="25"/>
    <x v="0"/>
    <n v="16"/>
    <x v="0"/>
    <x v="0"/>
    <n v="6778"/>
    <s v="RAM ProMaster"/>
    <n v="132"/>
    <n v="400"/>
    <n v="50"/>
    <n v="250"/>
    <n v="134"/>
    <n v="65"/>
    <n v="134"/>
    <n v="6"/>
    <x v="1"/>
    <n v="295.41000000000003"/>
    <n v="377"/>
    <n v="263.89999999999998"/>
    <n v="100"/>
    <n v="28"/>
    <n v="60"/>
    <n v="1622.9"/>
    <n v="881.14"/>
    <n v="1355.6000000000001"/>
    <n v="1152.26"/>
    <n v="1694.5"/>
    <n v="2033.3999999999999"/>
  </r>
  <r>
    <x v="6"/>
    <n v="7"/>
    <x v="0"/>
    <n v="23"/>
    <x v="1"/>
    <x v="1"/>
    <n v="6778"/>
    <s v="RAM ProMaster"/>
    <n v="132"/>
    <n v="400"/>
    <n v="50"/>
    <n v="250"/>
    <n v="134"/>
    <m/>
    <n v="134"/>
    <n v="6"/>
    <x v="2"/>
    <n v="295.41000000000003"/>
    <n v="377"/>
    <n v="263.89999999999998"/>
    <n v="100"/>
    <n v="28"/>
    <n v="60"/>
    <n v="1557.9"/>
    <n v="881.14"/>
    <n v="1355.6000000000001"/>
    <n v="1152.26"/>
    <n v="1694.5"/>
    <n v="2033.3999999999999"/>
  </r>
  <r>
    <x v="6"/>
    <n v="19"/>
    <x v="0"/>
    <n v="12"/>
    <x v="1"/>
    <x v="2"/>
    <n v="6778"/>
    <s v="RAM ProMaster"/>
    <n v="132"/>
    <n v="400"/>
    <n v="50"/>
    <n v="250"/>
    <n v="134"/>
    <n v="65"/>
    <n v="134"/>
    <n v="6"/>
    <x v="3"/>
    <n v="295.41000000000003"/>
    <n v="377"/>
    <n v="263.89999999999998"/>
    <n v="100"/>
    <n v="28"/>
    <n v="60"/>
    <n v="1622.9"/>
    <n v="881.14"/>
    <n v="1355.6000000000001"/>
    <n v="1152.26"/>
    <n v="1694.5"/>
    <n v="2033.3999999999999"/>
  </r>
  <r>
    <x v="6"/>
    <n v="19"/>
    <x v="0"/>
    <n v="13"/>
    <x v="0"/>
    <x v="3"/>
    <n v="6778"/>
    <s v="RAM ProMaster"/>
    <n v="132"/>
    <n v="400"/>
    <n v="50"/>
    <n v="250"/>
    <n v="134"/>
    <n v="65"/>
    <n v="134"/>
    <n v="6"/>
    <x v="0"/>
    <n v="295.41000000000003"/>
    <n v="377"/>
    <n v="263.89999999999998"/>
    <n v="100"/>
    <n v="28"/>
    <n v="60"/>
    <n v="1622.9"/>
    <n v="881.14"/>
    <n v="1355.6000000000001"/>
    <n v="1152.26"/>
    <n v="1694.5"/>
    <n v="2033.3999999999999"/>
  </r>
  <r>
    <x v="6"/>
    <n v="20"/>
    <x v="0"/>
    <n v="14"/>
    <x v="0"/>
    <x v="0"/>
    <n v="6778"/>
    <s v="RAM ProMaster"/>
    <n v="132"/>
    <n v="400"/>
    <n v="50"/>
    <n v="250"/>
    <n v="134"/>
    <n v="65"/>
    <n v="134"/>
    <n v="6"/>
    <x v="1"/>
    <n v="295.41000000000003"/>
    <n v="377"/>
    <n v="263.89999999999998"/>
    <n v="100"/>
    <n v="28"/>
    <n v="60"/>
    <n v="1622.9"/>
    <n v="881.14"/>
    <n v="1355.6000000000001"/>
    <n v="1152.26"/>
    <n v="1694.5"/>
    <n v="2033.3999999999999"/>
  </r>
  <r>
    <x v="6"/>
    <n v="21"/>
    <x v="0"/>
    <n v="15"/>
    <x v="0"/>
    <x v="4"/>
    <n v="6778"/>
    <s v="RAM ProMaster"/>
    <n v="132"/>
    <n v="400"/>
    <n v="50"/>
    <n v="250"/>
    <n v="134"/>
    <n v="65"/>
    <n v="134"/>
    <n v="6"/>
    <x v="2"/>
    <n v="295.41000000000003"/>
    <n v="377"/>
    <n v="263.89999999999998"/>
    <n v="100"/>
    <n v="28"/>
    <n v="60"/>
    <n v="1622.9"/>
    <n v="881.14"/>
    <n v="1355.6000000000001"/>
    <n v="1152.26"/>
    <n v="1694.5"/>
    <n v="2033.3999999999999"/>
  </r>
  <r>
    <x v="6"/>
    <n v="25"/>
    <x v="0"/>
    <n v="16"/>
    <x v="0"/>
    <x v="0"/>
    <n v="6778"/>
    <s v="RAM ProMaster"/>
    <n v="132"/>
    <n v="400"/>
    <n v="50"/>
    <n v="250"/>
    <n v="134"/>
    <n v="65"/>
    <n v="134"/>
    <n v="6"/>
    <x v="3"/>
    <n v="295.41000000000003"/>
    <n v="377"/>
    <n v="263.89999999999998"/>
    <n v="100"/>
    <n v="28"/>
    <n v="60"/>
    <n v="1622.9"/>
    <n v="881.14"/>
    <n v="1355.6000000000001"/>
    <n v="1152.26"/>
    <n v="1694.5"/>
    <n v="2033.3999999999999"/>
  </r>
  <r>
    <x v="7"/>
    <n v="8"/>
    <x v="1"/>
    <n v="17"/>
    <x v="0"/>
    <x v="6"/>
    <n v="6543"/>
    <s v="RAM ProMaster"/>
    <n v="132"/>
    <n v="400"/>
    <n v="50"/>
    <n v="250"/>
    <n v="121"/>
    <m/>
    <n v="51"/>
    <n v="51"/>
    <x v="0"/>
    <n v="295.41000000000003"/>
    <n v="389"/>
    <n v="272.29999999999995"/>
    <n v="100"/>
    <n v="29"/>
    <n v="61"/>
    <n v="1517.3"/>
    <n v="850.59"/>
    <n v="1308.6000000000001"/>
    <n v="1112.3100000000002"/>
    <n v="1635.75"/>
    <n v="1962.8999999999999"/>
  </r>
  <r>
    <x v="7"/>
    <n v="20"/>
    <x v="1"/>
    <n v="18"/>
    <x v="0"/>
    <x v="4"/>
    <n v="6543"/>
    <s v="RAM ProMaster"/>
    <n v="132"/>
    <n v="400"/>
    <n v="50"/>
    <n v="250"/>
    <n v="121"/>
    <m/>
    <n v="51"/>
    <n v="51"/>
    <x v="1"/>
    <n v="295.41000000000003"/>
    <n v="389"/>
    <n v="272.29999999999995"/>
    <n v="100"/>
    <n v="29"/>
    <n v="61"/>
    <n v="1517.3"/>
    <n v="850.59"/>
    <n v="1308.6000000000001"/>
    <n v="1112.3100000000002"/>
    <n v="1635.75"/>
    <n v="1962.8999999999999"/>
  </r>
  <r>
    <x v="7"/>
    <n v="22"/>
    <x v="1"/>
    <n v="12.9"/>
    <x v="0"/>
    <x v="1"/>
    <n v="6543"/>
    <s v="RAM ProMaster"/>
    <n v="132"/>
    <n v="400"/>
    <n v="50"/>
    <n v="250"/>
    <n v="121"/>
    <n v="33"/>
    <n v="51"/>
    <n v="51"/>
    <x v="2"/>
    <n v="295.41000000000003"/>
    <n v="389"/>
    <n v="272.29999999999995"/>
    <n v="100"/>
    <n v="29"/>
    <n v="61"/>
    <n v="1550.3"/>
    <n v="850.59"/>
    <n v="1308.6000000000001"/>
    <n v="1112.3100000000002"/>
    <n v="1635.75"/>
    <n v="1962.8999999999999"/>
  </r>
  <r>
    <x v="7"/>
    <n v="23"/>
    <x v="1"/>
    <n v="12.9"/>
    <x v="0"/>
    <x v="2"/>
    <n v="6543"/>
    <s v="RAM ProMaster"/>
    <n v="132"/>
    <n v="400"/>
    <n v="50"/>
    <n v="250"/>
    <n v="121"/>
    <n v="33"/>
    <n v="51"/>
    <n v="51"/>
    <x v="3"/>
    <n v="295.41000000000003"/>
    <n v="389"/>
    <n v="272.29999999999995"/>
    <n v="100"/>
    <n v="29"/>
    <n v="61"/>
    <n v="1550.3"/>
    <n v="850.59"/>
    <n v="1308.6000000000001"/>
    <n v="1112.3100000000002"/>
    <n v="1635.75"/>
    <n v="1962.8999999999999"/>
  </r>
  <r>
    <x v="8"/>
    <n v="25"/>
    <x v="0"/>
    <n v="12.9"/>
    <x v="0"/>
    <x v="2"/>
    <n v="8633"/>
    <s v="RAM ProMaster"/>
    <n v="132"/>
    <n v="400"/>
    <n v="50"/>
    <n v="250"/>
    <n v="134"/>
    <m/>
    <n v="134"/>
    <n v="6"/>
    <x v="2"/>
    <n v="295.41000000000003"/>
    <n v="234"/>
    <n v="163.79999999999998"/>
    <n v="100"/>
    <n v="23"/>
    <n v="55"/>
    <n v="1447.8"/>
    <n v="1122.29"/>
    <n v="1726.6000000000001"/>
    <n v="1467.6100000000001"/>
    <n v="2158.25"/>
    <n v="2589.9"/>
  </r>
  <r>
    <x v="8"/>
    <n v="26"/>
    <x v="0"/>
    <n v="18"/>
    <x v="0"/>
    <x v="3"/>
    <n v="8633"/>
    <s v="RAM ProMaster"/>
    <n v="132"/>
    <n v="400"/>
    <n v="50"/>
    <n v="250"/>
    <n v="134"/>
    <m/>
    <n v="134"/>
    <n v="6"/>
    <x v="2"/>
    <n v="295.41000000000003"/>
    <n v="234"/>
    <n v="163.79999999999998"/>
    <n v="100"/>
    <n v="23"/>
    <n v="55"/>
    <n v="1447.8"/>
    <n v="1122.29"/>
    <n v="1726.6000000000001"/>
    <n v="1467.6100000000001"/>
    <n v="2158.25"/>
    <n v="2589.9"/>
  </r>
  <r>
    <x v="8"/>
    <n v="27"/>
    <x v="0"/>
    <n v="19"/>
    <x v="0"/>
    <x v="0"/>
    <n v="8633"/>
    <s v="RAM ProMaster"/>
    <n v="132"/>
    <n v="400"/>
    <n v="50"/>
    <n v="250"/>
    <n v="134"/>
    <m/>
    <n v="134"/>
    <n v="6"/>
    <x v="2"/>
    <n v="295.41000000000003"/>
    <n v="234"/>
    <n v="163.79999999999998"/>
    <n v="100"/>
    <n v="23"/>
    <n v="55"/>
    <n v="1447.8"/>
    <n v="1122.29"/>
    <n v="1726.6000000000001"/>
    <n v="1467.6100000000001"/>
    <n v="2158.25"/>
    <n v="2589.9"/>
  </r>
  <r>
    <x v="8"/>
    <n v="27"/>
    <x v="0"/>
    <n v="20"/>
    <x v="0"/>
    <x v="0"/>
    <n v="8633"/>
    <s v="RAM ProMaster"/>
    <n v="132"/>
    <n v="400"/>
    <n v="50"/>
    <n v="250"/>
    <n v="134"/>
    <m/>
    <n v="134"/>
    <n v="6"/>
    <x v="2"/>
    <n v="295.41000000000003"/>
    <n v="234"/>
    <n v="163.79999999999998"/>
    <n v="100"/>
    <n v="23"/>
    <n v="55"/>
    <n v="1447.8"/>
    <n v="1122.29"/>
    <n v="1726.6000000000001"/>
    <n v="1467.6100000000001"/>
    <n v="2158.25"/>
    <n v="2589.9"/>
  </r>
  <r>
    <x v="9"/>
    <n v="1"/>
    <x v="0"/>
    <n v="21"/>
    <x v="0"/>
    <x v="0"/>
    <n v="5556"/>
    <s v="Freightliner Sprinter"/>
    <n v="132"/>
    <n v="400"/>
    <n v="50"/>
    <n v="250"/>
    <n v="120"/>
    <n v="65"/>
    <n v="134"/>
    <n v="6"/>
    <x v="0"/>
    <n v="295.41000000000003"/>
    <n v="343"/>
    <n v="240.1"/>
    <n v="100"/>
    <n v="22"/>
    <n v="54"/>
    <n v="1573.1"/>
    <n v="722.28"/>
    <n v="1111.2"/>
    <n v="944.5200000000001"/>
    <n v="1389"/>
    <n v="1666.8"/>
  </r>
  <r>
    <x v="9"/>
    <n v="2"/>
    <x v="0"/>
    <n v="22"/>
    <x v="0"/>
    <x v="0"/>
    <n v="5556"/>
    <s v="Freightliner Sprinter"/>
    <n v="132"/>
    <n v="400"/>
    <n v="50"/>
    <n v="250"/>
    <n v="120"/>
    <n v="65"/>
    <n v="134"/>
    <n v="6"/>
    <x v="0"/>
    <n v="295.41000000000003"/>
    <n v="343"/>
    <n v="240.1"/>
    <n v="100"/>
    <n v="22"/>
    <n v="54"/>
    <n v="1573.1"/>
    <n v="722.28"/>
    <n v="1111.2"/>
    <n v="944.5200000000001"/>
    <n v="1389"/>
    <n v="1666.8"/>
  </r>
  <r>
    <x v="9"/>
    <n v="10"/>
    <x v="0"/>
    <n v="23"/>
    <x v="0"/>
    <x v="0"/>
    <n v="6433"/>
    <s v="Chevrolet Express"/>
    <n v="132"/>
    <n v="399"/>
    <n v="50"/>
    <n v="250"/>
    <n v="134"/>
    <m/>
    <n v="134"/>
    <n v="6"/>
    <x v="1"/>
    <n v="295.41000000000003"/>
    <n v="343"/>
    <n v="240.1"/>
    <n v="100"/>
    <n v="25"/>
    <n v="57"/>
    <n v="1527.1"/>
    <n v="836.29000000000008"/>
    <n v="1286.6000000000001"/>
    <n v="1093.6100000000001"/>
    <n v="1608.25"/>
    <n v="1929.8999999999999"/>
  </r>
  <r>
    <x v="9"/>
    <n v="10"/>
    <x v="1"/>
    <n v="12.9"/>
    <x v="0"/>
    <x v="0"/>
    <n v="3456"/>
    <s v="Nissan NV2500"/>
    <n v="132"/>
    <n v="400"/>
    <n v="50"/>
    <n v="250"/>
    <n v="128"/>
    <n v="65"/>
    <n v="134"/>
    <n v="6"/>
    <x v="3"/>
    <n v="295.41000000000003"/>
    <n v="343"/>
    <n v="240.1"/>
    <n v="100"/>
    <n v="24"/>
    <n v="56"/>
    <n v="1585.1"/>
    <n v="449.28000000000003"/>
    <n v="691.2"/>
    <n v="587.5200000000001"/>
    <n v="864"/>
    <n v="1036.8"/>
  </r>
  <r>
    <x v="9"/>
    <n v="11"/>
    <x v="0"/>
    <n v="13"/>
    <x v="0"/>
    <x v="0"/>
    <n v="6433"/>
    <s v="Chevrolet Express"/>
    <n v="132"/>
    <n v="399"/>
    <n v="50"/>
    <n v="250"/>
    <n v="134"/>
    <m/>
    <n v="134"/>
    <n v="6"/>
    <x v="1"/>
    <n v="295.41000000000003"/>
    <n v="343"/>
    <n v="240.1"/>
    <n v="100"/>
    <n v="25"/>
    <n v="57"/>
    <n v="1527.1"/>
    <n v="836.29000000000008"/>
    <n v="1286.6000000000001"/>
    <n v="1093.6100000000001"/>
    <n v="1608.25"/>
    <n v="1929.8999999999999"/>
  </r>
  <r>
    <x v="9"/>
    <n v="28"/>
    <x v="1"/>
    <n v="14"/>
    <x v="0"/>
    <x v="0"/>
    <n v="3456"/>
    <s v="Nissan NV2500"/>
    <n v="132"/>
    <n v="400"/>
    <n v="50"/>
    <n v="250"/>
    <n v="128"/>
    <m/>
    <n v="134"/>
    <n v="6"/>
    <x v="3"/>
    <n v="295.41000000000003"/>
    <n v="343"/>
    <n v="240.1"/>
    <n v="100"/>
    <n v="24"/>
    <n v="56"/>
    <n v="1520.1"/>
    <n v="449.28000000000003"/>
    <n v="691.2"/>
    <n v="587.5200000000001"/>
    <n v="864"/>
    <n v="1036.8"/>
  </r>
  <r>
    <x v="9"/>
    <n v="28"/>
    <x v="1"/>
    <n v="15"/>
    <x v="0"/>
    <x v="0"/>
    <n v="3456"/>
    <s v="Nissan NV2500"/>
    <n v="132"/>
    <n v="400"/>
    <n v="50"/>
    <n v="250"/>
    <n v="128"/>
    <m/>
    <n v="134"/>
    <n v="6"/>
    <x v="3"/>
    <n v="295.41000000000003"/>
    <n v="343"/>
    <n v="240.1"/>
    <n v="100"/>
    <n v="24"/>
    <n v="56"/>
    <n v="1520.1"/>
    <n v="449.28000000000003"/>
    <n v="691.2"/>
    <n v="587.5200000000001"/>
    <n v="864"/>
    <n v="1036.8"/>
  </r>
  <r>
    <x v="9"/>
    <n v="29"/>
    <x v="1"/>
    <n v="16"/>
    <x v="0"/>
    <x v="0"/>
    <n v="3456"/>
    <s v="Nissan NV2500"/>
    <n v="132"/>
    <n v="400"/>
    <n v="50"/>
    <n v="250"/>
    <n v="128"/>
    <m/>
    <n v="134"/>
    <n v="6"/>
    <x v="3"/>
    <n v="295.41000000000003"/>
    <n v="343"/>
    <n v="240.1"/>
    <n v="100"/>
    <n v="24"/>
    <n v="56"/>
    <n v="1520.1"/>
    <n v="449.28000000000003"/>
    <n v="691.2"/>
    <n v="587.5200000000001"/>
    <n v="864"/>
    <n v="1036.8"/>
  </r>
  <r>
    <x v="9"/>
    <n v="1"/>
    <x v="0"/>
    <n v="21"/>
    <x v="0"/>
    <x v="0"/>
    <n v="5556"/>
    <s v="Freightliner Sprinter"/>
    <n v="132"/>
    <n v="400"/>
    <n v="50"/>
    <n v="250"/>
    <n v="120"/>
    <n v="65"/>
    <n v="134"/>
    <n v="6"/>
    <x v="0"/>
    <n v="295.41000000000003"/>
    <n v="343"/>
    <n v="240.1"/>
    <n v="100"/>
    <n v="22"/>
    <n v="54"/>
    <n v="1573.1"/>
    <n v="722.28"/>
    <n v="1111.2"/>
    <n v="944.5200000000001"/>
    <n v="1389"/>
    <n v="1666.8"/>
  </r>
  <r>
    <x v="9"/>
    <n v="2"/>
    <x v="0"/>
    <n v="22"/>
    <x v="0"/>
    <x v="0"/>
    <n v="5556"/>
    <s v="Freightliner Sprinter"/>
    <n v="132"/>
    <n v="400"/>
    <n v="50"/>
    <n v="250"/>
    <n v="120"/>
    <n v="65"/>
    <n v="134"/>
    <n v="6"/>
    <x v="0"/>
    <n v="295.41000000000003"/>
    <n v="343"/>
    <n v="240.1"/>
    <n v="100"/>
    <n v="22"/>
    <n v="54"/>
    <n v="1573.1"/>
    <n v="722.28"/>
    <n v="1111.2"/>
    <n v="944.5200000000001"/>
    <n v="1389"/>
    <n v="1666.8"/>
  </r>
  <r>
    <x v="10"/>
    <n v="29"/>
    <x v="2"/>
    <n v="18"/>
    <x v="0"/>
    <x v="0"/>
    <n v="4782"/>
    <s v="Nissan NV2500"/>
    <n v="132"/>
    <n v="400"/>
    <n v="50"/>
    <n v="250"/>
    <n v="120"/>
    <n v="65"/>
    <n v="134"/>
    <n v="6"/>
    <x v="3"/>
    <n v="295.41000000000003"/>
    <n v="399"/>
    <n v="279.29999999999995"/>
    <n v="100"/>
    <n v="25"/>
    <n v="57"/>
    <n v="1618.3"/>
    <n v="621.66"/>
    <n v="956.40000000000009"/>
    <n v="812.94"/>
    <n v="1195.5"/>
    <n v="1434.6"/>
  </r>
  <r>
    <x v="10"/>
    <n v="11"/>
    <x v="2"/>
    <n v="17"/>
    <x v="0"/>
    <x v="0"/>
    <n v="4782"/>
    <s v="Nissan NV2500"/>
    <n v="132"/>
    <n v="400"/>
    <n v="50"/>
    <n v="250"/>
    <n v="120"/>
    <n v="65"/>
    <n v="134"/>
    <n v="6"/>
    <x v="3"/>
    <n v="295.41000000000003"/>
    <n v="399"/>
    <n v="279.29999999999995"/>
    <n v="100"/>
    <n v="25"/>
    <n v="57"/>
    <n v="1618.3"/>
    <n v="621.66"/>
    <n v="956.40000000000009"/>
    <n v="812.94"/>
    <n v="1195.5"/>
    <n v="1434.6"/>
  </r>
  <r>
    <x v="10"/>
    <n v="23"/>
    <x v="2"/>
    <n v="18"/>
    <x v="0"/>
    <x v="0"/>
    <n v="4782"/>
    <s v="Nissan NV2500"/>
    <n v="132"/>
    <n v="400"/>
    <n v="50"/>
    <n v="250"/>
    <n v="120"/>
    <n v="65"/>
    <n v="134"/>
    <n v="6"/>
    <x v="3"/>
    <n v="295.41000000000003"/>
    <n v="399"/>
    <n v="279.29999999999995"/>
    <n v="100"/>
    <n v="25"/>
    <n v="57"/>
    <n v="1618.3"/>
    <n v="621.66"/>
    <n v="956.40000000000009"/>
    <n v="812.94"/>
    <n v="1195.5"/>
    <n v="1434.6"/>
  </r>
  <r>
    <x v="10"/>
    <n v="23"/>
    <x v="2"/>
    <n v="18"/>
    <x v="0"/>
    <x v="0"/>
    <n v="4782"/>
    <s v="Nissan NV2500"/>
    <n v="132"/>
    <n v="400"/>
    <n v="50"/>
    <n v="250"/>
    <n v="120"/>
    <n v="65"/>
    <n v="134"/>
    <n v="6"/>
    <x v="3"/>
    <n v="295.41000000000003"/>
    <n v="399"/>
    <n v="279.29999999999995"/>
    <n v="100"/>
    <n v="25"/>
    <n v="57"/>
    <n v="1618.3"/>
    <n v="621.66"/>
    <n v="956.40000000000009"/>
    <n v="812.94"/>
    <n v="1195.5"/>
    <n v="1434.6"/>
  </r>
  <r>
    <x v="10"/>
    <n v="29"/>
    <x v="2"/>
    <n v="18"/>
    <x v="0"/>
    <x v="0"/>
    <n v="4782"/>
    <s v="Nissan NV2500"/>
    <n v="132"/>
    <n v="400"/>
    <n v="50"/>
    <n v="250"/>
    <n v="120"/>
    <n v="65"/>
    <n v="134"/>
    <n v="6"/>
    <x v="3"/>
    <n v="295.41000000000003"/>
    <n v="399"/>
    <n v="279.29999999999995"/>
    <n v="100"/>
    <n v="25"/>
    <n v="57"/>
    <n v="1618.3"/>
    <n v="621.66"/>
    <n v="956.40000000000009"/>
    <n v="812.94"/>
    <n v="1195.5"/>
    <n v="1434.6"/>
  </r>
  <r>
    <x v="11"/>
    <n v="12"/>
    <x v="0"/>
    <n v="12.9"/>
    <x v="0"/>
    <x v="0"/>
    <n v="5287"/>
    <s v="Nissan NV2500"/>
    <n v="132"/>
    <n v="400"/>
    <n v="50"/>
    <n v="250"/>
    <n v="134"/>
    <m/>
    <n v="134"/>
    <n v="6"/>
    <x v="3"/>
    <n v="295.41000000000003"/>
    <n v="343"/>
    <n v="240.1"/>
    <n v="100"/>
    <n v="26"/>
    <n v="58"/>
    <n v="1530.1"/>
    <n v="687.31000000000006"/>
    <n v="1057.4000000000001"/>
    <n v="898.79000000000008"/>
    <n v="1321.75"/>
    <n v="1586.1"/>
  </r>
  <r>
    <x v="11"/>
    <n v="24"/>
    <x v="0"/>
    <n v="18"/>
    <x v="0"/>
    <x v="0"/>
    <n v="5287"/>
    <s v="Nissan NV2500"/>
    <n v="132"/>
    <n v="400"/>
    <n v="50"/>
    <n v="250"/>
    <n v="134"/>
    <m/>
    <n v="134"/>
    <n v="6"/>
    <x v="3"/>
    <n v="295.41000000000003"/>
    <n v="343"/>
    <n v="240.1"/>
    <n v="100"/>
    <n v="26"/>
    <n v="58"/>
    <n v="1530.1"/>
    <n v="687.31000000000006"/>
    <n v="1057.4000000000001"/>
    <n v="898.79000000000008"/>
    <n v="1321.75"/>
    <n v="1586.1"/>
  </r>
  <r>
    <x v="11"/>
    <n v="25"/>
    <x v="0"/>
    <n v="18"/>
    <x v="0"/>
    <x v="0"/>
    <n v="5287"/>
    <s v="Nissan NV2500"/>
    <n v="132"/>
    <n v="400"/>
    <n v="50"/>
    <n v="250"/>
    <n v="134"/>
    <m/>
    <n v="134"/>
    <n v="6"/>
    <x v="3"/>
    <n v="295.41000000000003"/>
    <n v="343"/>
    <n v="240.1"/>
    <n v="100"/>
    <n v="26"/>
    <n v="58"/>
    <n v="1530.1"/>
    <n v="687.31000000000006"/>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N8:O11" firstHeaderRow="1" firstDataRow="1" firstDataCol="1"/>
  <pivotFields count="30">
    <pivotField showAll="0">
      <items count="13">
        <item h="1" x="0"/>
        <item h="1" x="1"/>
        <item h="1" x="2"/>
        <item h="1" x="3"/>
        <item h="1" x="4"/>
        <item x="5"/>
        <item h="1" x="6"/>
        <item h="1" x="7"/>
        <item h="1" x="8"/>
        <item h="1" x="9"/>
        <item h="1" x="10"/>
        <item h="1" x="11"/>
        <item t="default"/>
      </items>
    </pivotField>
    <pivotField numFmtId="1" showAll="0"/>
    <pivotField showAll="0"/>
    <pivotField numFmtId="168" showAll="0"/>
    <pivotField axis="axisRow" dataField="1"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Month">
  <location ref="BC8:BD16" firstHeaderRow="1" firstDataRow="1" firstDataCol="1"/>
  <pivotFields count="30">
    <pivotField showAll="0">
      <items count="13">
        <item h="1" x="0"/>
        <item h="1" x="1"/>
        <item h="1" x="2"/>
        <item x="3"/>
        <item h="1" x="4"/>
        <item h="1" x="5"/>
        <item h="1" x="6"/>
        <item h="1" x="7"/>
        <item h="1" x="8"/>
        <item h="1" x="9"/>
        <item h="1" x="10"/>
        <item h="1" x="11"/>
        <item t="default"/>
      </items>
    </pivotField>
    <pivotField numFmtId="1" showAll="0"/>
    <pivotField showAll="0"/>
    <pivotField numFmtId="168" showAll="0"/>
    <pivotField showAll="0"/>
    <pivotField axis="axisRow" dataField="1" showAll="0">
      <items count="9">
        <item x="4"/>
        <item x="1"/>
        <item x="2"/>
        <item x="3"/>
        <item x="6"/>
        <item x="0"/>
        <item m="1" x="7"/>
        <item x="5"/>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5"/>
  </rowFields>
  <rowItems count="8">
    <i>
      <x/>
    </i>
    <i>
      <x v="1"/>
    </i>
    <i>
      <x v="2"/>
    </i>
    <i>
      <x v="3"/>
    </i>
    <i>
      <x v="4"/>
    </i>
    <i>
      <x v="5"/>
    </i>
    <i>
      <x v="7"/>
    </i>
    <i t="grand">
      <x/>
    </i>
  </rowItems>
  <colItems count="1">
    <i/>
  </colItems>
  <dataFields count="1">
    <dataField name="Count of Destination" fld="5" subtotal="count" baseField="0" baseItem="0"/>
  </dataFields>
  <formats count="7">
    <format dxfId="490">
      <pivotArea dataOnly="0" labelOnly="1" outline="0" axis="axisValues" fieldPosition="0"/>
    </format>
    <format dxfId="489">
      <pivotArea dataOnly="0" labelOnly="1" outline="0" axis="axisValues" fieldPosition="0"/>
    </format>
    <format dxfId="488">
      <pivotArea type="all" dataOnly="0" outline="0" fieldPosition="0"/>
    </format>
    <format dxfId="487">
      <pivotArea outline="0" collapsedLevelsAreSubtotals="1" fieldPosition="0"/>
    </format>
    <format dxfId="486">
      <pivotArea dataOnly="0" fieldPosition="0">
        <references count="1">
          <reference field="5" count="1">
            <x v="1"/>
          </reference>
        </references>
      </pivotArea>
    </format>
    <format dxfId="485">
      <pivotArea dataOnly="0" fieldPosition="0">
        <references count="1">
          <reference field="5" count="1">
            <x v="1"/>
          </reference>
        </references>
      </pivotArea>
    </format>
    <format dxfId="484">
      <pivotArea collapsedLevelsAreSubtotals="1" fieldPosition="0">
        <references count="1">
          <reference field="5" count="1">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R8:U9" firstHeaderRow="0" firstDataRow="1" firstDataCol="0"/>
  <pivotFields count="30">
    <pivotField showAll="0">
      <items count="13">
        <item h="1" x="0"/>
        <item h="1" x="1"/>
        <item h="1" x="2"/>
        <item h="1" x="3"/>
        <item h="1" x="4"/>
        <item x="5"/>
        <item h="1" x="6"/>
        <item h="1" x="7"/>
        <item h="1" x="8"/>
        <item h="1" x="9"/>
        <item h="1" x="10"/>
        <item h="1" x="11"/>
        <item t="default"/>
      </items>
    </pivotField>
    <pivotField numFmtId="1" showAll="0"/>
    <pivotField showAll="0"/>
    <pivotField numFmtId="168" showAll="0"/>
    <pivotField showAll="0"/>
    <pivotField showAll="0"/>
    <pivotField numFmtId="166" showAll="0"/>
    <pivotField showAll="0"/>
    <pivotField dataField="1" numFmtId="166" showAll="0"/>
    <pivotField dataField="1" numFmtId="166" showAll="0"/>
    <pivotField dataField="1" numFmtId="166" showAll="0"/>
    <pivotField dataField="1"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3">
    <format dxfId="493">
      <pivotArea dataOnly="0" labelOnly="1" outline="0" axis="axisValues" fieldPosition="0"/>
    </format>
    <format dxfId="492">
      <pivotArea dataOnly="0" labelOnly="1" outline="0" axis="axisValues" fieldPosition="0"/>
    </format>
    <format dxfId="491">
      <pivotArea dataOnly="0" labelOnly="1" outline="0" fieldPosition="0">
        <references count="1">
          <reference field="4294967294" count="1">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AT8:AY9" firstHeaderRow="0" firstDataRow="1" firstDataCol="0"/>
  <pivotFields count="30">
    <pivotField showAll="0">
      <items count="13">
        <item h="1" x="0"/>
        <item h="1" x="1"/>
        <item h="1" x="2"/>
        <item h="1" x="3"/>
        <item h="1" x="4"/>
        <item x="5"/>
        <item h="1" x="6"/>
        <item h="1" x="7"/>
        <item h="1" x="8"/>
        <item h="1" x="9"/>
        <item h="1" x="10"/>
        <item h="1" x="11"/>
        <item t="default"/>
      </items>
    </pivotField>
    <pivotField numFmtId="1" showAll="0"/>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h="1" x="0"/>
        <item h="1" x="1"/>
        <item h="1" x="3"/>
        <item x="2"/>
        <item t="default"/>
      </items>
    </pivotField>
    <pivotField dataField="1" numFmtId="1" showAll="0"/>
    <pivotField dataField="1" showAll="0"/>
    <pivotField dataField="1" numFmtId="166" showAll="0"/>
    <pivotField dataField="1" numFmtId="166" showAll="0"/>
    <pivotField dataField="1" numFmtId="166" showAll="0"/>
    <pivotField dataField="1"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s>
  <formats count="4">
    <format dxfId="411">
      <pivotArea dataOnly="0" labelOnly="1" outline="0" axis="axisValues" fieldPosition="0"/>
    </format>
    <format dxfId="410">
      <pivotArea dataOnly="0" labelOnly="1" outline="0" axis="axisValues" fieldPosition="0"/>
    </format>
    <format dxfId="409">
      <pivotArea type="all" dataOnly="0" outline="0" fieldPosition="0"/>
    </format>
    <format dxfId="408">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I8:J21"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70"/>
  </dataFields>
  <formats count="11">
    <format dxfId="422">
      <pivotArea outline="0" collapsedLevelsAreSubtotals="1" fieldPosition="0">
        <references count="1">
          <reference field="4294967294" count="1" selected="0">
            <x v="0"/>
          </reference>
        </references>
      </pivotArea>
    </format>
    <format dxfId="421">
      <pivotArea outline="0" collapsedLevelsAreSubtotals="1" fieldPosition="0">
        <references count="1">
          <reference field="4294967294" count="1" selected="0">
            <x v="0"/>
          </reference>
        </references>
      </pivotArea>
    </format>
    <format dxfId="420">
      <pivotArea outline="0" collapsedLevelsAreSubtotals="1" fieldPosition="0">
        <references count="1">
          <reference field="4294967294" count="1" selected="0">
            <x v="0"/>
          </reference>
        </references>
      </pivotArea>
    </format>
    <format dxfId="419">
      <pivotArea outline="0" collapsedLevelsAreSubtotals="1" fieldPosition="0">
        <references count="1">
          <reference field="4294967294" count="1" selected="0">
            <x v="0"/>
          </reference>
        </references>
      </pivotArea>
    </format>
    <format dxfId="418">
      <pivotArea dataOnly="0" labelOnly="1" outline="0" fieldPosition="0">
        <references count="1">
          <reference field="4294967294" count="1">
            <x v="0"/>
          </reference>
        </references>
      </pivotArea>
    </format>
    <format dxfId="417">
      <pivotArea dataOnly="0" labelOnly="1" outline="0" fieldPosition="0">
        <references count="1">
          <reference field="4294967294" count="1">
            <x v="0"/>
          </reference>
        </references>
      </pivotArea>
    </format>
    <format dxfId="416">
      <pivotArea dataOnly="0" labelOnly="1" outline="0" fieldPosition="0">
        <references count="1">
          <reference field="4294967294" count="1">
            <x v="0"/>
          </reference>
        </references>
      </pivotArea>
    </format>
    <format dxfId="415">
      <pivotArea dataOnly="0" labelOnly="1" outline="0" fieldPosition="0">
        <references count="1">
          <reference field="4294967294" count="1">
            <x v="0"/>
          </reference>
        </references>
      </pivotArea>
    </format>
    <format dxfId="414">
      <pivotArea dataOnly="0" labelOnly="1" outline="0" fieldPosition="0">
        <references count="1">
          <reference field="4294967294" count="1">
            <x v="0"/>
          </reference>
        </references>
      </pivotArea>
    </format>
    <format dxfId="413">
      <pivotArea outline="0" collapsedLevelsAreSubtotals="1" fieldPosition="0">
        <references count="1">
          <reference field="4294967294" count="1" selected="0">
            <x v="0"/>
          </reference>
        </references>
      </pivotArea>
    </format>
    <format dxfId="412">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Month">
  <location ref="AK8:AM10" firstHeaderRow="0" firstDataRow="1" firstDataCol="1"/>
  <pivotFields count="30">
    <pivotField axis="axisRow" showAll="0">
      <items count="13">
        <item h="1" x="0"/>
        <item h="1" x="1"/>
        <item h="1" x="2"/>
        <item h="1" x="3"/>
        <item h="1" x="4"/>
        <item x="5"/>
        <item h="1" x="6"/>
        <item h="1" x="7"/>
        <item h="1" x="8"/>
        <item h="1" x="9"/>
        <item h="1" x="10"/>
        <item h="1" x="11"/>
        <item t="default"/>
      </items>
    </pivotField>
    <pivotField numFmtId="1" showAll="0"/>
    <pivotField showAll="0"/>
    <pivotField numFmtId="168"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0"/>
  </rowFields>
  <rowItems count="2">
    <i>
      <x v="5"/>
    </i>
    <i t="grand">
      <x/>
    </i>
  </rowItems>
  <colFields count="1">
    <field x="-2"/>
  </colFields>
  <colItems count="2">
    <i>
      <x/>
    </i>
    <i i="1">
      <x v="1"/>
    </i>
  </colItems>
  <dataFields count="2">
    <dataField name="Sum of Rate" fld="6" baseField="0" baseItem="0"/>
    <dataField name="Sum of Total Expenses" fld="23" baseField="0" baseItem="0"/>
  </dataFields>
  <formats count="5">
    <format dxfId="427">
      <pivotArea dataOnly="0" labelOnly="1" outline="0" axis="axisValues" fieldPosition="0"/>
    </format>
    <format dxfId="426">
      <pivotArea dataOnly="0" labelOnly="1" outline="0" axis="axisValues" fieldPosition="0"/>
    </format>
    <format dxfId="425">
      <pivotArea type="all" dataOnly="0" outline="0" fieldPosition="0"/>
    </format>
    <format dxfId="424">
      <pivotArea outline="0" collapsedLevelsAreSubtotals="1" fieldPosition="0"/>
    </format>
    <format dxfId="423">
      <pivotArea collapsedLevelsAreSubtotals="1" fieldPosition="0">
        <references count="2">
          <reference field="4294967294" count="1" selected="0">
            <x v="1"/>
          </reference>
          <reference field="0" count="0"/>
        </references>
      </pivotArea>
    </format>
  </formats>
  <chartFormats count="26">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pivotArea type="data" outline="0" fieldPosition="0">
        <references count="2">
          <reference field="4294967294" count="1" selected="0">
            <x v="0"/>
          </reference>
          <reference field="0" count="1" selected="0">
            <x v="0"/>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 chart="10" format="8">
      <pivotArea type="data" outline="0" fieldPosition="0">
        <references count="2">
          <reference field="4294967294" count="1" selected="0">
            <x v="0"/>
          </reference>
          <reference field="0" count="1" selected="0">
            <x v="2"/>
          </reference>
        </references>
      </pivotArea>
    </chartFormat>
    <chartFormat chart="10" format="9">
      <pivotArea type="data" outline="0" fieldPosition="0">
        <references count="2">
          <reference field="4294967294" count="1" selected="0">
            <x v="0"/>
          </reference>
          <reference field="0" count="1" selected="0">
            <x v="3"/>
          </reference>
        </references>
      </pivotArea>
    </chartFormat>
    <chartFormat chart="10" format="10">
      <pivotArea type="data" outline="0" fieldPosition="0">
        <references count="2">
          <reference field="4294967294" count="1" selected="0">
            <x v="0"/>
          </reference>
          <reference field="0" count="1" selected="0">
            <x v="4"/>
          </reference>
        </references>
      </pivotArea>
    </chartFormat>
    <chartFormat chart="10" format="11">
      <pivotArea type="data" outline="0" fieldPosition="0">
        <references count="2">
          <reference field="4294967294" count="1" selected="0">
            <x v="0"/>
          </reference>
          <reference field="0" count="1" selected="0">
            <x v="5"/>
          </reference>
        </references>
      </pivotArea>
    </chartFormat>
    <chartFormat chart="10" format="12">
      <pivotArea type="data" outline="0" fieldPosition="0">
        <references count="2">
          <reference field="4294967294" count="1" selected="0">
            <x v="0"/>
          </reference>
          <reference field="0" count="1" selected="0">
            <x v="6"/>
          </reference>
        </references>
      </pivotArea>
    </chartFormat>
    <chartFormat chart="10" format="13">
      <pivotArea type="data" outline="0" fieldPosition="0">
        <references count="2">
          <reference field="4294967294" count="1" selected="0">
            <x v="0"/>
          </reference>
          <reference field="0" count="1" selected="0">
            <x v="7"/>
          </reference>
        </references>
      </pivotArea>
    </chartFormat>
    <chartFormat chart="10" format="14">
      <pivotArea type="data" outline="0" fieldPosition="0">
        <references count="2">
          <reference field="4294967294" count="1" selected="0">
            <x v="0"/>
          </reference>
          <reference field="0" count="1" selected="0">
            <x v="8"/>
          </reference>
        </references>
      </pivotArea>
    </chartFormat>
    <chartFormat chart="10" format="15">
      <pivotArea type="data" outline="0" fieldPosition="0">
        <references count="2">
          <reference field="4294967294" count="1" selected="0">
            <x v="0"/>
          </reference>
          <reference field="0" count="1" selected="0">
            <x v="9"/>
          </reference>
        </references>
      </pivotArea>
    </chartFormat>
    <chartFormat chart="10" format="16">
      <pivotArea type="data" outline="0" fieldPosition="0">
        <references count="2">
          <reference field="4294967294" count="1" selected="0">
            <x v="0"/>
          </reference>
          <reference field="0" count="1" selected="0">
            <x v="10"/>
          </reference>
        </references>
      </pivotArea>
    </chartFormat>
    <chartFormat chart="10" format="17">
      <pivotArea type="data" outline="0" fieldPosition="0">
        <references count="2">
          <reference field="4294967294" count="1" selected="0">
            <x v="0"/>
          </reference>
          <reference field="0" count="1" selected="0">
            <x v="11"/>
          </reference>
        </references>
      </pivotArea>
    </chartFormat>
    <chartFormat chart="10" format="18">
      <pivotArea type="data" outline="0" fieldPosition="0">
        <references count="2">
          <reference field="4294967294" count="1" selected="0">
            <x v="1"/>
          </reference>
          <reference field="0" count="1" selected="0">
            <x v="6"/>
          </reference>
        </references>
      </pivotArea>
    </chartFormat>
    <chartFormat chart="10" format="19">
      <pivotArea type="data" outline="0" fieldPosition="0">
        <references count="2">
          <reference field="4294967294" count="1" selected="0">
            <x v="1"/>
          </reference>
          <reference field="0" count="1" selected="0">
            <x v="4"/>
          </reference>
        </references>
      </pivotArea>
    </chartFormat>
    <chartFormat chart="10" format="20">
      <pivotArea type="data" outline="0" fieldPosition="0">
        <references count="2">
          <reference field="4294967294" count="1" selected="0">
            <x v="1"/>
          </reference>
          <reference field="0" count="1" selected="0">
            <x v="3"/>
          </reference>
        </references>
      </pivotArea>
    </chartFormat>
    <chartFormat chart="10" format="21">
      <pivotArea type="data" outline="0" fieldPosition="0">
        <references count="2">
          <reference field="4294967294" count="1" selected="0">
            <x v="1"/>
          </reference>
          <reference field="0" count="1" selected="0">
            <x v="2"/>
          </reference>
        </references>
      </pivotArea>
    </chartFormat>
    <chartFormat chart="10" format="22">
      <pivotArea type="data" outline="0" fieldPosition="0">
        <references count="2">
          <reference field="4294967294" count="1" selected="0">
            <x v="1"/>
          </reference>
          <reference field="0" count="1" selected="0">
            <x v="1"/>
          </reference>
        </references>
      </pivotArea>
    </chartFormat>
    <chartFormat chart="10" format="23">
      <pivotArea type="data" outline="0" fieldPosition="0">
        <references count="2">
          <reference field="4294967294" count="1" selected="0">
            <x v="1"/>
          </reference>
          <reference field="0" count="1" selected="0">
            <x v="0"/>
          </reference>
        </references>
      </pivotArea>
    </chartFormat>
    <chartFormat chart="10" format="24">
      <pivotArea type="data" outline="0" fieldPosition="0">
        <references count="2">
          <reference field="4294967294" count="1" selected="0">
            <x v="1"/>
          </reference>
          <reference field="0" count="1" selected="0">
            <x v="5"/>
          </reference>
        </references>
      </pivotArea>
    </chartFormat>
    <chartFormat chart="10" format="25">
      <pivotArea type="data" outline="0" fieldPosition="0">
        <references count="2">
          <reference field="4294967294" count="1" selected="0">
            <x v="1"/>
          </reference>
          <reference field="0" count="1" selected="0">
            <x v="9"/>
          </reference>
        </references>
      </pivotArea>
    </chartFormat>
    <chartFormat chart="10" format="26">
      <pivotArea type="data" outline="0" fieldPosition="0">
        <references count="2">
          <reference field="4294967294" count="1" selected="0">
            <x v="1"/>
          </reference>
          <reference field="0" count="1" selected="0">
            <x v="8"/>
          </reference>
        </references>
      </pivotArea>
    </chartFormat>
    <chartFormat chart="10" format="27">
      <pivotArea type="data" outline="0" fieldPosition="0">
        <references count="2">
          <reference field="4294967294" count="1" selected="0">
            <x v="1"/>
          </reference>
          <reference field="0" count="1" selected="0">
            <x v="10"/>
          </reference>
        </references>
      </pivotArea>
    </chartFormat>
    <chartFormat chart="10" format="28">
      <pivotArea type="data" outline="0" fieldPosition="0">
        <references count="2">
          <reference field="4294967294" count="1" selected="0">
            <x v="1"/>
          </reference>
          <reference field="0" count="1" selected="0">
            <x v="11"/>
          </reference>
        </references>
      </pivotArea>
    </chartFormat>
    <chartFormat chart="10" format="29">
      <pivotArea type="data" outline="0" fieldPosition="0">
        <references count="2">
          <reference field="4294967294" count="1" selected="0">
            <x v="1"/>
          </reference>
          <reference field="0" count="1" selected="0">
            <x v="7"/>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D8" firstHeaderRow="0" firstDataRow="1" firstDataCol="0"/>
  <pivotFields count="30">
    <pivotField showAll="0">
      <items count="13">
        <item h="1" x="0"/>
        <item h="1" x="1"/>
        <item h="1" x="2"/>
        <item h="1" x="3"/>
        <item h="1" x="4"/>
        <item x="5"/>
        <item h="1" x="6"/>
        <item h="1" x="7"/>
        <item h="1" x="8"/>
        <item h="1" x="9"/>
        <item h="1" x="10"/>
        <item h="1" x="11"/>
        <item t="default"/>
      </items>
    </pivotField>
    <pivotField numFmtId="1" showAll="0"/>
    <pivotField showAll="0"/>
    <pivotField numFmtId="168"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numFmtId="170"/>
    <dataField name="Sum of Total Expenses" fld="23" baseField="0" baseItem="0" numFmtId="170"/>
    <dataField name="Sum of Balance" fld="29" baseField="0" baseItem="0" numFmtId="170"/>
  </dataFields>
  <formats count="33">
    <format dxfId="460">
      <pivotArea outline="0" collapsedLevelsAreSubtotals="1" fieldPosition="0">
        <references count="1">
          <reference field="4294967294" count="1" selected="0">
            <x v="0"/>
          </reference>
        </references>
      </pivotArea>
    </format>
    <format dxfId="459">
      <pivotArea outline="0" collapsedLevelsAreSubtotals="1" fieldPosition="0">
        <references count="1">
          <reference field="4294967294" count="1" selected="0">
            <x v="1"/>
          </reference>
        </references>
      </pivotArea>
    </format>
    <format dxfId="458">
      <pivotArea outline="0" collapsedLevelsAreSubtotals="1" fieldPosition="0">
        <references count="1">
          <reference field="4294967294" count="1" selected="0">
            <x v="2"/>
          </reference>
        </references>
      </pivotArea>
    </format>
    <format dxfId="457">
      <pivotArea outline="0" collapsedLevelsAreSubtotals="1" fieldPosition="0">
        <references count="1">
          <reference field="4294967294" count="1" selected="0">
            <x v="0"/>
          </reference>
        </references>
      </pivotArea>
    </format>
    <format dxfId="456">
      <pivotArea outline="0" collapsedLevelsAreSubtotals="1" fieldPosition="0">
        <references count="1">
          <reference field="4294967294" count="1" selected="0">
            <x v="1"/>
          </reference>
        </references>
      </pivotArea>
    </format>
    <format dxfId="455">
      <pivotArea outline="0" collapsedLevelsAreSubtotals="1" fieldPosition="0">
        <references count="1">
          <reference field="4294967294" count="1" selected="0">
            <x v="2"/>
          </reference>
        </references>
      </pivotArea>
    </format>
    <format dxfId="454">
      <pivotArea outline="0" collapsedLevelsAreSubtotals="1" fieldPosition="0">
        <references count="1">
          <reference field="4294967294" count="1" selected="0">
            <x v="0"/>
          </reference>
        </references>
      </pivotArea>
    </format>
    <format dxfId="453">
      <pivotArea outline="0" collapsedLevelsAreSubtotals="1" fieldPosition="0">
        <references count="1">
          <reference field="4294967294" count="1" selected="0">
            <x v="1"/>
          </reference>
        </references>
      </pivotArea>
    </format>
    <format dxfId="452">
      <pivotArea outline="0" collapsedLevelsAreSubtotals="1" fieldPosition="0">
        <references count="1">
          <reference field="4294967294" count="1" selected="0">
            <x v="2"/>
          </reference>
        </references>
      </pivotArea>
    </format>
    <format dxfId="451">
      <pivotArea outline="0" collapsedLevelsAreSubtotals="1" fieldPosition="0">
        <references count="1">
          <reference field="4294967294" count="1" selected="0">
            <x v="0"/>
          </reference>
        </references>
      </pivotArea>
    </format>
    <format dxfId="450">
      <pivotArea outline="0" collapsedLevelsAreSubtotals="1" fieldPosition="0">
        <references count="1">
          <reference field="4294967294" count="1" selected="0">
            <x v="1"/>
          </reference>
        </references>
      </pivotArea>
    </format>
    <format dxfId="449">
      <pivotArea outline="0" collapsedLevelsAreSubtotals="1" fieldPosition="0">
        <references count="1">
          <reference field="4294967294" count="1" selected="0">
            <x v="2"/>
          </reference>
        </references>
      </pivotArea>
    </format>
    <format dxfId="448">
      <pivotArea dataOnly="0" labelOnly="1" outline="0" fieldPosition="0">
        <references count="1">
          <reference field="4294967294" count="1">
            <x v="0"/>
          </reference>
        </references>
      </pivotArea>
    </format>
    <format dxfId="447">
      <pivotArea dataOnly="0" labelOnly="1" outline="0" fieldPosition="0">
        <references count="1">
          <reference field="4294967294" count="1">
            <x v="1"/>
          </reference>
        </references>
      </pivotArea>
    </format>
    <format dxfId="446">
      <pivotArea dataOnly="0" labelOnly="1" outline="0" fieldPosition="0">
        <references count="1">
          <reference field="4294967294" count="1">
            <x v="2"/>
          </reference>
        </references>
      </pivotArea>
    </format>
    <format dxfId="445">
      <pivotArea dataOnly="0" labelOnly="1" outline="0" fieldPosition="0">
        <references count="1">
          <reference field="4294967294" count="1">
            <x v="0"/>
          </reference>
        </references>
      </pivotArea>
    </format>
    <format dxfId="444">
      <pivotArea dataOnly="0" labelOnly="1" outline="0" fieldPosition="0">
        <references count="1">
          <reference field="4294967294" count="1">
            <x v="1"/>
          </reference>
        </references>
      </pivotArea>
    </format>
    <format dxfId="443">
      <pivotArea dataOnly="0" labelOnly="1" outline="0" fieldPosition="0">
        <references count="1">
          <reference field="4294967294" count="1">
            <x v="2"/>
          </reference>
        </references>
      </pivotArea>
    </format>
    <format dxfId="442">
      <pivotArea dataOnly="0" labelOnly="1" outline="0" fieldPosition="0">
        <references count="1">
          <reference field="4294967294" count="1">
            <x v="0"/>
          </reference>
        </references>
      </pivotArea>
    </format>
    <format dxfId="441">
      <pivotArea dataOnly="0" labelOnly="1" outline="0" fieldPosition="0">
        <references count="1">
          <reference field="4294967294" count="1">
            <x v="1"/>
          </reference>
        </references>
      </pivotArea>
    </format>
    <format dxfId="440">
      <pivotArea dataOnly="0" labelOnly="1" outline="0" fieldPosition="0">
        <references count="1">
          <reference field="4294967294" count="1">
            <x v="2"/>
          </reference>
        </references>
      </pivotArea>
    </format>
    <format dxfId="439">
      <pivotArea dataOnly="0" labelOnly="1" outline="0" fieldPosition="0">
        <references count="1">
          <reference field="4294967294" count="1">
            <x v="0"/>
          </reference>
        </references>
      </pivotArea>
    </format>
    <format dxfId="438">
      <pivotArea dataOnly="0" labelOnly="1" outline="0" fieldPosition="0">
        <references count="1">
          <reference field="4294967294" count="1">
            <x v="1"/>
          </reference>
        </references>
      </pivotArea>
    </format>
    <format dxfId="437">
      <pivotArea dataOnly="0" labelOnly="1" outline="0" fieldPosition="0">
        <references count="1">
          <reference field="4294967294" count="1">
            <x v="2"/>
          </reference>
        </references>
      </pivotArea>
    </format>
    <format dxfId="436">
      <pivotArea dataOnly="0" labelOnly="1" outline="0" fieldPosition="0">
        <references count="1">
          <reference field="4294967294" count="1">
            <x v="0"/>
          </reference>
        </references>
      </pivotArea>
    </format>
    <format dxfId="435">
      <pivotArea dataOnly="0" labelOnly="1" outline="0" fieldPosition="0">
        <references count="1">
          <reference field="4294967294" count="1">
            <x v="1"/>
          </reference>
        </references>
      </pivotArea>
    </format>
    <format dxfId="434">
      <pivotArea dataOnly="0" labelOnly="1" outline="0" fieldPosition="0">
        <references count="1">
          <reference field="4294967294" count="1">
            <x v="2"/>
          </reference>
        </references>
      </pivotArea>
    </format>
    <format dxfId="433">
      <pivotArea outline="0" collapsedLevelsAreSubtotals="1" fieldPosition="0">
        <references count="1">
          <reference field="4294967294" count="1" selected="0">
            <x v="0"/>
          </reference>
        </references>
      </pivotArea>
    </format>
    <format dxfId="432">
      <pivotArea outline="0" collapsedLevelsAreSubtotals="1" fieldPosition="0">
        <references count="1">
          <reference field="4294967294" count="1" selected="0">
            <x v="1"/>
          </reference>
        </references>
      </pivotArea>
    </format>
    <format dxfId="431">
      <pivotArea outline="0" collapsedLevelsAreSubtotals="1" fieldPosition="0">
        <references count="1">
          <reference field="4294967294" count="1" selected="0">
            <x v="2"/>
          </reference>
        </references>
      </pivotArea>
    </format>
    <format dxfId="430">
      <pivotArea outline="0" fieldPosition="0">
        <references count="1">
          <reference field="4294967294" count="1">
            <x v="2"/>
          </reference>
        </references>
      </pivotArea>
    </format>
    <format dxfId="429">
      <pivotArea outline="0" fieldPosition="0">
        <references count="1">
          <reference field="4294967294" count="1">
            <x v="1"/>
          </reference>
        </references>
      </pivotArea>
    </format>
    <format dxfId="428">
      <pivotArea outline="0" fieldPosition="0">
        <references count="1">
          <reference field="4294967294" count="1">
            <x v="0"/>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AD8:AD10" firstHeaderRow="1" firstDataRow="1" firstDataCol="1"/>
  <pivotFields count="30">
    <pivotField axis="axisRow" showAll="0">
      <items count="13">
        <item h="1" x="0"/>
        <item h="1" x="1"/>
        <item h="1" x="2"/>
        <item h="1" x="3"/>
        <item h="1" x="4"/>
        <item x="5"/>
        <item h="1" x="6"/>
        <item h="1" x="7"/>
        <item h="1" x="8"/>
        <item h="1" x="9"/>
        <item h="1" x="10"/>
        <item h="1" x="11"/>
        <item t="default"/>
      </items>
    </pivotField>
    <pivotField numFmtId="1" showAll="0"/>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0"/>
  </rowFields>
  <rowItems count="2">
    <i>
      <x v="5"/>
    </i>
    <i t="grand">
      <x/>
    </i>
  </rowItems>
  <colItems count="1">
    <i/>
  </colItems>
  <formats count="11">
    <format dxfId="471">
      <pivotArea dataOnly="0" labelOnly="1" outline="0" axis="axisValues" fieldPosition="0"/>
    </format>
    <format dxfId="470">
      <pivotArea dataOnly="0" labelOnly="1" outline="0" axis="axisValues" fieldPosition="0"/>
    </format>
    <format dxfId="469">
      <pivotArea type="all" dataOnly="0" outline="0" fieldPosition="0"/>
    </format>
    <format dxfId="468">
      <pivotArea outline="0" collapsedLevelsAreSubtotals="1" fieldPosition="0"/>
    </format>
    <format dxfId="467">
      <pivotArea dataOnly="0" labelOnly="1" fieldPosition="0">
        <references count="1">
          <reference field="0" count="0"/>
        </references>
      </pivotArea>
    </format>
    <format dxfId="466">
      <pivotArea dataOnly="0" labelOnly="1" fieldPosition="0">
        <references count="1">
          <reference field="0" count="0"/>
        </references>
      </pivotArea>
    </format>
    <format dxfId="465">
      <pivotArea dataOnly="0" labelOnly="1" fieldPosition="0">
        <references count="1">
          <reference field="0" count="0"/>
        </references>
      </pivotArea>
    </format>
    <format dxfId="464">
      <pivotArea dataOnly="0" labelOnly="1" fieldPosition="0">
        <references count="1">
          <reference field="0" count="0"/>
        </references>
      </pivotArea>
    </format>
    <format dxfId="463">
      <pivotArea dataOnly="0" labelOnly="1" fieldPosition="0">
        <references count="1">
          <reference field="0" count="0"/>
        </references>
      </pivotArea>
    </format>
    <format dxfId="462">
      <pivotArea field="0" type="button" dataOnly="0" labelOnly="1" outline="0" axis="axisRow" fieldPosition="0"/>
    </format>
    <format dxfId="461">
      <pivotArea dataOnly="0" labelOnly="1" grandRow="1"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Month">
  <location ref="BV8:BX10" firstHeaderRow="0" firstDataRow="1" firstDataCol="1"/>
  <pivotFields count="30">
    <pivotField showAll="0">
      <items count="13">
        <item h="1" x="0"/>
        <item h="1" x="1"/>
        <item h="1" x="2"/>
        <item h="1" x="3"/>
        <item h="1" x="4"/>
        <item x="5"/>
        <item h="1" x="6"/>
        <item h="1" x="7"/>
        <item h="1" x="8"/>
        <item h="1" x="9"/>
        <item h="1" x="10"/>
        <item h="1" x="11"/>
        <item t="default"/>
      </items>
    </pivotField>
    <pivotField numFmtId="1" showAll="0"/>
    <pivotField axis="axisRow" dataField="1" showAll="0">
      <items count="4">
        <item x="2"/>
        <item x="1"/>
        <item x="0"/>
        <item t="default"/>
      </items>
    </pivotField>
    <pivotField dataField="1" numFmtId="168" showAll="0"/>
    <pivotField showAll="0"/>
    <pivotField showAll="0">
      <items count="9">
        <item x="4"/>
        <item x="1"/>
        <item x="2"/>
        <item x="3"/>
        <item x="6"/>
        <item x="0"/>
        <item m="1" x="7"/>
        <item x="5"/>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2"/>
  </rowFields>
  <rowItems count="2">
    <i>
      <x/>
    </i>
    <i t="grand">
      <x/>
    </i>
  </rowItems>
  <colFields count="1">
    <field x="-2"/>
  </colFields>
  <colItems count="2">
    <i>
      <x/>
    </i>
    <i i="1">
      <x v="1"/>
    </i>
  </colItems>
  <dataFields count="2">
    <dataField name="Count of Load" fld="2" subtotal="count" baseField="0" baseItem="0"/>
    <dataField name="Sum of Tonnage" fld="3" baseField="0" baseItem="0"/>
  </dataFields>
  <formats count="4">
    <format dxfId="475">
      <pivotArea dataOnly="0" labelOnly="1" outline="0" axis="axisValues" fieldPosition="0"/>
    </format>
    <format dxfId="474">
      <pivotArea dataOnly="0" labelOnly="1" outline="0" axis="axisValues" fieldPosition="0"/>
    </format>
    <format dxfId="473">
      <pivotArea type="all" dataOnly="0" outline="0" fieldPosition="0"/>
    </format>
    <format dxfId="472">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BN8:BR9" firstHeaderRow="0" firstDataRow="1" firstDataCol="0"/>
  <pivotFields count="30">
    <pivotField showAll="0">
      <items count="13">
        <item h="1" x="0"/>
        <item h="1" x="1"/>
        <item h="1" x="2"/>
        <item h="1" x="3"/>
        <item h="1" x="4"/>
        <item x="5"/>
        <item h="1" x="6"/>
        <item h="1" x="7"/>
        <item h="1" x="8"/>
        <item h="1" x="9"/>
        <item h="1" x="10"/>
        <item h="1" x="11"/>
        <item t="default"/>
      </items>
    </pivotField>
    <pivotField numFmtId="1" showAll="0"/>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h="1" x="0"/>
        <item h="1" x="1"/>
        <item h="1" x="3"/>
        <item x="2"/>
        <item t="default"/>
      </items>
    </pivotField>
    <pivotField numFmtId="1" showAll="0"/>
    <pivotField showAll="0"/>
    <pivotField numFmtId="166" showAll="0"/>
    <pivotField numFmtId="166" showAll="0"/>
    <pivotField numFmtId="166" showAll="0"/>
    <pivotField numFmtId="166" showAll="0"/>
    <pivotField numFmtId="166" showAll="0"/>
    <pivotField dataField="1" numFmtId="166" showAll="0"/>
    <pivotField dataField="1" numFmtId="166" showAll="0"/>
    <pivotField dataField="1" numFmtId="166" showAll="0"/>
    <pivotField dataField="1" numFmtId="166" showAll="0"/>
    <pivotField dataField="1" numFmtId="166"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Final Amount" fld="28" baseField="0" baseItem="0"/>
    <dataField name="Sum of Basic freight" fld="27" baseField="0" baseItem="0"/>
  </dataFields>
  <formats count="4">
    <format dxfId="479">
      <pivotArea dataOnly="0" labelOnly="1" outline="0" axis="axisValues" fieldPosition="0"/>
    </format>
    <format dxfId="478">
      <pivotArea dataOnly="0" labelOnly="1" outline="0" axis="axisValues" fieldPosition="0"/>
    </format>
    <format dxfId="477">
      <pivotArea type="all" dataOnly="0" outline="0" fieldPosition="0"/>
    </format>
    <format dxfId="476">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X8:AA9" firstHeaderRow="0" firstDataRow="1" firstDataCol="0"/>
  <pivotFields count="30">
    <pivotField showAll="0">
      <items count="13">
        <item h="1" x="0"/>
        <item h="1" x="1"/>
        <item h="1" x="2"/>
        <item h="1" x="3"/>
        <item h="1" x="4"/>
        <item x="5"/>
        <item h="1" x="6"/>
        <item h="1" x="7"/>
        <item h="1" x="8"/>
        <item h="1" x="9"/>
        <item h="1" x="10"/>
        <item h="1" x="11"/>
        <item t="default"/>
      </items>
    </pivotField>
    <pivotField numFmtId="1" showAll="0"/>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dataField="1" numFmtId="166" showAll="0"/>
    <pivotField dataField="1" showAll="0"/>
    <pivotField dataField="1" numFmtId="166" showAll="0"/>
    <pivotField dataField="1"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Count of Repairs" fld="13" subtotal="count" baseField="0" baseItem="0"/>
    <dataField name="Sum of Warehouse" fld="12" baseField="0" baseItem="0"/>
    <dataField name="Sum of Tolls" fld="14" baseField="0" baseItem="0"/>
    <dataField name="Sum of Fundings" fld="15" baseField="0" baseItem="0"/>
  </dataFields>
  <formats count="4">
    <format dxfId="483">
      <pivotArea dataOnly="0" labelOnly="1" outline="0" axis="axisValues" fieldPosition="0"/>
    </format>
    <format dxfId="482">
      <pivotArea dataOnly="0" labelOnly="1" outline="0" axis="axisValues" fieldPosition="0"/>
    </format>
    <format dxfId="481">
      <pivotArea type="all" dataOnly="0" outline="0" fieldPosition="0"/>
    </format>
    <format dxfId="480">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5"/>
    <pivotTable tabId="3" name="PivotTable4"/>
    <pivotTable tabId="3" name="PivotTable6"/>
    <pivotTable tabId="3" name="PivotTable1"/>
    <pivotTable tabId="3" name="PivotTable3"/>
    <pivotTable tabId="3" name="PivotTable13"/>
    <pivotTable tabId="3" name="PivotTable15"/>
    <pivotTable tabId="3" name="PivotTable9"/>
    <pivotTable tabId="3" name="PivotTable10"/>
  </pivotTables>
  <data>
    <tabular pivotCacheId="1">
      <items count="12">
        <i x="0"/>
        <i x="1"/>
        <i x="2"/>
        <i x="3"/>
        <i x="4"/>
        <i x="5" s="1"/>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river_Name" sourceName="Driver Name">
  <pivotTables>
    <pivotTable tabId="3" name="PivotTable10"/>
    <pivotTable tabId="3" name="PivotTable13"/>
  </pivotTables>
  <data>
    <tabular pivotCacheId="1">
      <items count="4">
        <i x="0"/>
        <i x="1"/>
        <i x="3"/>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12" showCaption="0" style="Monthly_Slicer" rowHeight="216000"/>
  <slicer name="Driver Name 1" cache="Slicer_Driver_Name" caption="Driver Name" showCaption="0" style="SlicerStyleLight3 2 2" rowHeight="360000"/>
</slicers>
</file>

<file path=xl/tables/table1.xml><?xml version="1.0" encoding="utf-8"?>
<table xmlns="http://schemas.openxmlformats.org/spreadsheetml/2006/main" id="1" name="Datatable" displayName="Datatable" ref="A1:AC62" totalsRowShown="0" headerRowDxfId="555" dataDxfId="554">
  <autoFilter ref="A1:AC6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sortState ref="A2:AC62">
    <sortCondition ref="A1:A62" customList="Jan,Feb,Mar,Apr,May,Jun,Jul,Aug,Sep,Oct,Nov,Dec"/>
  </sortState>
  <tableColumns count="29">
    <tableColumn id="1" name="Month" dataDxfId="553"/>
    <tableColumn id="118" name="Day" dataDxfId="552"/>
    <tableColumn id="17" name="Load" dataDxfId="551"/>
    <tableColumn id="4" name="Tonnage" dataDxfId="550"/>
    <tableColumn id="8" name="Customer Type" dataDxfId="549"/>
    <tableColumn id="13" name="Destination" dataDxfId="548"/>
    <tableColumn id="18" name="Rate" dataDxfId="547" dataCellStyle="Currency"/>
    <tableColumn id="2" name="Truck" dataDxfId="546" dataCellStyle="Currency"/>
    <tableColumn id="9" name="Insurance" dataDxfId="545"/>
    <tableColumn id="10" name="Fuel" dataDxfId="544"/>
    <tableColumn id="11" name="Diesel Exhaust Fluid" dataDxfId="543"/>
    <tableColumn id="12" name="Advance" dataDxfId="542"/>
    <tableColumn id="43" name="Warehouse" dataDxfId="541"/>
    <tableColumn id="44" name="Repairs" dataDxfId="540"/>
    <tableColumn id="46" name="Tolls" dataDxfId="539"/>
    <tableColumn id="47" name="Fundings" dataDxfId="538"/>
    <tableColumn id="3" name="Driver Name" dataDxfId="537"/>
    <tableColumn id="6" name="Odometer" dataDxfId="536"/>
    <tableColumn id="7" name="Miles" dataDxfId="535"/>
    <tableColumn id="15" name="Rate Per Miles" dataDxfId="534"/>
    <tableColumn id="19" name="Extra Stops" dataDxfId="533"/>
    <tableColumn id="20" name="Extra Pay" dataDxfId="532"/>
    <tableColumn id="22" name="Costs Driver Paid" dataDxfId="531"/>
    <tableColumn id="5" name="Total Expenses" dataDxfId="530"/>
    <tableColumn id="14" name="First condition type" dataDxfId="529"/>
    <tableColumn id="16" name="Shipment cost sub-items" dataDxfId="528"/>
    <tableColumn id="21" name="ERE Stage" dataDxfId="527"/>
    <tableColumn id="23" name="Basic freight" dataDxfId="526"/>
    <tableColumn id="24" name="Final Amount" dataDxfId="525"/>
  </tableColumns>
  <tableStyleInfo showFirstColumn="0" showLastColumn="0" showRowStripes="1" showColumnStripes="0"/>
</table>
</file>

<file path=xl/tables/table2.xml><?xml version="1.0" encoding="utf-8"?>
<table xmlns="http://schemas.openxmlformats.org/spreadsheetml/2006/main" id="2" name="Datatable3" displayName="Datatable3" ref="A1:AC62" totalsRowShown="0" headerRowDxfId="524" dataDxfId="523">
  <autoFilter ref="A1:AC62"/>
  <sortState ref="A2:AC62">
    <sortCondition ref="A1:A62" customList="Jan,Feb,Mar,Apr,May,Jun,Jul,Aug,Sep,Oct,Nov,Dec"/>
  </sortState>
  <tableColumns count="29">
    <tableColumn id="1" name="Month" dataDxfId="522"/>
    <tableColumn id="118" name="Day" dataDxfId="521"/>
    <tableColumn id="17" name="Load" dataDxfId="520"/>
    <tableColumn id="4" name="Tonnage" dataDxfId="519"/>
    <tableColumn id="8" name="Customer Type" dataDxfId="518"/>
    <tableColumn id="13" name="Destination" dataDxfId="517"/>
    <tableColumn id="18" name="Rate" dataDxfId="516" dataCellStyle="Currency"/>
    <tableColumn id="2" name="Truck" dataDxfId="515" dataCellStyle="Currency"/>
    <tableColumn id="9" name="Insurance" dataDxfId="514"/>
    <tableColumn id="10" name="Fuel" dataDxfId="513"/>
    <tableColumn id="11" name="Diesel Exhaust Fluid" dataDxfId="512"/>
    <tableColumn id="12" name="Advance" dataDxfId="511"/>
    <tableColumn id="43" name="Warehouse" dataDxfId="510"/>
    <tableColumn id="44" name="Repairs" dataDxfId="509"/>
    <tableColumn id="46" name="Tolls" dataDxfId="508"/>
    <tableColumn id="47" name="Fundings" dataDxfId="507"/>
    <tableColumn id="3" name="Driver Name" dataDxfId="506"/>
    <tableColumn id="6" name="Odometer" dataDxfId="505"/>
    <tableColumn id="7" name="Miles" dataDxfId="504"/>
    <tableColumn id="15" name="Rate Per Miles" dataDxfId="503"/>
    <tableColumn id="19" name="Extra Stops" dataDxfId="502"/>
    <tableColumn id="20" name="Extra Pay" dataDxfId="501"/>
    <tableColumn id="22" name="Costs Driver Paid" dataDxfId="500"/>
    <tableColumn id="5" name="Total Expenses" dataDxfId="499"/>
    <tableColumn id="14" name="First condition type" dataDxfId="498"/>
    <tableColumn id="16" name="Shipment cost sub-items" dataDxfId="497"/>
    <tableColumn id="21" name="ERE Stage" dataDxfId="496"/>
    <tableColumn id="23" name="Basic freight" dataDxfId="495"/>
    <tableColumn id="24" name="Final Amount" dataDxfId="49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7" row="3">
    <wetp:webextensionref xmlns:r="http://schemas.openxmlformats.org/officeDocument/2006/relationships" r:id="rId1"/>
  </wetp:taskpane>
  <wetp:taskpane dockstate="right" visibility="0" width="437" row="4">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B8CA7C8-CA39-475C-BD2F-1FB3E324D087}">
  <we:reference id="wa104381701" version="1.0.0.4" store="en-US" storeType="OMEX"/>
  <we:alternateReferences>
    <we:reference id="WA104381701" version="1.0.0.4" store="WA104381701"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DD34719-ABE4-4177-9D2D-2001205B8021}">
  <we:reference id="wa104374368" version="1.0.0.0" store="en-US" storeType="OMEX"/>
  <we:alternateReferences>
    <we:reference id="WA104374368" version="1.0.0.0" store="WA10437436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3BBC0"/>
  </sheetPr>
  <dimension ref="A1:AC62"/>
  <sheetViews>
    <sheetView showGridLines="0" topLeftCell="T28" zoomScaleNormal="100" workbookViewId="0">
      <selection activeCell="AK1" sqref="AK1"/>
    </sheetView>
  </sheetViews>
  <sheetFormatPr defaultColWidth="8.6640625" defaultRowHeight="15" x14ac:dyDescent="0.25"/>
  <cols>
    <col min="1" max="1" width="6.77734375" style="4" bestFit="1" customWidth="1"/>
    <col min="2" max="2" width="4.44140625" style="4" bestFit="1" customWidth="1"/>
    <col min="3" max="3" width="9.44140625" style="4" customWidth="1"/>
    <col min="4" max="4" width="9" style="4" bestFit="1" customWidth="1"/>
    <col min="5" max="5" width="20" style="3" bestFit="1" customWidth="1"/>
    <col min="6" max="6" width="16.33203125" style="3" bestFit="1" customWidth="1"/>
    <col min="7" max="7" width="11.5546875" style="4" customWidth="1"/>
    <col min="8" max="9" width="10.109375" style="4" customWidth="1"/>
    <col min="10" max="10" width="10.77734375" style="4" customWidth="1"/>
    <col min="11" max="11" width="9.44140625" style="4" customWidth="1"/>
    <col min="12" max="12" width="9.6640625" style="4" customWidth="1"/>
    <col min="13" max="13" width="13.44140625" style="3" customWidth="1"/>
    <col min="14" max="14" width="17.77734375" style="3" customWidth="1"/>
    <col min="15" max="15" width="9.6640625" style="4" customWidth="1"/>
    <col min="16" max="16" width="10" style="4" customWidth="1"/>
    <col min="17" max="17" width="9.6640625" style="4" customWidth="1"/>
    <col min="18" max="18" width="9.6640625" style="3" customWidth="1"/>
    <col min="19" max="19" width="8" style="3" customWidth="1"/>
    <col min="20" max="20" width="9.6640625" style="3" customWidth="1"/>
    <col min="21" max="21" width="9.6640625" style="3" bestFit="1" customWidth="1"/>
    <col min="22" max="22" width="10.33203125" style="3" customWidth="1"/>
    <col min="23" max="23" width="9.109375" style="3" bestFit="1" customWidth="1"/>
    <col min="24" max="24" width="9.77734375" style="3" customWidth="1"/>
    <col min="25" max="26" width="12.33203125" style="3" bestFit="1" customWidth="1"/>
    <col min="27" max="16384" width="8.6640625" style="3"/>
  </cols>
  <sheetData>
    <row r="1" spans="1:29" s="2" customFormat="1" ht="45" customHeight="1" x14ac:dyDescent="0.25">
      <c r="A1" s="1" t="s">
        <v>0</v>
      </c>
      <c r="B1" s="1" t="s">
        <v>1</v>
      </c>
      <c r="C1" s="1" t="s">
        <v>2</v>
      </c>
      <c r="D1" s="1" t="s">
        <v>44</v>
      </c>
      <c r="E1" s="1" t="s">
        <v>45</v>
      </c>
      <c r="F1" s="1" t="s">
        <v>48</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56</v>
      </c>
      <c r="Z1" s="1" t="s">
        <v>57</v>
      </c>
      <c r="AA1" s="1" t="s">
        <v>60</v>
      </c>
      <c r="AB1" s="1" t="s">
        <v>58</v>
      </c>
      <c r="AC1" s="1" t="s">
        <v>59</v>
      </c>
    </row>
    <row r="2" spans="1:29" ht="15.6" x14ac:dyDescent="0.25">
      <c r="A2" s="5" t="s">
        <v>21</v>
      </c>
      <c r="B2" s="6">
        <v>1</v>
      </c>
      <c r="C2" s="7" t="s">
        <v>22</v>
      </c>
      <c r="D2" s="8">
        <v>11</v>
      </c>
      <c r="E2" s="7" t="s">
        <v>46</v>
      </c>
      <c r="F2" s="7" t="s">
        <v>61</v>
      </c>
      <c r="G2" s="9">
        <v>5556</v>
      </c>
      <c r="H2" s="10" t="s">
        <v>27</v>
      </c>
      <c r="I2" s="11">
        <v>132</v>
      </c>
      <c r="J2" s="11">
        <v>400</v>
      </c>
      <c r="K2" s="11">
        <v>50</v>
      </c>
      <c r="L2" s="11">
        <v>250</v>
      </c>
      <c r="M2" s="12">
        <v>120</v>
      </c>
      <c r="N2" s="11">
        <v>65</v>
      </c>
      <c r="O2" s="11">
        <v>134</v>
      </c>
      <c r="P2" s="11">
        <v>6</v>
      </c>
      <c r="Q2" s="13" t="s">
        <v>40</v>
      </c>
      <c r="R2" s="6">
        <v>295.41000000000003</v>
      </c>
      <c r="S2" s="7">
        <v>343</v>
      </c>
      <c r="T2" s="11">
        <v>240.1</v>
      </c>
      <c r="U2" s="11">
        <v>100</v>
      </c>
      <c r="V2" s="11">
        <v>22</v>
      </c>
      <c r="W2" s="11">
        <v>54</v>
      </c>
      <c r="X2" s="14">
        <v>1573.1</v>
      </c>
      <c r="Y2" s="11">
        <v>722.28</v>
      </c>
      <c r="Z2" s="11">
        <v>1111.2</v>
      </c>
      <c r="AA2" s="11">
        <v>944.5200000000001</v>
      </c>
      <c r="AB2" s="11">
        <v>1389</v>
      </c>
      <c r="AC2" s="11">
        <v>1666.8</v>
      </c>
    </row>
    <row r="3" spans="1:29" ht="15.6" x14ac:dyDescent="0.25">
      <c r="A3" s="5" t="s">
        <v>21</v>
      </c>
      <c r="B3" s="6">
        <v>3</v>
      </c>
      <c r="C3" s="15" t="s">
        <v>22</v>
      </c>
      <c r="D3" s="8">
        <v>21.3</v>
      </c>
      <c r="E3" s="7" t="s">
        <v>46</v>
      </c>
      <c r="F3" s="7" t="s">
        <v>50</v>
      </c>
      <c r="G3" s="9">
        <v>5556</v>
      </c>
      <c r="H3" s="10" t="s">
        <v>27</v>
      </c>
      <c r="I3" s="11">
        <v>132</v>
      </c>
      <c r="J3" s="11">
        <v>400</v>
      </c>
      <c r="K3" s="11">
        <v>50</v>
      </c>
      <c r="L3" s="11">
        <v>250</v>
      </c>
      <c r="M3" s="12">
        <v>120</v>
      </c>
      <c r="N3" s="11">
        <v>65</v>
      </c>
      <c r="O3" s="11">
        <v>134</v>
      </c>
      <c r="P3" s="11">
        <v>6</v>
      </c>
      <c r="Q3" s="13" t="s">
        <v>41</v>
      </c>
      <c r="R3" s="6">
        <v>295.41000000000003</v>
      </c>
      <c r="S3" s="7">
        <v>343</v>
      </c>
      <c r="T3" s="11">
        <v>240.1</v>
      </c>
      <c r="U3" s="11">
        <v>100</v>
      </c>
      <c r="V3" s="11">
        <v>22</v>
      </c>
      <c r="W3" s="11">
        <v>54</v>
      </c>
      <c r="X3" s="14">
        <v>1573.1</v>
      </c>
      <c r="Y3" s="11">
        <v>722.28</v>
      </c>
      <c r="Z3" s="11">
        <v>1111.2</v>
      </c>
      <c r="AA3" s="11">
        <v>944.5200000000001</v>
      </c>
      <c r="AB3" s="11">
        <v>1389</v>
      </c>
      <c r="AC3" s="11">
        <v>1666.8</v>
      </c>
    </row>
    <row r="4" spans="1:29" ht="15.6" x14ac:dyDescent="0.25">
      <c r="A4" s="5" t="s">
        <v>21</v>
      </c>
      <c r="B4" s="6">
        <v>13</v>
      </c>
      <c r="C4" s="15" t="s">
        <v>22</v>
      </c>
      <c r="D4" s="8">
        <v>22</v>
      </c>
      <c r="E4" s="7" t="s">
        <v>46</v>
      </c>
      <c r="F4" s="7" t="s">
        <v>51</v>
      </c>
      <c r="G4" s="9">
        <v>5556</v>
      </c>
      <c r="H4" s="10" t="s">
        <v>27</v>
      </c>
      <c r="I4" s="11">
        <v>132</v>
      </c>
      <c r="J4" s="11">
        <v>400</v>
      </c>
      <c r="K4" s="11">
        <v>50</v>
      </c>
      <c r="L4" s="11">
        <v>250</v>
      </c>
      <c r="M4" s="12">
        <v>120</v>
      </c>
      <c r="N4" s="11">
        <v>65</v>
      </c>
      <c r="O4" s="11">
        <v>134</v>
      </c>
      <c r="P4" s="11">
        <v>6</v>
      </c>
      <c r="Q4" s="13" t="s">
        <v>42</v>
      </c>
      <c r="R4" s="6">
        <v>295.41000000000003</v>
      </c>
      <c r="S4" s="7">
        <v>343</v>
      </c>
      <c r="T4" s="11">
        <v>240.1</v>
      </c>
      <c r="U4" s="11">
        <v>100</v>
      </c>
      <c r="V4" s="11">
        <v>22</v>
      </c>
      <c r="W4" s="11">
        <v>54</v>
      </c>
      <c r="X4" s="14">
        <v>1573.1</v>
      </c>
      <c r="Y4" s="11">
        <v>722.28</v>
      </c>
      <c r="Z4" s="11">
        <v>1111.2</v>
      </c>
      <c r="AA4" s="11">
        <v>944.5200000000001</v>
      </c>
      <c r="AB4" s="11">
        <v>1389</v>
      </c>
      <c r="AC4" s="11">
        <v>1666.8</v>
      </c>
    </row>
    <row r="5" spans="1:29" ht="15.6" x14ac:dyDescent="0.25">
      <c r="A5" s="5" t="s">
        <v>23</v>
      </c>
      <c r="B5" s="6">
        <v>4</v>
      </c>
      <c r="C5" s="15" t="s">
        <v>24</v>
      </c>
      <c r="D5" s="8">
        <v>14.5</v>
      </c>
      <c r="E5" s="7" t="s">
        <v>46</v>
      </c>
      <c r="F5" s="7" t="s">
        <v>50</v>
      </c>
      <c r="G5" s="9">
        <v>4567</v>
      </c>
      <c r="H5" s="10" t="s">
        <v>27</v>
      </c>
      <c r="I5" s="11">
        <v>132</v>
      </c>
      <c r="J5" s="11">
        <v>333</v>
      </c>
      <c r="K5" s="11">
        <v>51</v>
      </c>
      <c r="L5" s="11">
        <v>250</v>
      </c>
      <c r="M5" s="12">
        <v>134</v>
      </c>
      <c r="N5" s="11">
        <v>65</v>
      </c>
      <c r="O5" s="11">
        <v>134</v>
      </c>
      <c r="P5" s="11">
        <v>6</v>
      </c>
      <c r="Q5" s="13" t="s">
        <v>40</v>
      </c>
      <c r="R5" s="6">
        <v>295.41000000000003</v>
      </c>
      <c r="S5" s="7">
        <v>354</v>
      </c>
      <c r="T5" s="11">
        <v>247.79999999999998</v>
      </c>
      <c r="U5" s="11">
        <v>100</v>
      </c>
      <c r="V5" s="11">
        <v>23</v>
      </c>
      <c r="W5" s="11">
        <v>55</v>
      </c>
      <c r="X5" s="14">
        <v>1530.8</v>
      </c>
      <c r="Y5" s="11">
        <v>593.71</v>
      </c>
      <c r="Z5" s="11">
        <v>913.40000000000009</v>
      </c>
      <c r="AA5" s="11">
        <v>776.3900000000001</v>
      </c>
      <c r="AB5" s="11">
        <v>1141.75</v>
      </c>
      <c r="AC5" s="11">
        <v>1370.1</v>
      </c>
    </row>
    <row r="6" spans="1:29" ht="15.6" x14ac:dyDescent="0.25">
      <c r="A6" s="5" t="s">
        <v>23</v>
      </c>
      <c r="B6" s="6">
        <v>5</v>
      </c>
      <c r="C6" s="15" t="s">
        <v>24</v>
      </c>
      <c r="D6" s="8">
        <v>18</v>
      </c>
      <c r="E6" s="7" t="s">
        <v>46</v>
      </c>
      <c r="F6" s="7" t="s">
        <v>51</v>
      </c>
      <c r="G6" s="9">
        <v>4567</v>
      </c>
      <c r="H6" s="10" t="s">
        <v>27</v>
      </c>
      <c r="I6" s="11">
        <v>132</v>
      </c>
      <c r="J6" s="11">
        <v>333</v>
      </c>
      <c r="K6" s="11">
        <v>52</v>
      </c>
      <c r="L6" s="11">
        <v>250</v>
      </c>
      <c r="M6" s="12">
        <v>134</v>
      </c>
      <c r="N6" s="11">
        <v>65</v>
      </c>
      <c r="O6" s="11">
        <v>134</v>
      </c>
      <c r="P6" s="11">
        <v>6</v>
      </c>
      <c r="Q6" s="13" t="s">
        <v>41</v>
      </c>
      <c r="R6" s="6">
        <v>295.41000000000003</v>
      </c>
      <c r="S6" s="7">
        <v>354</v>
      </c>
      <c r="T6" s="11">
        <v>247.79999999999998</v>
      </c>
      <c r="U6" s="11">
        <v>100</v>
      </c>
      <c r="V6" s="11">
        <v>23</v>
      </c>
      <c r="W6" s="11">
        <v>55</v>
      </c>
      <c r="X6" s="14">
        <v>1531.8</v>
      </c>
      <c r="Y6" s="11">
        <v>593.71</v>
      </c>
      <c r="Z6" s="11">
        <v>913.40000000000009</v>
      </c>
      <c r="AA6" s="11">
        <v>776.3900000000001</v>
      </c>
      <c r="AB6" s="11">
        <v>1141.75</v>
      </c>
      <c r="AC6" s="11">
        <v>1370.1</v>
      </c>
    </row>
    <row r="7" spans="1:29" ht="15.6" x14ac:dyDescent="0.25">
      <c r="A7" s="5" t="s">
        <v>23</v>
      </c>
      <c r="B7" s="6">
        <v>6</v>
      </c>
      <c r="C7" s="15" t="s">
        <v>24</v>
      </c>
      <c r="D7" s="8">
        <v>19</v>
      </c>
      <c r="E7" s="7" t="s">
        <v>46</v>
      </c>
      <c r="F7" s="7" t="s">
        <v>52</v>
      </c>
      <c r="G7" s="9">
        <v>4567</v>
      </c>
      <c r="H7" s="10" t="s">
        <v>27</v>
      </c>
      <c r="I7" s="11">
        <v>132</v>
      </c>
      <c r="J7" s="11">
        <v>333</v>
      </c>
      <c r="K7" s="11">
        <v>53</v>
      </c>
      <c r="L7" s="11">
        <v>250</v>
      </c>
      <c r="M7" s="12">
        <v>134</v>
      </c>
      <c r="N7" s="11">
        <v>65</v>
      </c>
      <c r="O7" s="11">
        <v>134</v>
      </c>
      <c r="P7" s="11">
        <v>6</v>
      </c>
      <c r="Q7" s="13" t="s">
        <v>42</v>
      </c>
      <c r="R7" s="6">
        <v>295.41000000000003</v>
      </c>
      <c r="S7" s="7">
        <v>354</v>
      </c>
      <c r="T7" s="11">
        <v>247.79999999999998</v>
      </c>
      <c r="U7" s="11">
        <v>100</v>
      </c>
      <c r="V7" s="11">
        <v>23</v>
      </c>
      <c r="W7" s="11">
        <v>55</v>
      </c>
      <c r="X7" s="14">
        <v>1532.8</v>
      </c>
      <c r="Y7" s="11">
        <v>593.71</v>
      </c>
      <c r="Z7" s="11">
        <v>913.40000000000009</v>
      </c>
      <c r="AA7" s="11">
        <v>776.3900000000001</v>
      </c>
      <c r="AB7" s="11">
        <v>1141.75</v>
      </c>
      <c r="AC7" s="11">
        <v>1370.1</v>
      </c>
    </row>
    <row r="8" spans="1:29" ht="15.6" x14ac:dyDescent="0.25">
      <c r="A8" s="5" t="s">
        <v>23</v>
      </c>
      <c r="B8" s="6">
        <v>14</v>
      </c>
      <c r="C8" s="15" t="s">
        <v>24</v>
      </c>
      <c r="D8" s="8">
        <v>20</v>
      </c>
      <c r="E8" s="7" t="s">
        <v>46</v>
      </c>
      <c r="F8" s="7" t="s">
        <v>54</v>
      </c>
      <c r="G8" s="9">
        <v>4567</v>
      </c>
      <c r="H8" s="10" t="s">
        <v>27</v>
      </c>
      <c r="I8" s="11">
        <v>132</v>
      </c>
      <c r="J8" s="11">
        <v>333</v>
      </c>
      <c r="K8" s="11">
        <v>54</v>
      </c>
      <c r="L8" s="11">
        <v>250</v>
      </c>
      <c r="M8" s="12">
        <v>134</v>
      </c>
      <c r="N8" s="11">
        <v>65</v>
      </c>
      <c r="O8" s="11">
        <v>134</v>
      </c>
      <c r="P8" s="11">
        <v>6</v>
      </c>
      <c r="Q8" s="13" t="s">
        <v>43</v>
      </c>
      <c r="R8" s="6">
        <v>295.41000000000003</v>
      </c>
      <c r="S8" s="7">
        <v>354</v>
      </c>
      <c r="T8" s="11">
        <v>247.79999999999998</v>
      </c>
      <c r="U8" s="11">
        <v>100</v>
      </c>
      <c r="V8" s="11">
        <v>23</v>
      </c>
      <c r="W8" s="11">
        <v>55</v>
      </c>
      <c r="X8" s="14">
        <v>1533.8</v>
      </c>
      <c r="Y8" s="11">
        <v>593.71</v>
      </c>
      <c r="Z8" s="11">
        <v>913.40000000000009</v>
      </c>
      <c r="AA8" s="11">
        <v>776.3900000000001</v>
      </c>
      <c r="AB8" s="11">
        <v>1141.75</v>
      </c>
      <c r="AC8" s="11">
        <v>1370.1</v>
      </c>
    </row>
    <row r="9" spans="1:29" ht="15.6" x14ac:dyDescent="0.25">
      <c r="A9" s="5" t="s">
        <v>25</v>
      </c>
      <c r="B9" s="6">
        <v>2</v>
      </c>
      <c r="C9" s="15" t="s">
        <v>26</v>
      </c>
      <c r="D9" s="8">
        <v>21</v>
      </c>
      <c r="E9" s="7" t="s">
        <v>46</v>
      </c>
      <c r="F9" s="7" t="s">
        <v>51</v>
      </c>
      <c r="G9" s="9">
        <v>3458</v>
      </c>
      <c r="H9" s="10" t="s">
        <v>27</v>
      </c>
      <c r="I9" s="11">
        <v>132</v>
      </c>
      <c r="J9" s="11">
        <v>453</v>
      </c>
      <c r="K9" s="11">
        <v>55</v>
      </c>
      <c r="L9" s="11">
        <v>250</v>
      </c>
      <c r="M9" s="12">
        <v>121</v>
      </c>
      <c r="N9" s="11">
        <v>32</v>
      </c>
      <c r="O9" s="11">
        <v>56</v>
      </c>
      <c r="P9" s="11">
        <v>56</v>
      </c>
      <c r="Q9" s="13" t="s">
        <v>40</v>
      </c>
      <c r="R9" s="6">
        <v>295.41000000000003</v>
      </c>
      <c r="S9" s="7">
        <v>333</v>
      </c>
      <c r="T9" s="11">
        <v>233.1</v>
      </c>
      <c r="U9" s="11">
        <v>100</v>
      </c>
      <c r="V9" s="11">
        <v>24</v>
      </c>
      <c r="W9" s="11">
        <v>56</v>
      </c>
      <c r="X9" s="14">
        <v>1568.1</v>
      </c>
      <c r="Y9" s="11">
        <v>449.54</v>
      </c>
      <c r="Z9" s="11">
        <v>691.6</v>
      </c>
      <c r="AA9" s="11">
        <v>587.86</v>
      </c>
      <c r="AB9" s="11">
        <v>864.5</v>
      </c>
      <c r="AC9" s="11">
        <v>1037.3999999999999</v>
      </c>
    </row>
    <row r="10" spans="1:29" ht="15.6" x14ac:dyDescent="0.25">
      <c r="A10" s="5" t="s">
        <v>25</v>
      </c>
      <c r="B10" s="6">
        <v>3</v>
      </c>
      <c r="C10" s="7" t="s">
        <v>26</v>
      </c>
      <c r="D10" s="8">
        <v>22</v>
      </c>
      <c r="E10" s="7" t="s">
        <v>47</v>
      </c>
      <c r="F10" s="7" t="s">
        <v>50</v>
      </c>
      <c r="G10" s="9">
        <v>3458</v>
      </c>
      <c r="H10" s="10" t="s">
        <v>27</v>
      </c>
      <c r="I10" s="11">
        <v>132</v>
      </c>
      <c r="J10" s="11">
        <v>453</v>
      </c>
      <c r="K10" s="11">
        <v>56</v>
      </c>
      <c r="L10" s="11">
        <v>250</v>
      </c>
      <c r="M10" s="12">
        <v>121</v>
      </c>
      <c r="N10" s="11">
        <v>32</v>
      </c>
      <c r="O10" s="11">
        <v>56</v>
      </c>
      <c r="P10" s="11">
        <v>56</v>
      </c>
      <c r="Q10" s="13" t="s">
        <v>41</v>
      </c>
      <c r="R10" s="6">
        <v>295.41000000000003</v>
      </c>
      <c r="S10" s="7">
        <v>333</v>
      </c>
      <c r="T10" s="11">
        <v>233.1</v>
      </c>
      <c r="U10" s="11">
        <v>100</v>
      </c>
      <c r="V10" s="11">
        <v>24</v>
      </c>
      <c r="W10" s="11">
        <v>56</v>
      </c>
      <c r="X10" s="14">
        <v>1569.1</v>
      </c>
      <c r="Y10" s="11">
        <v>449.54</v>
      </c>
      <c r="Z10" s="11">
        <v>691.6</v>
      </c>
      <c r="AA10" s="11">
        <v>587.86</v>
      </c>
      <c r="AB10" s="11">
        <v>864.5</v>
      </c>
      <c r="AC10" s="11">
        <v>1037.3999999999999</v>
      </c>
    </row>
    <row r="11" spans="1:29" ht="15.6" x14ac:dyDescent="0.25">
      <c r="A11" s="5" t="s">
        <v>25</v>
      </c>
      <c r="B11" s="6">
        <v>7</v>
      </c>
      <c r="C11" s="15" t="s">
        <v>24</v>
      </c>
      <c r="D11" s="8">
        <v>22.7</v>
      </c>
      <c r="E11" s="7" t="s">
        <v>47</v>
      </c>
      <c r="F11" s="7" t="s">
        <v>51</v>
      </c>
      <c r="G11" s="9">
        <v>3458</v>
      </c>
      <c r="H11" s="10" t="s">
        <v>27</v>
      </c>
      <c r="I11" s="11">
        <v>132</v>
      </c>
      <c r="J11" s="11">
        <v>453</v>
      </c>
      <c r="K11" s="11">
        <v>57</v>
      </c>
      <c r="L11" s="11">
        <v>250</v>
      </c>
      <c r="M11" s="12">
        <v>121</v>
      </c>
      <c r="N11" s="11">
        <v>32</v>
      </c>
      <c r="O11" s="11">
        <v>56</v>
      </c>
      <c r="P11" s="11">
        <v>56</v>
      </c>
      <c r="Q11" s="13" t="s">
        <v>43</v>
      </c>
      <c r="R11" s="6">
        <v>295.41000000000003</v>
      </c>
      <c r="S11" s="7">
        <v>333</v>
      </c>
      <c r="T11" s="11">
        <v>233.1</v>
      </c>
      <c r="U11" s="11">
        <v>100</v>
      </c>
      <c r="V11" s="11">
        <v>24</v>
      </c>
      <c r="W11" s="11">
        <v>56</v>
      </c>
      <c r="X11" s="14">
        <v>1570.1</v>
      </c>
      <c r="Y11" s="11">
        <v>449.54</v>
      </c>
      <c r="Z11" s="11">
        <v>691.6</v>
      </c>
      <c r="AA11" s="11">
        <v>587.86</v>
      </c>
      <c r="AB11" s="11">
        <v>864.5</v>
      </c>
      <c r="AC11" s="11">
        <v>1037.3999999999999</v>
      </c>
    </row>
    <row r="12" spans="1:29" ht="15.6" x14ac:dyDescent="0.25">
      <c r="A12" s="5" t="s">
        <v>25</v>
      </c>
      <c r="B12" s="6">
        <v>8</v>
      </c>
      <c r="C12" s="15" t="s">
        <v>26</v>
      </c>
      <c r="D12" s="8">
        <v>12</v>
      </c>
      <c r="E12" s="7" t="s">
        <v>46</v>
      </c>
      <c r="F12" s="7" t="s">
        <v>52</v>
      </c>
      <c r="G12" s="9">
        <v>3458</v>
      </c>
      <c r="H12" s="10" t="s">
        <v>27</v>
      </c>
      <c r="I12" s="11">
        <v>132</v>
      </c>
      <c r="J12" s="11">
        <v>453</v>
      </c>
      <c r="K12" s="11">
        <v>58</v>
      </c>
      <c r="L12" s="11">
        <v>250</v>
      </c>
      <c r="M12" s="12">
        <v>121</v>
      </c>
      <c r="N12" s="11">
        <v>32</v>
      </c>
      <c r="O12" s="11">
        <v>56</v>
      </c>
      <c r="P12" s="11">
        <v>56</v>
      </c>
      <c r="Q12" s="13" t="s">
        <v>43</v>
      </c>
      <c r="R12" s="6">
        <v>295.41000000000003</v>
      </c>
      <c r="S12" s="7">
        <v>333</v>
      </c>
      <c r="T12" s="11">
        <v>233.1</v>
      </c>
      <c r="U12" s="11">
        <v>100</v>
      </c>
      <c r="V12" s="11">
        <v>24</v>
      </c>
      <c r="W12" s="11">
        <v>56</v>
      </c>
      <c r="X12" s="14">
        <v>1571.1</v>
      </c>
      <c r="Y12" s="11">
        <v>449.54</v>
      </c>
      <c r="Z12" s="11">
        <v>691.6</v>
      </c>
      <c r="AA12" s="11">
        <v>587.86</v>
      </c>
      <c r="AB12" s="11">
        <v>864.5</v>
      </c>
      <c r="AC12" s="11">
        <v>1037.3999999999999</v>
      </c>
    </row>
    <row r="13" spans="1:29" ht="15.6" x14ac:dyDescent="0.25">
      <c r="A13" s="5" t="s">
        <v>25</v>
      </c>
      <c r="B13" s="6">
        <v>9</v>
      </c>
      <c r="C13" s="7" t="s">
        <v>22</v>
      </c>
      <c r="D13" s="8">
        <v>13</v>
      </c>
      <c r="E13" s="7" t="s">
        <v>47</v>
      </c>
      <c r="F13" s="7" t="s">
        <v>49</v>
      </c>
      <c r="G13" s="9">
        <v>3458</v>
      </c>
      <c r="H13" s="10" t="s">
        <v>27</v>
      </c>
      <c r="I13" s="11">
        <v>132</v>
      </c>
      <c r="J13" s="11">
        <v>453</v>
      </c>
      <c r="K13" s="11">
        <v>59</v>
      </c>
      <c r="L13" s="11">
        <v>250</v>
      </c>
      <c r="M13" s="12">
        <v>121</v>
      </c>
      <c r="N13" s="11"/>
      <c r="O13" s="11">
        <v>56</v>
      </c>
      <c r="P13" s="11">
        <v>56</v>
      </c>
      <c r="Q13" s="13" t="s">
        <v>40</v>
      </c>
      <c r="R13" s="6">
        <v>295.41000000000003</v>
      </c>
      <c r="S13" s="7">
        <v>333</v>
      </c>
      <c r="T13" s="11">
        <v>233.1</v>
      </c>
      <c r="U13" s="11">
        <v>100</v>
      </c>
      <c r="V13" s="11">
        <v>24</v>
      </c>
      <c r="W13" s="11">
        <v>56</v>
      </c>
      <c r="X13" s="14">
        <v>1540.1</v>
      </c>
      <c r="Y13" s="11">
        <v>449.54</v>
      </c>
      <c r="Z13" s="11">
        <v>691.6</v>
      </c>
      <c r="AA13" s="11">
        <v>587.86</v>
      </c>
      <c r="AB13" s="11">
        <v>864.5</v>
      </c>
      <c r="AC13" s="11">
        <v>1037.3999999999999</v>
      </c>
    </row>
    <row r="14" spans="1:29" ht="15.6" x14ac:dyDescent="0.25">
      <c r="A14" s="5" t="s">
        <v>28</v>
      </c>
      <c r="B14" s="6">
        <v>12</v>
      </c>
      <c r="C14" s="15" t="s">
        <v>22</v>
      </c>
      <c r="D14" s="8">
        <v>16</v>
      </c>
      <c r="E14" s="7" t="s">
        <v>46</v>
      </c>
      <c r="F14" s="7" t="s">
        <v>55</v>
      </c>
      <c r="G14" s="9">
        <v>6433</v>
      </c>
      <c r="H14" s="10" t="s">
        <v>29</v>
      </c>
      <c r="I14" s="11">
        <v>132</v>
      </c>
      <c r="J14" s="11">
        <v>399</v>
      </c>
      <c r="K14" s="11">
        <v>72</v>
      </c>
      <c r="L14" s="11">
        <v>250</v>
      </c>
      <c r="M14" s="12">
        <v>134</v>
      </c>
      <c r="N14" s="11"/>
      <c r="O14" s="11">
        <v>134</v>
      </c>
      <c r="P14" s="11">
        <v>6</v>
      </c>
      <c r="Q14" s="13" t="s">
        <v>41</v>
      </c>
      <c r="R14" s="6">
        <v>295.41000000000003</v>
      </c>
      <c r="S14" s="7">
        <v>343</v>
      </c>
      <c r="T14" s="11">
        <v>240.1</v>
      </c>
      <c r="U14" s="11">
        <v>100</v>
      </c>
      <c r="V14" s="11">
        <v>25</v>
      </c>
      <c r="W14" s="11">
        <v>57</v>
      </c>
      <c r="X14" s="14">
        <v>1549.1</v>
      </c>
      <c r="Y14" s="11">
        <v>836.29000000000008</v>
      </c>
      <c r="Z14" s="11">
        <v>1286.6000000000001</v>
      </c>
      <c r="AA14" s="11">
        <v>1093.6100000000001</v>
      </c>
      <c r="AB14" s="11">
        <v>1608.25</v>
      </c>
      <c r="AC14" s="11">
        <v>1929.8999999999999</v>
      </c>
    </row>
    <row r="15" spans="1:29" ht="15.6" x14ac:dyDescent="0.25">
      <c r="A15" s="5" t="s">
        <v>28</v>
      </c>
      <c r="B15" s="6">
        <v>16</v>
      </c>
      <c r="C15" s="15" t="s">
        <v>24</v>
      </c>
      <c r="D15" s="8">
        <v>17</v>
      </c>
      <c r="E15" s="7" t="s">
        <v>47</v>
      </c>
      <c r="F15" s="7" t="s">
        <v>53</v>
      </c>
      <c r="G15" s="9">
        <v>6433</v>
      </c>
      <c r="H15" s="10" t="s">
        <v>29</v>
      </c>
      <c r="I15" s="11">
        <v>132</v>
      </c>
      <c r="J15" s="11">
        <v>399</v>
      </c>
      <c r="K15" s="11">
        <v>73</v>
      </c>
      <c r="L15" s="11">
        <v>250</v>
      </c>
      <c r="M15" s="12">
        <v>134</v>
      </c>
      <c r="N15" s="11">
        <v>65</v>
      </c>
      <c r="O15" s="11">
        <v>134</v>
      </c>
      <c r="P15" s="11">
        <v>6</v>
      </c>
      <c r="Q15" s="13" t="s">
        <v>42</v>
      </c>
      <c r="R15" s="6">
        <v>295.41000000000003</v>
      </c>
      <c r="S15" s="7">
        <v>343</v>
      </c>
      <c r="T15" s="11">
        <v>240.1</v>
      </c>
      <c r="U15" s="11">
        <v>100</v>
      </c>
      <c r="V15" s="11">
        <v>25</v>
      </c>
      <c r="W15" s="11">
        <v>57</v>
      </c>
      <c r="X15" s="14">
        <v>1615.1</v>
      </c>
      <c r="Y15" s="11">
        <v>836.29000000000008</v>
      </c>
      <c r="Z15" s="11">
        <v>1286.6000000000001</v>
      </c>
      <c r="AA15" s="11">
        <v>1093.6100000000001</v>
      </c>
      <c r="AB15" s="11">
        <v>1608.25</v>
      </c>
      <c r="AC15" s="11">
        <v>1929.8999999999999</v>
      </c>
    </row>
    <row r="16" spans="1:29" ht="15.6" x14ac:dyDescent="0.25">
      <c r="A16" s="5" t="s">
        <v>28</v>
      </c>
      <c r="B16" s="6">
        <v>22</v>
      </c>
      <c r="C16" s="15" t="s">
        <v>22</v>
      </c>
      <c r="D16" s="8">
        <v>18</v>
      </c>
      <c r="E16" s="7" t="s">
        <v>47</v>
      </c>
      <c r="F16" s="7" t="s">
        <v>51</v>
      </c>
      <c r="G16" s="9">
        <v>6433</v>
      </c>
      <c r="H16" s="10" t="s">
        <v>29</v>
      </c>
      <c r="I16" s="11">
        <v>132</v>
      </c>
      <c r="J16" s="11">
        <v>399</v>
      </c>
      <c r="K16" s="11">
        <v>74</v>
      </c>
      <c r="L16" s="11">
        <v>250</v>
      </c>
      <c r="M16" s="12">
        <v>134</v>
      </c>
      <c r="N16" s="11">
        <v>65</v>
      </c>
      <c r="O16" s="11">
        <v>134</v>
      </c>
      <c r="P16" s="11">
        <v>6</v>
      </c>
      <c r="Q16" s="13" t="s">
        <v>43</v>
      </c>
      <c r="R16" s="6">
        <v>295.41000000000003</v>
      </c>
      <c r="S16" s="7">
        <v>343</v>
      </c>
      <c r="T16" s="11">
        <v>240.1</v>
      </c>
      <c r="U16" s="11">
        <v>100</v>
      </c>
      <c r="V16" s="11">
        <v>25</v>
      </c>
      <c r="W16" s="11">
        <v>57</v>
      </c>
      <c r="X16" s="14">
        <v>1616.1</v>
      </c>
      <c r="Y16" s="11">
        <v>836.29000000000008</v>
      </c>
      <c r="Z16" s="11">
        <v>1286.6000000000001</v>
      </c>
      <c r="AA16" s="11">
        <v>1093.6100000000001</v>
      </c>
      <c r="AB16" s="11">
        <v>1608.25</v>
      </c>
      <c r="AC16" s="11">
        <v>1929.8999999999999</v>
      </c>
    </row>
    <row r="17" spans="1:29" ht="15.6" x14ac:dyDescent="0.25">
      <c r="A17" s="5" t="s">
        <v>30</v>
      </c>
      <c r="B17" s="6">
        <v>5</v>
      </c>
      <c r="C17" s="7" t="s">
        <v>24</v>
      </c>
      <c r="D17" s="8">
        <v>11</v>
      </c>
      <c r="E17" s="7" t="s">
        <v>46</v>
      </c>
      <c r="F17" s="7" t="s">
        <v>54</v>
      </c>
      <c r="G17" s="9">
        <v>8765</v>
      </c>
      <c r="H17" s="10" t="s">
        <v>29</v>
      </c>
      <c r="I17" s="11">
        <v>132</v>
      </c>
      <c r="J17" s="11">
        <v>387</v>
      </c>
      <c r="K17" s="11">
        <v>50</v>
      </c>
      <c r="L17" s="11">
        <v>250</v>
      </c>
      <c r="M17" s="12">
        <v>128</v>
      </c>
      <c r="N17" s="11">
        <v>34</v>
      </c>
      <c r="O17" s="11">
        <v>128</v>
      </c>
      <c r="P17" s="11">
        <v>46</v>
      </c>
      <c r="Q17" s="13" t="s">
        <v>40</v>
      </c>
      <c r="R17" s="6">
        <v>333</v>
      </c>
      <c r="S17" s="7">
        <v>343</v>
      </c>
      <c r="T17" s="11">
        <v>240.1</v>
      </c>
      <c r="U17" s="11">
        <v>100</v>
      </c>
      <c r="V17" s="11">
        <v>26</v>
      </c>
      <c r="W17" s="11">
        <v>58</v>
      </c>
      <c r="X17" s="14">
        <v>1579.1</v>
      </c>
      <c r="Y17" s="11">
        <v>1139.45</v>
      </c>
      <c r="Z17" s="11">
        <v>1753</v>
      </c>
      <c r="AA17" s="11">
        <v>1490.0500000000002</v>
      </c>
      <c r="AB17" s="11">
        <v>2191.25</v>
      </c>
      <c r="AC17" s="11">
        <v>2629.5</v>
      </c>
    </row>
    <row r="18" spans="1:29" ht="15.6" x14ac:dyDescent="0.25">
      <c r="A18" s="5" t="s">
        <v>30</v>
      </c>
      <c r="B18" s="6">
        <v>13</v>
      </c>
      <c r="C18" s="15" t="s">
        <v>24</v>
      </c>
      <c r="D18" s="8">
        <v>21</v>
      </c>
      <c r="E18" s="7" t="s">
        <v>46</v>
      </c>
      <c r="F18" s="7" t="s">
        <v>53</v>
      </c>
      <c r="G18" s="9">
        <v>8765</v>
      </c>
      <c r="H18" s="10" t="s">
        <v>29</v>
      </c>
      <c r="I18" s="11">
        <v>132</v>
      </c>
      <c r="J18" s="11">
        <v>387</v>
      </c>
      <c r="K18" s="11">
        <v>50</v>
      </c>
      <c r="L18" s="11">
        <v>250</v>
      </c>
      <c r="M18" s="12">
        <v>128</v>
      </c>
      <c r="N18" s="11">
        <v>34</v>
      </c>
      <c r="O18" s="11">
        <v>128</v>
      </c>
      <c r="P18" s="11">
        <v>46</v>
      </c>
      <c r="Q18" s="13" t="s">
        <v>41</v>
      </c>
      <c r="R18" s="6">
        <v>333</v>
      </c>
      <c r="S18" s="7">
        <v>343</v>
      </c>
      <c r="T18" s="11">
        <v>240.1</v>
      </c>
      <c r="U18" s="11">
        <v>100</v>
      </c>
      <c r="V18" s="11">
        <v>26</v>
      </c>
      <c r="W18" s="11">
        <v>58</v>
      </c>
      <c r="X18" s="14">
        <v>1579.1</v>
      </c>
      <c r="Y18" s="11">
        <v>1139.45</v>
      </c>
      <c r="Z18" s="11">
        <v>1753</v>
      </c>
      <c r="AA18" s="11">
        <v>1490.0500000000002</v>
      </c>
      <c r="AB18" s="11">
        <v>2191.25</v>
      </c>
      <c r="AC18" s="11">
        <v>2629.5</v>
      </c>
    </row>
    <row r="19" spans="1:29" ht="15.6" x14ac:dyDescent="0.25">
      <c r="A19" s="5" t="s">
        <v>30</v>
      </c>
      <c r="B19" s="6">
        <v>14</v>
      </c>
      <c r="C19" s="15" t="s">
        <v>24</v>
      </c>
      <c r="D19" s="8">
        <v>22</v>
      </c>
      <c r="E19" s="7" t="s">
        <v>46</v>
      </c>
      <c r="F19" s="7" t="s">
        <v>52</v>
      </c>
      <c r="G19" s="9">
        <v>8765</v>
      </c>
      <c r="H19" s="10" t="s">
        <v>29</v>
      </c>
      <c r="I19" s="11">
        <v>132</v>
      </c>
      <c r="J19" s="11">
        <v>387</v>
      </c>
      <c r="K19" s="11">
        <v>50</v>
      </c>
      <c r="L19" s="11">
        <v>250</v>
      </c>
      <c r="M19" s="12">
        <v>128</v>
      </c>
      <c r="N19" s="11">
        <v>34</v>
      </c>
      <c r="O19" s="11">
        <v>128</v>
      </c>
      <c r="P19" s="11">
        <v>46</v>
      </c>
      <c r="Q19" s="13" t="s">
        <v>42</v>
      </c>
      <c r="R19" s="6">
        <v>333</v>
      </c>
      <c r="S19" s="7">
        <v>343</v>
      </c>
      <c r="T19" s="11">
        <v>240.1</v>
      </c>
      <c r="U19" s="11">
        <v>100</v>
      </c>
      <c r="V19" s="11">
        <v>26</v>
      </c>
      <c r="W19" s="11">
        <v>58</v>
      </c>
      <c r="X19" s="14">
        <v>1579.1</v>
      </c>
      <c r="Y19" s="11">
        <v>1139.45</v>
      </c>
      <c r="Z19" s="11">
        <v>1753</v>
      </c>
      <c r="AA19" s="11">
        <v>1490.0500000000002</v>
      </c>
      <c r="AB19" s="11">
        <v>2191.25</v>
      </c>
      <c r="AC19" s="11">
        <v>2629.5</v>
      </c>
    </row>
    <row r="20" spans="1:29" ht="15.6" x14ac:dyDescent="0.25">
      <c r="A20" s="5" t="s">
        <v>30</v>
      </c>
      <c r="B20" s="6">
        <v>15</v>
      </c>
      <c r="C20" s="15" t="s">
        <v>26</v>
      </c>
      <c r="D20" s="8">
        <v>23</v>
      </c>
      <c r="E20" s="7" t="s">
        <v>47</v>
      </c>
      <c r="F20" s="7" t="s">
        <v>54</v>
      </c>
      <c r="G20" s="9">
        <v>8765</v>
      </c>
      <c r="H20" s="10" t="s">
        <v>29</v>
      </c>
      <c r="I20" s="11">
        <v>132</v>
      </c>
      <c r="J20" s="11">
        <v>387</v>
      </c>
      <c r="K20" s="11">
        <v>50</v>
      </c>
      <c r="L20" s="11">
        <v>250</v>
      </c>
      <c r="M20" s="12">
        <v>128</v>
      </c>
      <c r="N20" s="11">
        <v>34</v>
      </c>
      <c r="O20" s="11">
        <v>128</v>
      </c>
      <c r="P20" s="11">
        <v>46</v>
      </c>
      <c r="Q20" s="13" t="s">
        <v>43</v>
      </c>
      <c r="R20" s="6">
        <v>333</v>
      </c>
      <c r="S20" s="7">
        <v>343</v>
      </c>
      <c r="T20" s="11">
        <v>240.1</v>
      </c>
      <c r="U20" s="11">
        <v>100</v>
      </c>
      <c r="V20" s="11">
        <v>26</v>
      </c>
      <c r="W20" s="11">
        <v>58</v>
      </c>
      <c r="X20" s="14">
        <v>1579.1</v>
      </c>
      <c r="Y20" s="11">
        <v>1139.45</v>
      </c>
      <c r="Z20" s="11">
        <v>1753</v>
      </c>
      <c r="AA20" s="11">
        <v>1490.0500000000002</v>
      </c>
      <c r="AB20" s="11">
        <v>2191.25</v>
      </c>
      <c r="AC20" s="11">
        <v>2629.5</v>
      </c>
    </row>
    <row r="21" spans="1:29" ht="15.6" x14ac:dyDescent="0.25">
      <c r="A21" s="5" t="s">
        <v>31</v>
      </c>
      <c r="B21" s="6">
        <v>17</v>
      </c>
      <c r="C21" s="15" t="s">
        <v>26</v>
      </c>
      <c r="D21" s="8">
        <v>12.9</v>
      </c>
      <c r="E21" s="7" t="s">
        <v>46</v>
      </c>
      <c r="F21" s="7" t="s">
        <v>51</v>
      </c>
      <c r="G21" s="9">
        <v>5432</v>
      </c>
      <c r="H21" s="10" t="s">
        <v>29</v>
      </c>
      <c r="I21" s="11">
        <v>132</v>
      </c>
      <c r="J21" s="11">
        <v>245</v>
      </c>
      <c r="K21" s="11">
        <v>50</v>
      </c>
      <c r="L21" s="11">
        <v>250</v>
      </c>
      <c r="M21" s="12">
        <v>120</v>
      </c>
      <c r="N21" s="11"/>
      <c r="O21" s="11">
        <v>120</v>
      </c>
      <c r="P21" s="11">
        <v>66</v>
      </c>
      <c r="Q21" s="13" t="s">
        <v>40</v>
      </c>
      <c r="R21" s="6">
        <v>295.41000000000003</v>
      </c>
      <c r="S21" s="7">
        <v>343</v>
      </c>
      <c r="T21" s="11">
        <v>240.1</v>
      </c>
      <c r="U21" s="11">
        <v>100</v>
      </c>
      <c r="V21" s="11">
        <v>27</v>
      </c>
      <c r="W21" s="11">
        <v>59</v>
      </c>
      <c r="X21" s="14">
        <v>1409.1</v>
      </c>
      <c r="Y21" s="11">
        <v>706.16</v>
      </c>
      <c r="Z21" s="11">
        <v>1086.4000000000001</v>
      </c>
      <c r="AA21" s="11">
        <v>923.44</v>
      </c>
      <c r="AB21" s="11">
        <v>1358</v>
      </c>
      <c r="AC21" s="11">
        <v>1629.6</v>
      </c>
    </row>
    <row r="22" spans="1:29" ht="15.6" x14ac:dyDescent="0.25">
      <c r="A22" s="5" t="s">
        <v>31</v>
      </c>
      <c r="B22" s="6">
        <v>18</v>
      </c>
      <c r="C22" s="15" t="s">
        <v>26</v>
      </c>
      <c r="D22" s="8">
        <v>12.9</v>
      </c>
      <c r="E22" s="7" t="s">
        <v>46</v>
      </c>
      <c r="F22" s="7" t="s">
        <v>52</v>
      </c>
      <c r="G22" s="9">
        <v>5432</v>
      </c>
      <c r="H22" s="10" t="s">
        <v>29</v>
      </c>
      <c r="I22" s="11">
        <v>132</v>
      </c>
      <c r="J22" s="11">
        <v>245</v>
      </c>
      <c r="K22" s="11">
        <v>50</v>
      </c>
      <c r="L22" s="11">
        <v>250</v>
      </c>
      <c r="M22" s="12">
        <v>120</v>
      </c>
      <c r="N22" s="11"/>
      <c r="O22" s="11">
        <v>120</v>
      </c>
      <c r="P22" s="11">
        <v>66</v>
      </c>
      <c r="Q22" s="13" t="s">
        <v>41</v>
      </c>
      <c r="R22" s="6">
        <v>295.41000000000003</v>
      </c>
      <c r="S22" s="7">
        <v>343</v>
      </c>
      <c r="T22" s="11">
        <v>240.1</v>
      </c>
      <c r="U22" s="11">
        <v>100</v>
      </c>
      <c r="V22" s="11">
        <v>27</v>
      </c>
      <c r="W22" s="11">
        <v>59</v>
      </c>
      <c r="X22" s="14">
        <v>1409.1</v>
      </c>
      <c r="Y22" s="11">
        <v>706.16</v>
      </c>
      <c r="Z22" s="11">
        <v>1086.4000000000001</v>
      </c>
      <c r="AA22" s="11">
        <v>923.44</v>
      </c>
      <c r="AB22" s="11">
        <v>1358</v>
      </c>
      <c r="AC22" s="11">
        <v>1629.6</v>
      </c>
    </row>
    <row r="23" spans="1:29" ht="15.6" x14ac:dyDescent="0.25">
      <c r="A23" s="5" t="s">
        <v>31</v>
      </c>
      <c r="B23" s="6">
        <v>18</v>
      </c>
      <c r="C23" s="15" t="s">
        <v>26</v>
      </c>
      <c r="D23" s="8">
        <v>21</v>
      </c>
      <c r="E23" s="7" t="s">
        <v>46</v>
      </c>
      <c r="F23" s="7" t="s">
        <v>53</v>
      </c>
      <c r="G23" s="9">
        <v>5432</v>
      </c>
      <c r="H23" s="10" t="s">
        <v>29</v>
      </c>
      <c r="I23" s="11">
        <v>132</v>
      </c>
      <c r="J23" s="11">
        <v>245</v>
      </c>
      <c r="K23" s="11">
        <v>50</v>
      </c>
      <c r="L23" s="11">
        <v>250</v>
      </c>
      <c r="M23" s="12">
        <v>120</v>
      </c>
      <c r="N23" s="11"/>
      <c r="O23" s="11">
        <v>120</v>
      </c>
      <c r="P23" s="11">
        <v>66</v>
      </c>
      <c r="Q23" s="13" t="s">
        <v>42</v>
      </c>
      <c r="R23" s="6">
        <v>295.41000000000003</v>
      </c>
      <c r="S23" s="7">
        <v>343</v>
      </c>
      <c r="T23" s="11">
        <v>240.1</v>
      </c>
      <c r="U23" s="11">
        <v>100</v>
      </c>
      <c r="V23" s="11">
        <v>27</v>
      </c>
      <c r="W23" s="11">
        <v>59</v>
      </c>
      <c r="X23" s="14">
        <v>1409.1</v>
      </c>
      <c r="Y23" s="11">
        <v>706.16</v>
      </c>
      <c r="Z23" s="11">
        <v>1086.4000000000001</v>
      </c>
      <c r="AA23" s="11">
        <v>923.44</v>
      </c>
      <c r="AB23" s="11">
        <v>1358</v>
      </c>
      <c r="AC23" s="11">
        <v>1629.6</v>
      </c>
    </row>
    <row r="24" spans="1:29" ht="15.6" x14ac:dyDescent="0.25">
      <c r="A24" s="5" t="s">
        <v>31</v>
      </c>
      <c r="B24" s="6">
        <v>24</v>
      </c>
      <c r="C24" s="15" t="s">
        <v>26</v>
      </c>
      <c r="D24" s="8">
        <v>22</v>
      </c>
      <c r="E24" s="7" t="s">
        <v>47</v>
      </c>
      <c r="F24" s="7" t="s">
        <v>53</v>
      </c>
      <c r="G24" s="9">
        <v>5432</v>
      </c>
      <c r="H24" s="10" t="s">
        <v>29</v>
      </c>
      <c r="I24" s="11">
        <v>132</v>
      </c>
      <c r="J24" s="11">
        <v>245</v>
      </c>
      <c r="K24" s="11">
        <v>50</v>
      </c>
      <c r="L24" s="11">
        <v>250</v>
      </c>
      <c r="M24" s="12">
        <v>120</v>
      </c>
      <c r="N24" s="11"/>
      <c r="O24" s="11">
        <v>120</v>
      </c>
      <c r="P24" s="11">
        <v>66</v>
      </c>
      <c r="Q24" s="13" t="s">
        <v>43</v>
      </c>
      <c r="R24" s="6">
        <v>295.41000000000003</v>
      </c>
      <c r="S24" s="7">
        <v>343</v>
      </c>
      <c r="T24" s="11">
        <v>240.1</v>
      </c>
      <c r="U24" s="11">
        <v>100</v>
      </c>
      <c r="V24" s="11">
        <v>27</v>
      </c>
      <c r="W24" s="11">
        <v>59</v>
      </c>
      <c r="X24" s="14">
        <v>1409.1</v>
      </c>
      <c r="Y24" s="11">
        <v>706.16</v>
      </c>
      <c r="Z24" s="11">
        <v>1086.4000000000001</v>
      </c>
      <c r="AA24" s="11">
        <v>923.44</v>
      </c>
      <c r="AB24" s="11">
        <v>1358</v>
      </c>
      <c r="AC24" s="11">
        <v>1629.6</v>
      </c>
    </row>
    <row r="25" spans="1:29" ht="15.6" x14ac:dyDescent="0.25">
      <c r="A25" s="5" t="s">
        <v>33</v>
      </c>
      <c r="B25" s="6">
        <v>7</v>
      </c>
      <c r="C25" s="7" t="s">
        <v>22</v>
      </c>
      <c r="D25" s="8">
        <v>23</v>
      </c>
      <c r="E25" s="7" t="s">
        <v>47</v>
      </c>
      <c r="F25" s="7" t="s">
        <v>50</v>
      </c>
      <c r="G25" s="9">
        <v>6778</v>
      </c>
      <c r="H25" s="10" t="s">
        <v>32</v>
      </c>
      <c r="I25" s="11">
        <v>132</v>
      </c>
      <c r="J25" s="11">
        <v>400</v>
      </c>
      <c r="K25" s="11">
        <v>50</v>
      </c>
      <c r="L25" s="11">
        <v>250</v>
      </c>
      <c r="M25" s="12">
        <v>134</v>
      </c>
      <c r="N25" s="11"/>
      <c r="O25" s="11">
        <v>134</v>
      </c>
      <c r="P25" s="11">
        <v>6</v>
      </c>
      <c r="Q25" s="13" t="s">
        <v>40</v>
      </c>
      <c r="R25" s="6">
        <v>295.41000000000003</v>
      </c>
      <c r="S25" s="7">
        <v>377</v>
      </c>
      <c r="T25" s="11">
        <v>263.89999999999998</v>
      </c>
      <c r="U25" s="11">
        <v>100</v>
      </c>
      <c r="V25" s="11">
        <v>28</v>
      </c>
      <c r="W25" s="11">
        <v>60</v>
      </c>
      <c r="X25" s="14">
        <v>1557.9</v>
      </c>
      <c r="Y25" s="11">
        <v>881.14</v>
      </c>
      <c r="Z25" s="11">
        <v>1355.6000000000001</v>
      </c>
      <c r="AA25" s="11">
        <v>1152.26</v>
      </c>
      <c r="AB25" s="11">
        <v>1694.5</v>
      </c>
      <c r="AC25" s="11">
        <v>2033.3999999999999</v>
      </c>
    </row>
    <row r="26" spans="1:29" ht="15.6" x14ac:dyDescent="0.25">
      <c r="A26" s="5" t="s">
        <v>33</v>
      </c>
      <c r="B26" s="6">
        <v>19</v>
      </c>
      <c r="C26" s="15" t="s">
        <v>22</v>
      </c>
      <c r="D26" s="8">
        <v>12</v>
      </c>
      <c r="E26" s="7" t="s">
        <v>47</v>
      </c>
      <c r="F26" s="7" t="s">
        <v>51</v>
      </c>
      <c r="G26" s="9">
        <v>6778</v>
      </c>
      <c r="H26" s="10" t="s">
        <v>32</v>
      </c>
      <c r="I26" s="11">
        <v>132</v>
      </c>
      <c r="J26" s="11">
        <v>400</v>
      </c>
      <c r="K26" s="11">
        <v>50</v>
      </c>
      <c r="L26" s="11">
        <v>250</v>
      </c>
      <c r="M26" s="12">
        <v>134</v>
      </c>
      <c r="N26" s="11">
        <v>65</v>
      </c>
      <c r="O26" s="11">
        <v>134</v>
      </c>
      <c r="P26" s="11">
        <v>6</v>
      </c>
      <c r="Q26" s="13" t="s">
        <v>41</v>
      </c>
      <c r="R26" s="6">
        <v>295.41000000000003</v>
      </c>
      <c r="S26" s="7">
        <v>377</v>
      </c>
      <c r="T26" s="11">
        <v>263.89999999999998</v>
      </c>
      <c r="U26" s="11">
        <v>100</v>
      </c>
      <c r="V26" s="11">
        <v>28</v>
      </c>
      <c r="W26" s="11">
        <v>60</v>
      </c>
      <c r="X26" s="14">
        <v>1622.9</v>
      </c>
      <c r="Y26" s="11">
        <v>881.14</v>
      </c>
      <c r="Z26" s="11">
        <v>1355.6000000000001</v>
      </c>
      <c r="AA26" s="11">
        <v>1152.26</v>
      </c>
      <c r="AB26" s="11">
        <v>1694.5</v>
      </c>
      <c r="AC26" s="11">
        <v>2033.3999999999999</v>
      </c>
    </row>
    <row r="27" spans="1:29" ht="15.6" x14ac:dyDescent="0.25">
      <c r="A27" s="5" t="s">
        <v>33</v>
      </c>
      <c r="B27" s="6">
        <v>19</v>
      </c>
      <c r="C27" s="15" t="s">
        <v>22</v>
      </c>
      <c r="D27" s="8">
        <v>13</v>
      </c>
      <c r="E27" s="7" t="s">
        <v>46</v>
      </c>
      <c r="F27" s="7" t="s">
        <v>52</v>
      </c>
      <c r="G27" s="9">
        <v>6778</v>
      </c>
      <c r="H27" s="10" t="s">
        <v>32</v>
      </c>
      <c r="I27" s="11">
        <v>132</v>
      </c>
      <c r="J27" s="11">
        <v>400</v>
      </c>
      <c r="K27" s="11">
        <v>50</v>
      </c>
      <c r="L27" s="11">
        <v>250</v>
      </c>
      <c r="M27" s="12">
        <v>134</v>
      </c>
      <c r="N27" s="11">
        <v>65</v>
      </c>
      <c r="O27" s="11">
        <v>134</v>
      </c>
      <c r="P27" s="11">
        <v>6</v>
      </c>
      <c r="Q27" s="13" t="s">
        <v>42</v>
      </c>
      <c r="R27" s="6">
        <v>295.41000000000003</v>
      </c>
      <c r="S27" s="7">
        <v>377</v>
      </c>
      <c r="T27" s="11">
        <v>263.89999999999998</v>
      </c>
      <c r="U27" s="11">
        <v>100</v>
      </c>
      <c r="V27" s="11">
        <v>28</v>
      </c>
      <c r="W27" s="11">
        <v>60</v>
      </c>
      <c r="X27" s="14">
        <v>1622.9</v>
      </c>
      <c r="Y27" s="11">
        <v>881.14</v>
      </c>
      <c r="Z27" s="11">
        <v>1355.6000000000001</v>
      </c>
      <c r="AA27" s="11">
        <v>1152.26</v>
      </c>
      <c r="AB27" s="11">
        <v>1694.5</v>
      </c>
      <c r="AC27" s="11">
        <v>2033.3999999999999</v>
      </c>
    </row>
    <row r="28" spans="1:29" ht="15.6" x14ac:dyDescent="0.25">
      <c r="A28" s="5" t="s">
        <v>33</v>
      </c>
      <c r="B28" s="6">
        <v>20</v>
      </c>
      <c r="C28" s="15" t="s">
        <v>22</v>
      </c>
      <c r="D28" s="8">
        <v>14</v>
      </c>
      <c r="E28" s="7" t="s">
        <v>46</v>
      </c>
      <c r="F28" s="7" t="s">
        <v>54</v>
      </c>
      <c r="G28" s="9">
        <v>6778</v>
      </c>
      <c r="H28" s="10" t="s">
        <v>32</v>
      </c>
      <c r="I28" s="11">
        <v>132</v>
      </c>
      <c r="J28" s="11">
        <v>400</v>
      </c>
      <c r="K28" s="11">
        <v>50</v>
      </c>
      <c r="L28" s="11">
        <v>250</v>
      </c>
      <c r="M28" s="12">
        <v>134</v>
      </c>
      <c r="N28" s="11">
        <v>65</v>
      </c>
      <c r="O28" s="11">
        <v>134</v>
      </c>
      <c r="P28" s="11">
        <v>6</v>
      </c>
      <c r="Q28" s="13" t="s">
        <v>43</v>
      </c>
      <c r="R28" s="6">
        <v>295.41000000000003</v>
      </c>
      <c r="S28" s="7">
        <v>377</v>
      </c>
      <c r="T28" s="11">
        <v>263.89999999999998</v>
      </c>
      <c r="U28" s="11">
        <v>100</v>
      </c>
      <c r="V28" s="11">
        <v>28</v>
      </c>
      <c r="W28" s="11">
        <v>60</v>
      </c>
      <c r="X28" s="14">
        <v>1622.9</v>
      </c>
      <c r="Y28" s="11">
        <v>881.14</v>
      </c>
      <c r="Z28" s="11">
        <v>1355.6000000000001</v>
      </c>
      <c r="AA28" s="11">
        <v>1152.26</v>
      </c>
      <c r="AB28" s="11">
        <v>1694.5</v>
      </c>
      <c r="AC28" s="11">
        <v>2033.3999999999999</v>
      </c>
    </row>
    <row r="29" spans="1:29" ht="15.6" x14ac:dyDescent="0.25">
      <c r="A29" s="5" t="s">
        <v>33</v>
      </c>
      <c r="B29" s="6">
        <v>21</v>
      </c>
      <c r="C29" s="15" t="s">
        <v>22</v>
      </c>
      <c r="D29" s="8">
        <v>15</v>
      </c>
      <c r="E29" s="7" t="s">
        <v>46</v>
      </c>
      <c r="F29" s="7" t="s">
        <v>49</v>
      </c>
      <c r="G29" s="9">
        <v>6778</v>
      </c>
      <c r="H29" s="10" t="s">
        <v>32</v>
      </c>
      <c r="I29" s="11">
        <v>132</v>
      </c>
      <c r="J29" s="11">
        <v>400</v>
      </c>
      <c r="K29" s="11">
        <v>50</v>
      </c>
      <c r="L29" s="11">
        <v>250</v>
      </c>
      <c r="M29" s="12">
        <v>134</v>
      </c>
      <c r="N29" s="11">
        <v>65</v>
      </c>
      <c r="O29" s="11">
        <v>134</v>
      </c>
      <c r="P29" s="11">
        <v>6</v>
      </c>
      <c r="Q29" s="13" t="s">
        <v>40</v>
      </c>
      <c r="R29" s="6">
        <v>295.41000000000003</v>
      </c>
      <c r="S29" s="7">
        <v>377</v>
      </c>
      <c r="T29" s="11">
        <v>263.89999999999998</v>
      </c>
      <c r="U29" s="11">
        <v>100</v>
      </c>
      <c r="V29" s="11">
        <v>28</v>
      </c>
      <c r="W29" s="11">
        <v>60</v>
      </c>
      <c r="X29" s="14">
        <v>1622.9</v>
      </c>
      <c r="Y29" s="11">
        <v>881.14</v>
      </c>
      <c r="Z29" s="11">
        <v>1355.6000000000001</v>
      </c>
      <c r="AA29" s="11">
        <v>1152.26</v>
      </c>
      <c r="AB29" s="11">
        <v>1694.5</v>
      </c>
      <c r="AC29" s="11">
        <v>2033.3999999999999</v>
      </c>
    </row>
    <row r="30" spans="1:29" ht="15.6" x14ac:dyDescent="0.25">
      <c r="A30" s="5" t="s">
        <v>33</v>
      </c>
      <c r="B30" s="6">
        <v>25</v>
      </c>
      <c r="C30" s="15" t="s">
        <v>22</v>
      </c>
      <c r="D30" s="8">
        <v>16</v>
      </c>
      <c r="E30" s="7" t="s">
        <v>46</v>
      </c>
      <c r="F30" s="7" t="s">
        <v>54</v>
      </c>
      <c r="G30" s="9">
        <v>6778</v>
      </c>
      <c r="H30" s="10" t="s">
        <v>32</v>
      </c>
      <c r="I30" s="11">
        <v>132</v>
      </c>
      <c r="J30" s="11">
        <v>400</v>
      </c>
      <c r="K30" s="11">
        <v>50</v>
      </c>
      <c r="L30" s="11">
        <v>250</v>
      </c>
      <c r="M30" s="12">
        <v>134</v>
      </c>
      <c r="N30" s="11">
        <v>65</v>
      </c>
      <c r="O30" s="11">
        <v>134</v>
      </c>
      <c r="P30" s="11">
        <v>6</v>
      </c>
      <c r="Q30" s="13" t="s">
        <v>41</v>
      </c>
      <c r="R30" s="6">
        <v>295.41000000000003</v>
      </c>
      <c r="S30" s="7">
        <v>377</v>
      </c>
      <c r="T30" s="11">
        <v>263.89999999999998</v>
      </c>
      <c r="U30" s="11">
        <v>100</v>
      </c>
      <c r="V30" s="11">
        <v>28</v>
      </c>
      <c r="W30" s="11">
        <v>60</v>
      </c>
      <c r="X30" s="14">
        <v>1622.9</v>
      </c>
      <c r="Y30" s="11">
        <v>881.14</v>
      </c>
      <c r="Z30" s="11">
        <v>1355.6000000000001</v>
      </c>
      <c r="AA30" s="11">
        <v>1152.26</v>
      </c>
      <c r="AB30" s="11">
        <v>1694.5</v>
      </c>
      <c r="AC30" s="11">
        <v>2033.3999999999999</v>
      </c>
    </row>
    <row r="31" spans="1:29" ht="15.6" x14ac:dyDescent="0.25">
      <c r="A31" s="5" t="s">
        <v>33</v>
      </c>
      <c r="B31" s="6">
        <v>7</v>
      </c>
      <c r="C31" s="7" t="s">
        <v>22</v>
      </c>
      <c r="D31" s="8">
        <v>23</v>
      </c>
      <c r="E31" s="7" t="s">
        <v>47</v>
      </c>
      <c r="F31" s="7" t="s">
        <v>50</v>
      </c>
      <c r="G31" s="9">
        <v>6778</v>
      </c>
      <c r="H31" s="10" t="s">
        <v>32</v>
      </c>
      <c r="I31" s="11">
        <v>132</v>
      </c>
      <c r="J31" s="11">
        <v>400</v>
      </c>
      <c r="K31" s="11">
        <v>50</v>
      </c>
      <c r="L31" s="11">
        <v>250</v>
      </c>
      <c r="M31" s="12">
        <v>134</v>
      </c>
      <c r="N31" s="11"/>
      <c r="O31" s="11">
        <v>134</v>
      </c>
      <c r="P31" s="11">
        <v>6</v>
      </c>
      <c r="Q31" s="13" t="s">
        <v>42</v>
      </c>
      <c r="R31" s="6">
        <v>295.41000000000003</v>
      </c>
      <c r="S31" s="7">
        <v>377</v>
      </c>
      <c r="T31" s="11">
        <v>263.89999999999998</v>
      </c>
      <c r="U31" s="11">
        <v>100</v>
      </c>
      <c r="V31" s="11">
        <v>28</v>
      </c>
      <c r="W31" s="11">
        <v>60</v>
      </c>
      <c r="X31" s="14">
        <v>1557.9</v>
      </c>
      <c r="Y31" s="11">
        <v>881.14</v>
      </c>
      <c r="Z31" s="11">
        <v>1355.6000000000001</v>
      </c>
      <c r="AA31" s="11">
        <v>1152.26</v>
      </c>
      <c r="AB31" s="11">
        <v>1694.5</v>
      </c>
      <c r="AC31" s="11">
        <v>2033.3999999999999</v>
      </c>
    </row>
    <row r="32" spans="1:29" ht="15.6" x14ac:dyDescent="0.25">
      <c r="A32" s="5" t="s">
        <v>33</v>
      </c>
      <c r="B32" s="6">
        <v>19</v>
      </c>
      <c r="C32" s="15" t="s">
        <v>22</v>
      </c>
      <c r="D32" s="8">
        <v>12</v>
      </c>
      <c r="E32" s="7" t="s">
        <v>47</v>
      </c>
      <c r="F32" s="7" t="s">
        <v>51</v>
      </c>
      <c r="G32" s="9">
        <v>6778</v>
      </c>
      <c r="H32" s="10" t="s">
        <v>32</v>
      </c>
      <c r="I32" s="11">
        <v>132</v>
      </c>
      <c r="J32" s="11">
        <v>400</v>
      </c>
      <c r="K32" s="11">
        <v>50</v>
      </c>
      <c r="L32" s="11">
        <v>250</v>
      </c>
      <c r="M32" s="12">
        <v>134</v>
      </c>
      <c r="N32" s="11">
        <v>65</v>
      </c>
      <c r="O32" s="11">
        <v>134</v>
      </c>
      <c r="P32" s="11">
        <v>6</v>
      </c>
      <c r="Q32" s="13" t="s">
        <v>43</v>
      </c>
      <c r="R32" s="6">
        <v>295.41000000000003</v>
      </c>
      <c r="S32" s="7">
        <v>377</v>
      </c>
      <c r="T32" s="11">
        <v>263.89999999999998</v>
      </c>
      <c r="U32" s="11">
        <v>100</v>
      </c>
      <c r="V32" s="11">
        <v>28</v>
      </c>
      <c r="W32" s="11">
        <v>60</v>
      </c>
      <c r="X32" s="14">
        <v>1622.9</v>
      </c>
      <c r="Y32" s="11">
        <v>881.14</v>
      </c>
      <c r="Z32" s="11">
        <v>1355.6000000000001</v>
      </c>
      <c r="AA32" s="11">
        <v>1152.26</v>
      </c>
      <c r="AB32" s="11">
        <v>1694.5</v>
      </c>
      <c r="AC32" s="11">
        <v>2033.3999999999999</v>
      </c>
    </row>
    <row r="33" spans="1:29" ht="15.6" x14ac:dyDescent="0.25">
      <c r="A33" s="5" t="s">
        <v>33</v>
      </c>
      <c r="B33" s="6">
        <v>19</v>
      </c>
      <c r="C33" s="15" t="s">
        <v>22</v>
      </c>
      <c r="D33" s="8">
        <v>13</v>
      </c>
      <c r="E33" s="7" t="s">
        <v>46</v>
      </c>
      <c r="F33" s="7" t="s">
        <v>52</v>
      </c>
      <c r="G33" s="9">
        <v>6778</v>
      </c>
      <c r="H33" s="10" t="s">
        <v>32</v>
      </c>
      <c r="I33" s="11">
        <v>132</v>
      </c>
      <c r="J33" s="11">
        <v>400</v>
      </c>
      <c r="K33" s="11">
        <v>50</v>
      </c>
      <c r="L33" s="11">
        <v>250</v>
      </c>
      <c r="M33" s="12">
        <v>134</v>
      </c>
      <c r="N33" s="11">
        <v>65</v>
      </c>
      <c r="O33" s="11">
        <v>134</v>
      </c>
      <c r="P33" s="11">
        <v>6</v>
      </c>
      <c r="Q33" s="13" t="s">
        <v>40</v>
      </c>
      <c r="R33" s="6">
        <v>295.41000000000003</v>
      </c>
      <c r="S33" s="7">
        <v>377</v>
      </c>
      <c r="T33" s="11">
        <v>263.89999999999998</v>
      </c>
      <c r="U33" s="11">
        <v>100</v>
      </c>
      <c r="V33" s="11">
        <v>28</v>
      </c>
      <c r="W33" s="11">
        <v>60</v>
      </c>
      <c r="X33" s="14">
        <v>1622.9</v>
      </c>
      <c r="Y33" s="11">
        <v>881.14</v>
      </c>
      <c r="Z33" s="11">
        <v>1355.6000000000001</v>
      </c>
      <c r="AA33" s="11">
        <v>1152.26</v>
      </c>
      <c r="AB33" s="11">
        <v>1694.5</v>
      </c>
      <c r="AC33" s="11">
        <v>2033.3999999999999</v>
      </c>
    </row>
    <row r="34" spans="1:29" ht="15.6" x14ac:dyDescent="0.25">
      <c r="A34" s="5" t="s">
        <v>33</v>
      </c>
      <c r="B34" s="6">
        <v>20</v>
      </c>
      <c r="C34" s="15" t="s">
        <v>22</v>
      </c>
      <c r="D34" s="8">
        <v>14</v>
      </c>
      <c r="E34" s="7" t="s">
        <v>46</v>
      </c>
      <c r="F34" s="7" t="s">
        <v>54</v>
      </c>
      <c r="G34" s="9">
        <v>6778</v>
      </c>
      <c r="H34" s="10" t="s">
        <v>32</v>
      </c>
      <c r="I34" s="11">
        <v>132</v>
      </c>
      <c r="J34" s="11">
        <v>400</v>
      </c>
      <c r="K34" s="11">
        <v>50</v>
      </c>
      <c r="L34" s="11">
        <v>250</v>
      </c>
      <c r="M34" s="12">
        <v>134</v>
      </c>
      <c r="N34" s="11">
        <v>65</v>
      </c>
      <c r="O34" s="11">
        <v>134</v>
      </c>
      <c r="P34" s="11">
        <v>6</v>
      </c>
      <c r="Q34" s="13" t="s">
        <v>41</v>
      </c>
      <c r="R34" s="6">
        <v>295.41000000000003</v>
      </c>
      <c r="S34" s="7">
        <v>377</v>
      </c>
      <c r="T34" s="11">
        <v>263.89999999999998</v>
      </c>
      <c r="U34" s="11">
        <v>100</v>
      </c>
      <c r="V34" s="11">
        <v>28</v>
      </c>
      <c r="W34" s="11">
        <v>60</v>
      </c>
      <c r="X34" s="14">
        <v>1622.9</v>
      </c>
      <c r="Y34" s="11">
        <v>881.14</v>
      </c>
      <c r="Z34" s="11">
        <v>1355.6000000000001</v>
      </c>
      <c r="AA34" s="11">
        <v>1152.26</v>
      </c>
      <c r="AB34" s="11">
        <v>1694.5</v>
      </c>
      <c r="AC34" s="11">
        <v>2033.3999999999999</v>
      </c>
    </row>
    <row r="35" spans="1:29" ht="15.6" x14ac:dyDescent="0.25">
      <c r="A35" s="5" t="s">
        <v>33</v>
      </c>
      <c r="B35" s="6">
        <v>21</v>
      </c>
      <c r="C35" s="15" t="s">
        <v>22</v>
      </c>
      <c r="D35" s="8">
        <v>15</v>
      </c>
      <c r="E35" s="7" t="s">
        <v>46</v>
      </c>
      <c r="F35" s="7" t="s">
        <v>49</v>
      </c>
      <c r="G35" s="9">
        <v>6778</v>
      </c>
      <c r="H35" s="10" t="s">
        <v>32</v>
      </c>
      <c r="I35" s="11">
        <v>132</v>
      </c>
      <c r="J35" s="11">
        <v>400</v>
      </c>
      <c r="K35" s="11">
        <v>50</v>
      </c>
      <c r="L35" s="11">
        <v>250</v>
      </c>
      <c r="M35" s="12">
        <v>134</v>
      </c>
      <c r="N35" s="11">
        <v>65</v>
      </c>
      <c r="O35" s="11">
        <v>134</v>
      </c>
      <c r="P35" s="11">
        <v>6</v>
      </c>
      <c r="Q35" s="13" t="s">
        <v>42</v>
      </c>
      <c r="R35" s="6">
        <v>295.41000000000003</v>
      </c>
      <c r="S35" s="7">
        <v>377</v>
      </c>
      <c r="T35" s="11">
        <v>263.89999999999998</v>
      </c>
      <c r="U35" s="11">
        <v>100</v>
      </c>
      <c r="V35" s="11">
        <v>28</v>
      </c>
      <c r="W35" s="11">
        <v>60</v>
      </c>
      <c r="X35" s="14">
        <v>1622.9</v>
      </c>
      <c r="Y35" s="11">
        <v>881.14</v>
      </c>
      <c r="Z35" s="11">
        <v>1355.6000000000001</v>
      </c>
      <c r="AA35" s="11">
        <v>1152.26</v>
      </c>
      <c r="AB35" s="11">
        <v>1694.5</v>
      </c>
      <c r="AC35" s="11">
        <v>2033.3999999999999</v>
      </c>
    </row>
    <row r="36" spans="1:29" ht="15.6" x14ac:dyDescent="0.25">
      <c r="A36" s="5" t="s">
        <v>33</v>
      </c>
      <c r="B36" s="6">
        <v>25</v>
      </c>
      <c r="C36" s="15" t="s">
        <v>22</v>
      </c>
      <c r="D36" s="8">
        <v>16</v>
      </c>
      <c r="E36" s="7" t="s">
        <v>46</v>
      </c>
      <c r="F36" s="7" t="s">
        <v>54</v>
      </c>
      <c r="G36" s="9">
        <v>6778</v>
      </c>
      <c r="H36" s="10" t="s">
        <v>32</v>
      </c>
      <c r="I36" s="11">
        <v>132</v>
      </c>
      <c r="J36" s="11">
        <v>400</v>
      </c>
      <c r="K36" s="11">
        <v>50</v>
      </c>
      <c r="L36" s="11">
        <v>250</v>
      </c>
      <c r="M36" s="12">
        <v>134</v>
      </c>
      <c r="N36" s="11">
        <v>65</v>
      </c>
      <c r="O36" s="11">
        <v>134</v>
      </c>
      <c r="P36" s="11">
        <v>6</v>
      </c>
      <c r="Q36" s="13" t="s">
        <v>43</v>
      </c>
      <c r="R36" s="6">
        <v>295.41000000000003</v>
      </c>
      <c r="S36" s="7">
        <v>377</v>
      </c>
      <c r="T36" s="11">
        <v>263.89999999999998</v>
      </c>
      <c r="U36" s="11">
        <v>100</v>
      </c>
      <c r="V36" s="11">
        <v>28</v>
      </c>
      <c r="W36" s="11">
        <v>60</v>
      </c>
      <c r="X36" s="14">
        <v>1622.9</v>
      </c>
      <c r="Y36" s="11">
        <v>881.14</v>
      </c>
      <c r="Z36" s="11">
        <v>1355.6000000000001</v>
      </c>
      <c r="AA36" s="11">
        <v>1152.26</v>
      </c>
      <c r="AB36" s="11">
        <v>1694.5</v>
      </c>
      <c r="AC36" s="11">
        <v>2033.3999999999999</v>
      </c>
    </row>
    <row r="37" spans="1:29" ht="15.6" x14ac:dyDescent="0.25">
      <c r="A37" s="5" t="s">
        <v>35</v>
      </c>
      <c r="B37" s="6">
        <v>8</v>
      </c>
      <c r="C37" s="7" t="s">
        <v>24</v>
      </c>
      <c r="D37" s="8">
        <v>17</v>
      </c>
      <c r="E37" s="7" t="s">
        <v>46</v>
      </c>
      <c r="F37" s="7" t="s">
        <v>53</v>
      </c>
      <c r="G37" s="9">
        <v>6543</v>
      </c>
      <c r="H37" s="10" t="s">
        <v>32</v>
      </c>
      <c r="I37" s="11">
        <v>132</v>
      </c>
      <c r="J37" s="11">
        <v>400</v>
      </c>
      <c r="K37" s="11">
        <v>50</v>
      </c>
      <c r="L37" s="11">
        <v>250</v>
      </c>
      <c r="M37" s="12">
        <v>121</v>
      </c>
      <c r="N37" s="11"/>
      <c r="O37" s="11">
        <v>51</v>
      </c>
      <c r="P37" s="11">
        <v>51</v>
      </c>
      <c r="Q37" s="13" t="s">
        <v>40</v>
      </c>
      <c r="R37" s="6">
        <v>295.41000000000003</v>
      </c>
      <c r="S37" s="7">
        <v>389</v>
      </c>
      <c r="T37" s="11">
        <v>272.29999999999995</v>
      </c>
      <c r="U37" s="11">
        <v>100</v>
      </c>
      <c r="V37" s="11">
        <v>29</v>
      </c>
      <c r="W37" s="11">
        <v>61</v>
      </c>
      <c r="X37" s="14">
        <v>1517.3</v>
      </c>
      <c r="Y37" s="11">
        <v>850.59</v>
      </c>
      <c r="Z37" s="11">
        <v>1308.6000000000001</v>
      </c>
      <c r="AA37" s="11">
        <v>1112.3100000000002</v>
      </c>
      <c r="AB37" s="11">
        <v>1635.75</v>
      </c>
      <c r="AC37" s="11">
        <v>1962.8999999999999</v>
      </c>
    </row>
    <row r="38" spans="1:29" ht="15.6" x14ac:dyDescent="0.25">
      <c r="A38" s="5" t="s">
        <v>35</v>
      </c>
      <c r="B38" s="6">
        <v>20</v>
      </c>
      <c r="C38" s="15" t="s">
        <v>24</v>
      </c>
      <c r="D38" s="8">
        <v>18</v>
      </c>
      <c r="E38" s="7" t="s">
        <v>46</v>
      </c>
      <c r="F38" s="7" t="s">
        <v>49</v>
      </c>
      <c r="G38" s="9">
        <v>6543</v>
      </c>
      <c r="H38" s="10" t="s">
        <v>32</v>
      </c>
      <c r="I38" s="11">
        <v>132</v>
      </c>
      <c r="J38" s="11">
        <v>400</v>
      </c>
      <c r="K38" s="11">
        <v>50</v>
      </c>
      <c r="L38" s="11">
        <v>250</v>
      </c>
      <c r="M38" s="12">
        <v>121</v>
      </c>
      <c r="N38" s="11"/>
      <c r="O38" s="11">
        <v>51</v>
      </c>
      <c r="P38" s="11">
        <v>51</v>
      </c>
      <c r="Q38" s="13" t="s">
        <v>41</v>
      </c>
      <c r="R38" s="6">
        <v>295.41000000000003</v>
      </c>
      <c r="S38" s="7">
        <v>389</v>
      </c>
      <c r="T38" s="11">
        <v>272.29999999999995</v>
      </c>
      <c r="U38" s="11">
        <v>100</v>
      </c>
      <c r="V38" s="11">
        <v>29</v>
      </c>
      <c r="W38" s="11">
        <v>61</v>
      </c>
      <c r="X38" s="14">
        <v>1517.3</v>
      </c>
      <c r="Y38" s="11">
        <v>850.59</v>
      </c>
      <c r="Z38" s="11">
        <v>1308.6000000000001</v>
      </c>
      <c r="AA38" s="11">
        <v>1112.3100000000002</v>
      </c>
      <c r="AB38" s="11">
        <v>1635.75</v>
      </c>
      <c r="AC38" s="11">
        <v>1962.8999999999999</v>
      </c>
    </row>
    <row r="39" spans="1:29" ht="15.6" x14ac:dyDescent="0.25">
      <c r="A39" s="5" t="s">
        <v>35</v>
      </c>
      <c r="B39" s="6">
        <v>22</v>
      </c>
      <c r="C39" s="15" t="s">
        <v>24</v>
      </c>
      <c r="D39" s="8">
        <v>12.9</v>
      </c>
      <c r="E39" s="7" t="s">
        <v>46</v>
      </c>
      <c r="F39" s="7" t="s">
        <v>50</v>
      </c>
      <c r="G39" s="9">
        <v>6543</v>
      </c>
      <c r="H39" s="10" t="s">
        <v>32</v>
      </c>
      <c r="I39" s="11">
        <v>132</v>
      </c>
      <c r="J39" s="11">
        <v>400</v>
      </c>
      <c r="K39" s="11">
        <v>50</v>
      </c>
      <c r="L39" s="11">
        <v>250</v>
      </c>
      <c r="M39" s="12">
        <v>121</v>
      </c>
      <c r="N39" s="11">
        <v>33</v>
      </c>
      <c r="O39" s="11">
        <v>51</v>
      </c>
      <c r="P39" s="11">
        <v>51</v>
      </c>
      <c r="Q39" s="13" t="s">
        <v>42</v>
      </c>
      <c r="R39" s="6">
        <v>295.41000000000003</v>
      </c>
      <c r="S39" s="7">
        <v>389</v>
      </c>
      <c r="T39" s="11">
        <v>272.29999999999995</v>
      </c>
      <c r="U39" s="11">
        <v>100</v>
      </c>
      <c r="V39" s="11">
        <v>29</v>
      </c>
      <c r="W39" s="11">
        <v>61</v>
      </c>
      <c r="X39" s="14">
        <v>1550.3</v>
      </c>
      <c r="Y39" s="11">
        <v>850.59</v>
      </c>
      <c r="Z39" s="11">
        <v>1308.6000000000001</v>
      </c>
      <c r="AA39" s="11">
        <v>1112.3100000000002</v>
      </c>
      <c r="AB39" s="11">
        <v>1635.75</v>
      </c>
      <c r="AC39" s="11">
        <v>1962.8999999999999</v>
      </c>
    </row>
    <row r="40" spans="1:29" ht="15.6" x14ac:dyDescent="0.25">
      <c r="A40" s="5" t="s">
        <v>35</v>
      </c>
      <c r="B40" s="6">
        <v>23</v>
      </c>
      <c r="C40" s="15" t="s">
        <v>24</v>
      </c>
      <c r="D40" s="8">
        <v>12.9</v>
      </c>
      <c r="E40" s="7" t="s">
        <v>46</v>
      </c>
      <c r="F40" s="7" t="s">
        <v>51</v>
      </c>
      <c r="G40" s="9">
        <v>6543</v>
      </c>
      <c r="H40" s="10" t="s">
        <v>32</v>
      </c>
      <c r="I40" s="11">
        <v>132</v>
      </c>
      <c r="J40" s="11">
        <v>400</v>
      </c>
      <c r="K40" s="11">
        <v>50</v>
      </c>
      <c r="L40" s="11">
        <v>250</v>
      </c>
      <c r="M40" s="12">
        <v>121</v>
      </c>
      <c r="N40" s="11">
        <v>33</v>
      </c>
      <c r="O40" s="11">
        <v>51</v>
      </c>
      <c r="P40" s="11">
        <v>51</v>
      </c>
      <c r="Q40" s="13" t="s">
        <v>43</v>
      </c>
      <c r="R40" s="6">
        <v>295.41000000000003</v>
      </c>
      <c r="S40" s="7">
        <v>389</v>
      </c>
      <c r="T40" s="11">
        <v>272.29999999999995</v>
      </c>
      <c r="U40" s="11">
        <v>100</v>
      </c>
      <c r="V40" s="11">
        <v>29</v>
      </c>
      <c r="W40" s="11">
        <v>61</v>
      </c>
      <c r="X40" s="14">
        <v>1550.3</v>
      </c>
      <c r="Y40" s="11">
        <v>850.59</v>
      </c>
      <c r="Z40" s="11">
        <v>1308.6000000000001</v>
      </c>
      <c r="AA40" s="11">
        <v>1112.3100000000002</v>
      </c>
      <c r="AB40" s="11">
        <v>1635.75</v>
      </c>
      <c r="AC40" s="11">
        <v>1962.8999999999999</v>
      </c>
    </row>
    <row r="41" spans="1:29" ht="15.6" x14ac:dyDescent="0.25">
      <c r="A41" s="5" t="s">
        <v>36</v>
      </c>
      <c r="B41" s="6">
        <v>25</v>
      </c>
      <c r="C41" s="15" t="s">
        <v>22</v>
      </c>
      <c r="D41" s="8">
        <v>12.9</v>
      </c>
      <c r="E41" s="7" t="s">
        <v>46</v>
      </c>
      <c r="F41" s="7" t="s">
        <v>51</v>
      </c>
      <c r="G41" s="9">
        <v>8633</v>
      </c>
      <c r="H41" s="10" t="s">
        <v>32</v>
      </c>
      <c r="I41" s="11">
        <v>132</v>
      </c>
      <c r="J41" s="11">
        <v>400</v>
      </c>
      <c r="K41" s="11">
        <v>50</v>
      </c>
      <c r="L41" s="11">
        <v>250</v>
      </c>
      <c r="M41" s="12">
        <v>134</v>
      </c>
      <c r="N41" s="11"/>
      <c r="O41" s="11">
        <v>134</v>
      </c>
      <c r="P41" s="11">
        <v>6</v>
      </c>
      <c r="Q41" s="13" t="s">
        <v>42</v>
      </c>
      <c r="R41" s="6">
        <v>295.41000000000003</v>
      </c>
      <c r="S41" s="7">
        <v>234</v>
      </c>
      <c r="T41" s="11">
        <v>163.79999999999998</v>
      </c>
      <c r="U41" s="11">
        <v>100</v>
      </c>
      <c r="V41" s="11">
        <v>23</v>
      </c>
      <c r="W41" s="11">
        <v>55</v>
      </c>
      <c r="X41" s="14">
        <v>1447.8</v>
      </c>
      <c r="Y41" s="11">
        <v>1122.29</v>
      </c>
      <c r="Z41" s="11">
        <v>1726.6000000000001</v>
      </c>
      <c r="AA41" s="11">
        <v>1467.6100000000001</v>
      </c>
      <c r="AB41" s="11">
        <v>2158.25</v>
      </c>
      <c r="AC41" s="11">
        <v>2589.9</v>
      </c>
    </row>
    <row r="42" spans="1:29" ht="15.6" x14ac:dyDescent="0.25">
      <c r="A42" s="5" t="s">
        <v>36</v>
      </c>
      <c r="B42" s="6">
        <v>26</v>
      </c>
      <c r="C42" s="15" t="s">
        <v>22</v>
      </c>
      <c r="D42" s="8">
        <v>18</v>
      </c>
      <c r="E42" s="7" t="s">
        <v>46</v>
      </c>
      <c r="F42" s="7" t="s">
        <v>52</v>
      </c>
      <c r="G42" s="9">
        <v>8633</v>
      </c>
      <c r="H42" s="10" t="s">
        <v>32</v>
      </c>
      <c r="I42" s="11">
        <v>132</v>
      </c>
      <c r="J42" s="11">
        <v>400</v>
      </c>
      <c r="K42" s="11">
        <v>50</v>
      </c>
      <c r="L42" s="11">
        <v>250</v>
      </c>
      <c r="M42" s="12">
        <v>134</v>
      </c>
      <c r="N42" s="11"/>
      <c r="O42" s="11">
        <v>134</v>
      </c>
      <c r="P42" s="11">
        <v>6</v>
      </c>
      <c r="Q42" s="13" t="s">
        <v>42</v>
      </c>
      <c r="R42" s="6">
        <v>295.41000000000003</v>
      </c>
      <c r="S42" s="7">
        <v>234</v>
      </c>
      <c r="T42" s="11">
        <v>163.79999999999998</v>
      </c>
      <c r="U42" s="11">
        <v>100</v>
      </c>
      <c r="V42" s="11">
        <v>23</v>
      </c>
      <c r="W42" s="11">
        <v>55</v>
      </c>
      <c r="X42" s="14">
        <v>1447.8</v>
      </c>
      <c r="Y42" s="11">
        <v>1122.29</v>
      </c>
      <c r="Z42" s="11">
        <v>1726.6000000000001</v>
      </c>
      <c r="AA42" s="11">
        <v>1467.6100000000001</v>
      </c>
      <c r="AB42" s="11">
        <v>2158.25</v>
      </c>
      <c r="AC42" s="11">
        <v>2589.9</v>
      </c>
    </row>
    <row r="43" spans="1:29" ht="15.6" x14ac:dyDescent="0.25">
      <c r="A43" s="5" t="s">
        <v>36</v>
      </c>
      <c r="B43" s="6">
        <v>27</v>
      </c>
      <c r="C43" s="15" t="s">
        <v>22</v>
      </c>
      <c r="D43" s="8">
        <v>19</v>
      </c>
      <c r="E43" s="7" t="s">
        <v>46</v>
      </c>
      <c r="F43" s="7" t="s">
        <v>54</v>
      </c>
      <c r="G43" s="9">
        <v>8633</v>
      </c>
      <c r="H43" s="10" t="s">
        <v>32</v>
      </c>
      <c r="I43" s="11">
        <v>132</v>
      </c>
      <c r="J43" s="11">
        <v>400</v>
      </c>
      <c r="K43" s="11">
        <v>50</v>
      </c>
      <c r="L43" s="11">
        <v>250</v>
      </c>
      <c r="M43" s="12">
        <v>134</v>
      </c>
      <c r="N43" s="11"/>
      <c r="O43" s="11">
        <v>134</v>
      </c>
      <c r="P43" s="11">
        <v>6</v>
      </c>
      <c r="Q43" s="13" t="s">
        <v>42</v>
      </c>
      <c r="R43" s="6">
        <v>295.41000000000003</v>
      </c>
      <c r="S43" s="7">
        <v>234</v>
      </c>
      <c r="T43" s="11">
        <v>163.79999999999998</v>
      </c>
      <c r="U43" s="11">
        <v>100</v>
      </c>
      <c r="V43" s="11">
        <v>23</v>
      </c>
      <c r="W43" s="11">
        <v>55</v>
      </c>
      <c r="X43" s="14">
        <v>1447.8</v>
      </c>
      <c r="Y43" s="11">
        <v>1122.29</v>
      </c>
      <c r="Z43" s="11">
        <v>1726.6000000000001</v>
      </c>
      <c r="AA43" s="11">
        <v>1467.6100000000001</v>
      </c>
      <c r="AB43" s="11">
        <v>2158.25</v>
      </c>
      <c r="AC43" s="11">
        <v>2589.9</v>
      </c>
    </row>
    <row r="44" spans="1:29" ht="15.6" x14ac:dyDescent="0.25">
      <c r="A44" s="5" t="s">
        <v>36</v>
      </c>
      <c r="B44" s="6">
        <v>27</v>
      </c>
      <c r="C44" s="15" t="s">
        <v>22</v>
      </c>
      <c r="D44" s="8">
        <v>20</v>
      </c>
      <c r="E44" s="7" t="s">
        <v>46</v>
      </c>
      <c r="F44" s="7" t="s">
        <v>54</v>
      </c>
      <c r="G44" s="9">
        <v>8633</v>
      </c>
      <c r="H44" s="10" t="s">
        <v>32</v>
      </c>
      <c r="I44" s="11">
        <v>132</v>
      </c>
      <c r="J44" s="11">
        <v>400</v>
      </c>
      <c r="K44" s="11">
        <v>50</v>
      </c>
      <c r="L44" s="11">
        <v>250</v>
      </c>
      <c r="M44" s="12">
        <v>134</v>
      </c>
      <c r="N44" s="11"/>
      <c r="O44" s="11">
        <v>134</v>
      </c>
      <c r="P44" s="11">
        <v>6</v>
      </c>
      <c r="Q44" s="13" t="s">
        <v>42</v>
      </c>
      <c r="R44" s="6">
        <v>295.41000000000003</v>
      </c>
      <c r="S44" s="7">
        <v>234</v>
      </c>
      <c r="T44" s="11">
        <v>163.79999999999998</v>
      </c>
      <c r="U44" s="11">
        <v>100</v>
      </c>
      <c r="V44" s="11">
        <v>23</v>
      </c>
      <c r="W44" s="11">
        <v>55</v>
      </c>
      <c r="X44" s="14">
        <v>1447.8</v>
      </c>
      <c r="Y44" s="11">
        <v>1122.29</v>
      </c>
      <c r="Z44" s="11">
        <v>1726.6000000000001</v>
      </c>
      <c r="AA44" s="11">
        <v>1467.6100000000001</v>
      </c>
      <c r="AB44" s="11">
        <v>2158.25</v>
      </c>
      <c r="AC44" s="11">
        <v>2589.9</v>
      </c>
    </row>
    <row r="45" spans="1:29" ht="15.6" x14ac:dyDescent="0.25">
      <c r="A45" s="5" t="s">
        <v>37</v>
      </c>
      <c r="B45" s="6">
        <v>1</v>
      </c>
      <c r="C45" s="15" t="s">
        <v>22</v>
      </c>
      <c r="D45" s="8">
        <v>21</v>
      </c>
      <c r="E45" s="7" t="s">
        <v>46</v>
      </c>
      <c r="F45" s="7" t="s">
        <v>54</v>
      </c>
      <c r="G45" s="9">
        <v>5556</v>
      </c>
      <c r="H45" s="10" t="s">
        <v>27</v>
      </c>
      <c r="I45" s="11">
        <v>132</v>
      </c>
      <c r="J45" s="11">
        <v>400</v>
      </c>
      <c r="K45" s="11">
        <v>50</v>
      </c>
      <c r="L45" s="11">
        <v>250</v>
      </c>
      <c r="M45" s="12">
        <v>120</v>
      </c>
      <c r="N45" s="11">
        <v>65</v>
      </c>
      <c r="O45" s="11">
        <v>134</v>
      </c>
      <c r="P45" s="11">
        <v>6</v>
      </c>
      <c r="Q45" s="13" t="s">
        <v>40</v>
      </c>
      <c r="R45" s="6">
        <v>295.41000000000003</v>
      </c>
      <c r="S45" s="7">
        <v>343</v>
      </c>
      <c r="T45" s="11">
        <v>240.1</v>
      </c>
      <c r="U45" s="11">
        <v>100</v>
      </c>
      <c r="V45" s="11">
        <v>22</v>
      </c>
      <c r="W45" s="11">
        <v>54</v>
      </c>
      <c r="X45" s="14">
        <v>1573.1</v>
      </c>
      <c r="Y45" s="11">
        <v>722.28</v>
      </c>
      <c r="Z45" s="11">
        <v>1111.2</v>
      </c>
      <c r="AA45" s="11">
        <v>944.5200000000001</v>
      </c>
      <c r="AB45" s="11">
        <v>1389</v>
      </c>
      <c r="AC45" s="11">
        <v>1666.8</v>
      </c>
    </row>
    <row r="46" spans="1:29" ht="15.6" x14ac:dyDescent="0.25">
      <c r="A46" s="5" t="s">
        <v>37</v>
      </c>
      <c r="B46" s="6">
        <v>2</v>
      </c>
      <c r="C46" s="15" t="s">
        <v>22</v>
      </c>
      <c r="D46" s="8">
        <v>22</v>
      </c>
      <c r="E46" s="7" t="s">
        <v>46</v>
      </c>
      <c r="F46" s="7" t="s">
        <v>54</v>
      </c>
      <c r="G46" s="9">
        <v>5556</v>
      </c>
      <c r="H46" s="10" t="s">
        <v>27</v>
      </c>
      <c r="I46" s="11">
        <v>132</v>
      </c>
      <c r="J46" s="11">
        <v>400</v>
      </c>
      <c r="K46" s="11">
        <v>50</v>
      </c>
      <c r="L46" s="11">
        <v>250</v>
      </c>
      <c r="M46" s="12">
        <v>120</v>
      </c>
      <c r="N46" s="11">
        <v>65</v>
      </c>
      <c r="O46" s="11">
        <v>134</v>
      </c>
      <c r="P46" s="11">
        <v>6</v>
      </c>
      <c r="Q46" s="13" t="s">
        <v>40</v>
      </c>
      <c r="R46" s="6">
        <v>295.41000000000003</v>
      </c>
      <c r="S46" s="7">
        <v>343</v>
      </c>
      <c r="T46" s="11">
        <v>240.1</v>
      </c>
      <c r="U46" s="11">
        <v>100</v>
      </c>
      <c r="V46" s="11">
        <v>22</v>
      </c>
      <c r="W46" s="11">
        <v>54</v>
      </c>
      <c r="X46" s="14">
        <v>1573.1</v>
      </c>
      <c r="Y46" s="11">
        <v>722.28</v>
      </c>
      <c r="Z46" s="11">
        <v>1111.2</v>
      </c>
      <c r="AA46" s="11">
        <v>944.5200000000001</v>
      </c>
      <c r="AB46" s="11">
        <v>1389</v>
      </c>
      <c r="AC46" s="11">
        <v>1666.8</v>
      </c>
    </row>
    <row r="47" spans="1:29" ht="15.6" x14ac:dyDescent="0.25">
      <c r="A47" s="5" t="s">
        <v>37</v>
      </c>
      <c r="B47" s="6">
        <v>10</v>
      </c>
      <c r="C47" s="15" t="s">
        <v>22</v>
      </c>
      <c r="D47" s="8">
        <v>23</v>
      </c>
      <c r="E47" s="7" t="s">
        <v>46</v>
      </c>
      <c r="F47" s="7" t="s">
        <v>54</v>
      </c>
      <c r="G47" s="9">
        <v>6433</v>
      </c>
      <c r="H47" s="10" t="s">
        <v>29</v>
      </c>
      <c r="I47" s="11">
        <v>132</v>
      </c>
      <c r="J47" s="11">
        <v>399</v>
      </c>
      <c r="K47" s="11">
        <v>50</v>
      </c>
      <c r="L47" s="11">
        <v>250</v>
      </c>
      <c r="M47" s="12">
        <v>134</v>
      </c>
      <c r="N47" s="11"/>
      <c r="O47" s="11">
        <v>134</v>
      </c>
      <c r="P47" s="11">
        <v>6</v>
      </c>
      <c r="Q47" s="13" t="s">
        <v>41</v>
      </c>
      <c r="R47" s="6">
        <v>295.41000000000003</v>
      </c>
      <c r="S47" s="7">
        <v>343</v>
      </c>
      <c r="T47" s="11">
        <v>240.1</v>
      </c>
      <c r="U47" s="11">
        <v>100</v>
      </c>
      <c r="V47" s="11">
        <v>25</v>
      </c>
      <c r="W47" s="11">
        <v>57</v>
      </c>
      <c r="X47" s="14">
        <v>1527.1</v>
      </c>
      <c r="Y47" s="11">
        <v>836.29000000000008</v>
      </c>
      <c r="Z47" s="11">
        <v>1286.6000000000001</v>
      </c>
      <c r="AA47" s="11">
        <v>1093.6100000000001</v>
      </c>
      <c r="AB47" s="11">
        <v>1608.25</v>
      </c>
      <c r="AC47" s="11">
        <v>1929.8999999999999</v>
      </c>
    </row>
    <row r="48" spans="1:29" ht="15.6" x14ac:dyDescent="0.25">
      <c r="A48" s="5" t="s">
        <v>37</v>
      </c>
      <c r="B48" s="6">
        <v>10</v>
      </c>
      <c r="C48" s="7" t="s">
        <v>24</v>
      </c>
      <c r="D48" s="8">
        <v>12.9</v>
      </c>
      <c r="E48" s="7" t="s">
        <v>46</v>
      </c>
      <c r="F48" s="7" t="s">
        <v>54</v>
      </c>
      <c r="G48" s="9">
        <v>3456</v>
      </c>
      <c r="H48" s="10" t="s">
        <v>34</v>
      </c>
      <c r="I48" s="11">
        <v>132</v>
      </c>
      <c r="J48" s="11">
        <v>400</v>
      </c>
      <c r="K48" s="11">
        <v>50</v>
      </c>
      <c r="L48" s="11">
        <v>250</v>
      </c>
      <c r="M48" s="12">
        <v>128</v>
      </c>
      <c r="N48" s="11">
        <v>65</v>
      </c>
      <c r="O48" s="11">
        <v>134</v>
      </c>
      <c r="P48" s="11">
        <v>6</v>
      </c>
      <c r="Q48" s="13" t="s">
        <v>43</v>
      </c>
      <c r="R48" s="6">
        <v>295.41000000000003</v>
      </c>
      <c r="S48" s="7">
        <v>343</v>
      </c>
      <c r="T48" s="11">
        <v>240.1</v>
      </c>
      <c r="U48" s="11">
        <v>100</v>
      </c>
      <c r="V48" s="11">
        <v>24</v>
      </c>
      <c r="W48" s="11">
        <v>56</v>
      </c>
      <c r="X48" s="14">
        <v>1585.1</v>
      </c>
      <c r="Y48" s="11">
        <v>449.28000000000003</v>
      </c>
      <c r="Z48" s="11">
        <v>691.2</v>
      </c>
      <c r="AA48" s="11">
        <v>587.5200000000001</v>
      </c>
      <c r="AB48" s="11">
        <v>864</v>
      </c>
      <c r="AC48" s="11">
        <v>1036.8</v>
      </c>
    </row>
    <row r="49" spans="1:29" ht="15.6" x14ac:dyDescent="0.25">
      <c r="A49" s="5" t="s">
        <v>37</v>
      </c>
      <c r="B49" s="6">
        <v>11</v>
      </c>
      <c r="C49" s="15" t="s">
        <v>22</v>
      </c>
      <c r="D49" s="8">
        <v>13</v>
      </c>
      <c r="E49" s="7" t="s">
        <v>46</v>
      </c>
      <c r="F49" s="7" t="s">
        <v>54</v>
      </c>
      <c r="G49" s="9">
        <v>6433</v>
      </c>
      <c r="H49" s="10" t="s">
        <v>29</v>
      </c>
      <c r="I49" s="11">
        <v>132</v>
      </c>
      <c r="J49" s="11">
        <v>399</v>
      </c>
      <c r="K49" s="11">
        <v>50</v>
      </c>
      <c r="L49" s="11">
        <v>250</v>
      </c>
      <c r="M49" s="12">
        <v>134</v>
      </c>
      <c r="N49" s="11"/>
      <c r="O49" s="11">
        <v>134</v>
      </c>
      <c r="P49" s="11">
        <v>6</v>
      </c>
      <c r="Q49" s="13" t="s">
        <v>41</v>
      </c>
      <c r="R49" s="6">
        <v>295.41000000000003</v>
      </c>
      <c r="S49" s="7">
        <v>343</v>
      </c>
      <c r="T49" s="11">
        <v>240.1</v>
      </c>
      <c r="U49" s="11">
        <v>100</v>
      </c>
      <c r="V49" s="11">
        <v>25</v>
      </c>
      <c r="W49" s="11">
        <v>57</v>
      </c>
      <c r="X49" s="14">
        <v>1527.1</v>
      </c>
      <c r="Y49" s="11">
        <v>836.29000000000008</v>
      </c>
      <c r="Z49" s="11">
        <v>1286.6000000000001</v>
      </c>
      <c r="AA49" s="11">
        <v>1093.6100000000001</v>
      </c>
      <c r="AB49" s="11">
        <v>1608.25</v>
      </c>
      <c r="AC49" s="11">
        <v>1929.8999999999999</v>
      </c>
    </row>
    <row r="50" spans="1:29" ht="15.6" x14ac:dyDescent="0.25">
      <c r="A50" s="5" t="s">
        <v>37</v>
      </c>
      <c r="B50" s="6">
        <v>28</v>
      </c>
      <c r="C50" s="15" t="s">
        <v>24</v>
      </c>
      <c r="D50" s="8">
        <v>14</v>
      </c>
      <c r="E50" s="7" t="s">
        <v>46</v>
      </c>
      <c r="F50" s="7" t="s">
        <v>54</v>
      </c>
      <c r="G50" s="9">
        <v>3456</v>
      </c>
      <c r="H50" s="10" t="s">
        <v>34</v>
      </c>
      <c r="I50" s="11">
        <v>132</v>
      </c>
      <c r="J50" s="11">
        <v>400</v>
      </c>
      <c r="K50" s="11">
        <v>50</v>
      </c>
      <c r="L50" s="11">
        <v>250</v>
      </c>
      <c r="M50" s="12">
        <v>128</v>
      </c>
      <c r="N50" s="11"/>
      <c r="O50" s="11">
        <v>134</v>
      </c>
      <c r="P50" s="11">
        <v>6</v>
      </c>
      <c r="Q50" s="13" t="s">
        <v>43</v>
      </c>
      <c r="R50" s="6">
        <v>295.41000000000003</v>
      </c>
      <c r="S50" s="7">
        <v>343</v>
      </c>
      <c r="T50" s="11">
        <v>240.1</v>
      </c>
      <c r="U50" s="11">
        <v>100</v>
      </c>
      <c r="V50" s="11">
        <v>24</v>
      </c>
      <c r="W50" s="11">
        <v>56</v>
      </c>
      <c r="X50" s="14">
        <v>1520.1</v>
      </c>
      <c r="Y50" s="11">
        <v>449.28000000000003</v>
      </c>
      <c r="Z50" s="11">
        <v>691.2</v>
      </c>
      <c r="AA50" s="11">
        <v>587.5200000000001</v>
      </c>
      <c r="AB50" s="11">
        <v>864</v>
      </c>
      <c r="AC50" s="11">
        <v>1036.8</v>
      </c>
    </row>
    <row r="51" spans="1:29" ht="15.6" x14ac:dyDescent="0.25">
      <c r="A51" s="5" t="s">
        <v>37</v>
      </c>
      <c r="B51" s="6">
        <v>28</v>
      </c>
      <c r="C51" s="15" t="s">
        <v>24</v>
      </c>
      <c r="D51" s="8">
        <v>15</v>
      </c>
      <c r="E51" s="7" t="s">
        <v>46</v>
      </c>
      <c r="F51" s="7" t="s">
        <v>54</v>
      </c>
      <c r="G51" s="9">
        <v>3456</v>
      </c>
      <c r="H51" s="10" t="s">
        <v>34</v>
      </c>
      <c r="I51" s="11">
        <v>132</v>
      </c>
      <c r="J51" s="11">
        <v>400</v>
      </c>
      <c r="K51" s="11">
        <v>50</v>
      </c>
      <c r="L51" s="11">
        <v>250</v>
      </c>
      <c r="M51" s="12">
        <v>128</v>
      </c>
      <c r="N51" s="11"/>
      <c r="O51" s="11">
        <v>134</v>
      </c>
      <c r="P51" s="11">
        <v>6</v>
      </c>
      <c r="Q51" s="13" t="s">
        <v>43</v>
      </c>
      <c r="R51" s="6">
        <v>295.41000000000003</v>
      </c>
      <c r="S51" s="7">
        <v>343</v>
      </c>
      <c r="T51" s="11">
        <v>240.1</v>
      </c>
      <c r="U51" s="11">
        <v>100</v>
      </c>
      <c r="V51" s="11">
        <v>24</v>
      </c>
      <c r="W51" s="11">
        <v>56</v>
      </c>
      <c r="X51" s="14">
        <v>1520.1</v>
      </c>
      <c r="Y51" s="11">
        <v>449.28000000000003</v>
      </c>
      <c r="Z51" s="11">
        <v>691.2</v>
      </c>
      <c r="AA51" s="11">
        <v>587.5200000000001</v>
      </c>
      <c r="AB51" s="11">
        <v>864</v>
      </c>
      <c r="AC51" s="11">
        <v>1036.8</v>
      </c>
    </row>
    <row r="52" spans="1:29" ht="15.6" x14ac:dyDescent="0.25">
      <c r="A52" s="5" t="s">
        <v>37</v>
      </c>
      <c r="B52" s="6">
        <v>29</v>
      </c>
      <c r="C52" s="15" t="s">
        <v>24</v>
      </c>
      <c r="D52" s="8">
        <v>16</v>
      </c>
      <c r="E52" s="7" t="s">
        <v>46</v>
      </c>
      <c r="F52" s="7" t="s">
        <v>54</v>
      </c>
      <c r="G52" s="9">
        <v>3456</v>
      </c>
      <c r="H52" s="10" t="s">
        <v>34</v>
      </c>
      <c r="I52" s="11">
        <v>132</v>
      </c>
      <c r="J52" s="11">
        <v>400</v>
      </c>
      <c r="K52" s="11">
        <v>50</v>
      </c>
      <c r="L52" s="11">
        <v>250</v>
      </c>
      <c r="M52" s="12">
        <v>128</v>
      </c>
      <c r="N52" s="11"/>
      <c r="O52" s="11">
        <v>134</v>
      </c>
      <c r="P52" s="11">
        <v>6</v>
      </c>
      <c r="Q52" s="13" t="s">
        <v>43</v>
      </c>
      <c r="R52" s="6">
        <v>295.41000000000003</v>
      </c>
      <c r="S52" s="7">
        <v>343</v>
      </c>
      <c r="T52" s="11">
        <v>240.1</v>
      </c>
      <c r="U52" s="11">
        <v>100</v>
      </c>
      <c r="V52" s="11">
        <v>24</v>
      </c>
      <c r="W52" s="11">
        <v>56</v>
      </c>
      <c r="X52" s="14">
        <v>1520.1</v>
      </c>
      <c r="Y52" s="11">
        <v>449.28000000000003</v>
      </c>
      <c r="Z52" s="11">
        <v>691.2</v>
      </c>
      <c r="AA52" s="11">
        <v>587.5200000000001</v>
      </c>
      <c r="AB52" s="11">
        <v>864</v>
      </c>
      <c r="AC52" s="11">
        <v>1036.8</v>
      </c>
    </row>
    <row r="53" spans="1:29" ht="15.6" x14ac:dyDescent="0.25">
      <c r="A53" s="5" t="s">
        <v>37</v>
      </c>
      <c r="B53" s="6">
        <v>1</v>
      </c>
      <c r="C53" s="15" t="s">
        <v>22</v>
      </c>
      <c r="D53" s="8">
        <v>21</v>
      </c>
      <c r="E53" s="7" t="s">
        <v>46</v>
      </c>
      <c r="F53" s="7" t="s">
        <v>54</v>
      </c>
      <c r="G53" s="9">
        <v>5556</v>
      </c>
      <c r="H53" s="10" t="s">
        <v>27</v>
      </c>
      <c r="I53" s="11">
        <v>132</v>
      </c>
      <c r="J53" s="11">
        <v>400</v>
      </c>
      <c r="K53" s="11">
        <v>50</v>
      </c>
      <c r="L53" s="11">
        <v>250</v>
      </c>
      <c r="M53" s="12">
        <v>120</v>
      </c>
      <c r="N53" s="11">
        <v>65</v>
      </c>
      <c r="O53" s="11">
        <v>134</v>
      </c>
      <c r="P53" s="11">
        <v>6</v>
      </c>
      <c r="Q53" s="13" t="s">
        <v>40</v>
      </c>
      <c r="R53" s="6">
        <v>295.41000000000003</v>
      </c>
      <c r="S53" s="7">
        <v>343</v>
      </c>
      <c r="T53" s="11">
        <v>240.1</v>
      </c>
      <c r="U53" s="11">
        <v>100</v>
      </c>
      <c r="V53" s="11">
        <v>22</v>
      </c>
      <c r="W53" s="11">
        <v>54</v>
      </c>
      <c r="X53" s="14">
        <v>1573.1</v>
      </c>
      <c r="Y53" s="11">
        <v>722.28</v>
      </c>
      <c r="Z53" s="11">
        <v>1111.2</v>
      </c>
      <c r="AA53" s="11">
        <v>944.5200000000001</v>
      </c>
      <c r="AB53" s="11">
        <v>1389</v>
      </c>
      <c r="AC53" s="11">
        <v>1666.8</v>
      </c>
    </row>
    <row r="54" spans="1:29" ht="15.6" x14ac:dyDescent="0.25">
      <c r="A54" s="5" t="s">
        <v>37</v>
      </c>
      <c r="B54" s="6">
        <v>2</v>
      </c>
      <c r="C54" s="15" t="s">
        <v>22</v>
      </c>
      <c r="D54" s="8">
        <v>22</v>
      </c>
      <c r="E54" s="7" t="s">
        <v>46</v>
      </c>
      <c r="F54" s="7" t="s">
        <v>54</v>
      </c>
      <c r="G54" s="9">
        <v>5556</v>
      </c>
      <c r="H54" s="10" t="s">
        <v>27</v>
      </c>
      <c r="I54" s="11">
        <v>132</v>
      </c>
      <c r="J54" s="11">
        <v>400</v>
      </c>
      <c r="K54" s="11">
        <v>50</v>
      </c>
      <c r="L54" s="11">
        <v>250</v>
      </c>
      <c r="M54" s="12">
        <v>120</v>
      </c>
      <c r="N54" s="11">
        <v>65</v>
      </c>
      <c r="O54" s="11">
        <v>134</v>
      </c>
      <c r="P54" s="11">
        <v>6</v>
      </c>
      <c r="Q54" s="13" t="s">
        <v>40</v>
      </c>
      <c r="R54" s="6">
        <v>295.41000000000003</v>
      </c>
      <c r="S54" s="7">
        <v>343</v>
      </c>
      <c r="T54" s="11">
        <v>240.1</v>
      </c>
      <c r="U54" s="11">
        <v>100</v>
      </c>
      <c r="V54" s="11">
        <v>22</v>
      </c>
      <c r="W54" s="11">
        <v>54</v>
      </c>
      <c r="X54" s="14">
        <v>1573.1</v>
      </c>
      <c r="Y54" s="11">
        <v>722.28</v>
      </c>
      <c r="Z54" s="11">
        <v>1111.2</v>
      </c>
      <c r="AA54" s="11">
        <v>944.5200000000001</v>
      </c>
      <c r="AB54" s="11">
        <v>1389</v>
      </c>
      <c r="AC54" s="11">
        <v>1666.8</v>
      </c>
    </row>
    <row r="55" spans="1:29" ht="15.6" x14ac:dyDescent="0.25">
      <c r="A55" s="5" t="s">
        <v>38</v>
      </c>
      <c r="B55" s="6">
        <v>29</v>
      </c>
      <c r="C55" s="7" t="s">
        <v>26</v>
      </c>
      <c r="D55" s="8">
        <v>18</v>
      </c>
      <c r="E55" s="7" t="s">
        <v>46</v>
      </c>
      <c r="F55" s="7" t="s">
        <v>54</v>
      </c>
      <c r="G55" s="9">
        <v>4782</v>
      </c>
      <c r="H55" s="10" t="s">
        <v>34</v>
      </c>
      <c r="I55" s="11">
        <v>132</v>
      </c>
      <c r="J55" s="11">
        <v>400</v>
      </c>
      <c r="K55" s="11">
        <v>50</v>
      </c>
      <c r="L55" s="11">
        <v>250</v>
      </c>
      <c r="M55" s="12">
        <v>120</v>
      </c>
      <c r="N55" s="11">
        <v>65</v>
      </c>
      <c r="O55" s="11">
        <v>134</v>
      </c>
      <c r="P55" s="11">
        <v>6</v>
      </c>
      <c r="Q55" s="13" t="s">
        <v>43</v>
      </c>
      <c r="R55" s="6">
        <v>295.41000000000003</v>
      </c>
      <c r="S55" s="7">
        <v>399</v>
      </c>
      <c r="T55" s="11">
        <v>279.29999999999995</v>
      </c>
      <c r="U55" s="11">
        <v>100</v>
      </c>
      <c r="V55" s="11">
        <v>25</v>
      </c>
      <c r="W55" s="11">
        <v>57</v>
      </c>
      <c r="X55" s="14">
        <v>1618.3</v>
      </c>
      <c r="Y55" s="11">
        <v>621.66</v>
      </c>
      <c r="Z55" s="11">
        <v>956.40000000000009</v>
      </c>
      <c r="AA55" s="11">
        <v>812.94</v>
      </c>
      <c r="AB55" s="11">
        <v>1195.5</v>
      </c>
      <c r="AC55" s="11">
        <v>1434.6</v>
      </c>
    </row>
    <row r="56" spans="1:29" ht="15.6" x14ac:dyDescent="0.25">
      <c r="A56" s="5" t="s">
        <v>38</v>
      </c>
      <c r="B56" s="6">
        <v>11</v>
      </c>
      <c r="C56" s="15" t="s">
        <v>26</v>
      </c>
      <c r="D56" s="8">
        <v>17</v>
      </c>
      <c r="E56" s="7" t="s">
        <v>46</v>
      </c>
      <c r="F56" s="7" t="s">
        <v>54</v>
      </c>
      <c r="G56" s="9">
        <v>4782</v>
      </c>
      <c r="H56" s="10" t="s">
        <v>34</v>
      </c>
      <c r="I56" s="11">
        <v>132</v>
      </c>
      <c r="J56" s="11">
        <v>400</v>
      </c>
      <c r="K56" s="11">
        <v>50</v>
      </c>
      <c r="L56" s="11">
        <v>250</v>
      </c>
      <c r="M56" s="12">
        <v>120</v>
      </c>
      <c r="N56" s="11">
        <v>65</v>
      </c>
      <c r="O56" s="11">
        <v>134</v>
      </c>
      <c r="P56" s="11">
        <v>6</v>
      </c>
      <c r="Q56" s="13" t="s">
        <v>43</v>
      </c>
      <c r="R56" s="6">
        <v>295.41000000000003</v>
      </c>
      <c r="S56" s="7">
        <v>399</v>
      </c>
      <c r="T56" s="11">
        <v>279.29999999999995</v>
      </c>
      <c r="U56" s="11">
        <v>100</v>
      </c>
      <c r="V56" s="11">
        <v>25</v>
      </c>
      <c r="W56" s="11">
        <v>57</v>
      </c>
      <c r="X56" s="14">
        <v>1618.3</v>
      </c>
      <c r="Y56" s="11">
        <v>621.66</v>
      </c>
      <c r="Z56" s="11">
        <v>956.40000000000009</v>
      </c>
      <c r="AA56" s="11">
        <v>812.94</v>
      </c>
      <c r="AB56" s="11">
        <v>1195.5</v>
      </c>
      <c r="AC56" s="11">
        <v>1434.6</v>
      </c>
    </row>
    <row r="57" spans="1:29" ht="15.6" x14ac:dyDescent="0.25">
      <c r="A57" s="5" t="s">
        <v>38</v>
      </c>
      <c r="B57" s="6">
        <v>23</v>
      </c>
      <c r="C57" s="15" t="s">
        <v>26</v>
      </c>
      <c r="D57" s="8">
        <v>18</v>
      </c>
      <c r="E57" s="7" t="s">
        <v>46</v>
      </c>
      <c r="F57" s="7" t="s">
        <v>54</v>
      </c>
      <c r="G57" s="9">
        <v>4782</v>
      </c>
      <c r="H57" s="10" t="s">
        <v>34</v>
      </c>
      <c r="I57" s="11">
        <v>132</v>
      </c>
      <c r="J57" s="11">
        <v>400</v>
      </c>
      <c r="K57" s="11">
        <v>50</v>
      </c>
      <c r="L57" s="11">
        <v>250</v>
      </c>
      <c r="M57" s="12">
        <v>120</v>
      </c>
      <c r="N57" s="11">
        <v>65</v>
      </c>
      <c r="O57" s="11">
        <v>134</v>
      </c>
      <c r="P57" s="11">
        <v>6</v>
      </c>
      <c r="Q57" s="13" t="s">
        <v>43</v>
      </c>
      <c r="R57" s="6">
        <v>295.41000000000003</v>
      </c>
      <c r="S57" s="7">
        <v>399</v>
      </c>
      <c r="T57" s="11">
        <v>279.29999999999995</v>
      </c>
      <c r="U57" s="11">
        <v>100</v>
      </c>
      <c r="V57" s="11">
        <v>25</v>
      </c>
      <c r="W57" s="11">
        <v>57</v>
      </c>
      <c r="X57" s="14">
        <v>1618.3</v>
      </c>
      <c r="Y57" s="11">
        <v>621.66</v>
      </c>
      <c r="Z57" s="11">
        <v>956.40000000000009</v>
      </c>
      <c r="AA57" s="11">
        <v>812.94</v>
      </c>
      <c r="AB57" s="11">
        <v>1195.5</v>
      </c>
      <c r="AC57" s="11">
        <v>1434.6</v>
      </c>
    </row>
    <row r="58" spans="1:29" ht="15.6" x14ac:dyDescent="0.25">
      <c r="A58" s="5" t="s">
        <v>38</v>
      </c>
      <c r="B58" s="6">
        <v>23</v>
      </c>
      <c r="C58" s="15" t="s">
        <v>26</v>
      </c>
      <c r="D58" s="8">
        <v>18</v>
      </c>
      <c r="E58" s="7" t="s">
        <v>46</v>
      </c>
      <c r="F58" s="7" t="s">
        <v>54</v>
      </c>
      <c r="G58" s="9">
        <v>4782</v>
      </c>
      <c r="H58" s="10" t="s">
        <v>34</v>
      </c>
      <c r="I58" s="11">
        <v>132</v>
      </c>
      <c r="J58" s="11">
        <v>400</v>
      </c>
      <c r="K58" s="11">
        <v>50</v>
      </c>
      <c r="L58" s="11">
        <v>250</v>
      </c>
      <c r="M58" s="12">
        <v>120</v>
      </c>
      <c r="N58" s="11">
        <v>65</v>
      </c>
      <c r="O58" s="11">
        <v>134</v>
      </c>
      <c r="P58" s="11">
        <v>6</v>
      </c>
      <c r="Q58" s="13" t="s">
        <v>43</v>
      </c>
      <c r="R58" s="6">
        <v>295.41000000000003</v>
      </c>
      <c r="S58" s="7">
        <v>399</v>
      </c>
      <c r="T58" s="11">
        <v>279.29999999999995</v>
      </c>
      <c r="U58" s="11">
        <v>100</v>
      </c>
      <c r="V58" s="11">
        <v>25</v>
      </c>
      <c r="W58" s="11">
        <v>57</v>
      </c>
      <c r="X58" s="14">
        <v>1618.3</v>
      </c>
      <c r="Y58" s="11">
        <v>621.66</v>
      </c>
      <c r="Z58" s="11">
        <v>956.40000000000009</v>
      </c>
      <c r="AA58" s="11">
        <v>812.94</v>
      </c>
      <c r="AB58" s="11">
        <v>1195.5</v>
      </c>
      <c r="AC58" s="11">
        <v>1434.6</v>
      </c>
    </row>
    <row r="59" spans="1:29" ht="15.6" x14ac:dyDescent="0.25">
      <c r="A59" s="5" t="s">
        <v>38</v>
      </c>
      <c r="B59" s="6">
        <v>29</v>
      </c>
      <c r="C59" s="7" t="s">
        <v>26</v>
      </c>
      <c r="D59" s="8">
        <v>18</v>
      </c>
      <c r="E59" s="7" t="s">
        <v>46</v>
      </c>
      <c r="F59" s="7" t="s">
        <v>54</v>
      </c>
      <c r="G59" s="9">
        <v>4782</v>
      </c>
      <c r="H59" s="10" t="s">
        <v>34</v>
      </c>
      <c r="I59" s="11">
        <v>132</v>
      </c>
      <c r="J59" s="11">
        <v>400</v>
      </c>
      <c r="K59" s="11">
        <v>50</v>
      </c>
      <c r="L59" s="11">
        <v>250</v>
      </c>
      <c r="M59" s="12">
        <v>120</v>
      </c>
      <c r="N59" s="11">
        <v>65</v>
      </c>
      <c r="O59" s="11">
        <v>134</v>
      </c>
      <c r="P59" s="11">
        <v>6</v>
      </c>
      <c r="Q59" s="13" t="s">
        <v>43</v>
      </c>
      <c r="R59" s="6">
        <v>295.41000000000003</v>
      </c>
      <c r="S59" s="7">
        <v>399</v>
      </c>
      <c r="T59" s="11">
        <v>279.29999999999995</v>
      </c>
      <c r="U59" s="11">
        <v>100</v>
      </c>
      <c r="V59" s="11">
        <v>25</v>
      </c>
      <c r="W59" s="11">
        <v>57</v>
      </c>
      <c r="X59" s="14">
        <v>1618.3</v>
      </c>
      <c r="Y59" s="11">
        <v>621.66</v>
      </c>
      <c r="Z59" s="11">
        <v>956.40000000000009</v>
      </c>
      <c r="AA59" s="11">
        <v>812.94</v>
      </c>
      <c r="AB59" s="11">
        <v>1195.5</v>
      </c>
      <c r="AC59" s="11">
        <v>1434.6</v>
      </c>
    </row>
    <row r="60" spans="1:29" ht="15.6" x14ac:dyDescent="0.25">
      <c r="A60" s="5" t="s">
        <v>39</v>
      </c>
      <c r="B60" s="6">
        <v>12</v>
      </c>
      <c r="C60" s="15" t="s">
        <v>22</v>
      </c>
      <c r="D60" s="8">
        <v>12.9</v>
      </c>
      <c r="E60" s="7" t="s">
        <v>46</v>
      </c>
      <c r="F60" s="7" t="s">
        <v>54</v>
      </c>
      <c r="G60" s="9">
        <v>5287</v>
      </c>
      <c r="H60" s="10" t="s">
        <v>34</v>
      </c>
      <c r="I60" s="11">
        <v>132</v>
      </c>
      <c r="J60" s="11">
        <v>400</v>
      </c>
      <c r="K60" s="11">
        <v>50</v>
      </c>
      <c r="L60" s="11">
        <v>250</v>
      </c>
      <c r="M60" s="12">
        <v>134</v>
      </c>
      <c r="N60" s="11"/>
      <c r="O60" s="11">
        <v>134</v>
      </c>
      <c r="P60" s="11">
        <v>6</v>
      </c>
      <c r="Q60" s="13" t="s">
        <v>43</v>
      </c>
      <c r="R60" s="6">
        <v>295.41000000000003</v>
      </c>
      <c r="S60" s="7">
        <v>343</v>
      </c>
      <c r="T60" s="11">
        <v>240.1</v>
      </c>
      <c r="U60" s="11">
        <v>100</v>
      </c>
      <c r="V60" s="11">
        <v>26</v>
      </c>
      <c r="W60" s="11">
        <v>58</v>
      </c>
      <c r="X60" s="14">
        <v>1530.1</v>
      </c>
      <c r="Y60" s="11">
        <v>687.31000000000006</v>
      </c>
      <c r="Z60" s="11">
        <v>1057.4000000000001</v>
      </c>
      <c r="AA60" s="11">
        <v>898.79000000000008</v>
      </c>
      <c r="AB60" s="11">
        <v>1321.75</v>
      </c>
      <c r="AC60" s="11">
        <v>1586.1</v>
      </c>
    </row>
    <row r="61" spans="1:29" ht="15.6" x14ac:dyDescent="0.25">
      <c r="A61" s="5" t="s">
        <v>39</v>
      </c>
      <c r="B61" s="6">
        <v>24</v>
      </c>
      <c r="C61" s="15" t="s">
        <v>22</v>
      </c>
      <c r="D61" s="8">
        <v>18</v>
      </c>
      <c r="E61" s="7" t="s">
        <v>46</v>
      </c>
      <c r="F61" s="7" t="s">
        <v>54</v>
      </c>
      <c r="G61" s="9">
        <v>5287</v>
      </c>
      <c r="H61" s="10" t="s">
        <v>34</v>
      </c>
      <c r="I61" s="11">
        <v>132</v>
      </c>
      <c r="J61" s="11">
        <v>400</v>
      </c>
      <c r="K61" s="11">
        <v>50</v>
      </c>
      <c r="L61" s="11">
        <v>250</v>
      </c>
      <c r="M61" s="12">
        <v>134</v>
      </c>
      <c r="N61" s="11"/>
      <c r="O61" s="11">
        <v>134</v>
      </c>
      <c r="P61" s="11">
        <v>6</v>
      </c>
      <c r="Q61" s="13" t="s">
        <v>43</v>
      </c>
      <c r="R61" s="6">
        <v>295.41000000000003</v>
      </c>
      <c r="S61" s="7">
        <v>343</v>
      </c>
      <c r="T61" s="11">
        <v>240.1</v>
      </c>
      <c r="U61" s="11">
        <v>100</v>
      </c>
      <c r="V61" s="11">
        <v>26</v>
      </c>
      <c r="W61" s="11">
        <v>58</v>
      </c>
      <c r="X61" s="14">
        <v>1530.1</v>
      </c>
      <c r="Y61" s="11">
        <v>687.31000000000006</v>
      </c>
      <c r="Z61" s="11">
        <v>1057.4000000000001</v>
      </c>
      <c r="AA61" s="11">
        <v>898.79000000000008</v>
      </c>
      <c r="AB61" s="11">
        <v>1321.75</v>
      </c>
      <c r="AC61" s="11">
        <v>1586.1</v>
      </c>
    </row>
    <row r="62" spans="1:29" ht="15.6" x14ac:dyDescent="0.25">
      <c r="A62" s="5" t="s">
        <v>39</v>
      </c>
      <c r="B62" s="6">
        <v>25</v>
      </c>
      <c r="C62" s="15" t="s">
        <v>22</v>
      </c>
      <c r="D62" s="8">
        <v>18</v>
      </c>
      <c r="E62" s="7" t="s">
        <v>46</v>
      </c>
      <c r="F62" s="7" t="s">
        <v>54</v>
      </c>
      <c r="G62" s="9">
        <v>5287</v>
      </c>
      <c r="H62" s="10" t="s">
        <v>34</v>
      </c>
      <c r="I62" s="11">
        <v>132</v>
      </c>
      <c r="J62" s="11">
        <v>400</v>
      </c>
      <c r="K62" s="11">
        <v>50</v>
      </c>
      <c r="L62" s="11">
        <v>250</v>
      </c>
      <c r="M62" s="12">
        <v>134</v>
      </c>
      <c r="N62" s="11"/>
      <c r="O62" s="11">
        <v>134</v>
      </c>
      <c r="P62" s="11">
        <v>6</v>
      </c>
      <c r="Q62" s="13" t="s">
        <v>43</v>
      </c>
      <c r="R62" s="6">
        <v>295.41000000000003</v>
      </c>
      <c r="S62" s="7">
        <v>343</v>
      </c>
      <c r="T62" s="11">
        <v>240.1</v>
      </c>
      <c r="U62" s="11">
        <v>100</v>
      </c>
      <c r="V62" s="11">
        <v>26</v>
      </c>
      <c r="W62" s="11">
        <v>58</v>
      </c>
      <c r="X62" s="14">
        <v>1530.1</v>
      </c>
      <c r="Y62" s="11">
        <v>687.31000000000006</v>
      </c>
      <c r="Z62" s="11">
        <v>1057.4000000000001</v>
      </c>
      <c r="AA62" s="11">
        <v>898.79000000000008</v>
      </c>
      <c r="AB62" s="11">
        <v>1321.75</v>
      </c>
      <c r="AC62" s="11">
        <v>1586.1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2"/>
  <sheetViews>
    <sheetView topLeftCell="A2" workbookViewId="0">
      <selection activeCell="F2" sqref="F2"/>
    </sheetView>
  </sheetViews>
  <sheetFormatPr defaultRowHeight="14.4" x14ac:dyDescent="0.3"/>
  <sheetData>
    <row r="1" spans="1:29" ht="55.2" x14ac:dyDescent="0.3">
      <c r="A1" s="1" t="s">
        <v>0</v>
      </c>
      <c r="B1" s="1" t="s">
        <v>1</v>
      </c>
      <c r="C1" s="1" t="s">
        <v>2</v>
      </c>
      <c r="D1" s="1" t="s">
        <v>44</v>
      </c>
      <c r="E1" s="1" t="s">
        <v>45</v>
      </c>
      <c r="F1" s="1" t="s">
        <v>48</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56</v>
      </c>
      <c r="Z1" s="1" t="s">
        <v>57</v>
      </c>
      <c r="AA1" s="1" t="s">
        <v>60</v>
      </c>
      <c r="AB1" s="1" t="s">
        <v>58</v>
      </c>
      <c r="AC1" s="1" t="s">
        <v>59</v>
      </c>
    </row>
    <row r="2" spans="1:29" ht="15.6" x14ac:dyDescent="0.3">
      <c r="A2" s="5" t="s">
        <v>21</v>
      </c>
      <c r="B2" s="6">
        <v>1</v>
      </c>
      <c r="C2" s="7" t="s">
        <v>22</v>
      </c>
      <c r="D2" s="8">
        <v>11</v>
      </c>
      <c r="E2" s="7" t="s">
        <v>46</v>
      </c>
      <c r="F2" s="7" t="s">
        <v>54</v>
      </c>
      <c r="G2" s="9">
        <v>5556</v>
      </c>
      <c r="H2" s="10" t="s">
        <v>27</v>
      </c>
      <c r="I2" s="11">
        <v>132</v>
      </c>
      <c r="J2" s="11">
        <v>400</v>
      </c>
      <c r="K2" s="11">
        <v>50</v>
      </c>
      <c r="L2" s="11">
        <v>250</v>
      </c>
      <c r="M2" s="12">
        <v>120</v>
      </c>
      <c r="N2" s="11">
        <v>65</v>
      </c>
      <c r="O2" s="11">
        <v>134</v>
      </c>
      <c r="P2" s="11">
        <v>6</v>
      </c>
      <c r="Q2" s="13" t="s">
        <v>40</v>
      </c>
      <c r="R2" s="6">
        <v>295.41000000000003</v>
      </c>
      <c r="S2" s="7">
        <v>343</v>
      </c>
      <c r="T2" s="11">
        <v>240.1</v>
      </c>
      <c r="U2" s="11">
        <v>100</v>
      </c>
      <c r="V2" s="11">
        <v>22</v>
      </c>
      <c r="W2" s="11">
        <v>54</v>
      </c>
      <c r="X2" s="14">
        <v>1573.1</v>
      </c>
      <c r="Y2" s="11">
        <v>722.28</v>
      </c>
      <c r="Z2" s="11">
        <v>1111.2</v>
      </c>
      <c r="AA2" s="11">
        <v>944.5200000000001</v>
      </c>
      <c r="AB2" s="11">
        <v>1389</v>
      </c>
      <c r="AC2" s="11">
        <v>1666.8</v>
      </c>
    </row>
    <row r="3" spans="1:29" ht="15.6" x14ac:dyDescent="0.3">
      <c r="A3" s="5" t="s">
        <v>21</v>
      </c>
      <c r="B3" s="6">
        <v>3</v>
      </c>
      <c r="C3" s="15" t="s">
        <v>22</v>
      </c>
      <c r="D3" s="8">
        <v>21.3</v>
      </c>
      <c r="E3" s="7" t="s">
        <v>46</v>
      </c>
      <c r="F3" s="7" t="s">
        <v>50</v>
      </c>
      <c r="G3" s="9">
        <v>5556</v>
      </c>
      <c r="H3" s="10" t="s">
        <v>27</v>
      </c>
      <c r="I3" s="11">
        <v>132</v>
      </c>
      <c r="J3" s="11">
        <v>400</v>
      </c>
      <c r="K3" s="11">
        <v>50</v>
      </c>
      <c r="L3" s="11">
        <v>250</v>
      </c>
      <c r="M3" s="12">
        <v>120</v>
      </c>
      <c r="N3" s="11">
        <v>65</v>
      </c>
      <c r="O3" s="11">
        <v>134</v>
      </c>
      <c r="P3" s="11">
        <v>6</v>
      </c>
      <c r="Q3" s="13" t="s">
        <v>41</v>
      </c>
      <c r="R3" s="6">
        <v>295.41000000000003</v>
      </c>
      <c r="S3" s="7">
        <v>343</v>
      </c>
      <c r="T3" s="11">
        <v>240.1</v>
      </c>
      <c r="U3" s="11">
        <v>100</v>
      </c>
      <c r="V3" s="11">
        <v>22</v>
      </c>
      <c r="W3" s="11">
        <v>54</v>
      </c>
      <c r="X3" s="14">
        <v>1573.1</v>
      </c>
      <c r="Y3" s="11">
        <v>722.28</v>
      </c>
      <c r="Z3" s="11">
        <v>1111.2</v>
      </c>
      <c r="AA3" s="11">
        <v>944.5200000000001</v>
      </c>
      <c r="AB3" s="11">
        <v>1389</v>
      </c>
      <c r="AC3" s="11">
        <v>1666.8</v>
      </c>
    </row>
    <row r="4" spans="1:29" ht="15.6" x14ac:dyDescent="0.3">
      <c r="A4" s="5" t="s">
        <v>21</v>
      </c>
      <c r="B4" s="6">
        <v>13</v>
      </c>
      <c r="C4" s="15" t="s">
        <v>22</v>
      </c>
      <c r="D4" s="8">
        <v>22</v>
      </c>
      <c r="E4" s="7" t="s">
        <v>46</v>
      </c>
      <c r="F4" s="7" t="s">
        <v>51</v>
      </c>
      <c r="G4" s="9">
        <v>5556</v>
      </c>
      <c r="H4" s="10" t="s">
        <v>27</v>
      </c>
      <c r="I4" s="11">
        <v>132</v>
      </c>
      <c r="J4" s="11">
        <v>400</v>
      </c>
      <c r="K4" s="11">
        <v>50</v>
      </c>
      <c r="L4" s="11">
        <v>250</v>
      </c>
      <c r="M4" s="12">
        <v>120</v>
      </c>
      <c r="N4" s="11">
        <v>65</v>
      </c>
      <c r="O4" s="11">
        <v>134</v>
      </c>
      <c r="P4" s="11">
        <v>6</v>
      </c>
      <c r="Q4" s="13" t="s">
        <v>42</v>
      </c>
      <c r="R4" s="6">
        <v>295.41000000000003</v>
      </c>
      <c r="S4" s="7">
        <v>343</v>
      </c>
      <c r="T4" s="11">
        <v>240.1</v>
      </c>
      <c r="U4" s="11">
        <v>100</v>
      </c>
      <c r="V4" s="11">
        <v>22</v>
      </c>
      <c r="W4" s="11">
        <v>54</v>
      </c>
      <c r="X4" s="14">
        <v>1573.1</v>
      </c>
      <c r="Y4" s="11">
        <v>722.28</v>
      </c>
      <c r="Z4" s="11">
        <v>1111.2</v>
      </c>
      <c r="AA4" s="11">
        <v>944.5200000000001</v>
      </c>
      <c r="AB4" s="11">
        <v>1389</v>
      </c>
      <c r="AC4" s="11">
        <v>1666.8</v>
      </c>
    </row>
    <row r="5" spans="1:29" ht="15.6" x14ac:dyDescent="0.3">
      <c r="A5" s="5" t="s">
        <v>23</v>
      </c>
      <c r="B5" s="6">
        <v>4</v>
      </c>
      <c r="C5" s="15" t="s">
        <v>24</v>
      </c>
      <c r="D5" s="8">
        <v>14.5</v>
      </c>
      <c r="E5" s="7" t="s">
        <v>46</v>
      </c>
      <c r="F5" s="7" t="s">
        <v>50</v>
      </c>
      <c r="G5" s="9">
        <v>4567</v>
      </c>
      <c r="H5" s="10" t="s">
        <v>27</v>
      </c>
      <c r="I5" s="11">
        <v>132</v>
      </c>
      <c r="J5" s="11">
        <v>333</v>
      </c>
      <c r="K5" s="11">
        <v>51</v>
      </c>
      <c r="L5" s="11">
        <v>250</v>
      </c>
      <c r="M5" s="12">
        <v>134</v>
      </c>
      <c r="N5" s="11">
        <v>65</v>
      </c>
      <c r="O5" s="11">
        <v>134</v>
      </c>
      <c r="P5" s="11">
        <v>6</v>
      </c>
      <c r="Q5" s="13" t="s">
        <v>40</v>
      </c>
      <c r="R5" s="6">
        <v>295.41000000000003</v>
      </c>
      <c r="S5" s="7">
        <v>354</v>
      </c>
      <c r="T5" s="11">
        <v>247.79999999999998</v>
      </c>
      <c r="U5" s="11">
        <v>100</v>
      </c>
      <c r="V5" s="11">
        <v>23</v>
      </c>
      <c r="W5" s="11">
        <v>55</v>
      </c>
      <c r="X5" s="14">
        <v>1530.8</v>
      </c>
      <c r="Y5" s="11">
        <v>593.71</v>
      </c>
      <c r="Z5" s="11">
        <v>913.40000000000009</v>
      </c>
      <c r="AA5" s="11">
        <v>776.3900000000001</v>
      </c>
      <c r="AB5" s="11">
        <v>1141.75</v>
      </c>
      <c r="AC5" s="11">
        <v>1370.1</v>
      </c>
    </row>
    <row r="6" spans="1:29" ht="15.6" x14ac:dyDescent="0.3">
      <c r="A6" s="5" t="s">
        <v>23</v>
      </c>
      <c r="B6" s="6">
        <v>5</v>
      </c>
      <c r="C6" s="15" t="s">
        <v>24</v>
      </c>
      <c r="D6" s="8">
        <v>18</v>
      </c>
      <c r="E6" s="7" t="s">
        <v>46</v>
      </c>
      <c r="F6" s="7" t="s">
        <v>51</v>
      </c>
      <c r="G6" s="9">
        <v>4567</v>
      </c>
      <c r="H6" s="10" t="s">
        <v>27</v>
      </c>
      <c r="I6" s="11">
        <v>132</v>
      </c>
      <c r="J6" s="11">
        <v>333</v>
      </c>
      <c r="K6" s="11">
        <v>52</v>
      </c>
      <c r="L6" s="11">
        <v>250</v>
      </c>
      <c r="M6" s="12">
        <v>134</v>
      </c>
      <c r="N6" s="11">
        <v>65</v>
      </c>
      <c r="O6" s="11">
        <v>134</v>
      </c>
      <c r="P6" s="11">
        <v>6</v>
      </c>
      <c r="Q6" s="13" t="s">
        <v>41</v>
      </c>
      <c r="R6" s="6">
        <v>295.41000000000003</v>
      </c>
      <c r="S6" s="7">
        <v>354</v>
      </c>
      <c r="T6" s="11">
        <v>247.79999999999998</v>
      </c>
      <c r="U6" s="11">
        <v>100</v>
      </c>
      <c r="V6" s="11">
        <v>23</v>
      </c>
      <c r="W6" s="11">
        <v>55</v>
      </c>
      <c r="X6" s="14">
        <v>1531.8</v>
      </c>
      <c r="Y6" s="11">
        <v>593.71</v>
      </c>
      <c r="Z6" s="11">
        <v>913.40000000000009</v>
      </c>
      <c r="AA6" s="11">
        <v>776.3900000000001</v>
      </c>
      <c r="AB6" s="11">
        <v>1141.75</v>
      </c>
      <c r="AC6" s="11">
        <v>1370.1</v>
      </c>
    </row>
    <row r="7" spans="1:29" ht="15.6" x14ac:dyDescent="0.3">
      <c r="A7" s="5" t="s">
        <v>23</v>
      </c>
      <c r="B7" s="6">
        <v>6</v>
      </c>
      <c r="C7" s="15" t="s">
        <v>24</v>
      </c>
      <c r="D7" s="8">
        <v>19</v>
      </c>
      <c r="E7" s="7" t="s">
        <v>46</v>
      </c>
      <c r="F7" s="7" t="s">
        <v>52</v>
      </c>
      <c r="G7" s="9">
        <v>4567</v>
      </c>
      <c r="H7" s="10" t="s">
        <v>27</v>
      </c>
      <c r="I7" s="11">
        <v>132</v>
      </c>
      <c r="J7" s="11">
        <v>333</v>
      </c>
      <c r="K7" s="11">
        <v>53</v>
      </c>
      <c r="L7" s="11">
        <v>250</v>
      </c>
      <c r="M7" s="12">
        <v>134</v>
      </c>
      <c r="N7" s="11">
        <v>65</v>
      </c>
      <c r="O7" s="11">
        <v>134</v>
      </c>
      <c r="P7" s="11">
        <v>6</v>
      </c>
      <c r="Q7" s="13" t="s">
        <v>42</v>
      </c>
      <c r="R7" s="6">
        <v>295.41000000000003</v>
      </c>
      <c r="S7" s="7">
        <v>354</v>
      </c>
      <c r="T7" s="11">
        <v>247.79999999999998</v>
      </c>
      <c r="U7" s="11">
        <v>100</v>
      </c>
      <c r="V7" s="11">
        <v>23</v>
      </c>
      <c r="W7" s="11">
        <v>55</v>
      </c>
      <c r="X7" s="14">
        <v>1532.8</v>
      </c>
      <c r="Y7" s="11">
        <v>593.71</v>
      </c>
      <c r="Z7" s="11">
        <v>913.40000000000009</v>
      </c>
      <c r="AA7" s="11">
        <v>776.3900000000001</v>
      </c>
      <c r="AB7" s="11">
        <v>1141.75</v>
      </c>
      <c r="AC7" s="11">
        <v>1370.1</v>
      </c>
    </row>
    <row r="8" spans="1:29" ht="15.6" x14ac:dyDescent="0.3">
      <c r="A8" s="5" t="s">
        <v>23</v>
      </c>
      <c r="B8" s="6">
        <v>14</v>
      </c>
      <c r="C8" s="15" t="s">
        <v>24</v>
      </c>
      <c r="D8" s="8">
        <v>20</v>
      </c>
      <c r="E8" s="7" t="s">
        <v>46</v>
      </c>
      <c r="F8" s="7" t="s">
        <v>54</v>
      </c>
      <c r="G8" s="9">
        <v>4567</v>
      </c>
      <c r="H8" s="10" t="s">
        <v>27</v>
      </c>
      <c r="I8" s="11">
        <v>132</v>
      </c>
      <c r="J8" s="11">
        <v>333</v>
      </c>
      <c r="K8" s="11">
        <v>54</v>
      </c>
      <c r="L8" s="11">
        <v>250</v>
      </c>
      <c r="M8" s="12">
        <v>134</v>
      </c>
      <c r="N8" s="11">
        <v>65</v>
      </c>
      <c r="O8" s="11">
        <v>134</v>
      </c>
      <c r="P8" s="11">
        <v>6</v>
      </c>
      <c r="Q8" s="13" t="s">
        <v>43</v>
      </c>
      <c r="R8" s="6">
        <v>295.41000000000003</v>
      </c>
      <c r="S8" s="7">
        <v>354</v>
      </c>
      <c r="T8" s="11">
        <v>247.79999999999998</v>
      </c>
      <c r="U8" s="11">
        <v>100</v>
      </c>
      <c r="V8" s="11">
        <v>23</v>
      </c>
      <c r="W8" s="11">
        <v>55</v>
      </c>
      <c r="X8" s="14">
        <v>1533.8</v>
      </c>
      <c r="Y8" s="11">
        <v>593.71</v>
      </c>
      <c r="Z8" s="11">
        <v>913.40000000000009</v>
      </c>
      <c r="AA8" s="11">
        <v>776.3900000000001</v>
      </c>
      <c r="AB8" s="11">
        <v>1141.75</v>
      </c>
      <c r="AC8" s="11">
        <v>1370.1</v>
      </c>
    </row>
    <row r="9" spans="1:29" ht="15.6" x14ac:dyDescent="0.3">
      <c r="A9" s="5" t="s">
        <v>25</v>
      </c>
      <c r="B9" s="6">
        <v>2</v>
      </c>
      <c r="C9" s="15" t="s">
        <v>26</v>
      </c>
      <c r="D9" s="8">
        <v>21</v>
      </c>
      <c r="E9" s="7" t="s">
        <v>46</v>
      </c>
      <c r="F9" s="7" t="s">
        <v>51</v>
      </c>
      <c r="G9" s="9">
        <v>3458</v>
      </c>
      <c r="H9" s="10" t="s">
        <v>27</v>
      </c>
      <c r="I9" s="11">
        <v>132</v>
      </c>
      <c r="J9" s="11">
        <v>453</v>
      </c>
      <c r="K9" s="11">
        <v>55</v>
      </c>
      <c r="L9" s="11">
        <v>250</v>
      </c>
      <c r="M9" s="12">
        <v>121</v>
      </c>
      <c r="N9" s="11">
        <v>32</v>
      </c>
      <c r="O9" s="11">
        <v>56</v>
      </c>
      <c r="P9" s="11">
        <v>56</v>
      </c>
      <c r="Q9" s="13" t="s">
        <v>40</v>
      </c>
      <c r="R9" s="6">
        <v>295.41000000000003</v>
      </c>
      <c r="S9" s="7">
        <v>333</v>
      </c>
      <c r="T9" s="11">
        <v>233.1</v>
      </c>
      <c r="U9" s="11">
        <v>100</v>
      </c>
      <c r="V9" s="11">
        <v>24</v>
      </c>
      <c r="W9" s="11">
        <v>56</v>
      </c>
      <c r="X9" s="14">
        <v>1568.1</v>
      </c>
      <c r="Y9" s="11">
        <v>449.54</v>
      </c>
      <c r="Z9" s="11">
        <v>691.6</v>
      </c>
      <c r="AA9" s="11">
        <v>587.86</v>
      </c>
      <c r="AB9" s="11">
        <v>864.5</v>
      </c>
      <c r="AC9" s="11">
        <v>1037.3999999999999</v>
      </c>
    </row>
    <row r="10" spans="1:29" ht="15.6" x14ac:dyDescent="0.3">
      <c r="A10" s="5" t="s">
        <v>25</v>
      </c>
      <c r="B10" s="6">
        <v>3</v>
      </c>
      <c r="C10" s="7" t="s">
        <v>26</v>
      </c>
      <c r="D10" s="8">
        <v>22</v>
      </c>
      <c r="E10" s="7" t="s">
        <v>47</v>
      </c>
      <c r="F10" s="7" t="s">
        <v>50</v>
      </c>
      <c r="G10" s="9">
        <v>3458</v>
      </c>
      <c r="H10" s="10" t="s">
        <v>27</v>
      </c>
      <c r="I10" s="11">
        <v>132</v>
      </c>
      <c r="J10" s="11">
        <v>453</v>
      </c>
      <c r="K10" s="11">
        <v>56</v>
      </c>
      <c r="L10" s="11">
        <v>250</v>
      </c>
      <c r="M10" s="12">
        <v>121</v>
      </c>
      <c r="N10" s="11">
        <v>32</v>
      </c>
      <c r="O10" s="11">
        <v>56</v>
      </c>
      <c r="P10" s="11">
        <v>56</v>
      </c>
      <c r="Q10" s="13" t="s">
        <v>41</v>
      </c>
      <c r="R10" s="6">
        <v>295.41000000000003</v>
      </c>
      <c r="S10" s="7">
        <v>333</v>
      </c>
      <c r="T10" s="11">
        <v>233.1</v>
      </c>
      <c r="U10" s="11">
        <v>100</v>
      </c>
      <c r="V10" s="11">
        <v>24</v>
      </c>
      <c r="W10" s="11">
        <v>56</v>
      </c>
      <c r="X10" s="14">
        <v>1569.1</v>
      </c>
      <c r="Y10" s="11">
        <v>449.54</v>
      </c>
      <c r="Z10" s="11">
        <v>691.6</v>
      </c>
      <c r="AA10" s="11">
        <v>587.86</v>
      </c>
      <c r="AB10" s="11">
        <v>864.5</v>
      </c>
      <c r="AC10" s="11">
        <v>1037.3999999999999</v>
      </c>
    </row>
    <row r="11" spans="1:29" ht="15.6" x14ac:dyDescent="0.3">
      <c r="A11" s="5" t="s">
        <v>25</v>
      </c>
      <c r="B11" s="6">
        <v>7</v>
      </c>
      <c r="C11" s="15" t="s">
        <v>24</v>
      </c>
      <c r="D11" s="8">
        <v>22.7</v>
      </c>
      <c r="E11" s="7" t="s">
        <v>47</v>
      </c>
      <c r="F11" s="7" t="s">
        <v>51</v>
      </c>
      <c r="G11" s="9">
        <v>3458</v>
      </c>
      <c r="H11" s="10" t="s">
        <v>27</v>
      </c>
      <c r="I11" s="11">
        <v>132</v>
      </c>
      <c r="J11" s="11">
        <v>453</v>
      </c>
      <c r="K11" s="11">
        <v>57</v>
      </c>
      <c r="L11" s="11">
        <v>250</v>
      </c>
      <c r="M11" s="12">
        <v>121</v>
      </c>
      <c r="N11" s="11">
        <v>32</v>
      </c>
      <c r="O11" s="11">
        <v>56</v>
      </c>
      <c r="P11" s="11">
        <v>56</v>
      </c>
      <c r="Q11" s="13" t="s">
        <v>43</v>
      </c>
      <c r="R11" s="6">
        <v>295.41000000000003</v>
      </c>
      <c r="S11" s="7">
        <v>333</v>
      </c>
      <c r="T11" s="11">
        <v>233.1</v>
      </c>
      <c r="U11" s="11">
        <v>100</v>
      </c>
      <c r="V11" s="11">
        <v>24</v>
      </c>
      <c r="W11" s="11">
        <v>56</v>
      </c>
      <c r="X11" s="14">
        <v>1570.1</v>
      </c>
      <c r="Y11" s="11">
        <v>449.54</v>
      </c>
      <c r="Z11" s="11">
        <v>691.6</v>
      </c>
      <c r="AA11" s="11">
        <v>587.86</v>
      </c>
      <c r="AB11" s="11">
        <v>864.5</v>
      </c>
      <c r="AC11" s="11">
        <v>1037.3999999999999</v>
      </c>
    </row>
    <row r="12" spans="1:29" ht="15.6" x14ac:dyDescent="0.3">
      <c r="A12" s="5" t="s">
        <v>25</v>
      </c>
      <c r="B12" s="6">
        <v>8</v>
      </c>
      <c r="C12" s="15" t="s">
        <v>26</v>
      </c>
      <c r="D12" s="8">
        <v>12</v>
      </c>
      <c r="E12" s="7" t="s">
        <v>46</v>
      </c>
      <c r="F12" s="7" t="s">
        <v>52</v>
      </c>
      <c r="G12" s="9">
        <v>3458</v>
      </c>
      <c r="H12" s="10" t="s">
        <v>27</v>
      </c>
      <c r="I12" s="11">
        <v>132</v>
      </c>
      <c r="J12" s="11">
        <v>453</v>
      </c>
      <c r="K12" s="11">
        <v>58</v>
      </c>
      <c r="L12" s="11">
        <v>250</v>
      </c>
      <c r="M12" s="12">
        <v>121</v>
      </c>
      <c r="N12" s="11">
        <v>32</v>
      </c>
      <c r="O12" s="11">
        <v>56</v>
      </c>
      <c r="P12" s="11">
        <v>56</v>
      </c>
      <c r="Q12" s="13" t="s">
        <v>43</v>
      </c>
      <c r="R12" s="6">
        <v>295.41000000000003</v>
      </c>
      <c r="S12" s="7">
        <v>333</v>
      </c>
      <c r="T12" s="11">
        <v>233.1</v>
      </c>
      <c r="U12" s="11">
        <v>100</v>
      </c>
      <c r="V12" s="11">
        <v>24</v>
      </c>
      <c r="W12" s="11">
        <v>56</v>
      </c>
      <c r="X12" s="14">
        <v>1571.1</v>
      </c>
      <c r="Y12" s="11">
        <v>449.54</v>
      </c>
      <c r="Z12" s="11">
        <v>691.6</v>
      </c>
      <c r="AA12" s="11">
        <v>587.86</v>
      </c>
      <c r="AB12" s="11">
        <v>864.5</v>
      </c>
      <c r="AC12" s="11">
        <v>1037.3999999999999</v>
      </c>
    </row>
    <row r="13" spans="1:29" ht="15.6" x14ac:dyDescent="0.3">
      <c r="A13" s="5" t="s">
        <v>25</v>
      </c>
      <c r="B13" s="6">
        <v>9</v>
      </c>
      <c r="C13" s="7" t="s">
        <v>22</v>
      </c>
      <c r="D13" s="8">
        <v>13</v>
      </c>
      <c r="E13" s="7" t="s">
        <v>47</v>
      </c>
      <c r="F13" s="7" t="s">
        <v>49</v>
      </c>
      <c r="G13" s="9">
        <v>3458</v>
      </c>
      <c r="H13" s="10" t="s">
        <v>27</v>
      </c>
      <c r="I13" s="11">
        <v>132</v>
      </c>
      <c r="J13" s="11">
        <v>453</v>
      </c>
      <c r="K13" s="11">
        <v>59</v>
      </c>
      <c r="L13" s="11">
        <v>250</v>
      </c>
      <c r="M13" s="12">
        <v>121</v>
      </c>
      <c r="N13" s="11"/>
      <c r="O13" s="11">
        <v>56</v>
      </c>
      <c r="P13" s="11">
        <v>56</v>
      </c>
      <c r="Q13" s="13" t="s">
        <v>40</v>
      </c>
      <c r="R13" s="6">
        <v>295.41000000000003</v>
      </c>
      <c r="S13" s="7">
        <v>333</v>
      </c>
      <c r="T13" s="11">
        <v>233.1</v>
      </c>
      <c r="U13" s="11">
        <v>100</v>
      </c>
      <c r="V13" s="11">
        <v>24</v>
      </c>
      <c r="W13" s="11">
        <v>56</v>
      </c>
      <c r="X13" s="14">
        <v>1540.1</v>
      </c>
      <c r="Y13" s="11">
        <v>449.54</v>
      </c>
      <c r="Z13" s="11">
        <v>691.6</v>
      </c>
      <c r="AA13" s="11">
        <v>587.86</v>
      </c>
      <c r="AB13" s="11">
        <v>864.5</v>
      </c>
      <c r="AC13" s="11">
        <v>1037.3999999999999</v>
      </c>
    </row>
    <row r="14" spans="1:29" ht="15.6" x14ac:dyDescent="0.3">
      <c r="A14" s="5" t="s">
        <v>28</v>
      </c>
      <c r="B14" s="6">
        <v>12</v>
      </c>
      <c r="C14" s="15" t="s">
        <v>22</v>
      </c>
      <c r="D14" s="8">
        <v>16</v>
      </c>
      <c r="E14" s="7" t="s">
        <v>46</v>
      </c>
      <c r="F14" s="7" t="s">
        <v>55</v>
      </c>
      <c r="G14" s="9">
        <v>6433</v>
      </c>
      <c r="H14" s="10" t="s">
        <v>29</v>
      </c>
      <c r="I14" s="11">
        <v>132</v>
      </c>
      <c r="J14" s="11">
        <v>399</v>
      </c>
      <c r="K14" s="11">
        <v>72</v>
      </c>
      <c r="L14" s="11">
        <v>250</v>
      </c>
      <c r="M14" s="12">
        <v>134</v>
      </c>
      <c r="N14" s="11"/>
      <c r="O14" s="11">
        <v>134</v>
      </c>
      <c r="P14" s="11">
        <v>6</v>
      </c>
      <c r="Q14" s="13" t="s">
        <v>41</v>
      </c>
      <c r="R14" s="6">
        <v>295.41000000000003</v>
      </c>
      <c r="S14" s="7">
        <v>343</v>
      </c>
      <c r="T14" s="11">
        <v>240.1</v>
      </c>
      <c r="U14" s="11">
        <v>100</v>
      </c>
      <c r="V14" s="11">
        <v>25</v>
      </c>
      <c r="W14" s="11">
        <v>57</v>
      </c>
      <c r="X14" s="14">
        <v>1549.1</v>
      </c>
      <c r="Y14" s="11">
        <v>836.29000000000008</v>
      </c>
      <c r="Z14" s="11">
        <v>1286.6000000000001</v>
      </c>
      <c r="AA14" s="11">
        <v>1093.6100000000001</v>
      </c>
      <c r="AB14" s="11">
        <v>1608.25</v>
      </c>
      <c r="AC14" s="11">
        <v>1929.8999999999999</v>
      </c>
    </row>
    <row r="15" spans="1:29" ht="15.6" x14ac:dyDescent="0.3">
      <c r="A15" s="5" t="s">
        <v>28</v>
      </c>
      <c r="B15" s="6">
        <v>16</v>
      </c>
      <c r="C15" s="15" t="s">
        <v>24</v>
      </c>
      <c r="D15" s="8">
        <v>17</v>
      </c>
      <c r="E15" s="7" t="s">
        <v>47</v>
      </c>
      <c r="F15" s="7" t="s">
        <v>53</v>
      </c>
      <c r="G15" s="9">
        <v>6433</v>
      </c>
      <c r="H15" s="10" t="s">
        <v>29</v>
      </c>
      <c r="I15" s="11">
        <v>132</v>
      </c>
      <c r="J15" s="11">
        <v>399</v>
      </c>
      <c r="K15" s="11">
        <v>73</v>
      </c>
      <c r="L15" s="11">
        <v>250</v>
      </c>
      <c r="M15" s="12">
        <v>134</v>
      </c>
      <c r="N15" s="11">
        <v>65</v>
      </c>
      <c r="O15" s="11">
        <v>134</v>
      </c>
      <c r="P15" s="11">
        <v>6</v>
      </c>
      <c r="Q15" s="13" t="s">
        <v>42</v>
      </c>
      <c r="R15" s="6">
        <v>295.41000000000003</v>
      </c>
      <c r="S15" s="7">
        <v>343</v>
      </c>
      <c r="T15" s="11">
        <v>240.1</v>
      </c>
      <c r="U15" s="11">
        <v>100</v>
      </c>
      <c r="V15" s="11">
        <v>25</v>
      </c>
      <c r="W15" s="11">
        <v>57</v>
      </c>
      <c r="X15" s="14">
        <v>1615.1</v>
      </c>
      <c r="Y15" s="11">
        <v>836.29000000000008</v>
      </c>
      <c r="Z15" s="11">
        <v>1286.6000000000001</v>
      </c>
      <c r="AA15" s="11">
        <v>1093.6100000000001</v>
      </c>
      <c r="AB15" s="11">
        <v>1608.25</v>
      </c>
      <c r="AC15" s="11">
        <v>1929.8999999999999</v>
      </c>
    </row>
    <row r="16" spans="1:29" ht="15.6" x14ac:dyDescent="0.3">
      <c r="A16" s="5" t="s">
        <v>28</v>
      </c>
      <c r="B16" s="6">
        <v>22</v>
      </c>
      <c r="C16" s="15" t="s">
        <v>22</v>
      </c>
      <c r="D16" s="8">
        <v>18</v>
      </c>
      <c r="E16" s="7" t="s">
        <v>47</v>
      </c>
      <c r="F16" s="7" t="s">
        <v>51</v>
      </c>
      <c r="G16" s="9">
        <v>6433</v>
      </c>
      <c r="H16" s="10" t="s">
        <v>29</v>
      </c>
      <c r="I16" s="11">
        <v>132</v>
      </c>
      <c r="J16" s="11">
        <v>399</v>
      </c>
      <c r="K16" s="11">
        <v>74</v>
      </c>
      <c r="L16" s="11">
        <v>250</v>
      </c>
      <c r="M16" s="12">
        <v>134</v>
      </c>
      <c r="N16" s="11">
        <v>65</v>
      </c>
      <c r="O16" s="11">
        <v>134</v>
      </c>
      <c r="P16" s="11">
        <v>6</v>
      </c>
      <c r="Q16" s="13" t="s">
        <v>43</v>
      </c>
      <c r="R16" s="6">
        <v>295.41000000000003</v>
      </c>
      <c r="S16" s="7">
        <v>343</v>
      </c>
      <c r="T16" s="11">
        <v>240.1</v>
      </c>
      <c r="U16" s="11">
        <v>100</v>
      </c>
      <c r="V16" s="11">
        <v>25</v>
      </c>
      <c r="W16" s="11">
        <v>57</v>
      </c>
      <c r="X16" s="14">
        <v>1616.1</v>
      </c>
      <c r="Y16" s="11">
        <v>836.29000000000008</v>
      </c>
      <c r="Z16" s="11">
        <v>1286.6000000000001</v>
      </c>
      <c r="AA16" s="11">
        <v>1093.6100000000001</v>
      </c>
      <c r="AB16" s="11">
        <v>1608.25</v>
      </c>
      <c r="AC16" s="11">
        <v>1929.8999999999999</v>
      </c>
    </row>
    <row r="17" spans="1:29" ht="15.6" x14ac:dyDescent="0.3">
      <c r="A17" s="5" t="s">
        <v>30</v>
      </c>
      <c r="B17" s="6">
        <v>5</v>
      </c>
      <c r="C17" s="7" t="s">
        <v>24</v>
      </c>
      <c r="D17" s="8">
        <v>11</v>
      </c>
      <c r="E17" s="7" t="s">
        <v>46</v>
      </c>
      <c r="F17" s="7" t="s">
        <v>54</v>
      </c>
      <c r="G17" s="9">
        <v>8765</v>
      </c>
      <c r="H17" s="10" t="s">
        <v>29</v>
      </c>
      <c r="I17" s="11">
        <v>132</v>
      </c>
      <c r="J17" s="11">
        <v>387</v>
      </c>
      <c r="K17" s="11">
        <v>50</v>
      </c>
      <c r="L17" s="11">
        <v>250</v>
      </c>
      <c r="M17" s="12">
        <v>128</v>
      </c>
      <c r="N17" s="11">
        <v>34</v>
      </c>
      <c r="O17" s="11">
        <v>128</v>
      </c>
      <c r="P17" s="11">
        <v>46</v>
      </c>
      <c r="Q17" s="13" t="s">
        <v>40</v>
      </c>
      <c r="R17" s="6">
        <v>333</v>
      </c>
      <c r="S17" s="7">
        <v>343</v>
      </c>
      <c r="T17" s="11">
        <v>240.1</v>
      </c>
      <c r="U17" s="11">
        <v>100</v>
      </c>
      <c r="V17" s="11">
        <v>26</v>
      </c>
      <c r="W17" s="11">
        <v>58</v>
      </c>
      <c r="X17" s="14">
        <v>1579.1</v>
      </c>
      <c r="Y17" s="11">
        <v>1139.45</v>
      </c>
      <c r="Z17" s="11">
        <v>1753</v>
      </c>
      <c r="AA17" s="11">
        <v>1490.0500000000002</v>
      </c>
      <c r="AB17" s="11">
        <v>2191.25</v>
      </c>
      <c r="AC17" s="11">
        <v>2629.5</v>
      </c>
    </row>
    <row r="18" spans="1:29" ht="15.6" x14ac:dyDescent="0.3">
      <c r="A18" s="5" t="s">
        <v>30</v>
      </c>
      <c r="B18" s="6">
        <v>13</v>
      </c>
      <c r="C18" s="15" t="s">
        <v>24</v>
      </c>
      <c r="D18" s="8">
        <v>21</v>
      </c>
      <c r="E18" s="7" t="s">
        <v>46</v>
      </c>
      <c r="F18" s="7" t="s">
        <v>53</v>
      </c>
      <c r="G18" s="9">
        <v>8765</v>
      </c>
      <c r="H18" s="10" t="s">
        <v>29</v>
      </c>
      <c r="I18" s="11">
        <v>132</v>
      </c>
      <c r="J18" s="11">
        <v>387</v>
      </c>
      <c r="K18" s="11">
        <v>50</v>
      </c>
      <c r="L18" s="11">
        <v>250</v>
      </c>
      <c r="M18" s="12">
        <v>128</v>
      </c>
      <c r="N18" s="11">
        <v>34</v>
      </c>
      <c r="O18" s="11">
        <v>128</v>
      </c>
      <c r="P18" s="11">
        <v>46</v>
      </c>
      <c r="Q18" s="13" t="s">
        <v>41</v>
      </c>
      <c r="R18" s="6">
        <v>333</v>
      </c>
      <c r="S18" s="7">
        <v>343</v>
      </c>
      <c r="T18" s="11">
        <v>240.1</v>
      </c>
      <c r="U18" s="11">
        <v>100</v>
      </c>
      <c r="V18" s="11">
        <v>26</v>
      </c>
      <c r="W18" s="11">
        <v>58</v>
      </c>
      <c r="X18" s="14">
        <v>1579.1</v>
      </c>
      <c r="Y18" s="11">
        <v>1139.45</v>
      </c>
      <c r="Z18" s="11">
        <v>1753</v>
      </c>
      <c r="AA18" s="11">
        <v>1490.0500000000002</v>
      </c>
      <c r="AB18" s="11">
        <v>2191.25</v>
      </c>
      <c r="AC18" s="11">
        <v>2629.5</v>
      </c>
    </row>
    <row r="19" spans="1:29" ht="15.6" x14ac:dyDescent="0.3">
      <c r="A19" s="5" t="s">
        <v>30</v>
      </c>
      <c r="B19" s="6">
        <v>14</v>
      </c>
      <c r="C19" s="15" t="s">
        <v>24</v>
      </c>
      <c r="D19" s="8">
        <v>22</v>
      </c>
      <c r="E19" s="7" t="s">
        <v>46</v>
      </c>
      <c r="F19" s="7" t="s">
        <v>52</v>
      </c>
      <c r="G19" s="9">
        <v>8765</v>
      </c>
      <c r="H19" s="10" t="s">
        <v>29</v>
      </c>
      <c r="I19" s="11">
        <v>132</v>
      </c>
      <c r="J19" s="11">
        <v>387</v>
      </c>
      <c r="K19" s="11">
        <v>50</v>
      </c>
      <c r="L19" s="11">
        <v>250</v>
      </c>
      <c r="M19" s="12">
        <v>128</v>
      </c>
      <c r="N19" s="11">
        <v>34</v>
      </c>
      <c r="O19" s="11">
        <v>128</v>
      </c>
      <c r="P19" s="11">
        <v>46</v>
      </c>
      <c r="Q19" s="13" t="s">
        <v>42</v>
      </c>
      <c r="R19" s="6">
        <v>333</v>
      </c>
      <c r="S19" s="7">
        <v>343</v>
      </c>
      <c r="T19" s="11">
        <v>240.1</v>
      </c>
      <c r="U19" s="11">
        <v>100</v>
      </c>
      <c r="V19" s="11">
        <v>26</v>
      </c>
      <c r="W19" s="11">
        <v>58</v>
      </c>
      <c r="X19" s="14">
        <v>1579.1</v>
      </c>
      <c r="Y19" s="11">
        <v>1139.45</v>
      </c>
      <c r="Z19" s="11">
        <v>1753</v>
      </c>
      <c r="AA19" s="11">
        <v>1490.0500000000002</v>
      </c>
      <c r="AB19" s="11">
        <v>2191.25</v>
      </c>
      <c r="AC19" s="11">
        <v>2629.5</v>
      </c>
    </row>
    <row r="20" spans="1:29" ht="15.6" x14ac:dyDescent="0.3">
      <c r="A20" s="5" t="s">
        <v>30</v>
      </c>
      <c r="B20" s="6">
        <v>15</v>
      </c>
      <c r="C20" s="15" t="s">
        <v>26</v>
      </c>
      <c r="D20" s="8">
        <v>23</v>
      </c>
      <c r="E20" s="7" t="s">
        <v>47</v>
      </c>
      <c r="F20" s="7" t="s">
        <v>54</v>
      </c>
      <c r="G20" s="9">
        <v>8765</v>
      </c>
      <c r="H20" s="10" t="s">
        <v>29</v>
      </c>
      <c r="I20" s="11">
        <v>132</v>
      </c>
      <c r="J20" s="11">
        <v>387</v>
      </c>
      <c r="K20" s="11">
        <v>50</v>
      </c>
      <c r="L20" s="11">
        <v>250</v>
      </c>
      <c r="M20" s="12">
        <v>128</v>
      </c>
      <c r="N20" s="11">
        <v>34</v>
      </c>
      <c r="O20" s="11">
        <v>128</v>
      </c>
      <c r="P20" s="11">
        <v>46</v>
      </c>
      <c r="Q20" s="13" t="s">
        <v>43</v>
      </c>
      <c r="R20" s="6">
        <v>333</v>
      </c>
      <c r="S20" s="7">
        <v>343</v>
      </c>
      <c r="T20" s="11">
        <v>240.1</v>
      </c>
      <c r="U20" s="11">
        <v>100</v>
      </c>
      <c r="V20" s="11">
        <v>26</v>
      </c>
      <c r="W20" s="11">
        <v>58</v>
      </c>
      <c r="X20" s="14">
        <v>1579.1</v>
      </c>
      <c r="Y20" s="11">
        <v>1139.45</v>
      </c>
      <c r="Z20" s="11">
        <v>1753</v>
      </c>
      <c r="AA20" s="11">
        <v>1490.0500000000002</v>
      </c>
      <c r="AB20" s="11">
        <v>2191.25</v>
      </c>
      <c r="AC20" s="11">
        <v>2629.5</v>
      </c>
    </row>
    <row r="21" spans="1:29" ht="15.6" x14ac:dyDescent="0.3">
      <c r="A21" s="5" t="s">
        <v>31</v>
      </c>
      <c r="B21" s="6">
        <v>17</v>
      </c>
      <c r="C21" s="15" t="s">
        <v>26</v>
      </c>
      <c r="D21" s="8">
        <v>12.9</v>
      </c>
      <c r="E21" s="7" t="s">
        <v>46</v>
      </c>
      <c r="F21" s="7" t="s">
        <v>51</v>
      </c>
      <c r="G21" s="9">
        <v>5432</v>
      </c>
      <c r="H21" s="10" t="s">
        <v>29</v>
      </c>
      <c r="I21" s="11">
        <v>132</v>
      </c>
      <c r="J21" s="11">
        <v>245</v>
      </c>
      <c r="K21" s="11">
        <v>50</v>
      </c>
      <c r="L21" s="11">
        <v>250</v>
      </c>
      <c r="M21" s="12">
        <v>120</v>
      </c>
      <c r="N21" s="11"/>
      <c r="O21" s="11">
        <v>120</v>
      </c>
      <c r="P21" s="11">
        <v>66</v>
      </c>
      <c r="Q21" s="13" t="s">
        <v>40</v>
      </c>
      <c r="R21" s="6">
        <v>295.41000000000003</v>
      </c>
      <c r="S21" s="7">
        <v>343</v>
      </c>
      <c r="T21" s="11">
        <v>240.1</v>
      </c>
      <c r="U21" s="11">
        <v>100</v>
      </c>
      <c r="V21" s="11">
        <v>27</v>
      </c>
      <c r="W21" s="11">
        <v>59</v>
      </c>
      <c r="X21" s="14">
        <v>1409.1</v>
      </c>
      <c r="Y21" s="11">
        <v>706.16</v>
      </c>
      <c r="Z21" s="11">
        <v>1086.4000000000001</v>
      </c>
      <c r="AA21" s="11">
        <v>923.44</v>
      </c>
      <c r="AB21" s="11">
        <v>1358</v>
      </c>
      <c r="AC21" s="11">
        <v>1629.6</v>
      </c>
    </row>
    <row r="22" spans="1:29" ht="15.6" x14ac:dyDescent="0.3">
      <c r="A22" s="5" t="s">
        <v>31</v>
      </c>
      <c r="B22" s="6">
        <v>18</v>
      </c>
      <c r="C22" s="15" t="s">
        <v>26</v>
      </c>
      <c r="D22" s="8">
        <v>12.9</v>
      </c>
      <c r="E22" s="7" t="s">
        <v>46</v>
      </c>
      <c r="F22" s="7" t="s">
        <v>52</v>
      </c>
      <c r="G22" s="9">
        <v>5432</v>
      </c>
      <c r="H22" s="10" t="s">
        <v>29</v>
      </c>
      <c r="I22" s="11">
        <v>132</v>
      </c>
      <c r="J22" s="11">
        <v>245</v>
      </c>
      <c r="K22" s="11">
        <v>50</v>
      </c>
      <c r="L22" s="11">
        <v>250</v>
      </c>
      <c r="M22" s="12">
        <v>120</v>
      </c>
      <c r="N22" s="11"/>
      <c r="O22" s="11">
        <v>120</v>
      </c>
      <c r="P22" s="11">
        <v>66</v>
      </c>
      <c r="Q22" s="13" t="s">
        <v>41</v>
      </c>
      <c r="R22" s="6">
        <v>295.41000000000003</v>
      </c>
      <c r="S22" s="7">
        <v>343</v>
      </c>
      <c r="T22" s="11">
        <v>240.1</v>
      </c>
      <c r="U22" s="11">
        <v>100</v>
      </c>
      <c r="V22" s="11">
        <v>27</v>
      </c>
      <c r="W22" s="11">
        <v>59</v>
      </c>
      <c r="X22" s="14">
        <v>1409.1</v>
      </c>
      <c r="Y22" s="11">
        <v>706.16</v>
      </c>
      <c r="Z22" s="11">
        <v>1086.4000000000001</v>
      </c>
      <c r="AA22" s="11">
        <v>923.44</v>
      </c>
      <c r="AB22" s="11">
        <v>1358</v>
      </c>
      <c r="AC22" s="11">
        <v>1629.6</v>
      </c>
    </row>
    <row r="23" spans="1:29" ht="15.6" x14ac:dyDescent="0.3">
      <c r="A23" s="5" t="s">
        <v>31</v>
      </c>
      <c r="B23" s="6">
        <v>18</v>
      </c>
      <c r="C23" s="15" t="s">
        <v>26</v>
      </c>
      <c r="D23" s="8">
        <v>21</v>
      </c>
      <c r="E23" s="7" t="s">
        <v>46</v>
      </c>
      <c r="F23" s="7" t="s">
        <v>53</v>
      </c>
      <c r="G23" s="9">
        <v>5432</v>
      </c>
      <c r="H23" s="10" t="s">
        <v>29</v>
      </c>
      <c r="I23" s="11">
        <v>132</v>
      </c>
      <c r="J23" s="11">
        <v>245</v>
      </c>
      <c r="K23" s="11">
        <v>50</v>
      </c>
      <c r="L23" s="11">
        <v>250</v>
      </c>
      <c r="M23" s="12">
        <v>120</v>
      </c>
      <c r="N23" s="11"/>
      <c r="O23" s="11">
        <v>120</v>
      </c>
      <c r="P23" s="11">
        <v>66</v>
      </c>
      <c r="Q23" s="13" t="s">
        <v>42</v>
      </c>
      <c r="R23" s="6">
        <v>295.41000000000003</v>
      </c>
      <c r="S23" s="7">
        <v>343</v>
      </c>
      <c r="T23" s="11">
        <v>240.1</v>
      </c>
      <c r="U23" s="11">
        <v>100</v>
      </c>
      <c r="V23" s="11">
        <v>27</v>
      </c>
      <c r="W23" s="11">
        <v>59</v>
      </c>
      <c r="X23" s="14">
        <v>1409.1</v>
      </c>
      <c r="Y23" s="11">
        <v>706.16</v>
      </c>
      <c r="Z23" s="11">
        <v>1086.4000000000001</v>
      </c>
      <c r="AA23" s="11">
        <v>923.44</v>
      </c>
      <c r="AB23" s="11">
        <v>1358</v>
      </c>
      <c r="AC23" s="11">
        <v>1629.6</v>
      </c>
    </row>
    <row r="24" spans="1:29" ht="15.6" x14ac:dyDescent="0.3">
      <c r="A24" s="5" t="s">
        <v>31</v>
      </c>
      <c r="B24" s="6">
        <v>24</v>
      </c>
      <c r="C24" s="15" t="s">
        <v>26</v>
      </c>
      <c r="D24" s="8">
        <v>22</v>
      </c>
      <c r="E24" s="7" t="s">
        <v>47</v>
      </c>
      <c r="F24" s="7" t="s">
        <v>53</v>
      </c>
      <c r="G24" s="9">
        <v>5432</v>
      </c>
      <c r="H24" s="10" t="s">
        <v>29</v>
      </c>
      <c r="I24" s="11">
        <v>132</v>
      </c>
      <c r="J24" s="11">
        <v>245</v>
      </c>
      <c r="K24" s="11">
        <v>50</v>
      </c>
      <c r="L24" s="11">
        <v>250</v>
      </c>
      <c r="M24" s="12">
        <v>120</v>
      </c>
      <c r="N24" s="11"/>
      <c r="O24" s="11">
        <v>120</v>
      </c>
      <c r="P24" s="11">
        <v>66</v>
      </c>
      <c r="Q24" s="13" t="s">
        <v>43</v>
      </c>
      <c r="R24" s="6">
        <v>295.41000000000003</v>
      </c>
      <c r="S24" s="7">
        <v>343</v>
      </c>
      <c r="T24" s="11">
        <v>240.1</v>
      </c>
      <c r="U24" s="11">
        <v>100</v>
      </c>
      <c r="V24" s="11">
        <v>27</v>
      </c>
      <c r="W24" s="11">
        <v>59</v>
      </c>
      <c r="X24" s="14">
        <v>1409.1</v>
      </c>
      <c r="Y24" s="11">
        <v>706.16</v>
      </c>
      <c r="Z24" s="11">
        <v>1086.4000000000001</v>
      </c>
      <c r="AA24" s="11">
        <v>923.44</v>
      </c>
      <c r="AB24" s="11">
        <v>1358</v>
      </c>
      <c r="AC24" s="11">
        <v>1629.6</v>
      </c>
    </row>
    <row r="25" spans="1:29" ht="15.6" x14ac:dyDescent="0.3">
      <c r="A25" s="5" t="s">
        <v>33</v>
      </c>
      <c r="B25" s="6">
        <v>7</v>
      </c>
      <c r="C25" s="7" t="s">
        <v>22</v>
      </c>
      <c r="D25" s="8">
        <v>23</v>
      </c>
      <c r="E25" s="7" t="s">
        <v>47</v>
      </c>
      <c r="F25" s="7" t="s">
        <v>50</v>
      </c>
      <c r="G25" s="9">
        <v>6778</v>
      </c>
      <c r="H25" s="10" t="s">
        <v>32</v>
      </c>
      <c r="I25" s="11">
        <v>132</v>
      </c>
      <c r="J25" s="11">
        <v>400</v>
      </c>
      <c r="K25" s="11">
        <v>50</v>
      </c>
      <c r="L25" s="11">
        <v>250</v>
      </c>
      <c r="M25" s="12">
        <v>134</v>
      </c>
      <c r="N25" s="11"/>
      <c r="O25" s="11">
        <v>134</v>
      </c>
      <c r="P25" s="11">
        <v>6</v>
      </c>
      <c r="Q25" s="13" t="s">
        <v>40</v>
      </c>
      <c r="R25" s="6">
        <v>295.41000000000003</v>
      </c>
      <c r="S25" s="7">
        <v>377</v>
      </c>
      <c r="T25" s="11">
        <v>263.89999999999998</v>
      </c>
      <c r="U25" s="11">
        <v>100</v>
      </c>
      <c r="V25" s="11">
        <v>28</v>
      </c>
      <c r="W25" s="11">
        <v>60</v>
      </c>
      <c r="X25" s="14">
        <v>1557.9</v>
      </c>
      <c r="Y25" s="11">
        <v>881.14</v>
      </c>
      <c r="Z25" s="11">
        <v>1355.6000000000001</v>
      </c>
      <c r="AA25" s="11">
        <v>1152.26</v>
      </c>
      <c r="AB25" s="11">
        <v>1694.5</v>
      </c>
      <c r="AC25" s="11">
        <v>2033.3999999999999</v>
      </c>
    </row>
    <row r="26" spans="1:29" ht="15.6" x14ac:dyDescent="0.3">
      <c r="A26" s="5" t="s">
        <v>33</v>
      </c>
      <c r="B26" s="6">
        <v>19</v>
      </c>
      <c r="C26" s="15" t="s">
        <v>22</v>
      </c>
      <c r="D26" s="8">
        <v>12</v>
      </c>
      <c r="E26" s="7" t="s">
        <v>47</v>
      </c>
      <c r="F26" s="7" t="s">
        <v>51</v>
      </c>
      <c r="G26" s="9">
        <v>6778</v>
      </c>
      <c r="H26" s="10" t="s">
        <v>32</v>
      </c>
      <c r="I26" s="11">
        <v>132</v>
      </c>
      <c r="J26" s="11">
        <v>400</v>
      </c>
      <c r="K26" s="11">
        <v>50</v>
      </c>
      <c r="L26" s="11">
        <v>250</v>
      </c>
      <c r="M26" s="12">
        <v>134</v>
      </c>
      <c r="N26" s="11">
        <v>65</v>
      </c>
      <c r="O26" s="11">
        <v>134</v>
      </c>
      <c r="P26" s="11">
        <v>6</v>
      </c>
      <c r="Q26" s="13" t="s">
        <v>41</v>
      </c>
      <c r="R26" s="6">
        <v>295.41000000000003</v>
      </c>
      <c r="S26" s="7">
        <v>377</v>
      </c>
      <c r="T26" s="11">
        <v>263.89999999999998</v>
      </c>
      <c r="U26" s="11">
        <v>100</v>
      </c>
      <c r="V26" s="11">
        <v>28</v>
      </c>
      <c r="W26" s="11">
        <v>60</v>
      </c>
      <c r="X26" s="14">
        <v>1622.9</v>
      </c>
      <c r="Y26" s="11">
        <v>881.14</v>
      </c>
      <c r="Z26" s="11">
        <v>1355.6000000000001</v>
      </c>
      <c r="AA26" s="11">
        <v>1152.26</v>
      </c>
      <c r="AB26" s="11">
        <v>1694.5</v>
      </c>
      <c r="AC26" s="11">
        <v>2033.3999999999999</v>
      </c>
    </row>
    <row r="27" spans="1:29" ht="15.6" x14ac:dyDescent="0.3">
      <c r="A27" s="5" t="s">
        <v>33</v>
      </c>
      <c r="B27" s="6">
        <v>19</v>
      </c>
      <c r="C27" s="15" t="s">
        <v>22</v>
      </c>
      <c r="D27" s="8">
        <v>13</v>
      </c>
      <c r="E27" s="7" t="s">
        <v>46</v>
      </c>
      <c r="F27" s="7" t="s">
        <v>52</v>
      </c>
      <c r="G27" s="9">
        <v>6778</v>
      </c>
      <c r="H27" s="10" t="s">
        <v>32</v>
      </c>
      <c r="I27" s="11">
        <v>132</v>
      </c>
      <c r="J27" s="11">
        <v>400</v>
      </c>
      <c r="K27" s="11">
        <v>50</v>
      </c>
      <c r="L27" s="11">
        <v>250</v>
      </c>
      <c r="M27" s="12">
        <v>134</v>
      </c>
      <c r="N27" s="11">
        <v>65</v>
      </c>
      <c r="O27" s="11">
        <v>134</v>
      </c>
      <c r="P27" s="11">
        <v>6</v>
      </c>
      <c r="Q27" s="13" t="s">
        <v>42</v>
      </c>
      <c r="R27" s="6">
        <v>295.41000000000003</v>
      </c>
      <c r="S27" s="7">
        <v>377</v>
      </c>
      <c r="T27" s="11">
        <v>263.89999999999998</v>
      </c>
      <c r="U27" s="11">
        <v>100</v>
      </c>
      <c r="V27" s="11">
        <v>28</v>
      </c>
      <c r="W27" s="11">
        <v>60</v>
      </c>
      <c r="X27" s="14">
        <v>1622.9</v>
      </c>
      <c r="Y27" s="11">
        <v>881.14</v>
      </c>
      <c r="Z27" s="11">
        <v>1355.6000000000001</v>
      </c>
      <c r="AA27" s="11">
        <v>1152.26</v>
      </c>
      <c r="AB27" s="11">
        <v>1694.5</v>
      </c>
      <c r="AC27" s="11">
        <v>2033.3999999999999</v>
      </c>
    </row>
    <row r="28" spans="1:29" ht="15.6" x14ac:dyDescent="0.3">
      <c r="A28" s="5" t="s">
        <v>33</v>
      </c>
      <c r="B28" s="6">
        <v>20</v>
      </c>
      <c r="C28" s="15" t="s">
        <v>22</v>
      </c>
      <c r="D28" s="8">
        <v>14</v>
      </c>
      <c r="E28" s="7" t="s">
        <v>46</v>
      </c>
      <c r="F28" s="7" t="s">
        <v>54</v>
      </c>
      <c r="G28" s="9">
        <v>6778</v>
      </c>
      <c r="H28" s="10" t="s">
        <v>32</v>
      </c>
      <c r="I28" s="11">
        <v>132</v>
      </c>
      <c r="J28" s="11">
        <v>400</v>
      </c>
      <c r="K28" s="11">
        <v>50</v>
      </c>
      <c r="L28" s="11">
        <v>250</v>
      </c>
      <c r="M28" s="12">
        <v>134</v>
      </c>
      <c r="N28" s="11">
        <v>65</v>
      </c>
      <c r="O28" s="11">
        <v>134</v>
      </c>
      <c r="P28" s="11">
        <v>6</v>
      </c>
      <c r="Q28" s="13" t="s">
        <v>43</v>
      </c>
      <c r="R28" s="6">
        <v>295.41000000000003</v>
      </c>
      <c r="S28" s="7">
        <v>377</v>
      </c>
      <c r="T28" s="11">
        <v>263.89999999999998</v>
      </c>
      <c r="U28" s="11">
        <v>100</v>
      </c>
      <c r="V28" s="11">
        <v>28</v>
      </c>
      <c r="W28" s="11">
        <v>60</v>
      </c>
      <c r="X28" s="14">
        <v>1622.9</v>
      </c>
      <c r="Y28" s="11">
        <v>881.14</v>
      </c>
      <c r="Z28" s="11">
        <v>1355.6000000000001</v>
      </c>
      <c r="AA28" s="11">
        <v>1152.26</v>
      </c>
      <c r="AB28" s="11">
        <v>1694.5</v>
      </c>
      <c r="AC28" s="11">
        <v>2033.3999999999999</v>
      </c>
    </row>
    <row r="29" spans="1:29" ht="15.6" x14ac:dyDescent="0.3">
      <c r="A29" s="5" t="s">
        <v>33</v>
      </c>
      <c r="B29" s="6">
        <v>21</v>
      </c>
      <c r="C29" s="15" t="s">
        <v>22</v>
      </c>
      <c r="D29" s="8">
        <v>15</v>
      </c>
      <c r="E29" s="7" t="s">
        <v>46</v>
      </c>
      <c r="F29" s="7" t="s">
        <v>49</v>
      </c>
      <c r="G29" s="9">
        <v>6778</v>
      </c>
      <c r="H29" s="10" t="s">
        <v>32</v>
      </c>
      <c r="I29" s="11">
        <v>132</v>
      </c>
      <c r="J29" s="11">
        <v>400</v>
      </c>
      <c r="K29" s="11">
        <v>50</v>
      </c>
      <c r="L29" s="11">
        <v>250</v>
      </c>
      <c r="M29" s="12">
        <v>134</v>
      </c>
      <c r="N29" s="11">
        <v>65</v>
      </c>
      <c r="O29" s="11">
        <v>134</v>
      </c>
      <c r="P29" s="11">
        <v>6</v>
      </c>
      <c r="Q29" s="13" t="s">
        <v>40</v>
      </c>
      <c r="R29" s="6">
        <v>295.41000000000003</v>
      </c>
      <c r="S29" s="7">
        <v>377</v>
      </c>
      <c r="T29" s="11">
        <v>263.89999999999998</v>
      </c>
      <c r="U29" s="11">
        <v>100</v>
      </c>
      <c r="V29" s="11">
        <v>28</v>
      </c>
      <c r="W29" s="11">
        <v>60</v>
      </c>
      <c r="X29" s="14">
        <v>1622.9</v>
      </c>
      <c r="Y29" s="11">
        <v>881.14</v>
      </c>
      <c r="Z29" s="11">
        <v>1355.6000000000001</v>
      </c>
      <c r="AA29" s="11">
        <v>1152.26</v>
      </c>
      <c r="AB29" s="11">
        <v>1694.5</v>
      </c>
      <c r="AC29" s="11">
        <v>2033.3999999999999</v>
      </c>
    </row>
    <row r="30" spans="1:29" ht="15.6" x14ac:dyDescent="0.3">
      <c r="A30" s="5" t="s">
        <v>33</v>
      </c>
      <c r="B30" s="6">
        <v>25</v>
      </c>
      <c r="C30" s="15" t="s">
        <v>22</v>
      </c>
      <c r="D30" s="8">
        <v>16</v>
      </c>
      <c r="E30" s="7" t="s">
        <v>46</v>
      </c>
      <c r="F30" s="7" t="s">
        <v>54</v>
      </c>
      <c r="G30" s="9">
        <v>6778</v>
      </c>
      <c r="H30" s="10" t="s">
        <v>32</v>
      </c>
      <c r="I30" s="11">
        <v>132</v>
      </c>
      <c r="J30" s="11">
        <v>400</v>
      </c>
      <c r="K30" s="11">
        <v>50</v>
      </c>
      <c r="L30" s="11">
        <v>250</v>
      </c>
      <c r="M30" s="12">
        <v>134</v>
      </c>
      <c r="N30" s="11">
        <v>65</v>
      </c>
      <c r="O30" s="11">
        <v>134</v>
      </c>
      <c r="P30" s="11">
        <v>6</v>
      </c>
      <c r="Q30" s="13" t="s">
        <v>41</v>
      </c>
      <c r="R30" s="6">
        <v>295.41000000000003</v>
      </c>
      <c r="S30" s="7">
        <v>377</v>
      </c>
      <c r="T30" s="11">
        <v>263.89999999999998</v>
      </c>
      <c r="U30" s="11">
        <v>100</v>
      </c>
      <c r="V30" s="11">
        <v>28</v>
      </c>
      <c r="W30" s="11">
        <v>60</v>
      </c>
      <c r="X30" s="14">
        <v>1622.9</v>
      </c>
      <c r="Y30" s="11">
        <v>881.14</v>
      </c>
      <c r="Z30" s="11">
        <v>1355.6000000000001</v>
      </c>
      <c r="AA30" s="11">
        <v>1152.26</v>
      </c>
      <c r="AB30" s="11">
        <v>1694.5</v>
      </c>
      <c r="AC30" s="11">
        <v>2033.3999999999999</v>
      </c>
    </row>
    <row r="31" spans="1:29" ht="15.6" x14ac:dyDescent="0.3">
      <c r="A31" s="5" t="s">
        <v>33</v>
      </c>
      <c r="B31" s="6">
        <v>7</v>
      </c>
      <c r="C31" s="7" t="s">
        <v>22</v>
      </c>
      <c r="D31" s="8">
        <v>23</v>
      </c>
      <c r="E31" s="7" t="s">
        <v>47</v>
      </c>
      <c r="F31" s="7" t="s">
        <v>50</v>
      </c>
      <c r="G31" s="9">
        <v>6778</v>
      </c>
      <c r="H31" s="10" t="s">
        <v>32</v>
      </c>
      <c r="I31" s="11">
        <v>132</v>
      </c>
      <c r="J31" s="11">
        <v>400</v>
      </c>
      <c r="K31" s="11">
        <v>50</v>
      </c>
      <c r="L31" s="11">
        <v>250</v>
      </c>
      <c r="M31" s="12">
        <v>134</v>
      </c>
      <c r="N31" s="11"/>
      <c r="O31" s="11">
        <v>134</v>
      </c>
      <c r="P31" s="11">
        <v>6</v>
      </c>
      <c r="Q31" s="13" t="s">
        <v>42</v>
      </c>
      <c r="R31" s="6">
        <v>295.41000000000003</v>
      </c>
      <c r="S31" s="7">
        <v>377</v>
      </c>
      <c r="T31" s="11">
        <v>263.89999999999998</v>
      </c>
      <c r="U31" s="11">
        <v>100</v>
      </c>
      <c r="V31" s="11">
        <v>28</v>
      </c>
      <c r="W31" s="11">
        <v>60</v>
      </c>
      <c r="X31" s="14">
        <v>1557.9</v>
      </c>
      <c r="Y31" s="11">
        <v>881.14</v>
      </c>
      <c r="Z31" s="11">
        <v>1355.6000000000001</v>
      </c>
      <c r="AA31" s="11">
        <v>1152.26</v>
      </c>
      <c r="AB31" s="11">
        <v>1694.5</v>
      </c>
      <c r="AC31" s="11">
        <v>2033.3999999999999</v>
      </c>
    </row>
    <row r="32" spans="1:29" ht="15.6" x14ac:dyDescent="0.3">
      <c r="A32" s="5" t="s">
        <v>33</v>
      </c>
      <c r="B32" s="6">
        <v>19</v>
      </c>
      <c r="C32" s="15" t="s">
        <v>22</v>
      </c>
      <c r="D32" s="8">
        <v>12</v>
      </c>
      <c r="E32" s="7" t="s">
        <v>47</v>
      </c>
      <c r="F32" s="7" t="s">
        <v>51</v>
      </c>
      <c r="G32" s="9">
        <v>6778</v>
      </c>
      <c r="H32" s="10" t="s">
        <v>32</v>
      </c>
      <c r="I32" s="11">
        <v>132</v>
      </c>
      <c r="J32" s="11">
        <v>400</v>
      </c>
      <c r="K32" s="11">
        <v>50</v>
      </c>
      <c r="L32" s="11">
        <v>250</v>
      </c>
      <c r="M32" s="12">
        <v>134</v>
      </c>
      <c r="N32" s="11">
        <v>65</v>
      </c>
      <c r="O32" s="11">
        <v>134</v>
      </c>
      <c r="P32" s="11">
        <v>6</v>
      </c>
      <c r="Q32" s="13" t="s">
        <v>43</v>
      </c>
      <c r="R32" s="6">
        <v>295.41000000000003</v>
      </c>
      <c r="S32" s="7">
        <v>377</v>
      </c>
      <c r="T32" s="11">
        <v>263.89999999999998</v>
      </c>
      <c r="U32" s="11">
        <v>100</v>
      </c>
      <c r="V32" s="11">
        <v>28</v>
      </c>
      <c r="W32" s="11">
        <v>60</v>
      </c>
      <c r="X32" s="14">
        <v>1622.9</v>
      </c>
      <c r="Y32" s="11">
        <v>881.14</v>
      </c>
      <c r="Z32" s="11">
        <v>1355.6000000000001</v>
      </c>
      <c r="AA32" s="11">
        <v>1152.26</v>
      </c>
      <c r="AB32" s="11">
        <v>1694.5</v>
      </c>
      <c r="AC32" s="11">
        <v>2033.3999999999999</v>
      </c>
    </row>
    <row r="33" spans="1:29" ht="15.6" x14ac:dyDescent="0.3">
      <c r="A33" s="5" t="s">
        <v>33</v>
      </c>
      <c r="B33" s="6">
        <v>19</v>
      </c>
      <c r="C33" s="15" t="s">
        <v>22</v>
      </c>
      <c r="D33" s="8">
        <v>13</v>
      </c>
      <c r="E33" s="7" t="s">
        <v>46</v>
      </c>
      <c r="F33" s="7" t="s">
        <v>52</v>
      </c>
      <c r="G33" s="9">
        <v>6778</v>
      </c>
      <c r="H33" s="10" t="s">
        <v>32</v>
      </c>
      <c r="I33" s="11">
        <v>132</v>
      </c>
      <c r="J33" s="11">
        <v>400</v>
      </c>
      <c r="K33" s="11">
        <v>50</v>
      </c>
      <c r="L33" s="11">
        <v>250</v>
      </c>
      <c r="M33" s="12">
        <v>134</v>
      </c>
      <c r="N33" s="11">
        <v>65</v>
      </c>
      <c r="O33" s="11">
        <v>134</v>
      </c>
      <c r="P33" s="11">
        <v>6</v>
      </c>
      <c r="Q33" s="13" t="s">
        <v>40</v>
      </c>
      <c r="R33" s="6">
        <v>295.41000000000003</v>
      </c>
      <c r="S33" s="7">
        <v>377</v>
      </c>
      <c r="T33" s="11">
        <v>263.89999999999998</v>
      </c>
      <c r="U33" s="11">
        <v>100</v>
      </c>
      <c r="V33" s="11">
        <v>28</v>
      </c>
      <c r="W33" s="11">
        <v>60</v>
      </c>
      <c r="X33" s="14">
        <v>1622.9</v>
      </c>
      <c r="Y33" s="11">
        <v>881.14</v>
      </c>
      <c r="Z33" s="11">
        <v>1355.6000000000001</v>
      </c>
      <c r="AA33" s="11">
        <v>1152.26</v>
      </c>
      <c r="AB33" s="11">
        <v>1694.5</v>
      </c>
      <c r="AC33" s="11">
        <v>2033.3999999999999</v>
      </c>
    </row>
    <row r="34" spans="1:29" ht="15.6" x14ac:dyDescent="0.3">
      <c r="A34" s="5" t="s">
        <v>33</v>
      </c>
      <c r="B34" s="6">
        <v>20</v>
      </c>
      <c r="C34" s="15" t="s">
        <v>22</v>
      </c>
      <c r="D34" s="8">
        <v>14</v>
      </c>
      <c r="E34" s="7" t="s">
        <v>46</v>
      </c>
      <c r="F34" s="7" t="s">
        <v>54</v>
      </c>
      <c r="G34" s="9">
        <v>6778</v>
      </c>
      <c r="H34" s="10" t="s">
        <v>32</v>
      </c>
      <c r="I34" s="11">
        <v>132</v>
      </c>
      <c r="J34" s="11">
        <v>400</v>
      </c>
      <c r="K34" s="11">
        <v>50</v>
      </c>
      <c r="L34" s="11">
        <v>250</v>
      </c>
      <c r="M34" s="12">
        <v>134</v>
      </c>
      <c r="N34" s="11">
        <v>65</v>
      </c>
      <c r="O34" s="11">
        <v>134</v>
      </c>
      <c r="P34" s="11">
        <v>6</v>
      </c>
      <c r="Q34" s="13" t="s">
        <v>41</v>
      </c>
      <c r="R34" s="6">
        <v>295.41000000000003</v>
      </c>
      <c r="S34" s="7">
        <v>377</v>
      </c>
      <c r="T34" s="11">
        <v>263.89999999999998</v>
      </c>
      <c r="U34" s="11">
        <v>100</v>
      </c>
      <c r="V34" s="11">
        <v>28</v>
      </c>
      <c r="W34" s="11">
        <v>60</v>
      </c>
      <c r="X34" s="14">
        <v>1622.9</v>
      </c>
      <c r="Y34" s="11">
        <v>881.14</v>
      </c>
      <c r="Z34" s="11">
        <v>1355.6000000000001</v>
      </c>
      <c r="AA34" s="11">
        <v>1152.26</v>
      </c>
      <c r="AB34" s="11">
        <v>1694.5</v>
      </c>
      <c r="AC34" s="11">
        <v>2033.3999999999999</v>
      </c>
    </row>
    <row r="35" spans="1:29" ht="15.6" x14ac:dyDescent="0.3">
      <c r="A35" s="5" t="s">
        <v>33</v>
      </c>
      <c r="B35" s="6">
        <v>21</v>
      </c>
      <c r="C35" s="15" t="s">
        <v>22</v>
      </c>
      <c r="D35" s="8">
        <v>15</v>
      </c>
      <c r="E35" s="7" t="s">
        <v>46</v>
      </c>
      <c r="F35" s="7" t="s">
        <v>49</v>
      </c>
      <c r="G35" s="9">
        <v>6778</v>
      </c>
      <c r="H35" s="10" t="s">
        <v>32</v>
      </c>
      <c r="I35" s="11">
        <v>132</v>
      </c>
      <c r="J35" s="11">
        <v>400</v>
      </c>
      <c r="K35" s="11">
        <v>50</v>
      </c>
      <c r="L35" s="11">
        <v>250</v>
      </c>
      <c r="M35" s="12">
        <v>134</v>
      </c>
      <c r="N35" s="11">
        <v>65</v>
      </c>
      <c r="O35" s="11">
        <v>134</v>
      </c>
      <c r="P35" s="11">
        <v>6</v>
      </c>
      <c r="Q35" s="13" t="s">
        <v>42</v>
      </c>
      <c r="R35" s="6">
        <v>295.41000000000003</v>
      </c>
      <c r="S35" s="7">
        <v>377</v>
      </c>
      <c r="T35" s="11">
        <v>263.89999999999998</v>
      </c>
      <c r="U35" s="11">
        <v>100</v>
      </c>
      <c r="V35" s="11">
        <v>28</v>
      </c>
      <c r="W35" s="11">
        <v>60</v>
      </c>
      <c r="X35" s="14">
        <v>1622.9</v>
      </c>
      <c r="Y35" s="11">
        <v>881.14</v>
      </c>
      <c r="Z35" s="11">
        <v>1355.6000000000001</v>
      </c>
      <c r="AA35" s="11">
        <v>1152.26</v>
      </c>
      <c r="AB35" s="11">
        <v>1694.5</v>
      </c>
      <c r="AC35" s="11">
        <v>2033.3999999999999</v>
      </c>
    </row>
    <row r="36" spans="1:29" ht="15.6" x14ac:dyDescent="0.3">
      <c r="A36" s="5" t="s">
        <v>33</v>
      </c>
      <c r="B36" s="6">
        <v>25</v>
      </c>
      <c r="C36" s="15" t="s">
        <v>22</v>
      </c>
      <c r="D36" s="8">
        <v>16</v>
      </c>
      <c r="E36" s="7" t="s">
        <v>46</v>
      </c>
      <c r="F36" s="7" t="s">
        <v>54</v>
      </c>
      <c r="G36" s="9">
        <v>6778</v>
      </c>
      <c r="H36" s="10" t="s">
        <v>32</v>
      </c>
      <c r="I36" s="11">
        <v>132</v>
      </c>
      <c r="J36" s="11">
        <v>400</v>
      </c>
      <c r="K36" s="11">
        <v>50</v>
      </c>
      <c r="L36" s="11">
        <v>250</v>
      </c>
      <c r="M36" s="12">
        <v>134</v>
      </c>
      <c r="N36" s="11">
        <v>65</v>
      </c>
      <c r="O36" s="11">
        <v>134</v>
      </c>
      <c r="P36" s="11">
        <v>6</v>
      </c>
      <c r="Q36" s="13" t="s">
        <v>43</v>
      </c>
      <c r="R36" s="6">
        <v>295.41000000000003</v>
      </c>
      <c r="S36" s="7">
        <v>377</v>
      </c>
      <c r="T36" s="11">
        <v>263.89999999999998</v>
      </c>
      <c r="U36" s="11">
        <v>100</v>
      </c>
      <c r="V36" s="11">
        <v>28</v>
      </c>
      <c r="W36" s="11">
        <v>60</v>
      </c>
      <c r="X36" s="14">
        <v>1622.9</v>
      </c>
      <c r="Y36" s="11">
        <v>881.14</v>
      </c>
      <c r="Z36" s="11">
        <v>1355.6000000000001</v>
      </c>
      <c r="AA36" s="11">
        <v>1152.26</v>
      </c>
      <c r="AB36" s="11">
        <v>1694.5</v>
      </c>
      <c r="AC36" s="11">
        <v>2033.3999999999999</v>
      </c>
    </row>
    <row r="37" spans="1:29" ht="15.6" x14ac:dyDescent="0.3">
      <c r="A37" s="5" t="s">
        <v>35</v>
      </c>
      <c r="B37" s="6">
        <v>8</v>
      </c>
      <c r="C37" s="7" t="s">
        <v>24</v>
      </c>
      <c r="D37" s="8">
        <v>17</v>
      </c>
      <c r="E37" s="7" t="s">
        <v>46</v>
      </c>
      <c r="F37" s="7" t="s">
        <v>53</v>
      </c>
      <c r="G37" s="9">
        <v>6543</v>
      </c>
      <c r="H37" s="10" t="s">
        <v>32</v>
      </c>
      <c r="I37" s="11">
        <v>132</v>
      </c>
      <c r="J37" s="11">
        <v>400</v>
      </c>
      <c r="K37" s="11">
        <v>50</v>
      </c>
      <c r="L37" s="11">
        <v>250</v>
      </c>
      <c r="M37" s="12">
        <v>121</v>
      </c>
      <c r="N37" s="11"/>
      <c r="O37" s="11">
        <v>51</v>
      </c>
      <c r="P37" s="11">
        <v>51</v>
      </c>
      <c r="Q37" s="13" t="s">
        <v>40</v>
      </c>
      <c r="R37" s="6">
        <v>295.41000000000003</v>
      </c>
      <c r="S37" s="7">
        <v>389</v>
      </c>
      <c r="T37" s="11">
        <v>272.29999999999995</v>
      </c>
      <c r="U37" s="11">
        <v>100</v>
      </c>
      <c r="V37" s="11">
        <v>29</v>
      </c>
      <c r="W37" s="11">
        <v>61</v>
      </c>
      <c r="X37" s="14">
        <v>1517.3</v>
      </c>
      <c r="Y37" s="11">
        <v>850.59</v>
      </c>
      <c r="Z37" s="11">
        <v>1308.6000000000001</v>
      </c>
      <c r="AA37" s="11">
        <v>1112.3100000000002</v>
      </c>
      <c r="AB37" s="11">
        <v>1635.75</v>
      </c>
      <c r="AC37" s="11">
        <v>1962.8999999999999</v>
      </c>
    </row>
    <row r="38" spans="1:29" ht="15.6" x14ac:dyDescent="0.3">
      <c r="A38" s="5" t="s">
        <v>35</v>
      </c>
      <c r="B38" s="6">
        <v>20</v>
      </c>
      <c r="C38" s="15" t="s">
        <v>24</v>
      </c>
      <c r="D38" s="8">
        <v>18</v>
      </c>
      <c r="E38" s="7" t="s">
        <v>46</v>
      </c>
      <c r="F38" s="7" t="s">
        <v>49</v>
      </c>
      <c r="G38" s="9">
        <v>6543</v>
      </c>
      <c r="H38" s="10" t="s">
        <v>32</v>
      </c>
      <c r="I38" s="11">
        <v>132</v>
      </c>
      <c r="J38" s="11">
        <v>400</v>
      </c>
      <c r="K38" s="11">
        <v>50</v>
      </c>
      <c r="L38" s="11">
        <v>250</v>
      </c>
      <c r="M38" s="12">
        <v>121</v>
      </c>
      <c r="N38" s="11"/>
      <c r="O38" s="11">
        <v>51</v>
      </c>
      <c r="P38" s="11">
        <v>51</v>
      </c>
      <c r="Q38" s="13" t="s">
        <v>41</v>
      </c>
      <c r="R38" s="6">
        <v>295.41000000000003</v>
      </c>
      <c r="S38" s="7">
        <v>389</v>
      </c>
      <c r="T38" s="11">
        <v>272.29999999999995</v>
      </c>
      <c r="U38" s="11">
        <v>100</v>
      </c>
      <c r="V38" s="11">
        <v>29</v>
      </c>
      <c r="W38" s="11">
        <v>61</v>
      </c>
      <c r="X38" s="14">
        <v>1517.3</v>
      </c>
      <c r="Y38" s="11">
        <v>850.59</v>
      </c>
      <c r="Z38" s="11">
        <v>1308.6000000000001</v>
      </c>
      <c r="AA38" s="11">
        <v>1112.3100000000002</v>
      </c>
      <c r="AB38" s="11">
        <v>1635.75</v>
      </c>
      <c r="AC38" s="11">
        <v>1962.8999999999999</v>
      </c>
    </row>
    <row r="39" spans="1:29" ht="15.6" x14ac:dyDescent="0.3">
      <c r="A39" s="5" t="s">
        <v>35</v>
      </c>
      <c r="B39" s="6">
        <v>22</v>
      </c>
      <c r="C39" s="15" t="s">
        <v>24</v>
      </c>
      <c r="D39" s="8">
        <v>12.9</v>
      </c>
      <c r="E39" s="7" t="s">
        <v>46</v>
      </c>
      <c r="F39" s="7" t="s">
        <v>50</v>
      </c>
      <c r="G39" s="9">
        <v>6543</v>
      </c>
      <c r="H39" s="10" t="s">
        <v>32</v>
      </c>
      <c r="I39" s="11">
        <v>132</v>
      </c>
      <c r="J39" s="11">
        <v>400</v>
      </c>
      <c r="K39" s="11">
        <v>50</v>
      </c>
      <c r="L39" s="11">
        <v>250</v>
      </c>
      <c r="M39" s="12">
        <v>121</v>
      </c>
      <c r="N39" s="11">
        <v>33</v>
      </c>
      <c r="O39" s="11">
        <v>51</v>
      </c>
      <c r="P39" s="11">
        <v>51</v>
      </c>
      <c r="Q39" s="13" t="s">
        <v>42</v>
      </c>
      <c r="R39" s="6">
        <v>295.41000000000003</v>
      </c>
      <c r="S39" s="7">
        <v>389</v>
      </c>
      <c r="T39" s="11">
        <v>272.29999999999995</v>
      </c>
      <c r="U39" s="11">
        <v>100</v>
      </c>
      <c r="V39" s="11">
        <v>29</v>
      </c>
      <c r="W39" s="11">
        <v>61</v>
      </c>
      <c r="X39" s="14">
        <v>1550.3</v>
      </c>
      <c r="Y39" s="11">
        <v>850.59</v>
      </c>
      <c r="Z39" s="11">
        <v>1308.6000000000001</v>
      </c>
      <c r="AA39" s="11">
        <v>1112.3100000000002</v>
      </c>
      <c r="AB39" s="11">
        <v>1635.75</v>
      </c>
      <c r="AC39" s="11">
        <v>1962.8999999999999</v>
      </c>
    </row>
    <row r="40" spans="1:29" ht="15.6" x14ac:dyDescent="0.3">
      <c r="A40" s="5" t="s">
        <v>35</v>
      </c>
      <c r="B40" s="6">
        <v>23</v>
      </c>
      <c r="C40" s="15" t="s">
        <v>24</v>
      </c>
      <c r="D40" s="8">
        <v>12.9</v>
      </c>
      <c r="E40" s="7" t="s">
        <v>46</v>
      </c>
      <c r="F40" s="7" t="s">
        <v>51</v>
      </c>
      <c r="G40" s="9">
        <v>6543</v>
      </c>
      <c r="H40" s="10" t="s">
        <v>32</v>
      </c>
      <c r="I40" s="11">
        <v>132</v>
      </c>
      <c r="J40" s="11">
        <v>400</v>
      </c>
      <c r="K40" s="11">
        <v>50</v>
      </c>
      <c r="L40" s="11">
        <v>250</v>
      </c>
      <c r="M40" s="12">
        <v>121</v>
      </c>
      <c r="N40" s="11">
        <v>33</v>
      </c>
      <c r="O40" s="11">
        <v>51</v>
      </c>
      <c r="P40" s="11">
        <v>51</v>
      </c>
      <c r="Q40" s="13" t="s">
        <v>43</v>
      </c>
      <c r="R40" s="6">
        <v>295.41000000000003</v>
      </c>
      <c r="S40" s="7">
        <v>389</v>
      </c>
      <c r="T40" s="11">
        <v>272.29999999999995</v>
      </c>
      <c r="U40" s="11">
        <v>100</v>
      </c>
      <c r="V40" s="11">
        <v>29</v>
      </c>
      <c r="W40" s="11">
        <v>61</v>
      </c>
      <c r="X40" s="14">
        <v>1550.3</v>
      </c>
      <c r="Y40" s="11">
        <v>850.59</v>
      </c>
      <c r="Z40" s="11">
        <v>1308.6000000000001</v>
      </c>
      <c r="AA40" s="11">
        <v>1112.3100000000002</v>
      </c>
      <c r="AB40" s="11">
        <v>1635.75</v>
      </c>
      <c r="AC40" s="11">
        <v>1962.8999999999999</v>
      </c>
    </row>
    <row r="41" spans="1:29" ht="15.6" x14ac:dyDescent="0.3">
      <c r="A41" s="5" t="s">
        <v>36</v>
      </c>
      <c r="B41" s="6">
        <v>25</v>
      </c>
      <c r="C41" s="15" t="s">
        <v>22</v>
      </c>
      <c r="D41" s="8">
        <v>12.9</v>
      </c>
      <c r="E41" s="7" t="s">
        <v>46</v>
      </c>
      <c r="F41" s="7" t="s">
        <v>51</v>
      </c>
      <c r="G41" s="9">
        <v>8633</v>
      </c>
      <c r="H41" s="10" t="s">
        <v>32</v>
      </c>
      <c r="I41" s="11">
        <v>132</v>
      </c>
      <c r="J41" s="11">
        <v>400</v>
      </c>
      <c r="K41" s="11">
        <v>50</v>
      </c>
      <c r="L41" s="11">
        <v>250</v>
      </c>
      <c r="M41" s="12">
        <v>134</v>
      </c>
      <c r="N41" s="11"/>
      <c r="O41" s="11">
        <v>134</v>
      </c>
      <c r="P41" s="11">
        <v>6</v>
      </c>
      <c r="Q41" s="13" t="s">
        <v>42</v>
      </c>
      <c r="R41" s="6">
        <v>295.41000000000003</v>
      </c>
      <c r="S41" s="7">
        <v>234</v>
      </c>
      <c r="T41" s="11">
        <v>163.79999999999998</v>
      </c>
      <c r="U41" s="11">
        <v>100</v>
      </c>
      <c r="V41" s="11">
        <v>23</v>
      </c>
      <c r="W41" s="11">
        <v>55</v>
      </c>
      <c r="X41" s="14">
        <v>1447.8</v>
      </c>
      <c r="Y41" s="11">
        <v>1122.29</v>
      </c>
      <c r="Z41" s="11">
        <v>1726.6000000000001</v>
      </c>
      <c r="AA41" s="11">
        <v>1467.6100000000001</v>
      </c>
      <c r="AB41" s="11">
        <v>2158.25</v>
      </c>
      <c r="AC41" s="11">
        <v>2589.9</v>
      </c>
    </row>
    <row r="42" spans="1:29" ht="15.6" x14ac:dyDescent="0.3">
      <c r="A42" s="5" t="s">
        <v>36</v>
      </c>
      <c r="B42" s="6">
        <v>26</v>
      </c>
      <c r="C42" s="15" t="s">
        <v>22</v>
      </c>
      <c r="D42" s="8">
        <v>18</v>
      </c>
      <c r="E42" s="7" t="s">
        <v>46</v>
      </c>
      <c r="F42" s="7" t="s">
        <v>52</v>
      </c>
      <c r="G42" s="9">
        <v>8633</v>
      </c>
      <c r="H42" s="10" t="s">
        <v>32</v>
      </c>
      <c r="I42" s="11">
        <v>132</v>
      </c>
      <c r="J42" s="11">
        <v>400</v>
      </c>
      <c r="K42" s="11">
        <v>50</v>
      </c>
      <c r="L42" s="11">
        <v>250</v>
      </c>
      <c r="M42" s="12">
        <v>134</v>
      </c>
      <c r="N42" s="11"/>
      <c r="O42" s="11">
        <v>134</v>
      </c>
      <c r="P42" s="11">
        <v>6</v>
      </c>
      <c r="Q42" s="13" t="s">
        <v>42</v>
      </c>
      <c r="R42" s="6">
        <v>295.41000000000003</v>
      </c>
      <c r="S42" s="7">
        <v>234</v>
      </c>
      <c r="T42" s="11">
        <v>163.79999999999998</v>
      </c>
      <c r="U42" s="11">
        <v>100</v>
      </c>
      <c r="V42" s="11">
        <v>23</v>
      </c>
      <c r="W42" s="11">
        <v>55</v>
      </c>
      <c r="X42" s="14">
        <v>1447.8</v>
      </c>
      <c r="Y42" s="11">
        <v>1122.29</v>
      </c>
      <c r="Z42" s="11">
        <v>1726.6000000000001</v>
      </c>
      <c r="AA42" s="11">
        <v>1467.6100000000001</v>
      </c>
      <c r="AB42" s="11">
        <v>2158.25</v>
      </c>
      <c r="AC42" s="11">
        <v>2589.9</v>
      </c>
    </row>
    <row r="43" spans="1:29" ht="15.6" x14ac:dyDescent="0.3">
      <c r="A43" s="5" t="s">
        <v>36</v>
      </c>
      <c r="B43" s="6">
        <v>27</v>
      </c>
      <c r="C43" s="15" t="s">
        <v>22</v>
      </c>
      <c r="D43" s="8">
        <v>19</v>
      </c>
      <c r="E43" s="7" t="s">
        <v>46</v>
      </c>
      <c r="F43" s="7" t="s">
        <v>54</v>
      </c>
      <c r="G43" s="9">
        <v>8633</v>
      </c>
      <c r="H43" s="10" t="s">
        <v>32</v>
      </c>
      <c r="I43" s="11">
        <v>132</v>
      </c>
      <c r="J43" s="11">
        <v>400</v>
      </c>
      <c r="K43" s="11">
        <v>50</v>
      </c>
      <c r="L43" s="11">
        <v>250</v>
      </c>
      <c r="M43" s="12">
        <v>134</v>
      </c>
      <c r="N43" s="11"/>
      <c r="O43" s="11">
        <v>134</v>
      </c>
      <c r="P43" s="11">
        <v>6</v>
      </c>
      <c r="Q43" s="13" t="s">
        <v>42</v>
      </c>
      <c r="R43" s="6">
        <v>295.41000000000003</v>
      </c>
      <c r="S43" s="7">
        <v>234</v>
      </c>
      <c r="T43" s="11">
        <v>163.79999999999998</v>
      </c>
      <c r="U43" s="11">
        <v>100</v>
      </c>
      <c r="V43" s="11">
        <v>23</v>
      </c>
      <c r="W43" s="11">
        <v>55</v>
      </c>
      <c r="X43" s="14">
        <v>1447.8</v>
      </c>
      <c r="Y43" s="11">
        <v>1122.29</v>
      </c>
      <c r="Z43" s="11">
        <v>1726.6000000000001</v>
      </c>
      <c r="AA43" s="11">
        <v>1467.6100000000001</v>
      </c>
      <c r="AB43" s="11">
        <v>2158.25</v>
      </c>
      <c r="AC43" s="11">
        <v>2589.9</v>
      </c>
    </row>
    <row r="44" spans="1:29" ht="15.6" x14ac:dyDescent="0.3">
      <c r="A44" s="5" t="s">
        <v>36</v>
      </c>
      <c r="B44" s="6">
        <v>27</v>
      </c>
      <c r="C44" s="15" t="s">
        <v>22</v>
      </c>
      <c r="D44" s="8">
        <v>20</v>
      </c>
      <c r="E44" s="7" t="s">
        <v>46</v>
      </c>
      <c r="F44" s="7" t="s">
        <v>54</v>
      </c>
      <c r="G44" s="9">
        <v>8633</v>
      </c>
      <c r="H44" s="10" t="s">
        <v>32</v>
      </c>
      <c r="I44" s="11">
        <v>132</v>
      </c>
      <c r="J44" s="11">
        <v>400</v>
      </c>
      <c r="K44" s="11">
        <v>50</v>
      </c>
      <c r="L44" s="11">
        <v>250</v>
      </c>
      <c r="M44" s="12">
        <v>134</v>
      </c>
      <c r="N44" s="11"/>
      <c r="O44" s="11">
        <v>134</v>
      </c>
      <c r="P44" s="11">
        <v>6</v>
      </c>
      <c r="Q44" s="13" t="s">
        <v>42</v>
      </c>
      <c r="R44" s="6">
        <v>295.41000000000003</v>
      </c>
      <c r="S44" s="7">
        <v>234</v>
      </c>
      <c r="T44" s="11">
        <v>163.79999999999998</v>
      </c>
      <c r="U44" s="11">
        <v>100</v>
      </c>
      <c r="V44" s="11">
        <v>23</v>
      </c>
      <c r="W44" s="11">
        <v>55</v>
      </c>
      <c r="X44" s="14">
        <v>1447.8</v>
      </c>
      <c r="Y44" s="11">
        <v>1122.29</v>
      </c>
      <c r="Z44" s="11">
        <v>1726.6000000000001</v>
      </c>
      <c r="AA44" s="11">
        <v>1467.6100000000001</v>
      </c>
      <c r="AB44" s="11">
        <v>2158.25</v>
      </c>
      <c r="AC44" s="11">
        <v>2589.9</v>
      </c>
    </row>
    <row r="45" spans="1:29" ht="15.6" x14ac:dyDescent="0.3">
      <c r="A45" s="5" t="s">
        <v>37</v>
      </c>
      <c r="B45" s="6">
        <v>1</v>
      </c>
      <c r="C45" s="15" t="s">
        <v>22</v>
      </c>
      <c r="D45" s="8">
        <v>21</v>
      </c>
      <c r="E45" s="7" t="s">
        <v>46</v>
      </c>
      <c r="F45" s="7" t="s">
        <v>54</v>
      </c>
      <c r="G45" s="9">
        <v>5556</v>
      </c>
      <c r="H45" s="10" t="s">
        <v>27</v>
      </c>
      <c r="I45" s="11">
        <v>132</v>
      </c>
      <c r="J45" s="11">
        <v>400</v>
      </c>
      <c r="K45" s="11">
        <v>50</v>
      </c>
      <c r="L45" s="11">
        <v>250</v>
      </c>
      <c r="M45" s="12">
        <v>120</v>
      </c>
      <c r="N45" s="11">
        <v>65</v>
      </c>
      <c r="O45" s="11">
        <v>134</v>
      </c>
      <c r="P45" s="11">
        <v>6</v>
      </c>
      <c r="Q45" s="13" t="s">
        <v>40</v>
      </c>
      <c r="R45" s="6">
        <v>295.41000000000003</v>
      </c>
      <c r="S45" s="7">
        <v>343</v>
      </c>
      <c r="T45" s="11">
        <v>240.1</v>
      </c>
      <c r="U45" s="11">
        <v>100</v>
      </c>
      <c r="V45" s="11">
        <v>22</v>
      </c>
      <c r="W45" s="11">
        <v>54</v>
      </c>
      <c r="X45" s="14">
        <v>1573.1</v>
      </c>
      <c r="Y45" s="11">
        <v>722.28</v>
      </c>
      <c r="Z45" s="11">
        <v>1111.2</v>
      </c>
      <c r="AA45" s="11">
        <v>944.5200000000001</v>
      </c>
      <c r="AB45" s="11">
        <v>1389</v>
      </c>
      <c r="AC45" s="11">
        <v>1666.8</v>
      </c>
    </row>
    <row r="46" spans="1:29" ht="15.6" x14ac:dyDescent="0.3">
      <c r="A46" s="5" t="s">
        <v>37</v>
      </c>
      <c r="B46" s="6">
        <v>2</v>
      </c>
      <c r="C46" s="15" t="s">
        <v>22</v>
      </c>
      <c r="D46" s="8">
        <v>22</v>
      </c>
      <c r="E46" s="7" t="s">
        <v>46</v>
      </c>
      <c r="F46" s="7" t="s">
        <v>54</v>
      </c>
      <c r="G46" s="9">
        <v>5556</v>
      </c>
      <c r="H46" s="10" t="s">
        <v>27</v>
      </c>
      <c r="I46" s="11">
        <v>132</v>
      </c>
      <c r="J46" s="11">
        <v>400</v>
      </c>
      <c r="K46" s="11">
        <v>50</v>
      </c>
      <c r="L46" s="11">
        <v>250</v>
      </c>
      <c r="M46" s="12">
        <v>120</v>
      </c>
      <c r="N46" s="11">
        <v>65</v>
      </c>
      <c r="O46" s="11">
        <v>134</v>
      </c>
      <c r="P46" s="11">
        <v>6</v>
      </c>
      <c r="Q46" s="13" t="s">
        <v>40</v>
      </c>
      <c r="R46" s="6">
        <v>295.41000000000003</v>
      </c>
      <c r="S46" s="7">
        <v>343</v>
      </c>
      <c r="T46" s="11">
        <v>240.1</v>
      </c>
      <c r="U46" s="11">
        <v>100</v>
      </c>
      <c r="V46" s="11">
        <v>22</v>
      </c>
      <c r="W46" s="11">
        <v>54</v>
      </c>
      <c r="X46" s="14">
        <v>1573.1</v>
      </c>
      <c r="Y46" s="11">
        <v>722.28</v>
      </c>
      <c r="Z46" s="11">
        <v>1111.2</v>
      </c>
      <c r="AA46" s="11">
        <v>944.5200000000001</v>
      </c>
      <c r="AB46" s="11">
        <v>1389</v>
      </c>
      <c r="AC46" s="11">
        <v>1666.8</v>
      </c>
    </row>
    <row r="47" spans="1:29" ht="15.6" x14ac:dyDescent="0.3">
      <c r="A47" s="5" t="s">
        <v>37</v>
      </c>
      <c r="B47" s="6">
        <v>10</v>
      </c>
      <c r="C47" s="15" t="s">
        <v>22</v>
      </c>
      <c r="D47" s="8">
        <v>23</v>
      </c>
      <c r="E47" s="7" t="s">
        <v>46</v>
      </c>
      <c r="F47" s="7" t="s">
        <v>54</v>
      </c>
      <c r="G47" s="9">
        <v>6433</v>
      </c>
      <c r="H47" s="10" t="s">
        <v>29</v>
      </c>
      <c r="I47" s="11">
        <v>132</v>
      </c>
      <c r="J47" s="11">
        <v>399</v>
      </c>
      <c r="K47" s="11">
        <v>50</v>
      </c>
      <c r="L47" s="11">
        <v>250</v>
      </c>
      <c r="M47" s="12">
        <v>134</v>
      </c>
      <c r="N47" s="11"/>
      <c r="O47" s="11">
        <v>134</v>
      </c>
      <c r="P47" s="11">
        <v>6</v>
      </c>
      <c r="Q47" s="13" t="s">
        <v>41</v>
      </c>
      <c r="R47" s="6">
        <v>295.41000000000003</v>
      </c>
      <c r="S47" s="7">
        <v>343</v>
      </c>
      <c r="T47" s="11">
        <v>240.1</v>
      </c>
      <c r="U47" s="11">
        <v>100</v>
      </c>
      <c r="V47" s="11">
        <v>25</v>
      </c>
      <c r="W47" s="11">
        <v>57</v>
      </c>
      <c r="X47" s="14">
        <v>1527.1</v>
      </c>
      <c r="Y47" s="11">
        <v>836.29000000000008</v>
      </c>
      <c r="Z47" s="11">
        <v>1286.6000000000001</v>
      </c>
      <c r="AA47" s="11">
        <v>1093.6100000000001</v>
      </c>
      <c r="AB47" s="11">
        <v>1608.25</v>
      </c>
      <c r="AC47" s="11">
        <v>1929.8999999999999</v>
      </c>
    </row>
    <row r="48" spans="1:29" ht="15.6" x14ac:dyDescent="0.3">
      <c r="A48" s="5" t="s">
        <v>37</v>
      </c>
      <c r="B48" s="6">
        <v>10</v>
      </c>
      <c r="C48" s="7" t="s">
        <v>24</v>
      </c>
      <c r="D48" s="8">
        <v>12.9</v>
      </c>
      <c r="E48" s="7" t="s">
        <v>46</v>
      </c>
      <c r="F48" s="7" t="s">
        <v>54</v>
      </c>
      <c r="G48" s="9">
        <v>3456</v>
      </c>
      <c r="H48" s="10" t="s">
        <v>34</v>
      </c>
      <c r="I48" s="11">
        <v>132</v>
      </c>
      <c r="J48" s="11">
        <v>400</v>
      </c>
      <c r="K48" s="11">
        <v>50</v>
      </c>
      <c r="L48" s="11">
        <v>250</v>
      </c>
      <c r="M48" s="12">
        <v>128</v>
      </c>
      <c r="N48" s="11">
        <v>65</v>
      </c>
      <c r="O48" s="11">
        <v>134</v>
      </c>
      <c r="P48" s="11">
        <v>6</v>
      </c>
      <c r="Q48" s="13" t="s">
        <v>43</v>
      </c>
      <c r="R48" s="6">
        <v>295.41000000000003</v>
      </c>
      <c r="S48" s="7">
        <v>343</v>
      </c>
      <c r="T48" s="11">
        <v>240.1</v>
      </c>
      <c r="U48" s="11">
        <v>100</v>
      </c>
      <c r="V48" s="11">
        <v>24</v>
      </c>
      <c r="W48" s="11">
        <v>56</v>
      </c>
      <c r="X48" s="14">
        <v>1585.1</v>
      </c>
      <c r="Y48" s="11">
        <v>449.28000000000003</v>
      </c>
      <c r="Z48" s="11">
        <v>691.2</v>
      </c>
      <c r="AA48" s="11">
        <v>587.5200000000001</v>
      </c>
      <c r="AB48" s="11">
        <v>864</v>
      </c>
      <c r="AC48" s="11">
        <v>1036.8</v>
      </c>
    </row>
    <row r="49" spans="1:29" ht="15.6" x14ac:dyDescent="0.3">
      <c r="A49" s="5" t="s">
        <v>37</v>
      </c>
      <c r="B49" s="6">
        <v>11</v>
      </c>
      <c r="C49" s="15" t="s">
        <v>22</v>
      </c>
      <c r="D49" s="8">
        <v>13</v>
      </c>
      <c r="E49" s="7" t="s">
        <v>46</v>
      </c>
      <c r="F49" s="7" t="s">
        <v>54</v>
      </c>
      <c r="G49" s="9">
        <v>6433</v>
      </c>
      <c r="H49" s="10" t="s">
        <v>29</v>
      </c>
      <c r="I49" s="11">
        <v>132</v>
      </c>
      <c r="J49" s="11">
        <v>399</v>
      </c>
      <c r="K49" s="11">
        <v>50</v>
      </c>
      <c r="L49" s="11">
        <v>250</v>
      </c>
      <c r="M49" s="12">
        <v>134</v>
      </c>
      <c r="N49" s="11"/>
      <c r="O49" s="11">
        <v>134</v>
      </c>
      <c r="P49" s="11">
        <v>6</v>
      </c>
      <c r="Q49" s="13" t="s">
        <v>41</v>
      </c>
      <c r="R49" s="6">
        <v>295.41000000000003</v>
      </c>
      <c r="S49" s="7">
        <v>343</v>
      </c>
      <c r="T49" s="11">
        <v>240.1</v>
      </c>
      <c r="U49" s="11">
        <v>100</v>
      </c>
      <c r="V49" s="11">
        <v>25</v>
      </c>
      <c r="W49" s="11">
        <v>57</v>
      </c>
      <c r="X49" s="14">
        <v>1527.1</v>
      </c>
      <c r="Y49" s="11">
        <v>836.29000000000008</v>
      </c>
      <c r="Z49" s="11">
        <v>1286.6000000000001</v>
      </c>
      <c r="AA49" s="11">
        <v>1093.6100000000001</v>
      </c>
      <c r="AB49" s="11">
        <v>1608.25</v>
      </c>
      <c r="AC49" s="11">
        <v>1929.8999999999999</v>
      </c>
    </row>
    <row r="50" spans="1:29" ht="15.6" x14ac:dyDescent="0.3">
      <c r="A50" s="5" t="s">
        <v>37</v>
      </c>
      <c r="B50" s="6">
        <v>28</v>
      </c>
      <c r="C50" s="15" t="s">
        <v>24</v>
      </c>
      <c r="D50" s="8">
        <v>14</v>
      </c>
      <c r="E50" s="7" t="s">
        <v>46</v>
      </c>
      <c r="F50" s="7" t="s">
        <v>54</v>
      </c>
      <c r="G50" s="9">
        <v>3456</v>
      </c>
      <c r="H50" s="10" t="s">
        <v>34</v>
      </c>
      <c r="I50" s="11">
        <v>132</v>
      </c>
      <c r="J50" s="11">
        <v>400</v>
      </c>
      <c r="K50" s="11">
        <v>50</v>
      </c>
      <c r="L50" s="11">
        <v>250</v>
      </c>
      <c r="M50" s="12">
        <v>128</v>
      </c>
      <c r="N50" s="11"/>
      <c r="O50" s="11">
        <v>134</v>
      </c>
      <c r="P50" s="11">
        <v>6</v>
      </c>
      <c r="Q50" s="13" t="s">
        <v>43</v>
      </c>
      <c r="R50" s="6">
        <v>295.41000000000003</v>
      </c>
      <c r="S50" s="7">
        <v>343</v>
      </c>
      <c r="T50" s="11">
        <v>240.1</v>
      </c>
      <c r="U50" s="11">
        <v>100</v>
      </c>
      <c r="V50" s="11">
        <v>24</v>
      </c>
      <c r="W50" s="11">
        <v>56</v>
      </c>
      <c r="X50" s="14">
        <v>1520.1</v>
      </c>
      <c r="Y50" s="11">
        <v>449.28000000000003</v>
      </c>
      <c r="Z50" s="11">
        <v>691.2</v>
      </c>
      <c r="AA50" s="11">
        <v>587.5200000000001</v>
      </c>
      <c r="AB50" s="11">
        <v>864</v>
      </c>
      <c r="AC50" s="11">
        <v>1036.8</v>
      </c>
    </row>
    <row r="51" spans="1:29" ht="15.6" x14ac:dyDescent="0.3">
      <c r="A51" s="5" t="s">
        <v>37</v>
      </c>
      <c r="B51" s="6">
        <v>28</v>
      </c>
      <c r="C51" s="15" t="s">
        <v>24</v>
      </c>
      <c r="D51" s="8">
        <v>15</v>
      </c>
      <c r="E51" s="7" t="s">
        <v>46</v>
      </c>
      <c r="F51" s="7" t="s">
        <v>54</v>
      </c>
      <c r="G51" s="9">
        <v>3456</v>
      </c>
      <c r="H51" s="10" t="s">
        <v>34</v>
      </c>
      <c r="I51" s="11">
        <v>132</v>
      </c>
      <c r="J51" s="11">
        <v>400</v>
      </c>
      <c r="K51" s="11">
        <v>50</v>
      </c>
      <c r="L51" s="11">
        <v>250</v>
      </c>
      <c r="M51" s="12">
        <v>128</v>
      </c>
      <c r="N51" s="11"/>
      <c r="O51" s="11">
        <v>134</v>
      </c>
      <c r="P51" s="11">
        <v>6</v>
      </c>
      <c r="Q51" s="13" t="s">
        <v>43</v>
      </c>
      <c r="R51" s="6">
        <v>295.41000000000003</v>
      </c>
      <c r="S51" s="7">
        <v>343</v>
      </c>
      <c r="T51" s="11">
        <v>240.1</v>
      </c>
      <c r="U51" s="11">
        <v>100</v>
      </c>
      <c r="V51" s="11">
        <v>24</v>
      </c>
      <c r="W51" s="11">
        <v>56</v>
      </c>
      <c r="X51" s="14">
        <v>1520.1</v>
      </c>
      <c r="Y51" s="11">
        <v>449.28000000000003</v>
      </c>
      <c r="Z51" s="11">
        <v>691.2</v>
      </c>
      <c r="AA51" s="11">
        <v>587.5200000000001</v>
      </c>
      <c r="AB51" s="11">
        <v>864</v>
      </c>
      <c r="AC51" s="11">
        <v>1036.8</v>
      </c>
    </row>
    <row r="52" spans="1:29" ht="15.6" x14ac:dyDescent="0.3">
      <c r="A52" s="5" t="s">
        <v>37</v>
      </c>
      <c r="B52" s="6">
        <v>29</v>
      </c>
      <c r="C52" s="15" t="s">
        <v>24</v>
      </c>
      <c r="D52" s="8">
        <v>16</v>
      </c>
      <c r="E52" s="7" t="s">
        <v>46</v>
      </c>
      <c r="F52" s="7" t="s">
        <v>54</v>
      </c>
      <c r="G52" s="9">
        <v>3456</v>
      </c>
      <c r="H52" s="10" t="s">
        <v>34</v>
      </c>
      <c r="I52" s="11">
        <v>132</v>
      </c>
      <c r="J52" s="11">
        <v>400</v>
      </c>
      <c r="K52" s="11">
        <v>50</v>
      </c>
      <c r="L52" s="11">
        <v>250</v>
      </c>
      <c r="M52" s="12">
        <v>128</v>
      </c>
      <c r="N52" s="11"/>
      <c r="O52" s="11">
        <v>134</v>
      </c>
      <c r="P52" s="11">
        <v>6</v>
      </c>
      <c r="Q52" s="13" t="s">
        <v>43</v>
      </c>
      <c r="R52" s="6">
        <v>295.41000000000003</v>
      </c>
      <c r="S52" s="7">
        <v>343</v>
      </c>
      <c r="T52" s="11">
        <v>240.1</v>
      </c>
      <c r="U52" s="11">
        <v>100</v>
      </c>
      <c r="V52" s="11">
        <v>24</v>
      </c>
      <c r="W52" s="11">
        <v>56</v>
      </c>
      <c r="X52" s="14">
        <v>1520.1</v>
      </c>
      <c r="Y52" s="11">
        <v>449.28000000000003</v>
      </c>
      <c r="Z52" s="11">
        <v>691.2</v>
      </c>
      <c r="AA52" s="11">
        <v>587.5200000000001</v>
      </c>
      <c r="AB52" s="11">
        <v>864</v>
      </c>
      <c r="AC52" s="11">
        <v>1036.8</v>
      </c>
    </row>
    <row r="53" spans="1:29" ht="15.6" x14ac:dyDescent="0.3">
      <c r="A53" s="5" t="s">
        <v>37</v>
      </c>
      <c r="B53" s="6">
        <v>1</v>
      </c>
      <c r="C53" s="15" t="s">
        <v>22</v>
      </c>
      <c r="D53" s="8">
        <v>21</v>
      </c>
      <c r="E53" s="7" t="s">
        <v>46</v>
      </c>
      <c r="F53" s="7" t="s">
        <v>54</v>
      </c>
      <c r="G53" s="9">
        <v>5556</v>
      </c>
      <c r="H53" s="10" t="s">
        <v>27</v>
      </c>
      <c r="I53" s="11">
        <v>132</v>
      </c>
      <c r="J53" s="11">
        <v>400</v>
      </c>
      <c r="K53" s="11">
        <v>50</v>
      </c>
      <c r="L53" s="11">
        <v>250</v>
      </c>
      <c r="M53" s="12">
        <v>120</v>
      </c>
      <c r="N53" s="11">
        <v>65</v>
      </c>
      <c r="O53" s="11">
        <v>134</v>
      </c>
      <c r="P53" s="11">
        <v>6</v>
      </c>
      <c r="Q53" s="13" t="s">
        <v>40</v>
      </c>
      <c r="R53" s="6">
        <v>295.41000000000003</v>
      </c>
      <c r="S53" s="7">
        <v>343</v>
      </c>
      <c r="T53" s="11">
        <v>240.1</v>
      </c>
      <c r="U53" s="11">
        <v>100</v>
      </c>
      <c r="V53" s="11">
        <v>22</v>
      </c>
      <c r="W53" s="11">
        <v>54</v>
      </c>
      <c r="X53" s="14">
        <v>1573.1</v>
      </c>
      <c r="Y53" s="11">
        <v>722.28</v>
      </c>
      <c r="Z53" s="11">
        <v>1111.2</v>
      </c>
      <c r="AA53" s="11">
        <v>944.5200000000001</v>
      </c>
      <c r="AB53" s="11">
        <v>1389</v>
      </c>
      <c r="AC53" s="11">
        <v>1666.8</v>
      </c>
    </row>
    <row r="54" spans="1:29" ht="15.6" x14ac:dyDescent="0.3">
      <c r="A54" s="5" t="s">
        <v>37</v>
      </c>
      <c r="B54" s="6">
        <v>2</v>
      </c>
      <c r="C54" s="15" t="s">
        <v>22</v>
      </c>
      <c r="D54" s="8">
        <v>22</v>
      </c>
      <c r="E54" s="7" t="s">
        <v>46</v>
      </c>
      <c r="F54" s="7" t="s">
        <v>54</v>
      </c>
      <c r="G54" s="9">
        <v>5556</v>
      </c>
      <c r="H54" s="10" t="s">
        <v>27</v>
      </c>
      <c r="I54" s="11">
        <v>132</v>
      </c>
      <c r="J54" s="11">
        <v>400</v>
      </c>
      <c r="K54" s="11">
        <v>50</v>
      </c>
      <c r="L54" s="11">
        <v>250</v>
      </c>
      <c r="M54" s="12">
        <v>120</v>
      </c>
      <c r="N54" s="11">
        <v>65</v>
      </c>
      <c r="O54" s="11">
        <v>134</v>
      </c>
      <c r="P54" s="11">
        <v>6</v>
      </c>
      <c r="Q54" s="13" t="s">
        <v>40</v>
      </c>
      <c r="R54" s="6">
        <v>295.41000000000003</v>
      </c>
      <c r="S54" s="7">
        <v>343</v>
      </c>
      <c r="T54" s="11">
        <v>240.1</v>
      </c>
      <c r="U54" s="11">
        <v>100</v>
      </c>
      <c r="V54" s="11">
        <v>22</v>
      </c>
      <c r="W54" s="11">
        <v>54</v>
      </c>
      <c r="X54" s="14">
        <v>1573.1</v>
      </c>
      <c r="Y54" s="11">
        <v>722.28</v>
      </c>
      <c r="Z54" s="11">
        <v>1111.2</v>
      </c>
      <c r="AA54" s="11">
        <v>944.5200000000001</v>
      </c>
      <c r="AB54" s="11">
        <v>1389</v>
      </c>
      <c r="AC54" s="11">
        <v>1666.8</v>
      </c>
    </row>
    <row r="55" spans="1:29" ht="15.6" x14ac:dyDescent="0.3">
      <c r="A55" s="5" t="s">
        <v>38</v>
      </c>
      <c r="B55" s="6">
        <v>29</v>
      </c>
      <c r="C55" s="7" t="s">
        <v>26</v>
      </c>
      <c r="D55" s="8">
        <v>18</v>
      </c>
      <c r="E55" s="7" t="s">
        <v>46</v>
      </c>
      <c r="F55" s="7" t="s">
        <v>54</v>
      </c>
      <c r="G55" s="9">
        <v>4782</v>
      </c>
      <c r="H55" s="10" t="s">
        <v>34</v>
      </c>
      <c r="I55" s="11">
        <v>132</v>
      </c>
      <c r="J55" s="11">
        <v>400</v>
      </c>
      <c r="K55" s="11">
        <v>50</v>
      </c>
      <c r="L55" s="11">
        <v>250</v>
      </c>
      <c r="M55" s="12">
        <v>120</v>
      </c>
      <c r="N55" s="11">
        <v>65</v>
      </c>
      <c r="O55" s="11">
        <v>134</v>
      </c>
      <c r="P55" s="11">
        <v>6</v>
      </c>
      <c r="Q55" s="13" t="s">
        <v>43</v>
      </c>
      <c r="R55" s="6">
        <v>295.41000000000003</v>
      </c>
      <c r="S55" s="7">
        <v>399</v>
      </c>
      <c r="T55" s="11">
        <v>279.29999999999995</v>
      </c>
      <c r="U55" s="11">
        <v>100</v>
      </c>
      <c r="V55" s="11">
        <v>25</v>
      </c>
      <c r="W55" s="11">
        <v>57</v>
      </c>
      <c r="X55" s="14">
        <v>1618.3</v>
      </c>
      <c r="Y55" s="11">
        <v>621.66</v>
      </c>
      <c r="Z55" s="11">
        <v>956.40000000000009</v>
      </c>
      <c r="AA55" s="11">
        <v>812.94</v>
      </c>
      <c r="AB55" s="11">
        <v>1195.5</v>
      </c>
      <c r="AC55" s="11">
        <v>1434.6</v>
      </c>
    </row>
    <row r="56" spans="1:29" ht="15.6" x14ac:dyDescent="0.3">
      <c r="A56" s="5" t="s">
        <v>38</v>
      </c>
      <c r="B56" s="6">
        <v>11</v>
      </c>
      <c r="C56" s="15" t="s">
        <v>26</v>
      </c>
      <c r="D56" s="8">
        <v>17</v>
      </c>
      <c r="E56" s="7" t="s">
        <v>46</v>
      </c>
      <c r="F56" s="7" t="s">
        <v>54</v>
      </c>
      <c r="G56" s="9">
        <v>4782</v>
      </c>
      <c r="H56" s="10" t="s">
        <v>34</v>
      </c>
      <c r="I56" s="11">
        <v>132</v>
      </c>
      <c r="J56" s="11">
        <v>400</v>
      </c>
      <c r="K56" s="11">
        <v>50</v>
      </c>
      <c r="L56" s="11">
        <v>250</v>
      </c>
      <c r="M56" s="12">
        <v>120</v>
      </c>
      <c r="N56" s="11">
        <v>65</v>
      </c>
      <c r="O56" s="11">
        <v>134</v>
      </c>
      <c r="P56" s="11">
        <v>6</v>
      </c>
      <c r="Q56" s="13" t="s">
        <v>43</v>
      </c>
      <c r="R56" s="6">
        <v>295.41000000000003</v>
      </c>
      <c r="S56" s="7">
        <v>399</v>
      </c>
      <c r="T56" s="11">
        <v>279.29999999999995</v>
      </c>
      <c r="U56" s="11">
        <v>100</v>
      </c>
      <c r="V56" s="11">
        <v>25</v>
      </c>
      <c r="W56" s="11">
        <v>57</v>
      </c>
      <c r="X56" s="14">
        <v>1618.3</v>
      </c>
      <c r="Y56" s="11">
        <v>621.66</v>
      </c>
      <c r="Z56" s="11">
        <v>956.40000000000009</v>
      </c>
      <c r="AA56" s="11">
        <v>812.94</v>
      </c>
      <c r="AB56" s="11">
        <v>1195.5</v>
      </c>
      <c r="AC56" s="11">
        <v>1434.6</v>
      </c>
    </row>
    <row r="57" spans="1:29" ht="15.6" x14ac:dyDescent="0.3">
      <c r="A57" s="5" t="s">
        <v>38</v>
      </c>
      <c r="B57" s="6">
        <v>23</v>
      </c>
      <c r="C57" s="15" t="s">
        <v>26</v>
      </c>
      <c r="D57" s="8">
        <v>18</v>
      </c>
      <c r="E57" s="7" t="s">
        <v>46</v>
      </c>
      <c r="F57" s="7" t="s">
        <v>54</v>
      </c>
      <c r="G57" s="9">
        <v>4782</v>
      </c>
      <c r="H57" s="10" t="s">
        <v>34</v>
      </c>
      <c r="I57" s="11">
        <v>132</v>
      </c>
      <c r="J57" s="11">
        <v>400</v>
      </c>
      <c r="K57" s="11">
        <v>50</v>
      </c>
      <c r="L57" s="11">
        <v>250</v>
      </c>
      <c r="M57" s="12">
        <v>120</v>
      </c>
      <c r="N57" s="11">
        <v>65</v>
      </c>
      <c r="O57" s="11">
        <v>134</v>
      </c>
      <c r="P57" s="11">
        <v>6</v>
      </c>
      <c r="Q57" s="13" t="s">
        <v>43</v>
      </c>
      <c r="R57" s="6">
        <v>295.41000000000003</v>
      </c>
      <c r="S57" s="7">
        <v>399</v>
      </c>
      <c r="T57" s="11">
        <v>279.29999999999995</v>
      </c>
      <c r="U57" s="11">
        <v>100</v>
      </c>
      <c r="V57" s="11">
        <v>25</v>
      </c>
      <c r="W57" s="11">
        <v>57</v>
      </c>
      <c r="X57" s="14">
        <v>1618.3</v>
      </c>
      <c r="Y57" s="11">
        <v>621.66</v>
      </c>
      <c r="Z57" s="11">
        <v>956.40000000000009</v>
      </c>
      <c r="AA57" s="11">
        <v>812.94</v>
      </c>
      <c r="AB57" s="11">
        <v>1195.5</v>
      </c>
      <c r="AC57" s="11">
        <v>1434.6</v>
      </c>
    </row>
    <row r="58" spans="1:29" ht="15.6" x14ac:dyDescent="0.3">
      <c r="A58" s="5" t="s">
        <v>38</v>
      </c>
      <c r="B58" s="6">
        <v>23</v>
      </c>
      <c r="C58" s="15" t="s">
        <v>26</v>
      </c>
      <c r="D58" s="8">
        <v>18</v>
      </c>
      <c r="E58" s="7" t="s">
        <v>46</v>
      </c>
      <c r="F58" s="7" t="s">
        <v>54</v>
      </c>
      <c r="G58" s="9">
        <v>4782</v>
      </c>
      <c r="H58" s="10" t="s">
        <v>34</v>
      </c>
      <c r="I58" s="11">
        <v>132</v>
      </c>
      <c r="J58" s="11">
        <v>400</v>
      </c>
      <c r="K58" s="11">
        <v>50</v>
      </c>
      <c r="L58" s="11">
        <v>250</v>
      </c>
      <c r="M58" s="12">
        <v>120</v>
      </c>
      <c r="N58" s="11">
        <v>65</v>
      </c>
      <c r="O58" s="11">
        <v>134</v>
      </c>
      <c r="P58" s="11">
        <v>6</v>
      </c>
      <c r="Q58" s="13" t="s">
        <v>43</v>
      </c>
      <c r="R58" s="6">
        <v>295.41000000000003</v>
      </c>
      <c r="S58" s="7">
        <v>399</v>
      </c>
      <c r="T58" s="11">
        <v>279.29999999999995</v>
      </c>
      <c r="U58" s="11">
        <v>100</v>
      </c>
      <c r="V58" s="11">
        <v>25</v>
      </c>
      <c r="W58" s="11">
        <v>57</v>
      </c>
      <c r="X58" s="14">
        <v>1618.3</v>
      </c>
      <c r="Y58" s="11">
        <v>621.66</v>
      </c>
      <c r="Z58" s="11">
        <v>956.40000000000009</v>
      </c>
      <c r="AA58" s="11">
        <v>812.94</v>
      </c>
      <c r="AB58" s="11">
        <v>1195.5</v>
      </c>
      <c r="AC58" s="11">
        <v>1434.6</v>
      </c>
    </row>
    <row r="59" spans="1:29" ht="15.6" x14ac:dyDescent="0.3">
      <c r="A59" s="5" t="s">
        <v>38</v>
      </c>
      <c r="B59" s="6">
        <v>29</v>
      </c>
      <c r="C59" s="7" t="s">
        <v>26</v>
      </c>
      <c r="D59" s="8">
        <v>18</v>
      </c>
      <c r="E59" s="7" t="s">
        <v>46</v>
      </c>
      <c r="F59" s="7" t="s">
        <v>54</v>
      </c>
      <c r="G59" s="9">
        <v>4782</v>
      </c>
      <c r="H59" s="10" t="s">
        <v>34</v>
      </c>
      <c r="I59" s="11">
        <v>132</v>
      </c>
      <c r="J59" s="11">
        <v>400</v>
      </c>
      <c r="K59" s="11">
        <v>50</v>
      </c>
      <c r="L59" s="11">
        <v>250</v>
      </c>
      <c r="M59" s="12">
        <v>120</v>
      </c>
      <c r="N59" s="11">
        <v>65</v>
      </c>
      <c r="O59" s="11">
        <v>134</v>
      </c>
      <c r="P59" s="11">
        <v>6</v>
      </c>
      <c r="Q59" s="13" t="s">
        <v>43</v>
      </c>
      <c r="R59" s="6">
        <v>295.41000000000003</v>
      </c>
      <c r="S59" s="7">
        <v>399</v>
      </c>
      <c r="T59" s="11">
        <v>279.29999999999995</v>
      </c>
      <c r="U59" s="11">
        <v>100</v>
      </c>
      <c r="V59" s="11">
        <v>25</v>
      </c>
      <c r="W59" s="11">
        <v>57</v>
      </c>
      <c r="X59" s="14">
        <v>1618.3</v>
      </c>
      <c r="Y59" s="11">
        <v>621.66</v>
      </c>
      <c r="Z59" s="11">
        <v>956.40000000000009</v>
      </c>
      <c r="AA59" s="11">
        <v>812.94</v>
      </c>
      <c r="AB59" s="11">
        <v>1195.5</v>
      </c>
      <c r="AC59" s="11">
        <v>1434.6</v>
      </c>
    </row>
    <row r="60" spans="1:29" ht="15.6" x14ac:dyDescent="0.3">
      <c r="A60" s="5" t="s">
        <v>39</v>
      </c>
      <c r="B60" s="6">
        <v>12</v>
      </c>
      <c r="C60" s="15" t="s">
        <v>22</v>
      </c>
      <c r="D60" s="8">
        <v>12.9</v>
      </c>
      <c r="E60" s="7" t="s">
        <v>46</v>
      </c>
      <c r="F60" s="7" t="s">
        <v>54</v>
      </c>
      <c r="G60" s="9">
        <v>5287</v>
      </c>
      <c r="H60" s="10" t="s">
        <v>34</v>
      </c>
      <c r="I60" s="11">
        <v>132</v>
      </c>
      <c r="J60" s="11">
        <v>400</v>
      </c>
      <c r="K60" s="11">
        <v>50</v>
      </c>
      <c r="L60" s="11">
        <v>250</v>
      </c>
      <c r="M60" s="12">
        <v>134</v>
      </c>
      <c r="N60" s="11"/>
      <c r="O60" s="11">
        <v>134</v>
      </c>
      <c r="P60" s="11">
        <v>6</v>
      </c>
      <c r="Q60" s="13" t="s">
        <v>43</v>
      </c>
      <c r="R60" s="6">
        <v>295.41000000000003</v>
      </c>
      <c r="S60" s="7">
        <v>343</v>
      </c>
      <c r="T60" s="11">
        <v>240.1</v>
      </c>
      <c r="U60" s="11">
        <v>100</v>
      </c>
      <c r="V60" s="11">
        <v>26</v>
      </c>
      <c r="W60" s="11">
        <v>58</v>
      </c>
      <c r="X60" s="14">
        <v>1530.1</v>
      </c>
      <c r="Y60" s="11">
        <v>687.31000000000006</v>
      </c>
      <c r="Z60" s="11">
        <v>1057.4000000000001</v>
      </c>
      <c r="AA60" s="11">
        <v>898.79000000000008</v>
      </c>
      <c r="AB60" s="11">
        <v>1321.75</v>
      </c>
      <c r="AC60" s="11">
        <v>1586.1</v>
      </c>
    </row>
    <row r="61" spans="1:29" ht="15.6" x14ac:dyDescent="0.3">
      <c r="A61" s="5" t="s">
        <v>39</v>
      </c>
      <c r="B61" s="6">
        <v>24</v>
      </c>
      <c r="C61" s="15" t="s">
        <v>22</v>
      </c>
      <c r="D61" s="8">
        <v>18</v>
      </c>
      <c r="E61" s="7" t="s">
        <v>46</v>
      </c>
      <c r="F61" s="7" t="s">
        <v>54</v>
      </c>
      <c r="G61" s="9">
        <v>5287</v>
      </c>
      <c r="H61" s="10" t="s">
        <v>34</v>
      </c>
      <c r="I61" s="11">
        <v>132</v>
      </c>
      <c r="J61" s="11">
        <v>400</v>
      </c>
      <c r="K61" s="11">
        <v>50</v>
      </c>
      <c r="L61" s="11">
        <v>250</v>
      </c>
      <c r="M61" s="12">
        <v>134</v>
      </c>
      <c r="N61" s="11"/>
      <c r="O61" s="11">
        <v>134</v>
      </c>
      <c r="P61" s="11">
        <v>6</v>
      </c>
      <c r="Q61" s="13" t="s">
        <v>43</v>
      </c>
      <c r="R61" s="6">
        <v>295.41000000000003</v>
      </c>
      <c r="S61" s="7">
        <v>343</v>
      </c>
      <c r="T61" s="11">
        <v>240.1</v>
      </c>
      <c r="U61" s="11">
        <v>100</v>
      </c>
      <c r="V61" s="11">
        <v>26</v>
      </c>
      <c r="W61" s="11">
        <v>58</v>
      </c>
      <c r="X61" s="14">
        <v>1530.1</v>
      </c>
      <c r="Y61" s="11">
        <v>687.31000000000006</v>
      </c>
      <c r="Z61" s="11">
        <v>1057.4000000000001</v>
      </c>
      <c r="AA61" s="11">
        <v>898.79000000000008</v>
      </c>
      <c r="AB61" s="11">
        <v>1321.75</v>
      </c>
      <c r="AC61" s="11">
        <v>1586.1</v>
      </c>
    </row>
    <row r="62" spans="1:29" ht="15.6" x14ac:dyDescent="0.3">
      <c r="A62" s="5" t="s">
        <v>39</v>
      </c>
      <c r="B62" s="6">
        <v>25</v>
      </c>
      <c r="C62" s="15" t="s">
        <v>22</v>
      </c>
      <c r="D62" s="8">
        <v>18</v>
      </c>
      <c r="E62" s="7" t="s">
        <v>46</v>
      </c>
      <c r="F62" s="7" t="s">
        <v>54</v>
      </c>
      <c r="G62" s="9">
        <v>5287</v>
      </c>
      <c r="H62" s="10" t="s">
        <v>34</v>
      </c>
      <c r="I62" s="11">
        <v>132</v>
      </c>
      <c r="J62" s="11">
        <v>400</v>
      </c>
      <c r="K62" s="11">
        <v>50</v>
      </c>
      <c r="L62" s="11">
        <v>250</v>
      </c>
      <c r="M62" s="12">
        <v>134</v>
      </c>
      <c r="N62" s="11"/>
      <c r="O62" s="11">
        <v>134</v>
      </c>
      <c r="P62" s="11">
        <v>6</v>
      </c>
      <c r="Q62" s="13" t="s">
        <v>43</v>
      </c>
      <c r="R62" s="6">
        <v>295.41000000000003</v>
      </c>
      <c r="S62" s="7">
        <v>343</v>
      </c>
      <c r="T62" s="11">
        <v>240.1</v>
      </c>
      <c r="U62" s="11">
        <v>100</v>
      </c>
      <c r="V62" s="11">
        <v>26</v>
      </c>
      <c r="W62" s="11">
        <v>58</v>
      </c>
      <c r="X62" s="14">
        <v>1530.1</v>
      </c>
      <c r="Y62" s="11">
        <v>687.31000000000006</v>
      </c>
      <c r="Z62" s="11">
        <v>1057.4000000000001</v>
      </c>
      <c r="AA62" s="11">
        <v>898.79000000000008</v>
      </c>
      <c r="AB62" s="11">
        <v>1321.75</v>
      </c>
      <c r="AC62" s="11">
        <v>1586.1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D21"/>
  <sheetViews>
    <sheetView showGridLines="0" topLeftCell="BM1" workbookViewId="0">
      <selection activeCell="CJ1" sqref="CJ1"/>
    </sheetView>
  </sheetViews>
  <sheetFormatPr defaultRowHeight="14.4" x14ac:dyDescent="0.3"/>
  <cols>
    <col min="2" max="2" width="14" customWidth="1"/>
    <col min="3" max="3" width="14.5546875" customWidth="1"/>
    <col min="4" max="4" width="17.6640625" customWidth="1"/>
    <col min="8" max="8" width="18.21875" customWidth="1"/>
    <col min="9" max="9" width="10.77734375" customWidth="1"/>
    <col min="10" max="10" width="14.109375" customWidth="1"/>
    <col min="14" max="14" width="17" customWidth="1"/>
    <col min="15" max="15" width="21.77734375" customWidth="1"/>
    <col min="18" max="18" width="15.77734375" customWidth="1"/>
    <col min="19" max="19" width="10.88671875" customWidth="1"/>
    <col min="20" max="20" width="24.109375" customWidth="1"/>
    <col min="21" max="21" width="14.88671875" customWidth="1"/>
    <col min="24" max="24" width="15" customWidth="1"/>
    <col min="25" max="25" width="17.21875" customWidth="1"/>
    <col min="26" max="26" width="11.21875" customWidth="1"/>
    <col min="27" max="27" width="15.109375" customWidth="1"/>
    <col min="30" max="30" width="9" customWidth="1"/>
    <col min="31" max="31" width="8.5546875" customWidth="1"/>
    <col min="32" max="32" width="10.5546875" customWidth="1"/>
    <col min="35" max="35" width="6.77734375" customWidth="1"/>
    <col min="36" max="36" width="5" customWidth="1"/>
    <col min="37" max="37" width="9" customWidth="1"/>
    <col min="38" max="38" width="7" customWidth="1"/>
    <col min="39" max="39" width="8.6640625" customWidth="1"/>
    <col min="40" max="40" width="8.5546875" customWidth="1"/>
    <col min="42" max="42" width="6.77734375" customWidth="1"/>
    <col min="45" max="45" width="8.5546875" customWidth="1"/>
    <col min="46" max="46" width="8.88671875" customWidth="1"/>
    <col min="47" max="47" width="7" customWidth="1"/>
    <col min="48" max="48" width="8" customWidth="1"/>
    <col min="49" max="49" width="7" customWidth="1"/>
    <col min="50" max="50" width="8.77734375" customWidth="1"/>
    <col min="51" max="51" width="7" customWidth="1"/>
    <col min="53" max="53" width="6.77734375" customWidth="1"/>
    <col min="54" max="54" width="9" customWidth="1"/>
    <col min="55" max="55" width="10.77734375" customWidth="1"/>
    <col min="56" max="56" width="9.44140625" customWidth="1"/>
    <col min="57" max="57" width="7.5546875" customWidth="1"/>
    <col min="58" max="58" width="7" customWidth="1"/>
    <col min="59" max="59" width="10.88671875" customWidth="1"/>
    <col min="65" max="65" width="8.5546875" customWidth="1"/>
    <col min="66" max="66" width="10.88671875" customWidth="1"/>
    <col min="67" max="67" width="9.109375" customWidth="1"/>
    <col min="68" max="68" width="7" customWidth="1"/>
    <col min="69" max="69" width="7.21875" customWidth="1"/>
    <col min="70" max="71" width="7" customWidth="1"/>
    <col min="74" max="74" width="9" customWidth="1"/>
    <col min="75" max="76" width="8.33203125" customWidth="1"/>
    <col min="77" max="78" width="7.33203125" customWidth="1"/>
    <col min="79" max="80" width="7.5546875" customWidth="1"/>
    <col min="81" max="81" width="7" customWidth="1"/>
  </cols>
  <sheetData>
    <row r="1" spans="1:82" ht="23.4" customHeight="1" x14ac:dyDescent="0.3">
      <c r="B1" s="22"/>
      <c r="C1" s="23" t="s">
        <v>67</v>
      </c>
      <c r="D1" s="22"/>
      <c r="I1" s="30" t="s">
        <v>69</v>
      </c>
      <c r="N1" s="34" t="s">
        <v>45</v>
      </c>
      <c r="T1" s="34" t="s">
        <v>72</v>
      </c>
      <c r="Y1" s="34" t="s">
        <v>79</v>
      </c>
      <c r="AD1" s="34" t="s">
        <v>86</v>
      </c>
      <c r="AL1" s="34" t="s">
        <v>87</v>
      </c>
      <c r="AR1" s="34" t="s">
        <v>88</v>
      </c>
      <c r="BC1" s="34" t="s">
        <v>101</v>
      </c>
      <c r="BL1" s="34" t="s">
        <v>88</v>
      </c>
      <c r="BV1" s="34" t="s">
        <v>111</v>
      </c>
    </row>
    <row r="3" spans="1:82" ht="41.4" customHeight="1" x14ac:dyDescent="0.3">
      <c r="B3" s="21" t="s">
        <v>3</v>
      </c>
      <c r="C3" s="21" t="s">
        <v>65</v>
      </c>
      <c r="D3" s="21" t="s">
        <v>66</v>
      </c>
      <c r="F3" s="24"/>
      <c r="H3" s="31" t="s">
        <v>70</v>
      </c>
      <c r="K3" s="24"/>
      <c r="N3" s="33" t="s">
        <v>47</v>
      </c>
      <c r="O3" s="33" t="s">
        <v>46</v>
      </c>
      <c r="P3" s="24"/>
      <c r="R3" s="37" t="s">
        <v>5</v>
      </c>
      <c r="S3" s="37" t="s">
        <v>6</v>
      </c>
      <c r="T3" s="33" t="s">
        <v>77</v>
      </c>
      <c r="U3" s="33" t="s">
        <v>78</v>
      </c>
      <c r="V3" s="24"/>
      <c r="X3" s="37" t="s">
        <v>10</v>
      </c>
      <c r="Y3" s="37" t="s">
        <v>9</v>
      </c>
      <c r="Z3" s="33" t="s">
        <v>84</v>
      </c>
      <c r="AA3" s="33" t="s">
        <v>85</v>
      </c>
      <c r="AB3" s="24"/>
      <c r="AD3" s="37"/>
      <c r="AE3" s="33"/>
      <c r="AF3" s="33"/>
      <c r="AH3" s="24"/>
      <c r="AK3" s="51" t="s">
        <v>9</v>
      </c>
      <c r="AL3" s="33" t="s">
        <v>84</v>
      </c>
      <c r="AM3" s="33" t="s">
        <v>85</v>
      </c>
      <c r="AO3" s="24"/>
      <c r="AQ3" s="51" t="s">
        <v>95</v>
      </c>
      <c r="AR3" s="33" t="s">
        <v>15</v>
      </c>
      <c r="AS3" s="33" t="s">
        <v>96</v>
      </c>
      <c r="AT3" s="51" t="s">
        <v>97</v>
      </c>
      <c r="AU3" s="33" t="s">
        <v>18</v>
      </c>
      <c r="AV3" s="33" t="s">
        <v>98</v>
      </c>
      <c r="AX3" s="54" t="s">
        <v>99</v>
      </c>
      <c r="AZ3" s="24"/>
      <c r="BC3" s="38" t="s">
        <v>48</v>
      </c>
      <c r="BD3" s="38" t="s">
        <v>102</v>
      </c>
      <c r="BI3" s="24"/>
      <c r="BK3" s="59" t="s">
        <v>108</v>
      </c>
      <c r="BL3" s="60" t="s">
        <v>109</v>
      </c>
      <c r="BM3" s="60" t="s">
        <v>60</v>
      </c>
      <c r="BN3" s="59" t="s">
        <v>59</v>
      </c>
      <c r="BO3" s="60" t="s">
        <v>110</v>
      </c>
      <c r="BP3" s="33"/>
      <c r="BR3" s="54"/>
      <c r="BT3" s="24"/>
      <c r="BU3" s="59"/>
      <c r="BV3" s="60" t="s">
        <v>115</v>
      </c>
      <c r="BW3" s="60" t="s">
        <v>116</v>
      </c>
      <c r="BX3" s="59" t="s">
        <v>117</v>
      </c>
      <c r="BY3" s="60"/>
      <c r="BZ3" s="60" t="s">
        <v>102</v>
      </c>
      <c r="CA3" s="59" t="s">
        <v>44</v>
      </c>
      <c r="CB3" s="54"/>
      <c r="CD3" s="24"/>
    </row>
    <row r="4" spans="1:82" ht="15.6" x14ac:dyDescent="0.3">
      <c r="B4" s="19">
        <f>GETPIVOTDATA("Sum of Rate",$B$7)</f>
        <v>21728</v>
      </c>
      <c r="C4" s="19">
        <f>GETPIVOTDATA("Sum of Total Expenses",$B$7)</f>
        <v>5636.4</v>
      </c>
      <c r="D4" s="26">
        <f>GETPIVOTDATA("Sum of Balance",$B$7)</f>
        <v>16091.6</v>
      </c>
      <c r="F4" s="24"/>
      <c r="H4" s="32">
        <f>GETPIVOTDATA("Balance",$I$8)</f>
        <v>264192.89999999991</v>
      </c>
      <c r="K4" s="24"/>
      <c r="N4" s="35">
        <f>GETPIVOTDATA("Customer Type",$N$8,"Customer Type","New Customer")</f>
        <v>1</v>
      </c>
      <c r="O4" s="36">
        <f>GETPIVOTDATA("Customer Type",$N$8,"Customer Type","Retaining Customer")</f>
        <v>3</v>
      </c>
      <c r="P4" s="24"/>
      <c r="R4" s="39">
        <f>GETPIVOTDATA("Sum of Insurance",$R$8)</f>
        <v>528</v>
      </c>
      <c r="S4" s="39">
        <f>GETPIVOTDATA("Sum of Fuel",$R$8)</f>
        <v>980</v>
      </c>
      <c r="T4" s="39">
        <f>GETPIVOTDATA("Sum of Diesel Exhaust Fluid",$R$8)</f>
        <v>200</v>
      </c>
      <c r="U4" s="39">
        <f>GETPIVOTDATA("Sum of Advance",$R$8)</f>
        <v>1000</v>
      </c>
      <c r="V4" s="24"/>
      <c r="X4" s="39">
        <f>GETPIVOTDATA("Count of Repairs",$X$8)</f>
        <v>0</v>
      </c>
      <c r="Y4" s="39">
        <f>GETPIVOTDATA("Sum of Warehouse",$X$8)</f>
        <v>480</v>
      </c>
      <c r="Z4" s="39">
        <f>GETPIVOTDATA("Sum of Tolls",$X$8)</f>
        <v>480</v>
      </c>
      <c r="AA4" s="39">
        <f>GETPIVOTDATA("Sum of Fundings",$X$8)</f>
        <v>264</v>
      </c>
      <c r="AB4" s="24"/>
      <c r="AD4" s="39"/>
      <c r="AE4" s="39"/>
      <c r="AF4" s="39"/>
      <c r="AH4" s="24"/>
      <c r="AK4" s="39">
        <f>GETPIVOTDATA("Sum of Warehouse",$X$8)</f>
        <v>480</v>
      </c>
      <c r="AL4" s="39">
        <f>GETPIVOTDATA("Sum of Tolls",$X$8)</f>
        <v>480</v>
      </c>
      <c r="AM4" s="39">
        <f>GETPIVOTDATA("Sum of Fundings",$X$8)</f>
        <v>264</v>
      </c>
      <c r="AO4" s="24"/>
      <c r="AQ4" s="39">
        <f>GETPIVOTDATA("Sum of Odometer",$AT$8)</f>
        <v>295.41000000000003</v>
      </c>
      <c r="AR4" s="39">
        <f>GETPIVOTDATA("Sum of Miles",$AT$8)</f>
        <v>343</v>
      </c>
      <c r="AS4" s="39">
        <f>GETPIVOTDATA("Sum of Rate Per Miles",$AT$8)</f>
        <v>240.1</v>
      </c>
      <c r="AT4" s="39">
        <f>GETPIVOTDATA("Sum of Extra Stops",$AT$8)</f>
        <v>100</v>
      </c>
      <c r="AU4" s="39">
        <f>GETPIVOTDATA("Sum of Extra Pay",$AT$8)</f>
        <v>27</v>
      </c>
      <c r="AV4" s="39">
        <f>GETPIVOTDATA("Sum of Costs Driver Paid",$AT$8)</f>
        <v>59</v>
      </c>
      <c r="AX4" s="53">
        <f>SUM(AV9:AY9)</f>
        <v>426.1</v>
      </c>
      <c r="AZ4" s="24"/>
      <c r="BC4" s="57">
        <f>COUNTA(BG9:BG15)</f>
        <v>7</v>
      </c>
      <c r="BD4" s="57">
        <f>SUM(BH9:BH15)</f>
        <v>61</v>
      </c>
      <c r="BI4" s="24"/>
      <c r="BK4" s="39">
        <f>GETPIVOTDATA("Sum of First condition type",$BN$8)</f>
        <v>706.16</v>
      </c>
      <c r="BL4" s="39">
        <f>GETPIVOTDATA("Sum of Shipment cost sub-items",$BN$8)</f>
        <v>1086.4000000000001</v>
      </c>
      <c r="BM4" s="39">
        <f>GETPIVOTDATA("Sum of ERE Stage",$BN$8)</f>
        <v>923.44</v>
      </c>
      <c r="BN4" s="39">
        <f>GETPIVOTDATA("Sum of Final Amount",$BN$8)</f>
        <v>1629.6</v>
      </c>
      <c r="BO4" s="39">
        <f>GETPIVOTDATA("Sum of Basic freight",$BN$8)</f>
        <v>1358</v>
      </c>
      <c r="BP4" s="39"/>
      <c r="BR4" s="53"/>
      <c r="BT4" s="24"/>
      <c r="BU4" s="39"/>
      <c r="BV4" s="36">
        <f>GETPIVOTDATA("Count of Load",$BV$8,"Load","Iron")</f>
        <v>4</v>
      </c>
      <c r="BW4" s="36" t="e">
        <f>GETPIVOTDATA("Count of Load",$BV$8,"Load","Sand")</f>
        <v>#REF!</v>
      </c>
      <c r="BX4" s="36" t="e">
        <f>GETPIVOTDATA("Count of Load",$BV$8,"Load","Wood")</f>
        <v>#REF!</v>
      </c>
      <c r="BY4" s="39"/>
      <c r="BZ4" s="36">
        <f>GETPIVOTDATA("Count of Load",$BV$8)</f>
        <v>4</v>
      </c>
      <c r="CA4">
        <f>GETPIVOTDATA("Sum of Tonnage",$BV$8)</f>
        <v>68.8</v>
      </c>
      <c r="CB4" s="53"/>
      <c r="CD4" s="24"/>
    </row>
    <row r="5" spans="1:82" x14ac:dyDescent="0.3">
      <c r="B5" s="20">
        <f>B4/SUM(B4:C4)</f>
        <v>0.79402435280875883</v>
      </c>
      <c r="C5" s="20">
        <f>C4/SUM(B4:C4)</f>
        <v>0.20597564719124115</v>
      </c>
      <c r="F5" s="24"/>
      <c r="K5" s="24"/>
      <c r="P5" s="24"/>
      <c r="V5" s="24"/>
      <c r="AB5" s="24"/>
      <c r="AH5" s="24"/>
      <c r="AO5" s="24"/>
      <c r="AZ5" s="24"/>
      <c r="BI5" s="24"/>
      <c r="BT5" s="24"/>
      <c r="BU5" t="s">
        <v>114</v>
      </c>
      <c r="BV5" s="61">
        <f>GETPIVOTDATA("Sum of Tonnage",$BV$8,"Load","Iron")</f>
        <v>68.8</v>
      </c>
      <c r="BW5" s="61" t="e">
        <f>GETPIVOTDATA("Sum of Tonnage",$BV$8,"Load","Sand")</f>
        <v>#REF!</v>
      </c>
      <c r="BX5" s="61" t="e">
        <f>GETPIVOTDATA("Sum of Tonnage",$BV$8,"Load","Wood")</f>
        <v>#REF!</v>
      </c>
      <c r="CD5" s="24"/>
    </row>
    <row r="6" spans="1:82" x14ac:dyDescent="0.3">
      <c r="F6" s="24"/>
      <c r="K6" s="24"/>
      <c r="P6" s="24"/>
      <c r="V6" s="24"/>
      <c r="AB6" s="24"/>
      <c r="AH6" s="24"/>
      <c r="AO6" s="24"/>
      <c r="AZ6" s="24"/>
      <c r="BI6" s="24"/>
      <c r="BT6" s="24"/>
      <c r="CD6" s="24"/>
    </row>
    <row r="7" spans="1:82" ht="31.8" thickBot="1" x14ac:dyDescent="0.35">
      <c r="A7" s="17"/>
      <c r="B7" s="63" t="s">
        <v>62</v>
      </c>
      <c r="C7" s="63" t="s">
        <v>63</v>
      </c>
      <c r="D7" s="63" t="s">
        <v>64</v>
      </c>
      <c r="F7" s="24"/>
      <c r="K7" s="24"/>
      <c r="P7" s="24"/>
      <c r="V7" s="24"/>
      <c r="AB7" s="24"/>
      <c r="AH7" s="24"/>
      <c r="AO7" s="24"/>
      <c r="AZ7" s="24"/>
      <c r="BI7" s="24"/>
      <c r="BT7" s="24"/>
      <c r="CD7" s="24"/>
    </row>
    <row r="8" spans="1:82" ht="57.6" x14ac:dyDescent="0.3">
      <c r="B8" s="18">
        <v>21728</v>
      </c>
      <c r="C8" s="18">
        <v>5636.4</v>
      </c>
      <c r="D8" s="18">
        <v>16091.6</v>
      </c>
      <c r="F8" s="24"/>
      <c r="I8" s="27" t="s">
        <v>0</v>
      </c>
      <c r="J8" t="s">
        <v>64</v>
      </c>
      <c r="K8" s="24"/>
      <c r="N8" s="27" t="s">
        <v>0</v>
      </c>
      <c r="O8" t="s">
        <v>71</v>
      </c>
      <c r="P8" s="24"/>
      <c r="R8" t="s">
        <v>73</v>
      </c>
      <c r="S8" s="38" t="s">
        <v>74</v>
      </c>
      <c r="T8" t="s">
        <v>75</v>
      </c>
      <c r="U8" t="s">
        <v>76</v>
      </c>
      <c r="V8" s="24"/>
      <c r="X8" s="29" t="s">
        <v>83</v>
      </c>
      <c r="Y8" s="29" t="s">
        <v>80</v>
      </c>
      <c r="Z8" s="29" t="s">
        <v>81</v>
      </c>
      <c r="AA8" s="29" t="s">
        <v>82</v>
      </c>
      <c r="AB8" s="24"/>
      <c r="AD8" s="46" t="s">
        <v>0</v>
      </c>
      <c r="AF8" s="43" t="s">
        <v>21</v>
      </c>
      <c r="AG8" s="48" t="str">
        <f>IF(COUNTIF($AD$9:$AD$20,AF8),"●","")</f>
        <v/>
      </c>
      <c r="AH8" s="24"/>
      <c r="AK8" s="40" t="s">
        <v>0</v>
      </c>
      <c r="AL8" s="29" t="s">
        <v>62</v>
      </c>
      <c r="AM8" s="29" t="s">
        <v>63</v>
      </c>
      <c r="AO8" s="24"/>
      <c r="AT8" s="29" t="s">
        <v>89</v>
      </c>
      <c r="AU8" s="29" t="s">
        <v>90</v>
      </c>
      <c r="AV8" s="29" t="s">
        <v>91</v>
      </c>
      <c r="AW8" s="29" t="s">
        <v>92</v>
      </c>
      <c r="AX8" s="29" t="s">
        <v>93</v>
      </c>
      <c r="AY8" s="29" t="s">
        <v>94</v>
      </c>
      <c r="AZ8" s="24"/>
      <c r="BC8" s="40" t="s">
        <v>0</v>
      </c>
      <c r="BD8" s="29" t="s">
        <v>100</v>
      </c>
      <c r="BI8" s="24"/>
      <c r="BN8" s="29" t="s">
        <v>103</v>
      </c>
      <c r="BO8" s="29" t="s">
        <v>104</v>
      </c>
      <c r="BP8" s="29" t="s">
        <v>105</v>
      </c>
      <c r="BQ8" s="29" t="s">
        <v>107</v>
      </c>
      <c r="BR8" s="29" t="s">
        <v>106</v>
      </c>
      <c r="BT8" s="24"/>
      <c r="BV8" s="40" t="s">
        <v>0</v>
      </c>
      <c r="BW8" s="29" t="s">
        <v>112</v>
      </c>
      <c r="BX8" s="29" t="s">
        <v>113</v>
      </c>
      <c r="BZ8" s="24"/>
    </row>
    <row r="9" spans="1:82" ht="15.6" x14ac:dyDescent="0.3">
      <c r="F9" s="24"/>
      <c r="I9" s="28" t="s">
        <v>21</v>
      </c>
      <c r="J9" s="18">
        <v>11948.7</v>
      </c>
      <c r="K9" s="24"/>
      <c r="N9" s="28" t="s">
        <v>47</v>
      </c>
      <c r="O9" s="16">
        <v>1</v>
      </c>
      <c r="P9" s="24"/>
      <c r="R9" s="16">
        <v>528</v>
      </c>
      <c r="S9" s="16">
        <v>980</v>
      </c>
      <c r="T9" s="16">
        <v>200</v>
      </c>
      <c r="U9" s="16">
        <v>1000</v>
      </c>
      <c r="V9" s="24"/>
      <c r="X9" s="41"/>
      <c r="Y9" s="41">
        <v>480</v>
      </c>
      <c r="Z9" s="41">
        <v>480</v>
      </c>
      <c r="AA9" s="41">
        <v>264</v>
      </c>
      <c r="AB9" s="24"/>
      <c r="AD9" s="62" t="s">
        <v>31</v>
      </c>
      <c r="AF9" s="44" t="s">
        <v>23</v>
      </c>
      <c r="AG9" s="49" t="str">
        <f t="shared" ref="AG9:AG19" si="0">IF(COUNTIF($AD$9:$AD$20,AF9),"●","")</f>
        <v/>
      </c>
      <c r="AH9" s="24"/>
      <c r="AK9" s="42" t="s">
        <v>31</v>
      </c>
      <c r="AL9" s="41">
        <v>21728</v>
      </c>
      <c r="AM9" s="52">
        <v>5636.4</v>
      </c>
      <c r="AO9" s="24"/>
      <c r="AQ9" s="42"/>
      <c r="AR9" s="41"/>
      <c r="AS9" s="52"/>
      <c r="AT9" s="41">
        <v>295.41000000000003</v>
      </c>
      <c r="AU9" s="41">
        <v>343</v>
      </c>
      <c r="AV9" s="41">
        <v>240.1</v>
      </c>
      <c r="AW9" s="41">
        <v>100</v>
      </c>
      <c r="AX9" s="41">
        <v>27</v>
      </c>
      <c r="AY9" s="41">
        <v>59</v>
      </c>
      <c r="AZ9" s="24"/>
      <c r="BC9" s="42" t="s">
        <v>49</v>
      </c>
      <c r="BD9" s="41">
        <v>4</v>
      </c>
      <c r="BG9" s="56" t="s">
        <v>49</v>
      </c>
      <c r="BH9" s="55">
        <f>IFERROR(VLOOKUP(BG9,$BC$9:$BD$16,2,0),"-")</f>
        <v>4</v>
      </c>
      <c r="BI9" s="24"/>
      <c r="BK9" s="42"/>
      <c r="BL9" s="41"/>
      <c r="BM9" s="52"/>
      <c r="BN9" s="41">
        <v>706.16</v>
      </c>
      <c r="BO9" s="41">
        <v>1086.4000000000001</v>
      </c>
      <c r="BP9" s="41">
        <v>923.44</v>
      </c>
      <c r="BQ9" s="41">
        <v>1629.6</v>
      </c>
      <c r="BR9" s="41">
        <v>1358</v>
      </c>
      <c r="BT9" s="24"/>
      <c r="BU9" s="42"/>
      <c r="BV9" s="42" t="s">
        <v>26</v>
      </c>
      <c r="BW9" s="41">
        <v>4</v>
      </c>
      <c r="BX9" s="41">
        <v>68.8</v>
      </c>
      <c r="BZ9" s="24"/>
    </row>
    <row r="10" spans="1:82" ht="28.8" x14ac:dyDescent="0.3">
      <c r="F10" s="24"/>
      <c r="I10" s="28" t="s">
        <v>23</v>
      </c>
      <c r="J10" s="18">
        <v>12138.8</v>
      </c>
      <c r="K10" s="24"/>
      <c r="N10" s="28" t="s">
        <v>46</v>
      </c>
      <c r="O10" s="16">
        <v>3</v>
      </c>
      <c r="P10" s="24"/>
      <c r="T10" s="28"/>
      <c r="U10" s="16"/>
      <c r="V10" s="24"/>
      <c r="AB10" s="24"/>
      <c r="AD10" s="47" t="s">
        <v>68</v>
      </c>
      <c r="AF10" s="44" t="s">
        <v>25</v>
      </c>
      <c r="AG10" s="49" t="str">
        <f t="shared" si="0"/>
        <v/>
      </c>
      <c r="AH10" s="24"/>
      <c r="AK10" s="42" t="s">
        <v>68</v>
      </c>
      <c r="AL10" s="41">
        <v>21728</v>
      </c>
      <c r="AM10" s="41">
        <v>5636.4</v>
      </c>
      <c r="AO10" s="24"/>
      <c r="AQ10" s="42"/>
      <c r="AR10" s="41"/>
      <c r="AS10" s="52"/>
      <c r="AZ10" s="24"/>
      <c r="BC10" s="42" t="s">
        <v>50</v>
      </c>
      <c r="BD10" s="58">
        <v>6</v>
      </c>
      <c r="BG10" s="56" t="s">
        <v>50</v>
      </c>
      <c r="BH10" s="55">
        <f t="shared" ref="BH10:BH15" si="1">IFERROR(VLOOKUP(BG10,$BC$9:$BD$16,2,0),"-")</f>
        <v>6</v>
      </c>
      <c r="BI10" s="24"/>
      <c r="BK10" s="42"/>
      <c r="BL10" s="41"/>
      <c r="BM10" s="52"/>
      <c r="BT10" s="24"/>
      <c r="BU10" s="42"/>
      <c r="BV10" s="42" t="s">
        <v>68</v>
      </c>
      <c r="BW10" s="41">
        <v>4</v>
      </c>
      <c r="BX10" s="41">
        <v>68.8</v>
      </c>
      <c r="BZ10" s="24"/>
    </row>
    <row r="11" spans="1:82" ht="15.6" x14ac:dyDescent="0.3">
      <c r="F11" s="24"/>
      <c r="I11" s="28" t="s">
        <v>25</v>
      </c>
      <c r="J11" s="18">
        <v>9471.5</v>
      </c>
      <c r="K11" s="24"/>
      <c r="N11" s="28" t="s">
        <v>68</v>
      </c>
      <c r="O11" s="16">
        <v>4</v>
      </c>
      <c r="P11" s="24"/>
      <c r="T11" s="28"/>
      <c r="U11" s="16"/>
      <c r="V11" s="24"/>
      <c r="AB11" s="24"/>
      <c r="AF11" s="44" t="s">
        <v>28</v>
      </c>
      <c r="AG11" s="49" t="str">
        <f t="shared" si="0"/>
        <v/>
      </c>
      <c r="AH11" s="24"/>
      <c r="AO11" s="24"/>
      <c r="AQ11" s="42"/>
      <c r="AR11" s="41"/>
      <c r="AS11" s="52"/>
      <c r="AZ11" s="24"/>
      <c r="BC11" s="42" t="s">
        <v>51</v>
      </c>
      <c r="BD11" s="41">
        <v>10</v>
      </c>
      <c r="BG11" s="56" t="s">
        <v>51</v>
      </c>
      <c r="BH11" s="55">
        <f t="shared" si="1"/>
        <v>10</v>
      </c>
      <c r="BI11" s="24"/>
      <c r="BK11" s="42"/>
      <c r="BL11" s="41"/>
      <c r="BM11" s="52"/>
      <c r="BT11" s="24"/>
      <c r="BU11" s="42"/>
      <c r="BZ11" s="24"/>
    </row>
    <row r="12" spans="1:82" ht="28.8" x14ac:dyDescent="0.3">
      <c r="F12" s="24"/>
      <c r="I12" s="28" t="s">
        <v>28</v>
      </c>
      <c r="J12" s="18">
        <v>14518.7</v>
      </c>
      <c r="K12" s="24"/>
      <c r="P12" s="24"/>
      <c r="V12" s="24"/>
      <c r="AB12" s="24"/>
      <c r="AF12" s="44" t="s">
        <v>30</v>
      </c>
      <c r="AG12" s="49" t="str">
        <f t="shared" si="0"/>
        <v/>
      </c>
      <c r="AH12" s="24"/>
      <c r="AO12" s="24"/>
      <c r="AQ12" s="42"/>
      <c r="AR12" s="41"/>
      <c r="AS12" s="52"/>
      <c r="AZ12" s="24"/>
      <c r="BC12" s="42" t="s">
        <v>52</v>
      </c>
      <c r="BD12" s="41">
        <v>7</v>
      </c>
      <c r="BG12" s="56" t="s">
        <v>52</v>
      </c>
      <c r="BH12" s="55">
        <f t="shared" si="1"/>
        <v>7</v>
      </c>
      <c r="BI12" s="24"/>
      <c r="BK12" s="42"/>
      <c r="BL12" s="41"/>
      <c r="BM12" s="52"/>
      <c r="BT12" s="24"/>
      <c r="BU12" s="42"/>
      <c r="CD12" s="24"/>
    </row>
    <row r="13" spans="1:82" ht="15.6" x14ac:dyDescent="0.3">
      <c r="F13" s="24"/>
      <c r="I13" s="28" t="s">
        <v>30</v>
      </c>
      <c r="J13" s="18">
        <v>28743.599999999999</v>
      </c>
      <c r="K13" s="24"/>
      <c r="P13" s="24"/>
      <c r="V13" s="24"/>
      <c r="AB13" s="24"/>
      <c r="AF13" s="44" t="s">
        <v>31</v>
      </c>
      <c r="AG13" s="49" t="str">
        <f t="shared" si="0"/>
        <v>●</v>
      </c>
      <c r="AH13" s="24"/>
      <c r="AO13" s="24"/>
      <c r="AQ13" s="42"/>
      <c r="AR13" s="41"/>
      <c r="AS13" s="52"/>
      <c r="AZ13" s="24"/>
      <c r="BC13" s="42" t="s">
        <v>53</v>
      </c>
      <c r="BD13" s="41">
        <v>5</v>
      </c>
      <c r="BG13" s="56" t="s">
        <v>53</v>
      </c>
      <c r="BH13" s="55">
        <f t="shared" si="1"/>
        <v>5</v>
      </c>
      <c r="BI13" s="24"/>
      <c r="BK13" s="42"/>
      <c r="BL13" s="41"/>
      <c r="BM13" s="52"/>
      <c r="BT13" s="24"/>
      <c r="BU13" s="42"/>
      <c r="CD13" s="24"/>
    </row>
    <row r="14" spans="1:82" ht="15.6" x14ac:dyDescent="0.3">
      <c r="F14" s="24"/>
      <c r="I14" s="28" t="s">
        <v>31</v>
      </c>
      <c r="J14" s="18">
        <v>16091.6</v>
      </c>
      <c r="K14" s="24"/>
      <c r="P14" s="24"/>
      <c r="V14" s="24"/>
      <c r="AB14" s="24"/>
      <c r="AF14" s="44" t="s">
        <v>33</v>
      </c>
      <c r="AG14" s="49" t="str">
        <f t="shared" si="0"/>
        <v/>
      </c>
      <c r="AH14" s="24"/>
      <c r="AO14" s="24"/>
      <c r="AQ14" s="42"/>
      <c r="AR14" s="41"/>
      <c r="AS14" s="52"/>
      <c r="AZ14" s="24"/>
      <c r="BC14" s="42" t="s">
        <v>54</v>
      </c>
      <c r="BD14" s="41">
        <v>28</v>
      </c>
      <c r="BG14" s="56" t="s">
        <v>54</v>
      </c>
      <c r="BH14" s="55">
        <f t="shared" si="1"/>
        <v>28</v>
      </c>
      <c r="BI14" s="24"/>
      <c r="BK14" s="42"/>
      <c r="BL14" s="41"/>
      <c r="BM14" s="52"/>
      <c r="BT14" s="24"/>
      <c r="BU14" s="42"/>
      <c r="CD14" s="24"/>
    </row>
    <row r="15" spans="1:82" ht="15.6" x14ac:dyDescent="0.3">
      <c r="F15" s="24"/>
      <c r="I15" s="28" t="s">
        <v>33</v>
      </c>
      <c r="J15" s="18">
        <v>61991.199999999997</v>
      </c>
      <c r="K15" s="24"/>
      <c r="P15" s="24"/>
      <c r="V15" s="24"/>
      <c r="AB15" s="24"/>
      <c r="AF15" s="44" t="s">
        <v>35</v>
      </c>
      <c r="AG15" s="49" t="str">
        <f t="shared" si="0"/>
        <v/>
      </c>
      <c r="AH15" s="24"/>
      <c r="AO15" s="24"/>
      <c r="AQ15" s="42"/>
      <c r="AR15" s="41"/>
      <c r="AS15" s="52"/>
      <c r="AZ15" s="24"/>
      <c r="BC15" s="42" t="s">
        <v>55</v>
      </c>
      <c r="BD15" s="41">
        <v>1</v>
      </c>
      <c r="BG15" s="56" t="s">
        <v>55</v>
      </c>
      <c r="BH15" s="55">
        <f t="shared" si="1"/>
        <v>1</v>
      </c>
      <c r="BI15" s="24"/>
      <c r="BK15" s="42"/>
      <c r="BL15" s="41"/>
      <c r="BM15" s="52"/>
      <c r="BT15" s="24"/>
      <c r="BU15" s="42"/>
      <c r="CD15" s="24"/>
    </row>
    <row r="16" spans="1:82" ht="15.6" x14ac:dyDescent="0.3">
      <c r="F16" s="24"/>
      <c r="G16" s="25"/>
      <c r="I16" s="28" t="s">
        <v>35</v>
      </c>
      <c r="J16" s="18">
        <v>20036.8</v>
      </c>
      <c r="K16" s="24"/>
      <c r="L16" s="25"/>
      <c r="P16" s="24"/>
      <c r="Q16" s="25"/>
      <c r="R16" s="25"/>
      <c r="V16" s="24"/>
      <c r="W16" s="25"/>
      <c r="AB16" s="24"/>
      <c r="AC16" s="25"/>
      <c r="AF16" s="44" t="s">
        <v>36</v>
      </c>
      <c r="AG16" s="49" t="str">
        <f t="shared" si="0"/>
        <v/>
      </c>
      <c r="AH16" s="24"/>
      <c r="AI16" s="25"/>
      <c r="AO16" s="24"/>
      <c r="AP16" s="25"/>
      <c r="AQ16" s="42"/>
      <c r="AR16" s="41"/>
      <c r="AS16" s="52"/>
      <c r="AZ16" s="24"/>
      <c r="BA16" s="25"/>
      <c r="BC16" s="42" t="s">
        <v>68</v>
      </c>
      <c r="BD16" s="41">
        <v>61</v>
      </c>
      <c r="BI16" s="24"/>
      <c r="BK16" s="42"/>
      <c r="BL16" s="41"/>
      <c r="BM16" s="52"/>
      <c r="BT16" s="24"/>
      <c r="BU16" s="42"/>
      <c r="CD16" s="24"/>
    </row>
    <row r="17" spans="9:75" ht="15.6" x14ac:dyDescent="0.3">
      <c r="I17" s="28" t="s">
        <v>36</v>
      </c>
      <c r="J17" s="18">
        <v>28740.799999999999</v>
      </c>
      <c r="AF17" s="44" t="s">
        <v>37</v>
      </c>
      <c r="AG17" s="49" t="str">
        <f t="shared" si="0"/>
        <v/>
      </c>
      <c r="AQ17" s="42"/>
      <c r="AR17" s="41"/>
      <c r="AS17" s="52"/>
      <c r="BK17" s="42"/>
      <c r="BL17" s="41"/>
      <c r="BM17" s="52"/>
      <c r="BU17" s="42"/>
      <c r="BV17" s="41"/>
      <c r="BW17" s="52"/>
    </row>
    <row r="18" spans="9:75" ht="15.6" x14ac:dyDescent="0.3">
      <c r="I18" s="28" t="s">
        <v>37</v>
      </c>
      <c r="J18" s="18">
        <v>33422</v>
      </c>
      <c r="AF18" s="44" t="s">
        <v>38</v>
      </c>
      <c r="AG18" s="49" t="str">
        <f>IF(COUNTIF($AD$9:$AD$20,AF18),"●","")</f>
        <v/>
      </c>
      <c r="AQ18" s="42"/>
      <c r="AR18" s="41"/>
      <c r="AS18" s="52"/>
      <c r="BK18" s="42"/>
      <c r="BL18" s="41"/>
      <c r="BM18" s="52"/>
      <c r="BU18" s="42"/>
      <c r="BV18" s="41"/>
      <c r="BW18" s="52"/>
    </row>
    <row r="19" spans="9:75" ht="16.2" thickBot="1" x14ac:dyDescent="0.35">
      <c r="I19" s="28" t="s">
        <v>38</v>
      </c>
      <c r="J19" s="18">
        <v>15818.5</v>
      </c>
      <c r="AF19" s="45" t="s">
        <v>39</v>
      </c>
      <c r="AG19" s="50" t="str">
        <f t="shared" si="0"/>
        <v/>
      </c>
      <c r="AQ19" s="42"/>
      <c r="AR19" s="41"/>
      <c r="AS19" s="52"/>
      <c r="BK19" s="42"/>
      <c r="BL19" s="41"/>
      <c r="BM19" s="52"/>
      <c r="BU19" s="42"/>
      <c r="BV19" s="41"/>
      <c r="BW19" s="52"/>
    </row>
    <row r="20" spans="9:75" ht="15.6" x14ac:dyDescent="0.3">
      <c r="I20" s="28" t="s">
        <v>39</v>
      </c>
      <c r="J20" s="18">
        <v>11270.7</v>
      </c>
      <c r="AQ20" s="42"/>
      <c r="AR20" s="41"/>
      <c r="AS20" s="52"/>
      <c r="BK20" s="42"/>
      <c r="BL20" s="41"/>
      <c r="BM20" s="52"/>
      <c r="BU20" s="42"/>
      <c r="BV20" s="41"/>
      <c r="BW20" s="52"/>
    </row>
    <row r="21" spans="9:75" ht="15.6" x14ac:dyDescent="0.3">
      <c r="I21" s="28" t="s">
        <v>68</v>
      </c>
      <c r="J21" s="18">
        <v>264192.89999999991</v>
      </c>
    </row>
  </sheetData>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showGridLines="0" tabSelected="1" topLeftCell="A2" zoomScale="74" zoomScaleNormal="74" workbookViewId="0">
      <selection activeCell="U41" sqref="U41"/>
    </sheetView>
  </sheetViews>
  <sheetFormatPr defaultRowHeight="14.4" x14ac:dyDescent="0.3"/>
  <sheetData/>
  <pageMargins left="0.23622047244094491" right="0.23622047244094491" top="0.23622047244094491" bottom="0.23622047244094491" header="0.31496062992125984" footer="0.31496062992125984"/>
  <pageSetup paperSize="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Datatable</vt:lpstr>
      <vt:lpstr>Raw</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creator>contact@other-levels.com</dc:creator>
  <cp:lastModifiedBy>Piyush Kumar</cp:lastModifiedBy>
  <cp:lastPrinted>2023-08-03T11:26:58Z</cp:lastPrinted>
  <dcterms:created xsi:type="dcterms:W3CDTF">2022-10-16T10:32:46Z</dcterms:created>
  <dcterms:modified xsi:type="dcterms:W3CDTF">2023-09-26T10:04:22Z</dcterms:modified>
</cp:coreProperties>
</file>