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\OneDrive\Documents\"/>
    </mc:Choice>
  </mc:AlternateContent>
  <bookViews>
    <workbookView xWindow="0" yWindow="0" windowWidth="25200" windowHeight="11850" firstSheet="5" activeTab="12"/>
  </bookViews>
  <sheets>
    <sheet name="RAW DATA" sheetId="1" r:id="rId1"/>
    <sheet name="VALIDATION DATA" sheetId="7" r:id="rId2"/>
    <sheet name="MATRICES (24MONTHS)" sheetId="15" r:id="rId3"/>
    <sheet name="OPTIMIZATION(24 months)" sheetId="12" r:id="rId4"/>
    <sheet name="PORTFOLIO" sheetId="2" r:id="rId5"/>
    <sheet name="MATRICES (48 Months)" sheetId="6" r:id="rId6"/>
    <sheet name="PART 1" sheetId="3" r:id="rId7"/>
    <sheet name="Sensitivity Report 1" sheetId="13" r:id="rId8"/>
    <sheet name="Limits Report 1" sheetId="14" r:id="rId9"/>
    <sheet name="PART 2" sheetId="4" r:id="rId10"/>
    <sheet name="PART 3a" sheetId="5" r:id="rId11"/>
    <sheet name="PART3b" sheetId="8" r:id="rId12"/>
    <sheet name="PART3c" sheetId="9" r:id="rId13"/>
  </sheets>
  <definedNames>
    <definedName name="solver_adj" localSheetId="3" hidden="1">'OPTIMIZATION(24 months)'!$C$6:$C$15</definedName>
    <definedName name="solver_adj" localSheetId="6" hidden="1">'PART 1'!$B$8:$B$17</definedName>
    <definedName name="solver_adj" localSheetId="9" hidden="1">'PART 2'!$E$6:$E$15</definedName>
    <definedName name="solver_adj" localSheetId="10" hidden="1">'PART 3a'!$E$27:$E$36</definedName>
    <definedName name="solver_adj" localSheetId="11" hidden="1">PART3b!$D$28:$D$37</definedName>
    <definedName name="solver_adj" localSheetId="12" hidden="1">PART3c!$D$29:$D$38</definedName>
    <definedName name="solver_cvg" localSheetId="3" hidden="1">0.0001</definedName>
    <definedName name="solver_cvg" localSheetId="6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drv" localSheetId="3" hidden="1">1</definedName>
    <definedName name="solver_drv" localSheetId="6" hidden="1">1</definedName>
    <definedName name="solver_drv" localSheetId="9" hidden="1">2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eng" localSheetId="3" hidden="1">2</definedName>
    <definedName name="solver_eng" localSheetId="6" hidden="1">2</definedName>
    <definedName name="solver_eng" localSheetId="9" hidden="1">2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st" localSheetId="3" hidden="1">1</definedName>
    <definedName name="solver_est" localSheetId="6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itr" localSheetId="3" hidden="1">2147483647</definedName>
    <definedName name="solver_itr" localSheetId="6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lhs1" localSheetId="3" hidden="1">'OPTIMIZATION(24 months)'!$C$16</definedName>
    <definedName name="solver_lhs1" localSheetId="6" hidden="1">'PART 1'!$B$18</definedName>
    <definedName name="solver_lhs1" localSheetId="9" hidden="1">'PART 2'!$D$29</definedName>
    <definedName name="solver_lhs1" localSheetId="10" hidden="1">'PART 3a'!$E$37</definedName>
    <definedName name="solver_lhs1" localSheetId="11" hidden="1">PART3b!$D$38</definedName>
    <definedName name="solver_lhs1" localSheetId="12" hidden="1">PART3c!$D$39</definedName>
    <definedName name="solver_lhs2" localSheetId="3" hidden="1">'OPTIMIZATION(24 months)'!$F$28</definedName>
    <definedName name="solver_lhs2" localSheetId="6" hidden="1">'PART 1'!$E$29</definedName>
    <definedName name="solver_lhs2" localSheetId="9" hidden="1">'PART 2'!$D$30</definedName>
    <definedName name="solver_lhs2" localSheetId="10" hidden="1">'PART 3a'!$E$39</definedName>
    <definedName name="solver_lhs2" localSheetId="11" hidden="1">PART3b!$D$39</definedName>
    <definedName name="solver_lhs3" localSheetId="3" hidden="1">'OPTIMIZATION(24 months)'!$F$29</definedName>
    <definedName name="solver_lhs3" localSheetId="6" hidden="1">'PART 1'!$E$30</definedName>
    <definedName name="solver_lhs3" localSheetId="9" hidden="1">'PART 2'!$D$32</definedName>
    <definedName name="solver_lhs4" localSheetId="3" hidden="1">'OPTIMIZATION(24 months)'!$F$30</definedName>
    <definedName name="solver_lhs4" localSheetId="6" hidden="1">'PART 1'!$E$31</definedName>
    <definedName name="solver_lhs4" localSheetId="9" hidden="1">'PART 2'!$D$33</definedName>
    <definedName name="solver_lhs5" localSheetId="3" hidden="1">'OPTIMIZATION(24 months)'!$F$32</definedName>
    <definedName name="solver_lhs5" localSheetId="6" hidden="1">'PART 1'!$E$33</definedName>
    <definedName name="solver_lhs5" localSheetId="9" hidden="1">'PART 2'!$D$34</definedName>
    <definedName name="solver_lhs6" localSheetId="3" hidden="1">'OPTIMIZATION(24 months)'!$F$33</definedName>
    <definedName name="solver_lhs6" localSheetId="6" hidden="1">'PART 1'!$E$34</definedName>
    <definedName name="solver_lhs6" localSheetId="9" hidden="1">'PART 2'!$D$35</definedName>
    <definedName name="solver_lhs7" localSheetId="3" hidden="1">'OPTIMIZATION(24 months)'!$F$34</definedName>
    <definedName name="solver_lhs7" localSheetId="6" hidden="1">'PART 1'!$E$35</definedName>
    <definedName name="solver_lhs7" localSheetId="9" hidden="1">'PART 2'!$E$19</definedName>
    <definedName name="solver_lhs8" localSheetId="3" hidden="1">'OPTIMIZATION(24 months)'!$F$35</definedName>
    <definedName name="solver_lhs8" localSheetId="6" hidden="1">'PART 1'!$E$36</definedName>
    <definedName name="solver_lhs8" localSheetId="9" hidden="1">'PART 2'!$E$6:$E$15</definedName>
    <definedName name="solver_mip" localSheetId="3" hidden="1">2147483647</definedName>
    <definedName name="solver_mip" localSheetId="6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ni" localSheetId="3" hidden="1">30</definedName>
    <definedName name="solver_mni" localSheetId="6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rt" localSheetId="3" hidden="1">0.075</definedName>
    <definedName name="solver_mrt" localSheetId="6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sl" localSheetId="3" hidden="1">2</definedName>
    <definedName name="solver_msl" localSheetId="6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neg" localSheetId="3" hidden="1">1</definedName>
    <definedName name="solver_neg" localSheetId="6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od" localSheetId="3" hidden="1">2147483647</definedName>
    <definedName name="solver_nod" localSheetId="6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um" localSheetId="3" hidden="1">8</definedName>
    <definedName name="solver_num" localSheetId="6" hidden="1">8</definedName>
    <definedName name="solver_num" localSheetId="9" hidden="1">8</definedName>
    <definedName name="solver_num" localSheetId="10" hidden="1">2</definedName>
    <definedName name="solver_num" localSheetId="11" hidden="1">2</definedName>
    <definedName name="solver_num" localSheetId="12" hidden="1">1</definedName>
    <definedName name="solver_nwt" localSheetId="3" hidden="1">1</definedName>
    <definedName name="solver_nwt" localSheetId="6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opt" localSheetId="3" hidden="1">'OPTIMIZATION(24 months)'!$E$22</definedName>
    <definedName name="solver_opt" localSheetId="6" hidden="1">'PART 1'!$C$24</definedName>
    <definedName name="solver_opt" localSheetId="9" hidden="1">'PART 2'!$C$25</definedName>
    <definedName name="solver_opt" localSheetId="10" hidden="1">'PART 3a'!$E$38</definedName>
    <definedName name="solver_opt" localSheetId="11" hidden="1">PART3b!$D$40</definedName>
    <definedName name="solver_opt" localSheetId="12" hidden="1">PART3c!$D$42</definedName>
    <definedName name="solver_pre" localSheetId="3" hidden="1">0.000001</definedName>
    <definedName name="solver_pre" localSheetId="6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rbv" localSheetId="3" hidden="1">1</definedName>
    <definedName name="solver_rbv" localSheetId="6" hidden="1">1</definedName>
    <definedName name="solver_rbv" localSheetId="9" hidden="1">2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el1" localSheetId="3" hidden="1">2</definedName>
    <definedName name="solver_rel1" localSheetId="6" hidden="1">2</definedName>
    <definedName name="solver_rel1" localSheetId="9" hidden="1">1</definedName>
    <definedName name="solver_rel1" localSheetId="10" hidden="1">2</definedName>
    <definedName name="solver_rel1" localSheetId="11" hidden="1">2</definedName>
    <definedName name="solver_rel1" localSheetId="12" hidden="1">2</definedName>
    <definedName name="solver_rel2" localSheetId="3" hidden="1">3</definedName>
    <definedName name="solver_rel2" localSheetId="6" hidden="1">3</definedName>
    <definedName name="solver_rel2" localSheetId="9" hidden="1">3</definedName>
    <definedName name="solver_rel2" localSheetId="10" hidden="1">1</definedName>
    <definedName name="solver_rel2" localSheetId="11" hidden="1">3</definedName>
    <definedName name="solver_rel3" localSheetId="3" hidden="1">1</definedName>
    <definedName name="solver_rel3" localSheetId="6" hidden="1">1</definedName>
    <definedName name="solver_rel3" localSheetId="9" hidden="1">1</definedName>
    <definedName name="solver_rel4" localSheetId="3" hidden="1">1</definedName>
    <definedName name="solver_rel4" localSheetId="6" hidden="1">1</definedName>
    <definedName name="solver_rel4" localSheetId="9" hidden="1">1</definedName>
    <definedName name="solver_rel5" localSheetId="3" hidden="1">1</definedName>
    <definedName name="solver_rel5" localSheetId="6" hidden="1">1</definedName>
    <definedName name="solver_rel5" localSheetId="9" hidden="1">1</definedName>
    <definedName name="solver_rel6" localSheetId="3" hidden="1">1</definedName>
    <definedName name="solver_rel6" localSheetId="6" hidden="1">1</definedName>
    <definedName name="solver_rel6" localSheetId="9" hidden="1">1</definedName>
    <definedName name="solver_rel7" localSheetId="3" hidden="1">1</definedName>
    <definedName name="solver_rel7" localSheetId="6" hidden="1">1</definedName>
    <definedName name="solver_rel7" localSheetId="9" hidden="1">2</definedName>
    <definedName name="solver_rel8" localSheetId="3" hidden="1">1</definedName>
    <definedName name="solver_rel8" localSheetId="6" hidden="1">1</definedName>
    <definedName name="solver_rel8" localSheetId="9" hidden="1">5</definedName>
    <definedName name="solver_rhs1" localSheetId="3" hidden="1">100%</definedName>
    <definedName name="solver_rhs1" localSheetId="6" hidden="1">100%</definedName>
    <definedName name="solver_rhs1" localSheetId="9" hidden="1">'PART 2'!$C$29</definedName>
    <definedName name="solver_rhs1" localSheetId="10" hidden="1">100%</definedName>
    <definedName name="solver_rhs1" localSheetId="11" hidden="1">100%</definedName>
    <definedName name="solver_rhs1" localSheetId="12" hidden="1">100%</definedName>
    <definedName name="solver_rhs2" localSheetId="3" hidden="1">'OPTIMIZATION(24 months)'!$E$28</definedName>
    <definedName name="solver_rhs2" localSheetId="6" hidden="1">'PART 1'!$D$29</definedName>
    <definedName name="solver_rhs2" localSheetId="9" hidden="1">'PART 2'!$C$30</definedName>
    <definedName name="solver_rhs2" localSheetId="10" hidden="1">'PART 3a'!$E$24</definedName>
    <definedName name="solver_rhs2" localSheetId="11" hidden="1">PART3b!$E$23</definedName>
    <definedName name="solver_rhs3" localSheetId="3" hidden="1">'OPTIMIZATION(24 months)'!$E$29</definedName>
    <definedName name="solver_rhs3" localSheetId="6" hidden="1">'PART 1'!$D$30</definedName>
    <definedName name="solver_rhs3" localSheetId="9" hidden="1">'PART 2'!$C$32</definedName>
    <definedName name="solver_rhs4" localSheetId="3" hidden="1">'OPTIMIZATION(24 months)'!$E$30</definedName>
    <definedName name="solver_rhs4" localSheetId="6" hidden="1">'PART 1'!$D$31</definedName>
    <definedName name="solver_rhs4" localSheetId="9" hidden="1">'PART 2'!$C$33</definedName>
    <definedName name="solver_rhs5" localSheetId="3" hidden="1">'OPTIMIZATION(24 months)'!$E$32</definedName>
    <definedName name="solver_rhs5" localSheetId="6" hidden="1">'PART 1'!$D$33</definedName>
    <definedName name="solver_rhs5" localSheetId="9" hidden="1">'PART 2'!$C$34</definedName>
    <definedName name="solver_rhs6" localSheetId="3" hidden="1">'OPTIMIZATION(24 months)'!$E$33</definedName>
    <definedName name="solver_rhs6" localSheetId="6" hidden="1">'PART 1'!$D$34</definedName>
    <definedName name="solver_rhs6" localSheetId="9" hidden="1">'PART 2'!$C$35</definedName>
    <definedName name="solver_rhs7" localSheetId="3" hidden="1">'OPTIMIZATION(24 months)'!$E$34</definedName>
    <definedName name="solver_rhs7" localSheetId="6" hidden="1">'PART 1'!$D$35</definedName>
    <definedName name="solver_rhs7" localSheetId="9" hidden="1">8</definedName>
    <definedName name="solver_rhs8" localSheetId="3" hidden="1">'OPTIMIZATION(24 months)'!$E$35</definedName>
    <definedName name="solver_rhs8" localSheetId="6" hidden="1">'PART 1'!$D$36</definedName>
    <definedName name="solver_rhs8" localSheetId="9" hidden="1">binary</definedName>
    <definedName name="solver_rlx" localSheetId="3" hidden="1">2</definedName>
    <definedName name="solver_rlx" localSheetId="6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sd" localSheetId="3" hidden="1">0</definedName>
    <definedName name="solver_rsd" localSheetId="6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scl" localSheetId="3" hidden="1">1</definedName>
    <definedName name="solver_scl" localSheetId="6" hidden="1">1</definedName>
    <definedName name="solver_scl" localSheetId="9" hidden="1">2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ho" localSheetId="8" hidden="1">2</definedName>
    <definedName name="solver_sho" localSheetId="3" hidden="1">2</definedName>
    <definedName name="solver_sho" localSheetId="6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sz" localSheetId="3" hidden="1">100</definedName>
    <definedName name="solver_ssz" localSheetId="6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tim" localSheetId="3" hidden="1">2147483647</definedName>
    <definedName name="solver_tim" localSheetId="6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ol" localSheetId="3" hidden="1">0.01</definedName>
    <definedName name="solver_tol" localSheetId="6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yp" localSheetId="3" hidden="1">1</definedName>
    <definedName name="solver_typ" localSheetId="6" hidden="1">1</definedName>
    <definedName name="solver_typ" localSheetId="9" hidden="1">1</definedName>
    <definedName name="solver_typ" localSheetId="10" hidden="1">1</definedName>
    <definedName name="solver_typ" localSheetId="11" hidden="1">2</definedName>
    <definedName name="solver_typ" localSheetId="12" hidden="1">1</definedName>
    <definedName name="solver_val" localSheetId="3" hidden="1">0</definedName>
    <definedName name="solver_val" localSheetId="6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er" localSheetId="3" hidden="1">3</definedName>
    <definedName name="solver_ver" localSheetId="6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2" l="1"/>
  <c r="F34" i="12"/>
  <c r="F33" i="12"/>
  <c r="F32" i="12"/>
  <c r="F30" i="12"/>
  <c r="F29" i="12"/>
  <c r="F28" i="12"/>
  <c r="E36" i="12"/>
  <c r="E31" i="12"/>
  <c r="E22" i="12"/>
  <c r="C16" i="12"/>
  <c r="K33" i="12"/>
  <c r="K34" i="12"/>
  <c r="K35" i="12"/>
  <c r="K36" i="12"/>
  <c r="K37" i="12"/>
  <c r="K38" i="12"/>
  <c r="K39" i="12"/>
  <c r="K40" i="12"/>
  <c r="K41" i="12"/>
  <c r="K32" i="12"/>
  <c r="K23" i="12"/>
  <c r="K24" i="12"/>
  <c r="K25" i="12"/>
  <c r="K26" i="12"/>
  <c r="K27" i="12"/>
  <c r="K28" i="12"/>
  <c r="K29" i="12"/>
  <c r="K30" i="12"/>
  <c r="K22" i="12"/>
  <c r="K12" i="12"/>
  <c r="K13" i="12"/>
  <c r="K14" i="12"/>
  <c r="K15" i="12"/>
  <c r="K16" i="12"/>
  <c r="K17" i="12"/>
  <c r="K18" i="12"/>
  <c r="K19" i="12"/>
  <c r="K20" i="12"/>
  <c r="K11" i="12"/>
  <c r="N22" i="3"/>
  <c r="L7" i="12"/>
  <c r="L6" i="12"/>
  <c r="L5" i="12"/>
  <c r="B48" i="15"/>
  <c r="C48" i="15"/>
  <c r="D48" i="15"/>
  <c r="E48" i="15"/>
  <c r="F48" i="15"/>
  <c r="G48" i="15"/>
  <c r="H48" i="15"/>
  <c r="I48" i="15"/>
  <c r="J48" i="15"/>
  <c r="K48" i="15"/>
  <c r="B49" i="15"/>
  <c r="C49" i="15"/>
  <c r="D49" i="15"/>
  <c r="E49" i="15"/>
  <c r="F49" i="15"/>
  <c r="G49" i="15"/>
  <c r="H49" i="15"/>
  <c r="I49" i="15"/>
  <c r="J49" i="15"/>
  <c r="K49" i="15"/>
  <c r="B50" i="15"/>
  <c r="C50" i="15"/>
  <c r="D50" i="15"/>
  <c r="E50" i="15"/>
  <c r="F50" i="15"/>
  <c r="G50" i="15"/>
  <c r="H50" i="15"/>
  <c r="I50" i="15"/>
  <c r="J50" i="15"/>
  <c r="K50" i="15"/>
  <c r="B51" i="15"/>
  <c r="C51" i="15"/>
  <c r="D51" i="15"/>
  <c r="E51" i="15"/>
  <c r="F51" i="15"/>
  <c r="G51" i="15"/>
  <c r="H51" i="15"/>
  <c r="I51" i="15"/>
  <c r="J51" i="15"/>
  <c r="K51" i="15"/>
  <c r="B52" i="15"/>
  <c r="C52" i="15"/>
  <c r="D52" i="15"/>
  <c r="E52" i="15"/>
  <c r="F52" i="15"/>
  <c r="G52" i="15"/>
  <c r="H52" i="15"/>
  <c r="I52" i="15"/>
  <c r="J52" i="15"/>
  <c r="K52" i="15"/>
  <c r="B53" i="15"/>
  <c r="C53" i="15"/>
  <c r="D53" i="15"/>
  <c r="E53" i="15"/>
  <c r="F53" i="15"/>
  <c r="G53" i="15"/>
  <c r="H53" i="15"/>
  <c r="I53" i="15"/>
  <c r="J53" i="15"/>
  <c r="K53" i="15"/>
  <c r="B54" i="15"/>
  <c r="C54" i="15"/>
  <c r="D54" i="15"/>
  <c r="E54" i="15"/>
  <c r="F54" i="15"/>
  <c r="G54" i="15"/>
  <c r="H54" i="15"/>
  <c r="I54" i="15"/>
  <c r="J54" i="15"/>
  <c r="K54" i="15"/>
  <c r="B55" i="15"/>
  <c r="C55" i="15"/>
  <c r="D55" i="15"/>
  <c r="E55" i="15"/>
  <c r="F55" i="15"/>
  <c r="G55" i="15"/>
  <c r="H55" i="15"/>
  <c r="I55" i="15"/>
  <c r="J55" i="15"/>
  <c r="K55" i="15"/>
  <c r="B56" i="15"/>
  <c r="C56" i="15"/>
  <c r="D56" i="15"/>
  <c r="E56" i="15"/>
  <c r="F56" i="15"/>
  <c r="G56" i="15"/>
  <c r="H56" i="15"/>
  <c r="I56" i="15"/>
  <c r="J56" i="15"/>
  <c r="K56" i="15"/>
  <c r="C47" i="15"/>
  <c r="D47" i="15"/>
  <c r="E47" i="15"/>
  <c r="F47" i="15"/>
  <c r="G47" i="15"/>
  <c r="H47" i="15"/>
  <c r="I47" i="15"/>
  <c r="J47" i="15"/>
  <c r="K47" i="15"/>
  <c r="B47" i="15"/>
  <c r="A47" i="15" a="1"/>
  <c r="A47" i="15" s="1"/>
  <c r="B33" i="15" a="1"/>
  <c r="B33" i="15" s="1"/>
  <c r="F37" i="15"/>
  <c r="J37" i="15"/>
  <c r="D38" i="15"/>
  <c r="H38" i="15"/>
  <c r="B39" i="15"/>
  <c r="F39" i="15"/>
  <c r="J39" i="15"/>
  <c r="D40" i="15"/>
  <c r="H40" i="15"/>
  <c r="B41" i="15"/>
  <c r="F41" i="15"/>
  <c r="J41" i="15"/>
  <c r="D42" i="15"/>
  <c r="H42" i="15"/>
  <c r="A33" i="15" a="1"/>
  <c r="A34" i="15" s="1"/>
  <c r="B20" i="15"/>
  <c r="C20" i="15"/>
  <c r="D20" i="15"/>
  <c r="E20" i="15"/>
  <c r="F20" i="15"/>
  <c r="G20" i="15"/>
  <c r="H20" i="15"/>
  <c r="I20" i="15"/>
  <c r="J20" i="15"/>
  <c r="K20" i="15"/>
  <c r="B21" i="15"/>
  <c r="C21" i="15"/>
  <c r="D21" i="15"/>
  <c r="E21" i="15"/>
  <c r="F21" i="15"/>
  <c r="G21" i="15"/>
  <c r="H21" i="15"/>
  <c r="I21" i="15"/>
  <c r="J21" i="15"/>
  <c r="K21" i="15"/>
  <c r="B22" i="15"/>
  <c r="C22" i="15"/>
  <c r="D22" i="15"/>
  <c r="E22" i="15"/>
  <c r="F22" i="15"/>
  <c r="G22" i="15"/>
  <c r="H22" i="15"/>
  <c r="I22" i="15"/>
  <c r="J22" i="15"/>
  <c r="K22" i="15"/>
  <c r="B23" i="15"/>
  <c r="C23" i="15"/>
  <c r="D23" i="15"/>
  <c r="E23" i="15"/>
  <c r="F23" i="15"/>
  <c r="G23" i="15"/>
  <c r="H23" i="15"/>
  <c r="I23" i="15"/>
  <c r="J23" i="15"/>
  <c r="K23" i="15"/>
  <c r="B24" i="15"/>
  <c r="C24" i="15"/>
  <c r="D24" i="15"/>
  <c r="E24" i="15"/>
  <c r="F24" i="15"/>
  <c r="G24" i="15"/>
  <c r="H24" i="15"/>
  <c r="I24" i="15"/>
  <c r="J24" i="15"/>
  <c r="K24" i="15"/>
  <c r="B25" i="15"/>
  <c r="C25" i="15"/>
  <c r="D25" i="15"/>
  <c r="E25" i="15"/>
  <c r="F25" i="15"/>
  <c r="G25" i="15"/>
  <c r="H25" i="15"/>
  <c r="I25" i="15"/>
  <c r="J25" i="15"/>
  <c r="K25" i="15"/>
  <c r="B26" i="15"/>
  <c r="C26" i="15"/>
  <c r="D26" i="15"/>
  <c r="E26" i="15"/>
  <c r="F26" i="15"/>
  <c r="G26" i="15"/>
  <c r="H26" i="15"/>
  <c r="I26" i="15"/>
  <c r="J26" i="15"/>
  <c r="K26" i="15"/>
  <c r="B27" i="15"/>
  <c r="C27" i="15"/>
  <c r="D27" i="15"/>
  <c r="E27" i="15"/>
  <c r="F27" i="15"/>
  <c r="G27" i="15"/>
  <c r="H27" i="15"/>
  <c r="I27" i="15"/>
  <c r="J27" i="15"/>
  <c r="K27" i="15"/>
  <c r="B28" i="15"/>
  <c r="C28" i="15"/>
  <c r="D28" i="15"/>
  <c r="E28" i="15"/>
  <c r="F28" i="15"/>
  <c r="G28" i="15"/>
  <c r="H28" i="15"/>
  <c r="I28" i="15"/>
  <c r="J28" i="15"/>
  <c r="K28" i="15"/>
  <c r="C19" i="15"/>
  <c r="D19" i="15"/>
  <c r="E19" i="15"/>
  <c r="F19" i="15"/>
  <c r="G19" i="15"/>
  <c r="H19" i="15"/>
  <c r="I19" i="15"/>
  <c r="J19" i="15"/>
  <c r="K19" i="15"/>
  <c r="B19" i="15"/>
  <c r="A19" i="15" a="1"/>
  <c r="A19" i="15" s="1"/>
  <c r="B5" i="15" a="1"/>
  <c r="B5" i="15" s="1"/>
  <c r="A50" i="15" l="1"/>
  <c r="A49" i="15"/>
  <c r="A56" i="15"/>
  <c r="A52" i="15"/>
  <c r="A48" i="15"/>
  <c r="A54" i="15"/>
  <c r="A53" i="15"/>
  <c r="A55" i="15"/>
  <c r="A51" i="15"/>
  <c r="B37" i="15"/>
  <c r="H36" i="15"/>
  <c r="D36" i="15"/>
  <c r="J35" i="15"/>
  <c r="F35" i="15"/>
  <c r="B35" i="15"/>
  <c r="H34" i="15"/>
  <c r="D34" i="15"/>
  <c r="J33" i="15"/>
  <c r="F33" i="15"/>
  <c r="K42" i="15"/>
  <c r="G42" i="15"/>
  <c r="C42" i="15"/>
  <c r="I41" i="15"/>
  <c r="E41" i="15"/>
  <c r="K40" i="15"/>
  <c r="G40" i="15"/>
  <c r="C40" i="15"/>
  <c r="I39" i="15"/>
  <c r="E39" i="15"/>
  <c r="K38" i="15"/>
  <c r="G38" i="15"/>
  <c r="C38" i="15"/>
  <c r="I37" i="15"/>
  <c r="E37" i="15"/>
  <c r="K36" i="15"/>
  <c r="G36" i="15"/>
  <c r="C36" i="15"/>
  <c r="I35" i="15"/>
  <c r="E35" i="15"/>
  <c r="K34" i="15"/>
  <c r="G34" i="15"/>
  <c r="C34" i="15"/>
  <c r="I33" i="15"/>
  <c r="E33" i="15"/>
  <c r="J42" i="15"/>
  <c r="F42" i="15"/>
  <c r="B42" i="15"/>
  <c r="H41" i="15"/>
  <c r="D41" i="15"/>
  <c r="J40" i="15"/>
  <c r="F40" i="15"/>
  <c r="B40" i="15"/>
  <c r="H39" i="15"/>
  <c r="D39" i="15"/>
  <c r="J38" i="15"/>
  <c r="F38" i="15"/>
  <c r="B38" i="15"/>
  <c r="H37" i="15"/>
  <c r="D37" i="15"/>
  <c r="J36" i="15"/>
  <c r="F36" i="15"/>
  <c r="B36" i="15"/>
  <c r="H35" i="15"/>
  <c r="D35" i="15"/>
  <c r="J34" i="15"/>
  <c r="F34" i="15"/>
  <c r="B34" i="15"/>
  <c r="H33" i="15"/>
  <c r="D33" i="15"/>
  <c r="I42" i="15"/>
  <c r="E42" i="15"/>
  <c r="K41" i="15"/>
  <c r="G41" i="15"/>
  <c r="C41" i="15"/>
  <c r="I40" i="15"/>
  <c r="E40" i="15"/>
  <c r="K39" i="15"/>
  <c r="G39" i="15"/>
  <c r="C39" i="15"/>
  <c r="I38" i="15"/>
  <c r="E38" i="15"/>
  <c r="K37" i="15"/>
  <c r="G37" i="15"/>
  <c r="C37" i="15"/>
  <c r="I36" i="15"/>
  <c r="E36" i="15"/>
  <c r="K35" i="15"/>
  <c r="G35" i="15"/>
  <c r="C35" i="15"/>
  <c r="I34" i="15"/>
  <c r="E34" i="15"/>
  <c r="K33" i="15"/>
  <c r="G33" i="15"/>
  <c r="C33" i="15"/>
  <c r="A41" i="15"/>
  <c r="A37" i="15"/>
  <c r="A33" i="15"/>
  <c r="A40" i="15"/>
  <c r="A36" i="15"/>
  <c r="A39" i="15"/>
  <c r="A35" i="15"/>
  <c r="A42" i="15"/>
  <c r="A38" i="15"/>
  <c r="A26" i="15"/>
  <c r="A20" i="15"/>
  <c r="A22" i="15"/>
  <c r="A25" i="15"/>
  <c r="A21" i="15"/>
  <c r="A28" i="15"/>
  <c r="A24" i="15"/>
  <c r="A27" i="15"/>
  <c r="A23" i="15"/>
  <c r="K14" i="15"/>
  <c r="C14" i="15"/>
  <c r="E13" i="15"/>
  <c r="G12" i="15"/>
  <c r="I11" i="15"/>
  <c r="K10" i="15"/>
  <c r="C10" i="15"/>
  <c r="E9" i="15"/>
  <c r="G8" i="15"/>
  <c r="C8" i="15"/>
  <c r="E7" i="15"/>
  <c r="G6" i="15"/>
  <c r="I5" i="15"/>
  <c r="J14" i="15"/>
  <c r="B14" i="15"/>
  <c r="D13" i="15"/>
  <c r="F12" i="15"/>
  <c r="H11" i="15"/>
  <c r="D11" i="15"/>
  <c r="B10" i="15"/>
  <c r="B8" i="15"/>
  <c r="F6" i="15"/>
  <c r="D5" i="15"/>
  <c r="I14" i="15"/>
  <c r="G13" i="15"/>
  <c r="I12" i="15"/>
  <c r="K11" i="15"/>
  <c r="G11" i="15"/>
  <c r="I10" i="15"/>
  <c r="E10" i="15"/>
  <c r="K9" i="15"/>
  <c r="G9" i="15"/>
  <c r="C9" i="15"/>
  <c r="I8" i="15"/>
  <c r="E8" i="15"/>
  <c r="K7" i="15"/>
  <c r="G7" i="15"/>
  <c r="C7" i="15"/>
  <c r="I6" i="15"/>
  <c r="E6" i="15"/>
  <c r="K5" i="15"/>
  <c r="G5" i="15"/>
  <c r="C5" i="15"/>
  <c r="G14" i="15"/>
  <c r="I13" i="15"/>
  <c r="K12" i="15"/>
  <c r="C12" i="15"/>
  <c r="E11" i="15"/>
  <c r="G10" i="15"/>
  <c r="I9" i="15"/>
  <c r="K8" i="15"/>
  <c r="I7" i="15"/>
  <c r="K6" i="15"/>
  <c r="C6" i="15"/>
  <c r="E5" i="15"/>
  <c r="F14" i="15"/>
  <c r="H13" i="15"/>
  <c r="J12" i="15"/>
  <c r="B12" i="15"/>
  <c r="J10" i="15"/>
  <c r="F10" i="15"/>
  <c r="H9" i="15"/>
  <c r="D9" i="15"/>
  <c r="J8" i="15"/>
  <c r="F8" i="15"/>
  <c r="H7" i="15"/>
  <c r="D7" i="15"/>
  <c r="J6" i="15"/>
  <c r="B6" i="15"/>
  <c r="H5" i="15"/>
  <c r="E14" i="15"/>
  <c r="K13" i="15"/>
  <c r="C13" i="15"/>
  <c r="E12" i="15"/>
  <c r="C11" i="15"/>
  <c r="H14" i="15"/>
  <c r="D14" i="15"/>
  <c r="J13" i="15"/>
  <c r="F13" i="15"/>
  <c r="B13" i="15"/>
  <c r="H12" i="15"/>
  <c r="D12" i="15"/>
  <c r="J11" i="15"/>
  <c r="F11" i="15"/>
  <c r="B11" i="15"/>
  <c r="H10" i="15"/>
  <c r="D10" i="15"/>
  <c r="J9" i="15"/>
  <c r="F9" i="15"/>
  <c r="B9" i="15"/>
  <c r="H8" i="15"/>
  <c r="D8" i="15"/>
  <c r="J7" i="15"/>
  <c r="F7" i="15"/>
  <c r="B7" i="15"/>
  <c r="H6" i="15"/>
  <c r="D6" i="15"/>
  <c r="J5" i="15"/>
  <c r="F5" i="15"/>
  <c r="B6" i="6" l="1" a="1"/>
  <c r="C6" i="6" s="1"/>
  <c r="A5" i="15" a="1"/>
  <c r="A5" i="15" s="1"/>
  <c r="J15" i="6" l="1"/>
  <c r="F15" i="6"/>
  <c r="B15" i="6"/>
  <c r="H14" i="6"/>
  <c r="D14" i="6"/>
  <c r="J13" i="6"/>
  <c r="F13" i="6"/>
  <c r="B13" i="6"/>
  <c r="H12" i="6"/>
  <c r="D12" i="6"/>
  <c r="J11" i="6"/>
  <c r="F11" i="6"/>
  <c r="B11" i="6"/>
  <c r="H10" i="6"/>
  <c r="D10" i="6"/>
  <c r="J9" i="6"/>
  <c r="F9" i="6"/>
  <c r="B9" i="6"/>
  <c r="H8" i="6"/>
  <c r="D8" i="6"/>
  <c r="J7" i="6"/>
  <c r="F7" i="6"/>
  <c r="B7" i="6"/>
  <c r="H6" i="6"/>
  <c r="D6" i="6"/>
  <c r="H15" i="6"/>
  <c r="D15" i="6"/>
  <c r="J14" i="6"/>
  <c r="F14" i="6"/>
  <c r="B14" i="6"/>
  <c r="H13" i="6"/>
  <c r="D13" i="6"/>
  <c r="J12" i="6"/>
  <c r="F12" i="6"/>
  <c r="B12" i="6"/>
  <c r="H11" i="6"/>
  <c r="D11" i="6"/>
  <c r="J10" i="6"/>
  <c r="F10" i="6"/>
  <c r="B10" i="6"/>
  <c r="H9" i="6"/>
  <c r="D9" i="6"/>
  <c r="J8" i="6"/>
  <c r="F8" i="6"/>
  <c r="B8" i="6"/>
  <c r="H7" i="6"/>
  <c r="D7" i="6"/>
  <c r="J6" i="6"/>
  <c r="F6" i="6"/>
  <c r="B6" i="6"/>
  <c r="K15" i="6"/>
  <c r="G15" i="6"/>
  <c r="C15" i="6"/>
  <c r="I14" i="6"/>
  <c r="E14" i="6"/>
  <c r="K13" i="6"/>
  <c r="G13" i="6"/>
  <c r="C13" i="6"/>
  <c r="I12" i="6"/>
  <c r="E12" i="6"/>
  <c r="K11" i="6"/>
  <c r="G11" i="6"/>
  <c r="C11" i="6"/>
  <c r="I10" i="6"/>
  <c r="E10" i="6"/>
  <c r="K9" i="6"/>
  <c r="G9" i="6"/>
  <c r="C9" i="6"/>
  <c r="I8" i="6"/>
  <c r="E8" i="6"/>
  <c r="K7" i="6"/>
  <c r="G7" i="6"/>
  <c r="C7" i="6"/>
  <c r="I6" i="6"/>
  <c r="E6" i="6"/>
  <c r="I15" i="6"/>
  <c r="E15" i="6"/>
  <c r="K14" i="6"/>
  <c r="G14" i="6"/>
  <c r="C14" i="6"/>
  <c r="I13" i="6"/>
  <c r="E13" i="6"/>
  <c r="K12" i="6"/>
  <c r="G12" i="6"/>
  <c r="C12" i="6"/>
  <c r="I11" i="6"/>
  <c r="E11" i="6"/>
  <c r="K10" i="6"/>
  <c r="G10" i="6"/>
  <c r="C10" i="6"/>
  <c r="I9" i="6"/>
  <c r="E9" i="6"/>
  <c r="K8" i="6"/>
  <c r="G8" i="6"/>
  <c r="C8" i="6"/>
  <c r="I7" i="6"/>
  <c r="E7" i="6"/>
  <c r="K6" i="6"/>
  <c r="G6" i="6"/>
  <c r="A8" i="15"/>
  <c r="A11" i="15"/>
  <c r="A7" i="15"/>
  <c r="A14" i="15"/>
  <c r="A10" i="15"/>
  <c r="A6" i="15"/>
  <c r="A12" i="15"/>
  <c r="A13" i="15"/>
  <c r="A9" i="15"/>
  <c r="D32" i="3"/>
  <c r="D37" i="3"/>
  <c r="W10" i="7" l="1"/>
  <c r="X10" i="7"/>
  <c r="Y10" i="7"/>
  <c r="Z10" i="7"/>
  <c r="AA10" i="7"/>
  <c r="AB10" i="7"/>
  <c r="AC10" i="7"/>
  <c r="AD10" i="7"/>
  <c r="AE10" i="7"/>
  <c r="AF10" i="7"/>
  <c r="W11" i="7"/>
  <c r="X11" i="7"/>
  <c r="Y11" i="7"/>
  <c r="Z11" i="7"/>
  <c r="AA11" i="7"/>
  <c r="AB11" i="7"/>
  <c r="AC11" i="7"/>
  <c r="AD11" i="7"/>
  <c r="AE11" i="7"/>
  <c r="AF11" i="7"/>
  <c r="W12" i="7"/>
  <c r="X12" i="7"/>
  <c r="Y12" i="7"/>
  <c r="Z12" i="7"/>
  <c r="AA12" i="7"/>
  <c r="AB12" i="7"/>
  <c r="AC12" i="7"/>
  <c r="AD12" i="7"/>
  <c r="AE12" i="7"/>
  <c r="AF12" i="7"/>
  <c r="W13" i="7"/>
  <c r="X13" i="7"/>
  <c r="Y13" i="7"/>
  <c r="Z13" i="7"/>
  <c r="AA13" i="7"/>
  <c r="AB13" i="7"/>
  <c r="AC13" i="7"/>
  <c r="AD13" i="7"/>
  <c r="AE13" i="7"/>
  <c r="AF13" i="7"/>
  <c r="W14" i="7"/>
  <c r="X14" i="7"/>
  <c r="Y14" i="7"/>
  <c r="Z14" i="7"/>
  <c r="AA14" i="7"/>
  <c r="AB14" i="7"/>
  <c r="AC14" i="7"/>
  <c r="AD14" i="7"/>
  <c r="AE14" i="7"/>
  <c r="AF14" i="7"/>
  <c r="W15" i="7"/>
  <c r="X15" i="7"/>
  <c r="Y15" i="7"/>
  <c r="Z15" i="7"/>
  <c r="AA15" i="7"/>
  <c r="AB15" i="7"/>
  <c r="AC15" i="7"/>
  <c r="AD15" i="7"/>
  <c r="AE15" i="7"/>
  <c r="AF15" i="7"/>
  <c r="W16" i="7"/>
  <c r="X16" i="7"/>
  <c r="Y16" i="7"/>
  <c r="Z16" i="7"/>
  <c r="AA16" i="7"/>
  <c r="AB16" i="7"/>
  <c r="AC16" i="7"/>
  <c r="AD16" i="7"/>
  <c r="AE16" i="7"/>
  <c r="AF16" i="7"/>
  <c r="W17" i="7"/>
  <c r="X17" i="7"/>
  <c r="Y17" i="7"/>
  <c r="Z17" i="7"/>
  <c r="AA17" i="7"/>
  <c r="AB17" i="7"/>
  <c r="AC17" i="7"/>
  <c r="AD17" i="7"/>
  <c r="AE17" i="7"/>
  <c r="AF17" i="7"/>
  <c r="W18" i="7"/>
  <c r="X18" i="7"/>
  <c r="Y18" i="7"/>
  <c r="Z18" i="7"/>
  <c r="AA18" i="7"/>
  <c r="AB18" i="7"/>
  <c r="AC18" i="7"/>
  <c r="AD18" i="7"/>
  <c r="AE18" i="7"/>
  <c r="AF18" i="7"/>
  <c r="W19" i="7"/>
  <c r="X19" i="7"/>
  <c r="Y19" i="7"/>
  <c r="Z19" i="7"/>
  <c r="AA19" i="7"/>
  <c r="AB19" i="7"/>
  <c r="AC19" i="7"/>
  <c r="AD19" i="7"/>
  <c r="AE19" i="7"/>
  <c r="AF19" i="7"/>
  <c r="W20" i="7"/>
  <c r="X20" i="7"/>
  <c r="Y20" i="7"/>
  <c r="Z20" i="7"/>
  <c r="AA20" i="7"/>
  <c r="AB20" i="7"/>
  <c r="AC20" i="7"/>
  <c r="AD20" i="7"/>
  <c r="AE20" i="7"/>
  <c r="AF20" i="7"/>
  <c r="W21" i="7"/>
  <c r="X21" i="7"/>
  <c r="Y21" i="7"/>
  <c r="Z21" i="7"/>
  <c r="AA21" i="7"/>
  <c r="AB21" i="7"/>
  <c r="AC21" i="7"/>
  <c r="AD21" i="7"/>
  <c r="AE21" i="7"/>
  <c r="AF21" i="7"/>
  <c r="W22" i="7"/>
  <c r="X22" i="7"/>
  <c r="Y22" i="7"/>
  <c r="Z22" i="7"/>
  <c r="AA22" i="7"/>
  <c r="AB22" i="7"/>
  <c r="AC22" i="7"/>
  <c r="AD22" i="7"/>
  <c r="AE22" i="7"/>
  <c r="AF22" i="7"/>
  <c r="W23" i="7"/>
  <c r="X23" i="7"/>
  <c r="Y23" i="7"/>
  <c r="Z23" i="7"/>
  <c r="AA23" i="7"/>
  <c r="AB23" i="7"/>
  <c r="AC23" i="7"/>
  <c r="AD23" i="7"/>
  <c r="AE23" i="7"/>
  <c r="AF23" i="7"/>
  <c r="W24" i="7"/>
  <c r="X24" i="7"/>
  <c r="Y24" i="7"/>
  <c r="Z24" i="7"/>
  <c r="AA24" i="7"/>
  <c r="AB24" i="7"/>
  <c r="AC24" i="7"/>
  <c r="AD24" i="7"/>
  <c r="AE24" i="7"/>
  <c r="AF24" i="7"/>
  <c r="W25" i="7"/>
  <c r="X25" i="7"/>
  <c r="Y25" i="7"/>
  <c r="Z25" i="7"/>
  <c r="AA25" i="7"/>
  <c r="AB25" i="7"/>
  <c r="AC25" i="7"/>
  <c r="AD25" i="7"/>
  <c r="AE25" i="7"/>
  <c r="AF25" i="7"/>
  <c r="W26" i="7"/>
  <c r="X26" i="7"/>
  <c r="Y26" i="7"/>
  <c r="Z26" i="7"/>
  <c r="AA26" i="7"/>
  <c r="AB26" i="7"/>
  <c r="AC26" i="7"/>
  <c r="AD26" i="7"/>
  <c r="AE26" i="7"/>
  <c r="AF26" i="7"/>
  <c r="W27" i="7"/>
  <c r="X27" i="7"/>
  <c r="Y27" i="7"/>
  <c r="Z27" i="7"/>
  <c r="AA27" i="7"/>
  <c r="AB27" i="7"/>
  <c r="AC27" i="7"/>
  <c r="AD27" i="7"/>
  <c r="AE27" i="7"/>
  <c r="AF27" i="7"/>
  <c r="W28" i="7"/>
  <c r="X28" i="7"/>
  <c r="Y28" i="7"/>
  <c r="Z28" i="7"/>
  <c r="AA28" i="7"/>
  <c r="AB28" i="7"/>
  <c r="AC28" i="7"/>
  <c r="AD28" i="7"/>
  <c r="AE28" i="7"/>
  <c r="AF28" i="7"/>
  <c r="W29" i="7"/>
  <c r="X29" i="7"/>
  <c r="Y29" i="7"/>
  <c r="Z29" i="7"/>
  <c r="AA29" i="7"/>
  <c r="AB29" i="7"/>
  <c r="AC29" i="7"/>
  <c r="AD29" i="7"/>
  <c r="AE29" i="7"/>
  <c r="AF29" i="7"/>
  <c r="W30" i="7"/>
  <c r="X30" i="7"/>
  <c r="Y30" i="7"/>
  <c r="Z30" i="7"/>
  <c r="AA30" i="7"/>
  <c r="AB30" i="7"/>
  <c r="AC30" i="7"/>
  <c r="AD30" i="7"/>
  <c r="AE30" i="7"/>
  <c r="AF30" i="7"/>
  <c r="W31" i="7"/>
  <c r="X31" i="7"/>
  <c r="Y31" i="7"/>
  <c r="Z31" i="7"/>
  <c r="AA31" i="7"/>
  <c r="AB31" i="7"/>
  <c r="AC31" i="7"/>
  <c r="AD31" i="7"/>
  <c r="AE31" i="7"/>
  <c r="AF31" i="7"/>
  <c r="X9" i="7"/>
  <c r="Y9" i="7"/>
  <c r="Z9" i="7"/>
  <c r="AA9" i="7"/>
  <c r="AB9" i="7"/>
  <c r="AC9" i="7"/>
  <c r="AD9" i="7"/>
  <c r="AE9" i="7"/>
  <c r="AF9" i="7"/>
  <c r="W9" i="7"/>
  <c r="H6" i="12" a="1"/>
  <c r="H7" i="12" s="1"/>
  <c r="G6" i="12" a="1"/>
  <c r="G6" i="12" s="1"/>
  <c r="E6" i="12" a="1"/>
  <c r="E9" i="12" s="1"/>
  <c r="H14" i="12" l="1"/>
  <c r="H10" i="12"/>
  <c r="H6" i="12"/>
  <c r="H13" i="12"/>
  <c r="H9" i="12"/>
  <c r="H12" i="12"/>
  <c r="H8" i="12"/>
  <c r="H15" i="12"/>
  <c r="H11" i="12"/>
  <c r="G13" i="12"/>
  <c r="G9" i="12"/>
  <c r="G7" i="12"/>
  <c r="G12" i="12"/>
  <c r="G8" i="12"/>
  <c r="G15" i="12"/>
  <c r="G11" i="12"/>
  <c r="G14" i="12"/>
  <c r="G10" i="12"/>
  <c r="E12" i="12"/>
  <c r="E8" i="12"/>
  <c r="E15" i="12"/>
  <c r="E11" i="12"/>
  <c r="E7" i="12"/>
  <c r="E14" i="12"/>
  <c r="E10" i="12"/>
  <c r="E6" i="12"/>
  <c r="E13" i="12"/>
  <c r="Z51" i="1" l="1"/>
  <c r="D39" i="9" l="1"/>
  <c r="D40" i="9" a="1"/>
  <c r="D40" i="9" s="1"/>
  <c r="D41" i="9" a="1"/>
  <c r="D41" i="9" s="1"/>
  <c r="C42" i="9"/>
  <c r="C41" i="9" a="1"/>
  <c r="C41" i="9" s="1"/>
  <c r="G7" i="9"/>
  <c r="G8" i="9"/>
  <c r="G9" i="9"/>
  <c r="G10" i="9"/>
  <c r="G11" i="9"/>
  <c r="G12" i="9"/>
  <c r="G13" i="9"/>
  <c r="G14" i="9"/>
  <c r="G15" i="9"/>
  <c r="G6" i="9"/>
  <c r="F6" i="9" a="1"/>
  <c r="F6" i="9" s="1"/>
  <c r="E6" i="9" a="1"/>
  <c r="E7" i="9" s="1"/>
  <c r="C39" i="9"/>
  <c r="C38" i="9"/>
  <c r="C37" i="9"/>
  <c r="C36" i="9"/>
  <c r="C35" i="9"/>
  <c r="C34" i="9"/>
  <c r="C33" i="9"/>
  <c r="C32" i="9"/>
  <c r="C31" i="9"/>
  <c r="C30" i="9"/>
  <c r="C29" i="9"/>
  <c r="D40" i="8" a="1"/>
  <c r="D40" i="8" s="1"/>
  <c r="D39" i="8"/>
  <c r="D38" i="8"/>
  <c r="C41" i="8"/>
  <c r="C40" i="8" a="1"/>
  <c r="C40" i="8" s="1"/>
  <c r="C39" i="8"/>
  <c r="C38" i="8"/>
  <c r="C29" i="8"/>
  <c r="C30" i="8"/>
  <c r="C31" i="8"/>
  <c r="C32" i="8"/>
  <c r="C33" i="8"/>
  <c r="C34" i="8"/>
  <c r="C35" i="8"/>
  <c r="C36" i="8"/>
  <c r="C37" i="8"/>
  <c r="C28" i="8"/>
  <c r="G8" i="8"/>
  <c r="G9" i="8"/>
  <c r="G10" i="8"/>
  <c r="G11" i="8"/>
  <c r="G12" i="8"/>
  <c r="G13" i="8"/>
  <c r="G14" i="8"/>
  <c r="G15" i="8"/>
  <c r="G16" i="8"/>
  <c r="G7" i="8"/>
  <c r="F7" i="8" a="1"/>
  <c r="F8" i="8" s="1"/>
  <c r="E7" i="8" a="1"/>
  <c r="E7" i="8" s="1"/>
  <c r="D42" i="9" l="1"/>
  <c r="F13" i="9"/>
  <c r="F9" i="9"/>
  <c r="F12" i="9"/>
  <c r="F8" i="9"/>
  <c r="F15" i="9"/>
  <c r="F11" i="9"/>
  <c r="F7" i="9"/>
  <c r="F14" i="9"/>
  <c r="F10" i="9"/>
  <c r="E14" i="9"/>
  <c r="E10" i="9"/>
  <c r="E6" i="9"/>
  <c r="C40" i="9" s="1"/>
  <c r="E13" i="9"/>
  <c r="E9" i="9"/>
  <c r="E12" i="9"/>
  <c r="E8" i="9"/>
  <c r="E15" i="9"/>
  <c r="E11" i="9"/>
  <c r="D41" i="8"/>
  <c r="F15" i="8"/>
  <c r="F11" i="8"/>
  <c r="F7" i="8"/>
  <c r="F14" i="8"/>
  <c r="F10" i="8"/>
  <c r="F13" i="8"/>
  <c r="F9" i="8"/>
  <c r="F16" i="8"/>
  <c r="F12" i="8"/>
  <c r="E10" i="8"/>
  <c r="E9" i="8"/>
  <c r="E16" i="8"/>
  <c r="E12" i="8"/>
  <c r="E8" i="8"/>
  <c r="E14" i="8"/>
  <c r="E13" i="8"/>
  <c r="E15" i="8"/>
  <c r="E11" i="8"/>
  <c r="E37" i="5"/>
  <c r="D39" i="5" a="1"/>
  <c r="D39" i="5" s="1"/>
  <c r="D27" i="5"/>
  <c r="E38" i="5"/>
  <c r="E39" i="5" a="1"/>
  <c r="E39" i="5" s="1"/>
  <c r="D29" i="5" l="1"/>
  <c r="D40" i="5"/>
  <c r="D38" i="5"/>
  <c r="E40" i="5"/>
  <c r="D37" i="5"/>
  <c r="D28" i="5"/>
  <c r="D30" i="5"/>
  <c r="D31" i="5"/>
  <c r="D32" i="5"/>
  <c r="D33" i="5"/>
  <c r="D34" i="5"/>
  <c r="D35" i="5"/>
  <c r="D36" i="5"/>
  <c r="H13" i="5" l="1"/>
  <c r="H10" i="5"/>
  <c r="H11" i="5"/>
  <c r="H12" i="5"/>
  <c r="H14" i="5"/>
  <c r="H15" i="5"/>
  <c r="H16" i="5"/>
  <c r="H17" i="5"/>
  <c r="H18" i="5"/>
  <c r="H9" i="5"/>
  <c r="F9" i="5" a="1"/>
  <c r="F9" i="5" s="1"/>
  <c r="G9" i="5" a="1"/>
  <c r="G10" i="5" s="1"/>
  <c r="D32" i="4"/>
  <c r="D35" i="4"/>
  <c r="D34" i="4"/>
  <c r="D33" i="4"/>
  <c r="F7" i="4"/>
  <c r="F8" i="4"/>
  <c r="F9" i="4"/>
  <c r="F10" i="4"/>
  <c r="F11" i="4"/>
  <c r="F12" i="4"/>
  <c r="F13" i="4"/>
  <c r="F14" i="4"/>
  <c r="F15" i="4"/>
  <c r="F6" i="4"/>
  <c r="C35" i="4"/>
  <c r="C34" i="4"/>
  <c r="C32" i="4"/>
  <c r="C33" i="4"/>
  <c r="F15" i="5" l="1"/>
  <c r="F11" i="5"/>
  <c r="F18" i="5"/>
  <c r="F14" i="5"/>
  <c r="F10" i="5"/>
  <c r="F16" i="5"/>
  <c r="F12" i="5"/>
  <c r="F17" i="5"/>
  <c r="F13" i="5"/>
  <c r="G17" i="5"/>
  <c r="G13" i="5"/>
  <c r="G9" i="5"/>
  <c r="G16" i="5"/>
  <c r="G12" i="5"/>
  <c r="G15" i="5"/>
  <c r="G11" i="5"/>
  <c r="G18" i="5"/>
  <c r="G14" i="5"/>
  <c r="C25" i="4"/>
  <c r="E21" i="4"/>
  <c r="D30" i="4"/>
  <c r="D29" i="4"/>
  <c r="E19" i="4"/>
  <c r="E34" i="3" l="1"/>
  <c r="E36" i="3"/>
  <c r="E35" i="3"/>
  <c r="E33" i="3"/>
  <c r="E31" i="3"/>
  <c r="E30" i="3"/>
  <c r="E29" i="3"/>
  <c r="B18" i="3" l="1"/>
  <c r="E8" i="3" a="1"/>
  <c r="E9" i="3" s="1"/>
  <c r="L12" i="3"/>
  <c r="L11" i="3"/>
  <c r="L10" i="3"/>
  <c r="E16" i="3" l="1"/>
  <c r="E12" i="3"/>
  <c r="E8" i="3"/>
  <c r="E15" i="3"/>
  <c r="E11" i="3"/>
  <c r="E14" i="3"/>
  <c r="E10" i="3"/>
  <c r="E17" i="3"/>
  <c r="E13" i="3"/>
  <c r="H6" i="4" l="1" a="1"/>
  <c r="H6" i="4" s="1"/>
  <c r="G6" i="4" a="1"/>
  <c r="G6" i="4" s="1"/>
  <c r="I6" i="4" l="1"/>
  <c r="G13" i="4"/>
  <c r="G9" i="4"/>
  <c r="G12" i="4"/>
  <c r="G8" i="4"/>
  <c r="G15" i="4"/>
  <c r="G11" i="4"/>
  <c r="G7" i="4"/>
  <c r="G14" i="4"/>
  <c r="G10" i="4"/>
  <c r="H13" i="4"/>
  <c r="H9" i="4"/>
  <c r="H12" i="4"/>
  <c r="H8" i="4"/>
  <c r="H15" i="4"/>
  <c r="H11" i="4"/>
  <c r="H7" i="4"/>
  <c r="H14" i="4"/>
  <c r="H10" i="4"/>
  <c r="N36" i="7"/>
  <c r="O36" i="7"/>
  <c r="P36" i="7"/>
  <c r="Q36" i="7"/>
  <c r="R36" i="7"/>
  <c r="S36" i="7"/>
  <c r="T36" i="7"/>
  <c r="U36" i="7"/>
  <c r="V36" i="7"/>
  <c r="N35" i="7"/>
  <c r="O35" i="7"/>
  <c r="P35" i="7"/>
  <c r="Q35" i="7"/>
  <c r="R35" i="7"/>
  <c r="S35" i="7"/>
  <c r="T35" i="7"/>
  <c r="U35" i="7"/>
  <c r="V35" i="7"/>
  <c r="M36" i="7"/>
  <c r="M35" i="7"/>
  <c r="M10" i="7"/>
  <c r="N10" i="7"/>
  <c r="O10" i="7"/>
  <c r="P10" i="7"/>
  <c r="Q10" i="7"/>
  <c r="R10" i="7"/>
  <c r="S10" i="7"/>
  <c r="T10" i="7"/>
  <c r="U10" i="7"/>
  <c r="V10" i="7"/>
  <c r="M11" i="7"/>
  <c r="N11" i="7"/>
  <c r="O11" i="7"/>
  <c r="P11" i="7"/>
  <c r="Q11" i="7"/>
  <c r="R11" i="7"/>
  <c r="S11" i="7"/>
  <c r="T11" i="7"/>
  <c r="U11" i="7"/>
  <c r="V11" i="7"/>
  <c r="M12" i="7"/>
  <c r="N12" i="7"/>
  <c r="O12" i="7"/>
  <c r="P12" i="7"/>
  <c r="Q12" i="7"/>
  <c r="R12" i="7"/>
  <c r="S12" i="7"/>
  <c r="T12" i="7"/>
  <c r="U12" i="7"/>
  <c r="V12" i="7"/>
  <c r="M13" i="7"/>
  <c r="N13" i="7"/>
  <c r="O13" i="7"/>
  <c r="P13" i="7"/>
  <c r="Q13" i="7"/>
  <c r="R13" i="7"/>
  <c r="S13" i="7"/>
  <c r="T13" i="7"/>
  <c r="U13" i="7"/>
  <c r="V13" i="7"/>
  <c r="M14" i="7"/>
  <c r="N14" i="7"/>
  <c r="O14" i="7"/>
  <c r="P14" i="7"/>
  <c r="Q14" i="7"/>
  <c r="R14" i="7"/>
  <c r="S14" i="7"/>
  <c r="T14" i="7"/>
  <c r="U14" i="7"/>
  <c r="V14" i="7"/>
  <c r="M15" i="7"/>
  <c r="N15" i="7"/>
  <c r="O15" i="7"/>
  <c r="P15" i="7"/>
  <c r="Q15" i="7"/>
  <c r="R15" i="7"/>
  <c r="S15" i="7"/>
  <c r="T15" i="7"/>
  <c r="U15" i="7"/>
  <c r="V15" i="7"/>
  <c r="M16" i="7"/>
  <c r="N16" i="7"/>
  <c r="O16" i="7"/>
  <c r="P16" i="7"/>
  <c r="Q16" i="7"/>
  <c r="R16" i="7"/>
  <c r="S16" i="7"/>
  <c r="T16" i="7"/>
  <c r="U16" i="7"/>
  <c r="V16" i="7"/>
  <c r="M17" i="7"/>
  <c r="N17" i="7"/>
  <c r="O17" i="7"/>
  <c r="P17" i="7"/>
  <c r="Q17" i="7"/>
  <c r="R17" i="7"/>
  <c r="S17" i="7"/>
  <c r="T17" i="7"/>
  <c r="U17" i="7"/>
  <c r="V17" i="7"/>
  <c r="M18" i="7"/>
  <c r="N18" i="7"/>
  <c r="O18" i="7"/>
  <c r="P18" i="7"/>
  <c r="Q18" i="7"/>
  <c r="R18" i="7"/>
  <c r="S18" i="7"/>
  <c r="T18" i="7"/>
  <c r="U18" i="7"/>
  <c r="V18" i="7"/>
  <c r="M19" i="7"/>
  <c r="N19" i="7"/>
  <c r="O19" i="7"/>
  <c r="P19" i="7"/>
  <c r="Q19" i="7"/>
  <c r="R19" i="7"/>
  <c r="S19" i="7"/>
  <c r="T19" i="7"/>
  <c r="U19" i="7"/>
  <c r="V19" i="7"/>
  <c r="M20" i="7"/>
  <c r="N20" i="7"/>
  <c r="O20" i="7"/>
  <c r="P20" i="7"/>
  <c r="Q20" i="7"/>
  <c r="R20" i="7"/>
  <c r="S20" i="7"/>
  <c r="T20" i="7"/>
  <c r="U20" i="7"/>
  <c r="V20" i="7"/>
  <c r="M21" i="7"/>
  <c r="N21" i="7"/>
  <c r="O21" i="7"/>
  <c r="P21" i="7"/>
  <c r="Q21" i="7"/>
  <c r="R21" i="7"/>
  <c r="S21" i="7"/>
  <c r="T21" i="7"/>
  <c r="U21" i="7"/>
  <c r="V21" i="7"/>
  <c r="M22" i="7"/>
  <c r="N22" i="7"/>
  <c r="O22" i="7"/>
  <c r="P22" i="7"/>
  <c r="Q22" i="7"/>
  <c r="R22" i="7"/>
  <c r="S22" i="7"/>
  <c r="T22" i="7"/>
  <c r="U22" i="7"/>
  <c r="V22" i="7"/>
  <c r="M23" i="7"/>
  <c r="N23" i="7"/>
  <c r="O23" i="7"/>
  <c r="P23" i="7"/>
  <c r="Q23" i="7"/>
  <c r="R23" i="7"/>
  <c r="S23" i="7"/>
  <c r="T23" i="7"/>
  <c r="U23" i="7"/>
  <c r="V23" i="7"/>
  <c r="M24" i="7"/>
  <c r="N24" i="7"/>
  <c r="O24" i="7"/>
  <c r="P24" i="7"/>
  <c r="Q24" i="7"/>
  <c r="R24" i="7"/>
  <c r="S24" i="7"/>
  <c r="T24" i="7"/>
  <c r="U24" i="7"/>
  <c r="V24" i="7"/>
  <c r="M25" i="7"/>
  <c r="N25" i="7"/>
  <c r="O25" i="7"/>
  <c r="P25" i="7"/>
  <c r="Q25" i="7"/>
  <c r="R25" i="7"/>
  <c r="S25" i="7"/>
  <c r="T25" i="7"/>
  <c r="U25" i="7"/>
  <c r="V25" i="7"/>
  <c r="M26" i="7"/>
  <c r="N26" i="7"/>
  <c r="O26" i="7"/>
  <c r="P26" i="7"/>
  <c r="Q26" i="7"/>
  <c r="R26" i="7"/>
  <c r="S26" i="7"/>
  <c r="T26" i="7"/>
  <c r="U26" i="7"/>
  <c r="V26" i="7"/>
  <c r="M27" i="7"/>
  <c r="N27" i="7"/>
  <c r="O27" i="7"/>
  <c r="P27" i="7"/>
  <c r="Q27" i="7"/>
  <c r="R27" i="7"/>
  <c r="S27" i="7"/>
  <c r="T27" i="7"/>
  <c r="U27" i="7"/>
  <c r="V27" i="7"/>
  <c r="M28" i="7"/>
  <c r="N28" i="7"/>
  <c r="O28" i="7"/>
  <c r="P28" i="7"/>
  <c r="Q28" i="7"/>
  <c r="R28" i="7"/>
  <c r="S28" i="7"/>
  <c r="T28" i="7"/>
  <c r="U28" i="7"/>
  <c r="V28" i="7"/>
  <c r="M29" i="7"/>
  <c r="N29" i="7"/>
  <c r="O29" i="7"/>
  <c r="P29" i="7"/>
  <c r="Q29" i="7"/>
  <c r="R29" i="7"/>
  <c r="S29" i="7"/>
  <c r="T29" i="7"/>
  <c r="U29" i="7"/>
  <c r="V29" i="7"/>
  <c r="M30" i="7"/>
  <c r="N30" i="7"/>
  <c r="O30" i="7"/>
  <c r="P30" i="7"/>
  <c r="Q30" i="7"/>
  <c r="R30" i="7"/>
  <c r="S30" i="7"/>
  <c r="T30" i="7"/>
  <c r="U30" i="7"/>
  <c r="V30" i="7"/>
  <c r="M31" i="7"/>
  <c r="N31" i="7"/>
  <c r="O31" i="7"/>
  <c r="P31" i="7"/>
  <c r="Q31" i="7"/>
  <c r="R31" i="7"/>
  <c r="S31" i="7"/>
  <c r="T31" i="7"/>
  <c r="U31" i="7"/>
  <c r="V31" i="7"/>
  <c r="N9" i="7"/>
  <c r="O9" i="7"/>
  <c r="P9" i="7"/>
  <c r="Q9" i="7"/>
  <c r="R9" i="7"/>
  <c r="S9" i="7"/>
  <c r="T9" i="7"/>
  <c r="U9" i="7"/>
  <c r="V9" i="7"/>
  <c r="M9" i="7"/>
  <c r="I14" i="4" l="1"/>
  <c r="I8" i="4"/>
  <c r="I7" i="4"/>
  <c r="I12" i="4"/>
  <c r="I11" i="4"/>
  <c r="I9" i="4"/>
  <c r="I10" i="4"/>
  <c r="I15" i="4"/>
  <c r="I13" i="4"/>
  <c r="T61" i="2"/>
  <c r="L10" i="2"/>
  <c r="M10" i="2"/>
  <c r="N10" i="2"/>
  <c r="O10" i="2"/>
  <c r="P10" i="2"/>
  <c r="Q10" i="2"/>
  <c r="R10" i="2"/>
  <c r="S10" i="2"/>
  <c r="T10" i="2"/>
  <c r="U10" i="2"/>
  <c r="L11" i="2"/>
  <c r="M11" i="2"/>
  <c r="N11" i="2"/>
  <c r="O11" i="2"/>
  <c r="P11" i="2"/>
  <c r="Q11" i="2"/>
  <c r="R11" i="2"/>
  <c r="S11" i="2"/>
  <c r="T11" i="2"/>
  <c r="U11" i="2"/>
  <c r="L12" i="2"/>
  <c r="M12" i="2"/>
  <c r="N12" i="2"/>
  <c r="O12" i="2"/>
  <c r="P12" i="2"/>
  <c r="Q12" i="2"/>
  <c r="R12" i="2"/>
  <c r="S12" i="2"/>
  <c r="T12" i="2"/>
  <c r="U12" i="2"/>
  <c r="L13" i="2"/>
  <c r="M13" i="2"/>
  <c r="N13" i="2"/>
  <c r="O13" i="2"/>
  <c r="P13" i="2"/>
  <c r="Q13" i="2"/>
  <c r="R13" i="2"/>
  <c r="S13" i="2"/>
  <c r="T13" i="2"/>
  <c r="U13" i="2"/>
  <c r="L14" i="2"/>
  <c r="M14" i="2"/>
  <c r="N14" i="2"/>
  <c r="O14" i="2"/>
  <c r="P14" i="2"/>
  <c r="Q14" i="2"/>
  <c r="R14" i="2"/>
  <c r="S14" i="2"/>
  <c r="T14" i="2"/>
  <c r="U14" i="2"/>
  <c r="L15" i="2"/>
  <c r="M15" i="2"/>
  <c r="N15" i="2"/>
  <c r="O15" i="2"/>
  <c r="P15" i="2"/>
  <c r="Q15" i="2"/>
  <c r="R15" i="2"/>
  <c r="S15" i="2"/>
  <c r="T15" i="2"/>
  <c r="U15" i="2"/>
  <c r="L16" i="2"/>
  <c r="M16" i="2"/>
  <c r="N16" i="2"/>
  <c r="O16" i="2"/>
  <c r="P16" i="2"/>
  <c r="Q16" i="2"/>
  <c r="R16" i="2"/>
  <c r="S16" i="2"/>
  <c r="T16" i="2"/>
  <c r="U16" i="2"/>
  <c r="L17" i="2"/>
  <c r="M17" i="2"/>
  <c r="N17" i="2"/>
  <c r="O17" i="2"/>
  <c r="P17" i="2"/>
  <c r="Q17" i="2"/>
  <c r="R17" i="2"/>
  <c r="S17" i="2"/>
  <c r="T17" i="2"/>
  <c r="U17" i="2"/>
  <c r="L18" i="2"/>
  <c r="M18" i="2"/>
  <c r="N18" i="2"/>
  <c r="O18" i="2"/>
  <c r="P18" i="2"/>
  <c r="Q18" i="2"/>
  <c r="R18" i="2"/>
  <c r="S18" i="2"/>
  <c r="T18" i="2"/>
  <c r="U18" i="2"/>
  <c r="L19" i="2"/>
  <c r="M19" i="2"/>
  <c r="N19" i="2"/>
  <c r="O19" i="2"/>
  <c r="P19" i="2"/>
  <c r="Q19" i="2"/>
  <c r="R19" i="2"/>
  <c r="S19" i="2"/>
  <c r="T19" i="2"/>
  <c r="U19" i="2"/>
  <c r="L20" i="2"/>
  <c r="M20" i="2"/>
  <c r="N20" i="2"/>
  <c r="O20" i="2"/>
  <c r="P20" i="2"/>
  <c r="Q20" i="2"/>
  <c r="R20" i="2"/>
  <c r="S20" i="2"/>
  <c r="T20" i="2"/>
  <c r="U20" i="2"/>
  <c r="L21" i="2"/>
  <c r="M21" i="2"/>
  <c r="N21" i="2"/>
  <c r="O21" i="2"/>
  <c r="P21" i="2"/>
  <c r="Q21" i="2"/>
  <c r="R21" i="2"/>
  <c r="S21" i="2"/>
  <c r="T21" i="2"/>
  <c r="U21" i="2"/>
  <c r="L22" i="2"/>
  <c r="M22" i="2"/>
  <c r="N22" i="2"/>
  <c r="O22" i="2"/>
  <c r="P22" i="2"/>
  <c r="Q22" i="2"/>
  <c r="R22" i="2"/>
  <c r="S22" i="2"/>
  <c r="T22" i="2"/>
  <c r="U22" i="2"/>
  <c r="L23" i="2"/>
  <c r="M23" i="2"/>
  <c r="N23" i="2"/>
  <c r="O23" i="2"/>
  <c r="P23" i="2"/>
  <c r="Q23" i="2"/>
  <c r="R23" i="2"/>
  <c r="S23" i="2"/>
  <c r="T23" i="2"/>
  <c r="U23" i="2"/>
  <c r="L24" i="2"/>
  <c r="M24" i="2"/>
  <c r="N24" i="2"/>
  <c r="O24" i="2"/>
  <c r="P24" i="2"/>
  <c r="Q24" i="2"/>
  <c r="R24" i="2"/>
  <c r="S24" i="2"/>
  <c r="T24" i="2"/>
  <c r="U24" i="2"/>
  <c r="L25" i="2"/>
  <c r="M25" i="2"/>
  <c r="N25" i="2"/>
  <c r="O25" i="2"/>
  <c r="P25" i="2"/>
  <c r="Q25" i="2"/>
  <c r="R25" i="2"/>
  <c r="S25" i="2"/>
  <c r="T25" i="2"/>
  <c r="U25" i="2"/>
  <c r="L26" i="2"/>
  <c r="M26" i="2"/>
  <c r="N26" i="2"/>
  <c r="O26" i="2"/>
  <c r="P26" i="2"/>
  <c r="Q26" i="2"/>
  <c r="R26" i="2"/>
  <c r="S26" i="2"/>
  <c r="T26" i="2"/>
  <c r="U26" i="2"/>
  <c r="L27" i="2"/>
  <c r="M27" i="2"/>
  <c r="N27" i="2"/>
  <c r="O27" i="2"/>
  <c r="P27" i="2"/>
  <c r="Q27" i="2"/>
  <c r="R27" i="2"/>
  <c r="S27" i="2"/>
  <c r="T27" i="2"/>
  <c r="U27" i="2"/>
  <c r="L28" i="2"/>
  <c r="M28" i="2"/>
  <c r="N28" i="2"/>
  <c r="O28" i="2"/>
  <c r="P28" i="2"/>
  <c r="Q28" i="2"/>
  <c r="R28" i="2"/>
  <c r="S28" i="2"/>
  <c r="T28" i="2"/>
  <c r="U28" i="2"/>
  <c r="L29" i="2"/>
  <c r="M29" i="2"/>
  <c r="N29" i="2"/>
  <c r="O29" i="2"/>
  <c r="P29" i="2"/>
  <c r="Q29" i="2"/>
  <c r="R29" i="2"/>
  <c r="S29" i="2"/>
  <c r="T29" i="2"/>
  <c r="U29" i="2"/>
  <c r="L30" i="2"/>
  <c r="M30" i="2"/>
  <c r="N30" i="2"/>
  <c r="O30" i="2"/>
  <c r="P30" i="2"/>
  <c r="Q30" i="2"/>
  <c r="R30" i="2"/>
  <c r="S30" i="2"/>
  <c r="T30" i="2"/>
  <c r="U30" i="2"/>
  <c r="L31" i="2"/>
  <c r="M31" i="2"/>
  <c r="N31" i="2"/>
  <c r="O31" i="2"/>
  <c r="P31" i="2"/>
  <c r="Q31" i="2"/>
  <c r="R31" i="2"/>
  <c r="S31" i="2"/>
  <c r="T31" i="2"/>
  <c r="U31" i="2"/>
  <c r="L32" i="2"/>
  <c r="M32" i="2"/>
  <c r="N32" i="2"/>
  <c r="O32" i="2"/>
  <c r="P32" i="2"/>
  <c r="Q32" i="2"/>
  <c r="R32" i="2"/>
  <c r="S32" i="2"/>
  <c r="T32" i="2"/>
  <c r="U32" i="2"/>
  <c r="L33" i="2"/>
  <c r="M33" i="2"/>
  <c r="N33" i="2"/>
  <c r="O33" i="2"/>
  <c r="P33" i="2"/>
  <c r="Q33" i="2"/>
  <c r="R33" i="2"/>
  <c r="S33" i="2"/>
  <c r="T33" i="2"/>
  <c r="U33" i="2"/>
  <c r="L34" i="2"/>
  <c r="M34" i="2"/>
  <c r="N34" i="2"/>
  <c r="O34" i="2"/>
  <c r="P34" i="2"/>
  <c r="Q34" i="2"/>
  <c r="R34" i="2"/>
  <c r="S34" i="2"/>
  <c r="T34" i="2"/>
  <c r="U34" i="2"/>
  <c r="L35" i="2"/>
  <c r="M35" i="2"/>
  <c r="N35" i="2"/>
  <c r="O35" i="2"/>
  <c r="P35" i="2"/>
  <c r="Q35" i="2"/>
  <c r="R35" i="2"/>
  <c r="S35" i="2"/>
  <c r="T35" i="2"/>
  <c r="U35" i="2"/>
  <c r="L36" i="2"/>
  <c r="M36" i="2"/>
  <c r="N36" i="2"/>
  <c r="O36" i="2"/>
  <c r="P36" i="2"/>
  <c r="Q36" i="2"/>
  <c r="R36" i="2"/>
  <c r="S36" i="2"/>
  <c r="T36" i="2"/>
  <c r="U36" i="2"/>
  <c r="L37" i="2"/>
  <c r="M37" i="2"/>
  <c r="N37" i="2"/>
  <c r="O37" i="2"/>
  <c r="P37" i="2"/>
  <c r="Q37" i="2"/>
  <c r="R37" i="2"/>
  <c r="S37" i="2"/>
  <c r="T37" i="2"/>
  <c r="U37" i="2"/>
  <c r="L38" i="2"/>
  <c r="M38" i="2"/>
  <c r="N38" i="2"/>
  <c r="O38" i="2"/>
  <c r="P38" i="2"/>
  <c r="Q38" i="2"/>
  <c r="R38" i="2"/>
  <c r="S38" i="2"/>
  <c r="T38" i="2"/>
  <c r="U38" i="2"/>
  <c r="L39" i="2"/>
  <c r="M39" i="2"/>
  <c r="N39" i="2"/>
  <c r="O39" i="2"/>
  <c r="P39" i="2"/>
  <c r="Q39" i="2"/>
  <c r="R39" i="2"/>
  <c r="S39" i="2"/>
  <c r="T39" i="2"/>
  <c r="U39" i="2"/>
  <c r="L40" i="2"/>
  <c r="M40" i="2"/>
  <c r="N40" i="2"/>
  <c r="O40" i="2"/>
  <c r="P40" i="2"/>
  <c r="Q40" i="2"/>
  <c r="R40" i="2"/>
  <c r="S40" i="2"/>
  <c r="T40" i="2"/>
  <c r="U40" i="2"/>
  <c r="L41" i="2"/>
  <c r="M41" i="2"/>
  <c r="N41" i="2"/>
  <c r="O41" i="2"/>
  <c r="P41" i="2"/>
  <c r="Q41" i="2"/>
  <c r="R41" i="2"/>
  <c r="S41" i="2"/>
  <c r="T41" i="2"/>
  <c r="U41" i="2"/>
  <c r="L42" i="2"/>
  <c r="M42" i="2"/>
  <c r="N42" i="2"/>
  <c r="O42" i="2"/>
  <c r="P42" i="2"/>
  <c r="Q42" i="2"/>
  <c r="R42" i="2"/>
  <c r="S42" i="2"/>
  <c r="T42" i="2"/>
  <c r="U42" i="2"/>
  <c r="L43" i="2"/>
  <c r="M43" i="2"/>
  <c r="N43" i="2"/>
  <c r="O43" i="2"/>
  <c r="P43" i="2"/>
  <c r="Q43" i="2"/>
  <c r="R43" i="2"/>
  <c r="S43" i="2"/>
  <c r="T43" i="2"/>
  <c r="U43" i="2"/>
  <c r="L44" i="2"/>
  <c r="M44" i="2"/>
  <c r="N44" i="2"/>
  <c r="O44" i="2"/>
  <c r="P44" i="2"/>
  <c r="Q44" i="2"/>
  <c r="R44" i="2"/>
  <c r="S44" i="2"/>
  <c r="T44" i="2"/>
  <c r="U44" i="2"/>
  <c r="L45" i="2"/>
  <c r="M45" i="2"/>
  <c r="N45" i="2"/>
  <c r="O45" i="2"/>
  <c r="P45" i="2"/>
  <c r="Q45" i="2"/>
  <c r="R45" i="2"/>
  <c r="S45" i="2"/>
  <c r="T45" i="2"/>
  <c r="U45" i="2"/>
  <c r="L46" i="2"/>
  <c r="M46" i="2"/>
  <c r="N46" i="2"/>
  <c r="O46" i="2"/>
  <c r="P46" i="2"/>
  <c r="Q46" i="2"/>
  <c r="R46" i="2"/>
  <c r="S46" i="2"/>
  <c r="T46" i="2"/>
  <c r="U46" i="2"/>
  <c r="L47" i="2"/>
  <c r="M47" i="2"/>
  <c r="N47" i="2"/>
  <c r="O47" i="2"/>
  <c r="P47" i="2"/>
  <c r="Q47" i="2"/>
  <c r="R47" i="2"/>
  <c r="S47" i="2"/>
  <c r="T47" i="2"/>
  <c r="U47" i="2"/>
  <c r="L48" i="2"/>
  <c r="M48" i="2"/>
  <c r="N48" i="2"/>
  <c r="O48" i="2"/>
  <c r="P48" i="2"/>
  <c r="Q48" i="2"/>
  <c r="R48" i="2"/>
  <c r="S48" i="2"/>
  <c r="T48" i="2"/>
  <c r="U48" i="2"/>
  <c r="L49" i="2"/>
  <c r="M49" i="2"/>
  <c r="N49" i="2"/>
  <c r="O49" i="2"/>
  <c r="P49" i="2"/>
  <c r="Q49" i="2"/>
  <c r="R49" i="2"/>
  <c r="S49" i="2"/>
  <c r="T49" i="2"/>
  <c r="U49" i="2"/>
  <c r="L50" i="2"/>
  <c r="M50" i="2"/>
  <c r="N50" i="2"/>
  <c r="O50" i="2"/>
  <c r="P50" i="2"/>
  <c r="Q50" i="2"/>
  <c r="R50" i="2"/>
  <c r="S50" i="2"/>
  <c r="T50" i="2"/>
  <c r="U50" i="2"/>
  <c r="L51" i="2"/>
  <c r="M51" i="2"/>
  <c r="N51" i="2"/>
  <c r="O51" i="2"/>
  <c r="P51" i="2"/>
  <c r="Q51" i="2"/>
  <c r="R51" i="2"/>
  <c r="S51" i="2"/>
  <c r="T51" i="2"/>
  <c r="U51" i="2"/>
  <c r="L52" i="2"/>
  <c r="M52" i="2"/>
  <c r="N52" i="2"/>
  <c r="O52" i="2"/>
  <c r="P52" i="2"/>
  <c r="Q52" i="2"/>
  <c r="R52" i="2"/>
  <c r="S52" i="2"/>
  <c r="T52" i="2"/>
  <c r="U52" i="2"/>
  <c r="L53" i="2"/>
  <c r="M53" i="2"/>
  <c r="N53" i="2"/>
  <c r="O53" i="2"/>
  <c r="P53" i="2"/>
  <c r="Q53" i="2"/>
  <c r="R53" i="2"/>
  <c r="S53" i="2"/>
  <c r="T53" i="2"/>
  <c r="U53" i="2"/>
  <c r="L54" i="2"/>
  <c r="M54" i="2"/>
  <c r="N54" i="2"/>
  <c r="O54" i="2"/>
  <c r="P54" i="2"/>
  <c r="Q54" i="2"/>
  <c r="R54" i="2"/>
  <c r="S54" i="2"/>
  <c r="T54" i="2"/>
  <c r="U54" i="2"/>
  <c r="L55" i="2"/>
  <c r="M55" i="2"/>
  <c r="N55" i="2"/>
  <c r="O55" i="2"/>
  <c r="P55" i="2"/>
  <c r="Q55" i="2"/>
  <c r="R55" i="2"/>
  <c r="S55" i="2"/>
  <c r="T55" i="2"/>
  <c r="U55" i="2"/>
  <c r="L56" i="2"/>
  <c r="M56" i="2"/>
  <c r="N56" i="2"/>
  <c r="O56" i="2"/>
  <c r="P56" i="2"/>
  <c r="Q56" i="2"/>
  <c r="R56" i="2"/>
  <c r="S56" i="2"/>
  <c r="T56" i="2"/>
  <c r="U56" i="2"/>
  <c r="M9" i="2"/>
  <c r="N9" i="2"/>
  <c r="O9" i="2"/>
  <c r="P9" i="2"/>
  <c r="Q9" i="2"/>
  <c r="R9" i="2"/>
  <c r="S9" i="2"/>
  <c r="T9" i="2"/>
  <c r="U9" i="2"/>
  <c r="L9" i="2"/>
  <c r="L60" i="2" s="1"/>
  <c r="V56" i="2" l="1"/>
  <c r="V54" i="2"/>
  <c r="V40" i="2"/>
  <c r="V50" i="2"/>
  <c r="V24" i="2"/>
  <c r="V42" i="2"/>
  <c r="V22" i="2"/>
  <c r="V39" i="2"/>
  <c r="AB50" i="2"/>
  <c r="V49" i="2"/>
  <c r="X26" i="2"/>
  <c r="AB9" i="2"/>
  <c r="R60" i="2"/>
  <c r="R61" i="2"/>
  <c r="AA55" i="2"/>
  <c r="AE53" i="2"/>
  <c r="AC50" i="2"/>
  <c r="AE47" i="2"/>
  <c r="AC44" i="2"/>
  <c r="AE41" i="2"/>
  <c r="AC38" i="2"/>
  <c r="AE35" i="2"/>
  <c r="AC32" i="2"/>
  <c r="AA29" i="2"/>
  <c r="AC26" i="2"/>
  <c r="AA25" i="2"/>
  <c r="AE23" i="2"/>
  <c r="AC20" i="2"/>
  <c r="AA19" i="2"/>
  <c r="AE17" i="2"/>
  <c r="AC14" i="2"/>
  <c r="AA11" i="2"/>
  <c r="S60" i="2"/>
  <c r="AC54" i="2" s="1"/>
  <c r="Q60" i="2"/>
  <c r="Q61" i="2"/>
  <c r="AA9" i="2"/>
  <c r="M60" i="2"/>
  <c r="W39" i="2" s="1"/>
  <c r="M61" i="2"/>
  <c r="W9" i="2"/>
  <c r="AB54" i="2"/>
  <c r="AD53" i="2"/>
  <c r="AB52" i="2"/>
  <c r="V51" i="2"/>
  <c r="AB48" i="2"/>
  <c r="V47" i="2"/>
  <c r="AB46" i="2"/>
  <c r="AD45" i="2"/>
  <c r="AB44" i="2"/>
  <c r="AD43" i="2"/>
  <c r="V43" i="2"/>
  <c r="AB42" i="2"/>
  <c r="X42" i="2"/>
  <c r="V41" i="2"/>
  <c r="X40" i="2"/>
  <c r="AB38" i="2"/>
  <c r="X38" i="2"/>
  <c r="V37" i="2"/>
  <c r="AB36" i="2"/>
  <c r="X36" i="2"/>
  <c r="V35" i="2"/>
  <c r="AB34" i="2"/>
  <c r="V33" i="2"/>
  <c r="V31" i="2"/>
  <c r="AB30" i="2"/>
  <c r="Z29" i="2"/>
  <c r="V29" i="2"/>
  <c r="AB28" i="2"/>
  <c r="AD27" i="2"/>
  <c r="V27" i="2"/>
  <c r="AB26" i="2"/>
  <c r="AD25" i="2"/>
  <c r="V25" i="2"/>
  <c r="AB24" i="2"/>
  <c r="X24" i="2"/>
  <c r="V23" i="2"/>
  <c r="AB22" i="2"/>
  <c r="V21" i="2"/>
  <c r="AB20" i="2"/>
  <c r="V19" i="2"/>
  <c r="AB18" i="2"/>
  <c r="Z17" i="2"/>
  <c r="V17" i="2"/>
  <c r="AB16" i="2"/>
  <c r="AD15" i="2"/>
  <c r="V15" i="2"/>
  <c r="AB14" i="2"/>
  <c r="X14" i="2"/>
  <c r="V13" i="2"/>
  <c r="AB12" i="2"/>
  <c r="Z11" i="2"/>
  <c r="V11" i="2"/>
  <c r="T60" i="2"/>
  <c r="AD51" i="2" s="1"/>
  <c r="V9" i="2"/>
  <c r="L61" i="2"/>
  <c r="N60" i="2"/>
  <c r="X46" i="2" s="1"/>
  <c r="N61" i="2"/>
  <c r="W55" i="2"/>
  <c r="AA53" i="2"/>
  <c r="W51" i="2"/>
  <c r="AA49" i="2"/>
  <c r="AC48" i="2"/>
  <c r="AA47" i="2"/>
  <c r="AC46" i="2"/>
  <c r="W45" i="2"/>
  <c r="AA43" i="2"/>
  <c r="AA41" i="2"/>
  <c r="W41" i="2"/>
  <c r="AA39" i="2"/>
  <c r="AA37" i="2"/>
  <c r="AC36" i="2"/>
  <c r="AA35" i="2"/>
  <c r="AC34" i="2"/>
  <c r="AE33" i="2"/>
  <c r="W33" i="2"/>
  <c r="AA31" i="2"/>
  <c r="AC30" i="2"/>
  <c r="AE29" i="2"/>
  <c r="W27" i="2"/>
  <c r="AE25" i="2"/>
  <c r="AA23" i="2"/>
  <c r="AC22" i="2"/>
  <c r="W21" i="2"/>
  <c r="AE19" i="2"/>
  <c r="W19" i="2"/>
  <c r="AA17" i="2"/>
  <c r="AC16" i="2"/>
  <c r="AE15" i="2"/>
  <c r="AA13" i="2"/>
  <c r="AC12" i="2"/>
  <c r="W11" i="2"/>
  <c r="O60" i="2"/>
  <c r="Y48" i="2" s="1"/>
  <c r="U60" i="2"/>
  <c r="AB56" i="2"/>
  <c r="AD55" i="2"/>
  <c r="V55" i="2"/>
  <c r="X54" i="2"/>
  <c r="V53" i="2"/>
  <c r="X52" i="2"/>
  <c r="X50" i="2"/>
  <c r="Z49" i="2"/>
  <c r="X48" i="2"/>
  <c r="V45" i="2"/>
  <c r="AE56" i="2"/>
  <c r="AC49" i="2"/>
  <c r="AA48" i="2"/>
  <c r="AE46" i="2"/>
  <c r="AC45" i="2"/>
  <c r="W44" i="2"/>
  <c r="AA38" i="2"/>
  <c r="AE36" i="2"/>
  <c r="AC35" i="2"/>
  <c r="AC33" i="2"/>
  <c r="U61" i="2"/>
  <c r="Z9" i="2"/>
  <c r="AA56" i="2"/>
  <c r="AC55" i="2"/>
  <c r="AA54" i="2"/>
  <c r="AC53" i="2"/>
  <c r="AE52" i="2"/>
  <c r="AA52" i="2"/>
  <c r="AE50" i="2"/>
  <c r="W50" i="2"/>
  <c r="Y49" i="2"/>
  <c r="W48" i="2"/>
  <c r="AC47" i="2"/>
  <c r="Y47" i="2"/>
  <c r="AA46" i="2"/>
  <c r="W46" i="2"/>
  <c r="AA44" i="2"/>
  <c r="AE42" i="2"/>
  <c r="AA42" i="2"/>
  <c r="AC41" i="2"/>
  <c r="AE40" i="2"/>
  <c r="W40" i="2"/>
  <c r="AC39" i="2"/>
  <c r="W38" i="2"/>
  <c r="AA36" i="2"/>
  <c r="AE34" i="2"/>
  <c r="AA34" i="2"/>
  <c r="AE32" i="2"/>
  <c r="W32" i="2"/>
  <c r="AE30" i="2"/>
  <c r="W30" i="2"/>
  <c r="AE28" i="2"/>
  <c r="AA28" i="2"/>
  <c r="W28" i="2"/>
  <c r="AE26" i="2"/>
  <c r="AA26" i="2"/>
  <c r="AC25" i="2"/>
  <c r="AA24" i="2"/>
  <c r="AA22" i="2"/>
  <c r="Y19" i="2"/>
  <c r="W16" i="2"/>
  <c r="AE14" i="2"/>
  <c r="AE12" i="2"/>
  <c r="P60" i="2"/>
  <c r="Z33" i="2" s="1"/>
  <c r="P61" i="2"/>
  <c r="Z54" i="2"/>
  <c r="AB51" i="2"/>
  <c r="AD50" i="2"/>
  <c r="AB49" i="2"/>
  <c r="V48" i="2"/>
  <c r="V46" i="2"/>
  <c r="X45" i="2"/>
  <c r="Z44" i="2"/>
  <c r="AB41" i="2"/>
  <c r="Z40" i="2"/>
  <c r="AB39" i="2"/>
  <c r="V38" i="2"/>
  <c r="AD36" i="2"/>
  <c r="X35" i="2"/>
  <c r="V32" i="2"/>
  <c r="V30" i="2"/>
  <c r="AD28" i="2"/>
  <c r="AB25" i="2"/>
  <c r="AB23" i="2"/>
  <c r="Z22" i="2"/>
  <c r="X19" i="2"/>
  <c r="X17" i="2"/>
  <c r="V16" i="2"/>
  <c r="V14" i="2"/>
  <c r="AD12" i="2"/>
  <c r="AD10" i="2"/>
  <c r="Y25" i="2"/>
  <c r="AC23" i="2"/>
  <c r="W22" i="2"/>
  <c r="AA20" i="2"/>
  <c r="W20" i="2"/>
  <c r="AE18" i="2"/>
  <c r="AA18" i="2"/>
  <c r="AE16" i="2"/>
  <c r="AC15" i="2"/>
  <c r="W14" i="2"/>
  <c r="AC13" i="2"/>
  <c r="AA12" i="2"/>
  <c r="AE10" i="2"/>
  <c r="AA10" i="2"/>
  <c r="S61" i="2"/>
  <c r="O61" i="2"/>
  <c r="AD56" i="2"/>
  <c r="X55" i="2"/>
  <c r="AB53" i="2"/>
  <c r="V52" i="2"/>
  <c r="Z50" i="2"/>
  <c r="AD48" i="2"/>
  <c r="X47" i="2"/>
  <c r="AB45" i="2"/>
  <c r="V44" i="2"/>
  <c r="Z42" i="2"/>
  <c r="AD40" i="2"/>
  <c r="AB37" i="2"/>
  <c r="V36" i="2"/>
  <c r="Z34" i="2"/>
  <c r="V34" i="2"/>
  <c r="AD32" i="2"/>
  <c r="Z32" i="2"/>
  <c r="X31" i="2"/>
  <c r="AB29" i="2"/>
  <c r="X29" i="2"/>
  <c r="V28" i="2"/>
  <c r="AB27" i="2"/>
  <c r="Z26" i="2"/>
  <c r="V26" i="2"/>
  <c r="AD24" i="2"/>
  <c r="X23" i="2"/>
  <c r="AD22" i="2"/>
  <c r="AB21" i="2"/>
  <c r="V20" i="2"/>
  <c r="AB19" i="2"/>
  <c r="Z18" i="2"/>
  <c r="V18" i="2"/>
  <c r="AD16" i="2"/>
  <c r="Z16" i="2"/>
  <c r="X15" i="2"/>
  <c r="AB13" i="2"/>
  <c r="X13" i="2"/>
  <c r="V12" i="2"/>
  <c r="AB11" i="2"/>
  <c r="Z10" i="2"/>
  <c r="V10" i="2"/>
  <c r="Y9" i="2"/>
  <c r="B35" i="6" l="1" a="1"/>
  <c r="G8" i="3" a="1"/>
  <c r="Y21" i="2"/>
  <c r="Y37" i="2"/>
  <c r="Y45" i="2"/>
  <c r="Y55" i="2"/>
  <c r="Y10" i="2"/>
  <c r="Y44" i="2"/>
  <c r="Y54" i="2"/>
  <c r="X16" i="2"/>
  <c r="AD17" i="2"/>
  <c r="Z19" i="2"/>
  <c r="Z21" i="2"/>
  <c r="X28" i="2"/>
  <c r="AD29" i="2"/>
  <c r="Z31" i="2"/>
  <c r="X44" i="2"/>
  <c r="AD49" i="2"/>
  <c r="AA16" i="2"/>
  <c r="AA14" i="2"/>
  <c r="AA32" i="2"/>
  <c r="AA40" i="2"/>
  <c r="AA30" i="2"/>
  <c r="AA50" i="2"/>
  <c r="Y12" i="2"/>
  <c r="AA15" i="2"/>
  <c r="AC18" i="2"/>
  <c r="AA21" i="2"/>
  <c r="AC24" i="2"/>
  <c r="AA27" i="2"/>
  <c r="Y30" i="2"/>
  <c r="AA33" i="2"/>
  <c r="Y36" i="2"/>
  <c r="Y42" i="2"/>
  <c r="AA45" i="2"/>
  <c r="AA51" i="2"/>
  <c r="AB10" i="2"/>
  <c r="AB33" i="2"/>
  <c r="AB35" i="2"/>
  <c r="AB31" i="2"/>
  <c r="AB55" i="2"/>
  <c r="AB17" i="2"/>
  <c r="AB43" i="2"/>
  <c r="AB15" i="2"/>
  <c r="AB32" i="2"/>
  <c r="AB47" i="2"/>
  <c r="AB40" i="2"/>
  <c r="Y13" i="2"/>
  <c r="Y39" i="2"/>
  <c r="Y53" i="2"/>
  <c r="Y11" i="2"/>
  <c r="Y43" i="2"/>
  <c r="Y40" i="2"/>
  <c r="Y50" i="2"/>
  <c r="Y56" i="2"/>
  <c r="Y23" i="2"/>
  <c r="Y51" i="2"/>
  <c r="Y17" i="2"/>
  <c r="Z52" i="2"/>
  <c r="Z14" i="2"/>
  <c r="Z38" i="2"/>
  <c r="Z48" i="2"/>
  <c r="Z30" i="2"/>
  <c r="Z12" i="2"/>
  <c r="Z56" i="2"/>
  <c r="Z28" i="2"/>
  <c r="Z36" i="2"/>
  <c r="Z13" i="2"/>
  <c r="Z46" i="2"/>
  <c r="Y31" i="2"/>
  <c r="Y33" i="2"/>
  <c r="Y35" i="2"/>
  <c r="Y27" i="2"/>
  <c r="AE22" i="2"/>
  <c r="AE20" i="2"/>
  <c r="AE44" i="2"/>
  <c r="AE54" i="2"/>
  <c r="Y14" i="2"/>
  <c r="Y24" i="2"/>
  <c r="AE27" i="2"/>
  <c r="Y38" i="2"/>
  <c r="AE51" i="2"/>
  <c r="X53" i="2"/>
  <c r="X12" i="2"/>
  <c r="X27" i="2"/>
  <c r="X41" i="2"/>
  <c r="X51" i="2"/>
  <c r="X10" i="2"/>
  <c r="X25" i="2"/>
  <c r="X37" i="2"/>
  <c r="X11" i="2"/>
  <c r="X49" i="2"/>
  <c r="AD11" i="2"/>
  <c r="AD20" i="2"/>
  <c r="AD18" i="2"/>
  <c r="AD42" i="2"/>
  <c r="AD52" i="2"/>
  <c r="AD34" i="2"/>
  <c r="AD9" i="2"/>
  <c r="AD54" i="2"/>
  <c r="AD37" i="2"/>
  <c r="AD44" i="2"/>
  <c r="X18" i="2"/>
  <c r="X20" i="2"/>
  <c r="AD21" i="2"/>
  <c r="Z23" i="2"/>
  <c r="X30" i="2"/>
  <c r="AD31" i="2"/>
  <c r="AD33" i="2"/>
  <c r="Z35" i="2"/>
  <c r="Z39" i="2"/>
  <c r="Z41" i="2"/>
  <c r="Z55" i="2"/>
  <c r="W10" i="2"/>
  <c r="W26" i="2"/>
  <c r="W42" i="2"/>
  <c r="W52" i="2"/>
  <c r="W24" i="2"/>
  <c r="W56" i="2"/>
  <c r="AC19" i="2"/>
  <c r="AC37" i="2"/>
  <c r="AC17" i="2"/>
  <c r="AC9" i="2"/>
  <c r="W13" i="2"/>
  <c r="Y16" i="2"/>
  <c r="Y22" i="2"/>
  <c r="Y28" i="2"/>
  <c r="W31" i="2"/>
  <c r="Y34" i="2"/>
  <c r="W37" i="2"/>
  <c r="AE39" i="2"/>
  <c r="W43" i="2"/>
  <c r="Y46" i="2"/>
  <c r="W49" i="2"/>
  <c r="Y52" i="2"/>
  <c r="AD47" i="2"/>
  <c r="Z53" i="2"/>
  <c r="AD14" i="2"/>
  <c r="X21" i="2"/>
  <c r="Z24" i="2"/>
  <c r="AD30" i="2"/>
  <c r="X39" i="2"/>
  <c r="W12" i="2"/>
  <c r="Y15" i="2"/>
  <c r="AC21" i="2"/>
  <c r="AE24" i="2"/>
  <c r="Z20" i="2"/>
  <c r="AD26" i="2"/>
  <c r="X33" i="2"/>
  <c r="AD38" i="2"/>
  <c r="X43" i="2"/>
  <c r="AD46" i="2"/>
  <c r="AC11" i="2"/>
  <c r="W18" i="2"/>
  <c r="AC27" i="2"/>
  <c r="AC29" i="2"/>
  <c r="AC31" i="2"/>
  <c r="W34" i="2"/>
  <c r="W36" i="2"/>
  <c r="AE38" i="2"/>
  <c r="Y41" i="2"/>
  <c r="AC43" i="2"/>
  <c r="AE48" i="2"/>
  <c r="AC51" i="2"/>
  <c r="W54" i="2"/>
  <c r="Y29" i="2"/>
  <c r="Z51" i="2"/>
  <c r="AE9" i="2"/>
  <c r="AE11" i="2"/>
  <c r="W15" i="2"/>
  <c r="Y18" i="2"/>
  <c r="AE21" i="2"/>
  <c r="W25" i="2"/>
  <c r="AC28" i="2"/>
  <c r="Y32" i="2"/>
  <c r="AC42" i="2"/>
  <c r="AE45" i="2"/>
  <c r="AC52" i="2"/>
  <c r="AE55" i="2"/>
  <c r="X9" i="2"/>
  <c r="AD13" i="2"/>
  <c r="Z15" i="2"/>
  <c r="X22" i="2"/>
  <c r="AD23" i="2"/>
  <c r="Z25" i="2"/>
  <c r="Z27" i="2"/>
  <c r="X32" i="2"/>
  <c r="X34" i="2"/>
  <c r="AD35" i="2"/>
  <c r="Z37" i="2"/>
  <c r="AD39" i="2"/>
  <c r="AD41" i="2"/>
  <c r="Z43" i="2"/>
  <c r="Z45" i="2"/>
  <c r="Z47" i="2"/>
  <c r="X56" i="2"/>
  <c r="AC10" i="2"/>
  <c r="AE13" i="2"/>
  <c r="W17" i="2"/>
  <c r="Y20" i="2"/>
  <c r="W23" i="2"/>
  <c r="Y26" i="2"/>
  <c r="W29" i="2"/>
  <c r="AE31" i="2"/>
  <c r="W35" i="2"/>
  <c r="AE37" i="2"/>
  <c r="AC40" i="2"/>
  <c r="AE43" i="2"/>
  <c r="W47" i="2"/>
  <c r="AE49" i="2"/>
  <c r="W53" i="2"/>
  <c r="AC56" i="2"/>
  <c r="AD19" i="2"/>
  <c r="F8" i="3" a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P10" i="1"/>
  <c r="P85" i="1" s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9" i="1"/>
  <c r="M84" i="1" s="1"/>
  <c r="N9" i="1"/>
  <c r="N84" i="1" s="1"/>
  <c r="O9" i="1"/>
  <c r="O85" i="1" s="1"/>
  <c r="P9" i="1"/>
  <c r="Q9" i="1"/>
  <c r="Q84" i="1" s="1"/>
  <c r="R9" i="1"/>
  <c r="S9" i="1"/>
  <c r="S85" i="1" s="1"/>
  <c r="T9" i="1"/>
  <c r="U9" i="1"/>
  <c r="U84" i="1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9" i="1"/>
  <c r="L84" i="1" s="1"/>
  <c r="B20" i="6" l="1"/>
  <c r="J27" i="6"/>
  <c r="H24" i="6"/>
  <c r="F21" i="6"/>
  <c r="F50" i="6" s="1"/>
  <c r="E29" i="6"/>
  <c r="I27" i="6"/>
  <c r="C26" i="6"/>
  <c r="G24" i="6"/>
  <c r="K22" i="6"/>
  <c r="E21" i="6"/>
  <c r="K29" i="6"/>
  <c r="E28" i="6"/>
  <c r="I26" i="6"/>
  <c r="C25" i="6"/>
  <c r="G23" i="6"/>
  <c r="K21" i="6"/>
  <c r="E20" i="6"/>
  <c r="F27" i="6"/>
  <c r="D24" i="6"/>
  <c r="H20" i="6"/>
  <c r="H49" i="6" s="1"/>
  <c r="F28" i="6"/>
  <c r="J26" i="6"/>
  <c r="D25" i="6"/>
  <c r="D54" i="6" s="1"/>
  <c r="H23" i="6"/>
  <c r="H52" i="6" s="1"/>
  <c r="B22" i="6"/>
  <c r="F20" i="6"/>
  <c r="H28" i="6"/>
  <c r="H57" i="6" s="1"/>
  <c r="J23" i="6"/>
  <c r="D20" i="6"/>
  <c r="C28" i="6"/>
  <c r="I25" i="6"/>
  <c r="I54" i="6" s="1"/>
  <c r="I23" i="6"/>
  <c r="I21" i="6"/>
  <c r="G29" i="6"/>
  <c r="G27" i="6"/>
  <c r="G25" i="6"/>
  <c r="G54" i="6" s="1"/>
  <c r="C23" i="6"/>
  <c r="C21" i="6"/>
  <c r="D28" i="6"/>
  <c r="F23" i="6"/>
  <c r="F52" i="6" s="1"/>
  <c r="D29" i="6"/>
  <c r="D27" i="6"/>
  <c r="J24" i="6"/>
  <c r="J22" i="6"/>
  <c r="J20" i="6"/>
  <c r="B27" i="6"/>
  <c r="B23" i="6"/>
  <c r="B52" i="6" s="1"/>
  <c r="I29" i="6"/>
  <c r="E27" i="6"/>
  <c r="E25" i="6"/>
  <c r="E23" i="6"/>
  <c r="K20" i="6"/>
  <c r="C29" i="6"/>
  <c r="C27" i="6"/>
  <c r="I24" i="6"/>
  <c r="I53" i="6" s="1"/>
  <c r="I22" i="6"/>
  <c r="I51" i="6" s="1"/>
  <c r="I20" i="6"/>
  <c r="H26" i="6"/>
  <c r="H22" i="6"/>
  <c r="J28" i="6"/>
  <c r="J57" i="6" s="1"/>
  <c r="F26" i="6"/>
  <c r="F24" i="6"/>
  <c r="F22" i="6"/>
  <c r="F51" i="6" s="1"/>
  <c r="D22" i="6"/>
  <c r="D51" i="6" s="1"/>
  <c r="K26" i="6"/>
  <c r="G22" i="6"/>
  <c r="I28" i="6"/>
  <c r="E24" i="6"/>
  <c r="J29" i="6"/>
  <c r="J21" i="6"/>
  <c r="B26" i="6"/>
  <c r="B55" i="6" s="1"/>
  <c r="H21" i="6"/>
  <c r="H50" i="6" s="1"/>
  <c r="F29" i="6"/>
  <c r="B21" i="6"/>
  <c r="G26" i="6"/>
  <c r="C22" i="6"/>
  <c r="K27" i="6"/>
  <c r="K23" i="6"/>
  <c r="B29" i="6"/>
  <c r="H29" i="6"/>
  <c r="H25" i="6"/>
  <c r="D21" i="6"/>
  <c r="K28" i="6"/>
  <c r="G20" i="6"/>
  <c r="E22" i="6"/>
  <c r="B28" i="6"/>
  <c r="G28" i="6"/>
  <c r="C20" i="6"/>
  <c r="G21" i="6"/>
  <c r="H27" i="6"/>
  <c r="D26" i="6"/>
  <c r="D55" i="6" s="1"/>
  <c r="K24" i="6"/>
  <c r="E26" i="6"/>
  <c r="J25" i="6"/>
  <c r="B24" i="6"/>
  <c r="F25" i="6"/>
  <c r="D23" i="6"/>
  <c r="C24" i="6"/>
  <c r="K25" i="6"/>
  <c r="B25" i="6"/>
  <c r="B54" i="6" s="1"/>
  <c r="V74" i="1"/>
  <c r="V66" i="1"/>
  <c r="V58" i="1"/>
  <c r="V50" i="1"/>
  <c r="V42" i="1"/>
  <c r="V34" i="1"/>
  <c r="V22" i="1"/>
  <c r="V14" i="1"/>
  <c r="W78" i="1"/>
  <c r="W70" i="1"/>
  <c r="W62" i="1"/>
  <c r="W54" i="1"/>
  <c r="W46" i="1"/>
  <c r="W38" i="1"/>
  <c r="W30" i="1"/>
  <c r="W18" i="1"/>
  <c r="W10" i="1"/>
  <c r="X73" i="1"/>
  <c r="X65" i="1"/>
  <c r="X61" i="1"/>
  <c r="X53" i="1"/>
  <c r="X45" i="1"/>
  <c r="X37" i="1"/>
  <c r="X29" i="1"/>
  <c r="X21" i="1"/>
  <c r="X13" i="1"/>
  <c r="AA70" i="1"/>
  <c r="AA62" i="1"/>
  <c r="AA42" i="1"/>
  <c r="AA77" i="1"/>
  <c r="AA73" i="1"/>
  <c r="AA69" i="1"/>
  <c r="AA65" i="1"/>
  <c r="AA61" i="1"/>
  <c r="AA57" i="1"/>
  <c r="AA53" i="1"/>
  <c r="AA49" i="1"/>
  <c r="AA45" i="1"/>
  <c r="AA41" i="1"/>
  <c r="AA37" i="1"/>
  <c r="AA33" i="1"/>
  <c r="AA29" i="1"/>
  <c r="AA25" i="1"/>
  <c r="AA21" i="1"/>
  <c r="AA17" i="1"/>
  <c r="AA13" i="1"/>
  <c r="AC75" i="1"/>
  <c r="AC59" i="1"/>
  <c r="AC43" i="1"/>
  <c r="AC27" i="1"/>
  <c r="AC11" i="1"/>
  <c r="AE77" i="1"/>
  <c r="AE73" i="1"/>
  <c r="AE69" i="1"/>
  <c r="AE65" i="1"/>
  <c r="AE61" i="1"/>
  <c r="AE57" i="1"/>
  <c r="AE53" i="1"/>
  <c r="AE49" i="1"/>
  <c r="AE45" i="1"/>
  <c r="AE41" i="1"/>
  <c r="AE37" i="1"/>
  <c r="AE33" i="1"/>
  <c r="AE29" i="1"/>
  <c r="AE25" i="1"/>
  <c r="AE21" i="1"/>
  <c r="AE17" i="1"/>
  <c r="AE13" i="1"/>
  <c r="R84" i="1"/>
  <c r="AB9" i="1" s="1"/>
  <c r="T85" i="1"/>
  <c r="F9" i="3"/>
  <c r="F15" i="3"/>
  <c r="F17" i="3"/>
  <c r="F11" i="3"/>
  <c r="F16" i="3"/>
  <c r="F14" i="3"/>
  <c r="F10" i="3"/>
  <c r="F13" i="3"/>
  <c r="F12" i="3"/>
  <c r="F8" i="3"/>
  <c r="V80" i="1"/>
  <c r="V76" i="1"/>
  <c r="V72" i="1"/>
  <c r="V68" i="1"/>
  <c r="V64" i="1"/>
  <c r="V60" i="1"/>
  <c r="V56" i="1"/>
  <c r="V52" i="1"/>
  <c r="V48" i="1"/>
  <c r="V44" i="1"/>
  <c r="V40" i="1"/>
  <c r="V36" i="1"/>
  <c r="V32" i="1"/>
  <c r="V28" i="1"/>
  <c r="V24" i="1"/>
  <c r="V20" i="1"/>
  <c r="V16" i="1"/>
  <c r="V12" i="1"/>
  <c r="W80" i="1"/>
  <c r="W76" i="1"/>
  <c r="W72" i="1"/>
  <c r="W68" i="1"/>
  <c r="W64" i="1"/>
  <c r="W60" i="1"/>
  <c r="W56" i="1"/>
  <c r="W52" i="1"/>
  <c r="W48" i="1"/>
  <c r="W44" i="1"/>
  <c r="W40" i="1"/>
  <c r="W36" i="1"/>
  <c r="W32" i="1"/>
  <c r="W28" i="1"/>
  <c r="W24" i="1"/>
  <c r="W20" i="1"/>
  <c r="W16" i="1"/>
  <c r="W12" i="1"/>
  <c r="X79" i="1"/>
  <c r="X75" i="1"/>
  <c r="X71" i="1"/>
  <c r="X67" i="1"/>
  <c r="X63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AA80" i="1"/>
  <c r="AA76" i="1"/>
  <c r="AA72" i="1"/>
  <c r="AA68" i="1"/>
  <c r="AA64" i="1"/>
  <c r="AA60" i="1"/>
  <c r="AA56" i="1"/>
  <c r="AA52" i="1"/>
  <c r="AA48" i="1"/>
  <c r="AA44" i="1"/>
  <c r="AA40" i="1"/>
  <c r="AA36" i="1"/>
  <c r="AA32" i="1"/>
  <c r="AA28" i="1"/>
  <c r="AA24" i="1"/>
  <c r="AA20" i="1"/>
  <c r="AA16" i="1"/>
  <c r="AA12" i="1"/>
  <c r="AB67" i="1"/>
  <c r="AB51" i="1"/>
  <c r="AB35" i="1"/>
  <c r="AB19" i="1"/>
  <c r="AC74" i="1"/>
  <c r="AC58" i="1"/>
  <c r="AC42" i="1"/>
  <c r="AC26" i="1"/>
  <c r="AC10" i="1"/>
  <c r="AE80" i="1"/>
  <c r="AE76" i="1"/>
  <c r="AE72" i="1"/>
  <c r="AE68" i="1"/>
  <c r="AE64" i="1"/>
  <c r="AE60" i="1"/>
  <c r="AE56" i="1"/>
  <c r="AE52" i="1"/>
  <c r="AE48" i="1"/>
  <c r="AE44" i="1"/>
  <c r="AE40" i="1"/>
  <c r="AE36" i="1"/>
  <c r="AE32" i="1"/>
  <c r="AE28" i="1"/>
  <c r="AE24" i="1"/>
  <c r="AE20" i="1"/>
  <c r="AE16" i="1"/>
  <c r="AE12" i="1"/>
  <c r="G8" i="3"/>
  <c r="G15" i="3"/>
  <c r="G17" i="3"/>
  <c r="G12" i="3"/>
  <c r="G11" i="3"/>
  <c r="G14" i="3"/>
  <c r="G16" i="3"/>
  <c r="G10" i="3"/>
  <c r="G13" i="3"/>
  <c r="G9" i="3"/>
  <c r="V78" i="1"/>
  <c r="V70" i="1"/>
  <c r="V62" i="1"/>
  <c r="V54" i="1"/>
  <c r="V46" i="1"/>
  <c r="V38" i="1"/>
  <c r="V30" i="1"/>
  <c r="V26" i="1"/>
  <c r="V18" i="1"/>
  <c r="V10" i="1"/>
  <c r="X9" i="1"/>
  <c r="W74" i="1"/>
  <c r="W66" i="1"/>
  <c r="W58" i="1"/>
  <c r="W50" i="1"/>
  <c r="W42" i="1"/>
  <c r="W34" i="1"/>
  <c r="W26" i="1"/>
  <c r="W22" i="1"/>
  <c r="W14" i="1"/>
  <c r="X77" i="1"/>
  <c r="X69" i="1"/>
  <c r="X57" i="1"/>
  <c r="X49" i="1"/>
  <c r="X41" i="1"/>
  <c r="X33" i="1"/>
  <c r="X25" i="1"/>
  <c r="X17" i="1"/>
  <c r="AA78" i="1"/>
  <c r="AA74" i="1"/>
  <c r="AA66" i="1"/>
  <c r="AA58" i="1"/>
  <c r="AA54" i="1"/>
  <c r="AA50" i="1"/>
  <c r="AA46" i="1"/>
  <c r="AA38" i="1"/>
  <c r="AA34" i="1"/>
  <c r="AA30" i="1"/>
  <c r="AA26" i="1"/>
  <c r="AA22" i="1"/>
  <c r="AA18" i="1"/>
  <c r="AA14" i="1"/>
  <c r="AA10" i="1"/>
  <c r="AB77" i="1"/>
  <c r="AB61" i="1"/>
  <c r="AB45" i="1"/>
  <c r="AB29" i="1"/>
  <c r="AB13" i="1"/>
  <c r="AC68" i="1"/>
  <c r="AC52" i="1"/>
  <c r="AC36" i="1"/>
  <c r="AC20" i="1"/>
  <c r="AE78" i="1"/>
  <c r="AE74" i="1"/>
  <c r="AE70" i="1"/>
  <c r="AE66" i="1"/>
  <c r="AE62" i="1"/>
  <c r="AE58" i="1"/>
  <c r="AE54" i="1"/>
  <c r="AE50" i="1"/>
  <c r="AE46" i="1"/>
  <c r="AE42" i="1"/>
  <c r="AE38" i="1"/>
  <c r="AE34" i="1"/>
  <c r="AE30" i="1"/>
  <c r="AE26" i="1"/>
  <c r="AE22" i="1"/>
  <c r="AE18" i="1"/>
  <c r="AE14" i="1"/>
  <c r="AE10" i="1"/>
  <c r="S84" i="1"/>
  <c r="AC71" i="1" s="1"/>
  <c r="O84" i="1"/>
  <c r="Y64" i="1" s="1"/>
  <c r="U85" i="1"/>
  <c r="Q85" i="1"/>
  <c r="M85" i="1"/>
  <c r="V9" i="1"/>
  <c r="V77" i="1"/>
  <c r="V73" i="1"/>
  <c r="V69" i="1"/>
  <c r="V65" i="1"/>
  <c r="V61" i="1"/>
  <c r="V57" i="1"/>
  <c r="V53" i="1"/>
  <c r="V49" i="1"/>
  <c r="V45" i="1"/>
  <c r="V41" i="1"/>
  <c r="V37" i="1"/>
  <c r="V33" i="1"/>
  <c r="V29" i="1"/>
  <c r="V25" i="1"/>
  <c r="V21" i="1"/>
  <c r="V17" i="1"/>
  <c r="V13" i="1"/>
  <c r="AE9" i="1"/>
  <c r="AA9" i="1"/>
  <c r="W9" i="1"/>
  <c r="W77" i="1"/>
  <c r="W73" i="1"/>
  <c r="W69" i="1"/>
  <c r="W65" i="1"/>
  <c r="W61" i="1"/>
  <c r="W57" i="1"/>
  <c r="W53" i="1"/>
  <c r="W49" i="1"/>
  <c r="W45" i="1"/>
  <c r="W41" i="1"/>
  <c r="W37" i="1"/>
  <c r="W33" i="1"/>
  <c r="W29" i="1"/>
  <c r="W25" i="1"/>
  <c r="W21" i="1"/>
  <c r="W17" i="1"/>
  <c r="W13" i="1"/>
  <c r="X80" i="1"/>
  <c r="X76" i="1"/>
  <c r="X72" i="1"/>
  <c r="X68" i="1"/>
  <c r="X64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Y79" i="1"/>
  <c r="Y63" i="1"/>
  <c r="Y47" i="1"/>
  <c r="Y31" i="1"/>
  <c r="Y15" i="1"/>
  <c r="V79" i="1"/>
  <c r="V75" i="1"/>
  <c r="V71" i="1"/>
  <c r="V67" i="1"/>
  <c r="V63" i="1"/>
  <c r="V59" i="1"/>
  <c r="V55" i="1"/>
  <c r="V51" i="1"/>
  <c r="V47" i="1"/>
  <c r="V43" i="1"/>
  <c r="V39" i="1"/>
  <c r="V35" i="1"/>
  <c r="V31" i="1"/>
  <c r="V27" i="1"/>
  <c r="V23" i="1"/>
  <c r="V19" i="1"/>
  <c r="V15" i="1"/>
  <c r="V11" i="1"/>
  <c r="W79" i="1"/>
  <c r="W75" i="1"/>
  <c r="W71" i="1"/>
  <c r="W67" i="1"/>
  <c r="W63" i="1"/>
  <c r="W59" i="1"/>
  <c r="W55" i="1"/>
  <c r="W51" i="1"/>
  <c r="W47" i="1"/>
  <c r="W43" i="1"/>
  <c r="W39" i="1"/>
  <c r="W35" i="1"/>
  <c r="W31" i="1"/>
  <c r="W27" i="1"/>
  <c r="W23" i="1"/>
  <c r="W19" i="1"/>
  <c r="W15" i="1"/>
  <c r="W11" i="1"/>
  <c r="X78" i="1"/>
  <c r="X74" i="1"/>
  <c r="X70" i="1"/>
  <c r="X66" i="1"/>
  <c r="X62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Y77" i="1"/>
  <c r="Y61" i="1"/>
  <c r="Y45" i="1"/>
  <c r="Y29" i="1"/>
  <c r="Y13" i="1"/>
  <c r="AA79" i="1"/>
  <c r="AA75" i="1"/>
  <c r="AA71" i="1"/>
  <c r="AA67" i="1"/>
  <c r="AA63" i="1"/>
  <c r="AA59" i="1"/>
  <c r="AA55" i="1"/>
  <c r="AA51" i="1"/>
  <c r="AA47" i="1"/>
  <c r="AA43" i="1"/>
  <c r="AA39" i="1"/>
  <c r="AA35" i="1"/>
  <c r="AA31" i="1"/>
  <c r="AA27" i="1"/>
  <c r="AA23" i="1"/>
  <c r="AA19" i="1"/>
  <c r="AA15" i="1"/>
  <c r="AA11" i="1"/>
  <c r="AB66" i="1"/>
  <c r="AB50" i="1"/>
  <c r="AB34" i="1"/>
  <c r="AB30" i="1"/>
  <c r="AB18" i="1"/>
  <c r="AB14" i="1"/>
  <c r="AC77" i="1"/>
  <c r="AC73" i="1"/>
  <c r="AC69" i="1"/>
  <c r="AC61" i="1"/>
  <c r="AC57" i="1"/>
  <c r="AC53" i="1"/>
  <c r="AC45" i="1"/>
  <c r="AC41" i="1"/>
  <c r="AC37" i="1"/>
  <c r="AC29" i="1"/>
  <c r="AC25" i="1"/>
  <c r="AC21" i="1"/>
  <c r="AC13" i="1"/>
  <c r="AD76" i="1"/>
  <c r="AD60" i="1"/>
  <c r="AD44" i="1"/>
  <c r="AD28" i="1"/>
  <c r="AD12" i="1"/>
  <c r="AE79" i="1"/>
  <c r="AE75" i="1"/>
  <c r="AE71" i="1"/>
  <c r="AE67" i="1"/>
  <c r="AE63" i="1"/>
  <c r="AE59" i="1"/>
  <c r="AE55" i="1"/>
  <c r="AE51" i="1"/>
  <c r="AE47" i="1"/>
  <c r="AE43" i="1"/>
  <c r="AE39" i="1"/>
  <c r="AE35" i="1"/>
  <c r="AE31" i="1"/>
  <c r="AE27" i="1"/>
  <c r="AE23" i="1"/>
  <c r="AE19" i="1"/>
  <c r="AE15" i="1"/>
  <c r="AE11" i="1"/>
  <c r="T84" i="1"/>
  <c r="AD78" i="1" s="1"/>
  <c r="P84" i="1"/>
  <c r="Z67" i="1" s="1"/>
  <c r="L85" i="1"/>
  <c r="R85" i="1"/>
  <c r="N85" i="1"/>
  <c r="C35" i="6"/>
  <c r="D40" i="6"/>
  <c r="J41" i="6"/>
  <c r="F43" i="6"/>
  <c r="J39" i="6"/>
  <c r="F41" i="6"/>
  <c r="B43" i="6"/>
  <c r="B39" i="6"/>
  <c r="H40" i="6"/>
  <c r="D42" i="6"/>
  <c r="J43" i="6"/>
  <c r="H44" i="6"/>
  <c r="F39" i="6"/>
  <c r="B41" i="6"/>
  <c r="H42" i="6"/>
  <c r="D44" i="6"/>
  <c r="J37" i="6"/>
  <c r="D36" i="6"/>
  <c r="K44" i="6"/>
  <c r="E43" i="6"/>
  <c r="I41" i="6"/>
  <c r="C40" i="6"/>
  <c r="G38" i="6"/>
  <c r="K36" i="6"/>
  <c r="E35" i="6"/>
  <c r="H43" i="6"/>
  <c r="B42" i="6"/>
  <c r="F40" i="6"/>
  <c r="J38" i="6"/>
  <c r="D37" i="6"/>
  <c r="H35" i="6"/>
  <c r="K43" i="6"/>
  <c r="E42" i="6"/>
  <c r="I40" i="6"/>
  <c r="C39" i="6"/>
  <c r="G37" i="6"/>
  <c r="K35" i="6"/>
  <c r="H38" i="6"/>
  <c r="H36" i="6"/>
  <c r="G44" i="6"/>
  <c r="G42" i="6"/>
  <c r="G40" i="6"/>
  <c r="C38" i="6"/>
  <c r="C36" i="6"/>
  <c r="B44" i="6"/>
  <c r="H41" i="6"/>
  <c r="H39" i="6"/>
  <c r="H37" i="6"/>
  <c r="D35" i="6"/>
  <c r="C43" i="6"/>
  <c r="C41" i="6"/>
  <c r="I38" i="6"/>
  <c r="I36" i="6"/>
  <c r="D38" i="6"/>
  <c r="J35" i="6"/>
  <c r="C44" i="6"/>
  <c r="C42" i="6"/>
  <c r="I39" i="6"/>
  <c r="I37" i="6"/>
  <c r="I35" i="6"/>
  <c r="D43" i="6"/>
  <c r="D41" i="6"/>
  <c r="D39" i="6"/>
  <c r="J36" i="6"/>
  <c r="I44" i="6"/>
  <c r="I42" i="6"/>
  <c r="E40" i="6"/>
  <c r="E38" i="6"/>
  <c r="E36" i="6"/>
  <c r="F35" i="6"/>
  <c r="E41" i="6"/>
  <c r="E37" i="6"/>
  <c r="J42" i="6"/>
  <c r="F38" i="6"/>
  <c r="E44" i="6"/>
  <c r="K39" i="6"/>
  <c r="G35" i="6"/>
  <c r="B35" i="6"/>
  <c r="K40" i="6"/>
  <c r="G36" i="6"/>
  <c r="F42" i="6"/>
  <c r="B38" i="6"/>
  <c r="G43" i="6"/>
  <c r="G39" i="6"/>
  <c r="I43" i="6"/>
  <c r="J44" i="6"/>
  <c r="F36" i="6"/>
  <c r="K37" i="6"/>
  <c r="E39" i="6"/>
  <c r="K42" i="6"/>
  <c r="F44" i="6"/>
  <c r="B36" i="6"/>
  <c r="C37" i="6"/>
  <c r="F37" i="6"/>
  <c r="J40" i="6"/>
  <c r="K41" i="6"/>
  <c r="B37" i="6"/>
  <c r="B40" i="6"/>
  <c r="G41" i="6"/>
  <c r="K38" i="6"/>
  <c r="L25" i="3" l="1"/>
  <c r="N25" i="3"/>
  <c r="P25" i="3"/>
  <c r="N24" i="3"/>
  <c r="L24" i="3"/>
  <c r="P24" i="3"/>
  <c r="P26" i="3"/>
  <c r="L26" i="3"/>
  <c r="N26" i="3"/>
  <c r="L22" i="3"/>
  <c r="P22" i="3"/>
  <c r="P30" i="3"/>
  <c r="L30" i="3"/>
  <c r="N30" i="3"/>
  <c r="N31" i="3"/>
  <c r="P31" i="3"/>
  <c r="L31" i="3"/>
  <c r="P27" i="3"/>
  <c r="N27" i="3"/>
  <c r="L27" i="3"/>
  <c r="P23" i="3"/>
  <c r="L23" i="3"/>
  <c r="N23" i="3"/>
  <c r="N28" i="3"/>
  <c r="L28" i="3"/>
  <c r="P28" i="3"/>
  <c r="L29" i="3"/>
  <c r="N29" i="3"/>
  <c r="P29" i="3"/>
  <c r="C24" i="3"/>
  <c r="H14" i="3"/>
  <c r="H15" i="3"/>
  <c r="H12" i="3"/>
  <c r="H16" i="3"/>
  <c r="H9" i="3"/>
  <c r="H13" i="3"/>
  <c r="H11" i="3"/>
  <c r="H10" i="3"/>
  <c r="H17" i="3"/>
  <c r="AD33" i="1"/>
  <c r="AD65" i="1"/>
  <c r="Z37" i="1"/>
  <c r="Z69" i="1"/>
  <c r="Y30" i="1"/>
  <c r="Y62" i="1"/>
  <c r="AD18" i="1"/>
  <c r="AD50" i="1"/>
  <c r="AB36" i="1"/>
  <c r="AB68" i="1"/>
  <c r="Z11" i="1"/>
  <c r="Z75" i="1"/>
  <c r="Y76" i="1"/>
  <c r="K53" i="6"/>
  <c r="G49" i="6"/>
  <c r="G53" i="6"/>
  <c r="AD36" i="1"/>
  <c r="AD68" i="1"/>
  <c r="AB38" i="1"/>
  <c r="Z56" i="1"/>
  <c r="Y17" i="1"/>
  <c r="Y49" i="1"/>
  <c r="Z26" i="1"/>
  <c r="Z58" i="1"/>
  <c r="Y19" i="1"/>
  <c r="Y51" i="1"/>
  <c r="AD15" i="1"/>
  <c r="AD47" i="1"/>
  <c r="AD79" i="1"/>
  <c r="AC40" i="1"/>
  <c r="AC72" i="1"/>
  <c r="AB49" i="1"/>
  <c r="Z55" i="1"/>
  <c r="Y44" i="1"/>
  <c r="AD37" i="1"/>
  <c r="AC14" i="1"/>
  <c r="AC62" i="1"/>
  <c r="AB39" i="1"/>
  <c r="AB71" i="1"/>
  <c r="Z41" i="1"/>
  <c r="Z73" i="1"/>
  <c r="Y34" i="1"/>
  <c r="Y66" i="1"/>
  <c r="AD38" i="1"/>
  <c r="AC31" i="1"/>
  <c r="AB24" i="1"/>
  <c r="K54" i="6"/>
  <c r="J53" i="6"/>
  <c r="D57" i="6"/>
  <c r="G56" i="6"/>
  <c r="D53" i="6"/>
  <c r="G52" i="6"/>
  <c r="K58" i="6"/>
  <c r="C55" i="6"/>
  <c r="AD16" i="1"/>
  <c r="AD32" i="1"/>
  <c r="AD48" i="1"/>
  <c r="AD64" i="1"/>
  <c r="AD80" i="1"/>
  <c r="Z20" i="1"/>
  <c r="Z36" i="1"/>
  <c r="Z52" i="1"/>
  <c r="Z68" i="1"/>
  <c r="Z22" i="1"/>
  <c r="Z38" i="1"/>
  <c r="Z54" i="1"/>
  <c r="Z70" i="1"/>
  <c r="AD11" i="1"/>
  <c r="AD27" i="1"/>
  <c r="AD43" i="1"/>
  <c r="AD59" i="1"/>
  <c r="AD75" i="1"/>
  <c r="Z15" i="1"/>
  <c r="Z47" i="1"/>
  <c r="Z79" i="1"/>
  <c r="Y36" i="1"/>
  <c r="Y68" i="1"/>
  <c r="AD17" i="1"/>
  <c r="AD49" i="1"/>
  <c r="Z21" i="1"/>
  <c r="Z53" i="1"/>
  <c r="Y14" i="1"/>
  <c r="Y46" i="1"/>
  <c r="Y78" i="1"/>
  <c r="AD34" i="1"/>
  <c r="AD66" i="1"/>
  <c r="AB20" i="1"/>
  <c r="AB52" i="1"/>
  <c r="Z43" i="1"/>
  <c r="Y40" i="1"/>
  <c r="F54" i="6"/>
  <c r="C49" i="6"/>
  <c r="H58" i="6"/>
  <c r="C51" i="6"/>
  <c r="E53" i="6"/>
  <c r="K49" i="6"/>
  <c r="I58" i="6"/>
  <c r="J51" i="6"/>
  <c r="I52" i="6"/>
  <c r="J52" i="6"/>
  <c r="K50" i="6"/>
  <c r="E57" i="6"/>
  <c r="AD20" i="1"/>
  <c r="AD52" i="1"/>
  <c r="AB22" i="1"/>
  <c r="AB54" i="1"/>
  <c r="AB70" i="1"/>
  <c r="Z24" i="1"/>
  <c r="Z40" i="1"/>
  <c r="Z72" i="1"/>
  <c r="Y33" i="1"/>
  <c r="Y65" i="1"/>
  <c r="Y9" i="1"/>
  <c r="Z10" i="1"/>
  <c r="Z42" i="1"/>
  <c r="Z74" i="1"/>
  <c r="Y35" i="1"/>
  <c r="Y67" i="1"/>
  <c r="AD31" i="1"/>
  <c r="AD63" i="1"/>
  <c r="AC24" i="1"/>
  <c r="AC56" i="1"/>
  <c r="AB17" i="1"/>
  <c r="AB33" i="1"/>
  <c r="AB65" i="1"/>
  <c r="Z23" i="1"/>
  <c r="Y16" i="1"/>
  <c r="Y72" i="1"/>
  <c r="AD21" i="1"/>
  <c r="AD53" i="1"/>
  <c r="AD69" i="1"/>
  <c r="AC30" i="1"/>
  <c r="AC46" i="1"/>
  <c r="AC78" i="1"/>
  <c r="AB23" i="1"/>
  <c r="AB55" i="1"/>
  <c r="Z25" i="1"/>
  <c r="Z57" i="1"/>
  <c r="Y18" i="1"/>
  <c r="Y50" i="1"/>
  <c r="Z9" i="1"/>
  <c r="H8" i="3"/>
  <c r="AD22" i="1"/>
  <c r="AD54" i="1"/>
  <c r="AD70" i="1"/>
  <c r="AC15" i="1"/>
  <c r="AC47" i="1"/>
  <c r="AC63" i="1"/>
  <c r="AC79" i="1"/>
  <c r="AB40" i="1"/>
  <c r="AB56" i="1"/>
  <c r="AB72" i="1"/>
  <c r="Z19" i="1"/>
  <c r="Y12" i="1"/>
  <c r="Y48" i="1"/>
  <c r="B53" i="6"/>
  <c r="G57" i="6"/>
  <c r="K57" i="6"/>
  <c r="B58" i="6"/>
  <c r="G55" i="6"/>
  <c r="I57" i="6"/>
  <c r="H51" i="6"/>
  <c r="E52" i="6"/>
  <c r="H53" i="6"/>
  <c r="AD24" i="1"/>
  <c r="AD40" i="1"/>
  <c r="AD56" i="1"/>
  <c r="AD72" i="1"/>
  <c r="AC17" i="1"/>
  <c r="AC33" i="1"/>
  <c r="AC49" i="1"/>
  <c r="AC65" i="1"/>
  <c r="AB10" i="1"/>
  <c r="AB26" i="1"/>
  <c r="AB42" i="1"/>
  <c r="AB58" i="1"/>
  <c r="AB74" i="1"/>
  <c r="Z12" i="1"/>
  <c r="Z28" i="1"/>
  <c r="Z44" i="1"/>
  <c r="Z60" i="1"/>
  <c r="Z76" i="1"/>
  <c r="Y21" i="1"/>
  <c r="Y37" i="1"/>
  <c r="Y53" i="1"/>
  <c r="Y69" i="1"/>
  <c r="AC9" i="1"/>
  <c r="Z14" i="1"/>
  <c r="Z30" i="1"/>
  <c r="Z46" i="1"/>
  <c r="Z62" i="1"/>
  <c r="Z78" i="1"/>
  <c r="Y23" i="1"/>
  <c r="Y39" i="1"/>
  <c r="Y55" i="1"/>
  <c r="Y71" i="1"/>
  <c r="AD19" i="1"/>
  <c r="AD35" i="1"/>
  <c r="AD51" i="1"/>
  <c r="AD67" i="1"/>
  <c r="AC12" i="1"/>
  <c r="AC28" i="1"/>
  <c r="AC44" i="1"/>
  <c r="AC60" i="1"/>
  <c r="AC76" i="1"/>
  <c r="AB21" i="1"/>
  <c r="AB37" i="1"/>
  <c r="AB53" i="1"/>
  <c r="AB69" i="1"/>
  <c r="Z31" i="1"/>
  <c r="Z63" i="1"/>
  <c r="Y20" i="1"/>
  <c r="Y52" i="1"/>
  <c r="Y80" i="1"/>
  <c r="AD25" i="1"/>
  <c r="AD41" i="1"/>
  <c r="AD57" i="1"/>
  <c r="AD73" i="1"/>
  <c r="AC18" i="1"/>
  <c r="AC34" i="1"/>
  <c r="AC50" i="1"/>
  <c r="AC66" i="1"/>
  <c r="AB11" i="1"/>
  <c r="AB27" i="1"/>
  <c r="AB43" i="1"/>
  <c r="AB59" i="1"/>
  <c r="AB75" i="1"/>
  <c r="Z13" i="1"/>
  <c r="Z29" i="1"/>
  <c r="Z45" i="1"/>
  <c r="Z61" i="1"/>
  <c r="Z77" i="1"/>
  <c r="Y22" i="1"/>
  <c r="Y38" i="1"/>
  <c r="Y54" i="1"/>
  <c r="Y70" i="1"/>
  <c r="AD9" i="1"/>
  <c r="AD10" i="1"/>
  <c r="AD26" i="1"/>
  <c r="AD42" i="1"/>
  <c r="AD58" i="1"/>
  <c r="AD74" i="1"/>
  <c r="AC19" i="1"/>
  <c r="AC35" i="1"/>
  <c r="AC51" i="1"/>
  <c r="AC67" i="1"/>
  <c r="AB12" i="1"/>
  <c r="AB28" i="1"/>
  <c r="AB44" i="1"/>
  <c r="AB60" i="1"/>
  <c r="AB76" i="1"/>
  <c r="Z27" i="1"/>
  <c r="Z59" i="1"/>
  <c r="Y24" i="1"/>
  <c r="Y56" i="1"/>
  <c r="C53" i="6"/>
  <c r="J54" i="6"/>
  <c r="H56" i="6"/>
  <c r="B57" i="6"/>
  <c r="D50" i="6"/>
  <c r="K52" i="6"/>
  <c r="B50" i="6"/>
  <c r="J50" i="6"/>
  <c r="G51" i="6"/>
  <c r="F53" i="6"/>
  <c r="H55" i="6"/>
  <c r="C56" i="6"/>
  <c r="E54" i="6"/>
  <c r="B56" i="6"/>
  <c r="D56" i="6"/>
  <c r="C50" i="6"/>
  <c r="G58" i="6"/>
  <c r="C57" i="6"/>
  <c r="F49" i="6"/>
  <c r="J55" i="6"/>
  <c r="F56" i="6"/>
  <c r="C54" i="6"/>
  <c r="E50" i="6"/>
  <c r="I56" i="6"/>
  <c r="J56" i="6"/>
  <c r="AB46" i="1"/>
  <c r="AB62" i="1"/>
  <c r="AB78" i="1"/>
  <c r="Z16" i="1"/>
  <c r="Z32" i="1"/>
  <c r="Z48" i="1"/>
  <c r="Z64" i="1"/>
  <c r="Z80" i="1"/>
  <c r="Y25" i="1"/>
  <c r="Y41" i="1"/>
  <c r="Y57" i="1"/>
  <c r="Y73" i="1"/>
  <c r="Z18" i="1"/>
  <c r="Z34" i="1"/>
  <c r="Z50" i="1"/>
  <c r="Z66" i="1"/>
  <c r="Y11" i="1"/>
  <c r="Y27" i="1"/>
  <c r="Y43" i="1"/>
  <c r="Y59" i="1"/>
  <c r="Y75" i="1"/>
  <c r="AD23" i="1"/>
  <c r="AD39" i="1"/>
  <c r="AD55" i="1"/>
  <c r="AD71" i="1"/>
  <c r="AC16" i="1"/>
  <c r="AC32" i="1"/>
  <c r="AC48" i="1"/>
  <c r="AC64" i="1"/>
  <c r="AC80" i="1"/>
  <c r="AB25" i="1"/>
  <c r="AB41" i="1"/>
  <c r="AB57" i="1"/>
  <c r="AB73" i="1"/>
  <c r="Z39" i="1"/>
  <c r="Z71" i="1"/>
  <c r="Y28" i="1"/>
  <c r="Y60" i="1"/>
  <c r="AD13" i="1"/>
  <c r="AD29" i="1"/>
  <c r="AD45" i="1"/>
  <c r="AD61" i="1"/>
  <c r="AD77" i="1"/>
  <c r="AC22" i="1"/>
  <c r="AC38" i="1"/>
  <c r="AC54" i="1"/>
  <c r="AC70" i="1"/>
  <c r="AB15" i="1"/>
  <c r="AB31" i="1"/>
  <c r="AB47" i="1"/>
  <c r="AB63" i="1"/>
  <c r="AB79" i="1"/>
  <c r="Z17" i="1"/>
  <c r="Z33" i="1"/>
  <c r="Z49" i="1"/>
  <c r="Z65" i="1"/>
  <c r="Y10" i="1"/>
  <c r="Y26" i="1"/>
  <c r="Y42" i="1"/>
  <c r="Y58" i="1"/>
  <c r="Y74" i="1"/>
  <c r="AD14" i="1"/>
  <c r="AD30" i="1"/>
  <c r="AD46" i="1"/>
  <c r="AD62" i="1"/>
  <c r="AC23" i="1"/>
  <c r="AC39" i="1"/>
  <c r="AC55" i="1"/>
  <c r="AB16" i="1"/>
  <c r="AB32" i="1"/>
  <c r="AB48" i="1"/>
  <c r="AB64" i="1"/>
  <c r="AB80" i="1"/>
  <c r="Z35" i="1"/>
  <c r="Y32" i="1"/>
  <c r="D52" i="6"/>
  <c r="E55" i="6"/>
  <c r="G50" i="6"/>
  <c r="E51" i="6"/>
  <c r="H54" i="6"/>
  <c r="K56" i="6"/>
  <c r="F58" i="6"/>
  <c r="J58" i="6"/>
  <c r="K55" i="6"/>
  <c r="F55" i="6"/>
  <c r="I49" i="6"/>
  <c r="C58" i="6"/>
  <c r="E56" i="6"/>
  <c r="J49" i="6"/>
  <c r="D58" i="6"/>
  <c r="C52" i="6"/>
  <c r="I50" i="6"/>
  <c r="D49" i="6"/>
  <c r="B51" i="6"/>
  <c r="F57" i="6"/>
  <c r="E49" i="6"/>
  <c r="I55" i="6"/>
  <c r="K51" i="6"/>
  <c r="E58" i="6"/>
  <c r="B49" i="6"/>
</calcChain>
</file>

<file path=xl/sharedStrings.xml><?xml version="1.0" encoding="utf-8"?>
<sst xmlns="http://schemas.openxmlformats.org/spreadsheetml/2006/main" count="895" uniqueCount="164">
  <si>
    <t>Date</t>
  </si>
  <si>
    <t>CBA</t>
  </si>
  <si>
    <t>ANZ</t>
  </si>
  <si>
    <t>NAB.AX</t>
  </si>
  <si>
    <t>APN</t>
  </si>
  <si>
    <t>SWM(seven west media)</t>
  </si>
  <si>
    <t>SKT.AX</t>
  </si>
  <si>
    <t>HSN</t>
  </si>
  <si>
    <t>TNE</t>
  </si>
  <si>
    <t>API.AX</t>
  </si>
  <si>
    <t>PXS.AX</t>
  </si>
  <si>
    <t xml:space="preserve">STOCK VALUES EACH MONTH FROM MARCH 2010 TO MARCH 2016 -RAW DATA </t>
  </si>
  <si>
    <t>BANKING</t>
  </si>
  <si>
    <t>MEDIA</t>
  </si>
  <si>
    <t>TECHNOLOGY</t>
  </si>
  <si>
    <t>PHARMACEUTICALS</t>
  </si>
  <si>
    <t>Average Return over 72 months</t>
  </si>
  <si>
    <t>Standard deviation of the returns</t>
  </si>
  <si>
    <t>DEVIATION OF RETURN FROM THE MEAN RETURN</t>
  </si>
  <si>
    <t>RETURNS</t>
  </si>
  <si>
    <t>RAW DATA FOR FIRST 48 MONTHS (MARCH 2010-MARCH 2014)</t>
  </si>
  <si>
    <t>MONTHLY RETURNS</t>
  </si>
  <si>
    <t>Average Return over 48 months</t>
  </si>
  <si>
    <t>SWM</t>
  </si>
  <si>
    <t>XTX</t>
  </si>
  <si>
    <t>COVARIANCE</t>
  </si>
  <si>
    <t>N=48, so dividing by 47</t>
  </si>
  <si>
    <t>RAW DATA FOR FIRST 24 MONTHS (APRIL 2014-MARCH 2016)</t>
  </si>
  <si>
    <t>Average Return over 24 months</t>
  </si>
  <si>
    <t>PRODUCT VARIANCE</t>
  </si>
  <si>
    <t>CORRELATIONS</t>
  </si>
  <si>
    <t>AVG RETURN</t>
  </si>
  <si>
    <t>STD DEV</t>
  </si>
  <si>
    <t>SHARPE</t>
  </si>
  <si>
    <t>Investment</t>
  </si>
  <si>
    <t>Asset Category</t>
  </si>
  <si>
    <t>R1</t>
  </si>
  <si>
    <t>R2</t>
  </si>
  <si>
    <t>R3</t>
  </si>
  <si>
    <t>Risk Classification</t>
  </si>
  <si>
    <t>Q1</t>
  </si>
  <si>
    <t>Q2</t>
  </si>
  <si>
    <t>Q3</t>
  </si>
  <si>
    <t>Quartiles</t>
  </si>
  <si>
    <t>Std dev</t>
  </si>
  <si>
    <t>R1 = min to Q1</t>
  </si>
  <si>
    <t>C1</t>
  </si>
  <si>
    <t>C2</t>
  </si>
  <si>
    <t>C3</t>
  </si>
  <si>
    <t>C4</t>
  </si>
  <si>
    <t>Assets</t>
  </si>
  <si>
    <t xml:space="preserve">Weight </t>
  </si>
  <si>
    <t>Objective Function</t>
  </si>
  <si>
    <t>Return</t>
  </si>
  <si>
    <t>Constraints</t>
  </si>
  <si>
    <t>&lt;=</t>
  </si>
  <si>
    <t>&gt;=</t>
  </si>
  <si>
    <t>Required</t>
  </si>
  <si>
    <t>Currently</t>
  </si>
  <si>
    <t>Binary</t>
  </si>
  <si>
    <t>Weighting</t>
  </si>
  <si>
    <t>Sum of selected Assets(Binary Column)</t>
  </si>
  <si>
    <t>Total Weight of Selected Assets</t>
  </si>
  <si>
    <t>Maximum Return</t>
  </si>
  <si>
    <t>R3 assests</t>
  </si>
  <si>
    <t>R1 assets</t>
  </si>
  <si>
    <t>R2 = Q1 to Q3</t>
  </si>
  <si>
    <t>R3 = Q3 to max</t>
  </si>
  <si>
    <t>R1=</t>
  </si>
  <si>
    <t>R2=</t>
  </si>
  <si>
    <t>R3=</t>
  </si>
  <si>
    <t>Risks Classification</t>
  </si>
  <si>
    <t>Category Classification</t>
  </si>
  <si>
    <t>Average Return</t>
  </si>
  <si>
    <t>Std Dev</t>
  </si>
  <si>
    <t>Sharpe</t>
  </si>
  <si>
    <t>Covariance Matrix</t>
  </si>
  <si>
    <t>Limting Variable</t>
  </si>
  <si>
    <t>None</t>
  </si>
  <si>
    <t>Value</t>
  </si>
  <si>
    <t>Maximum Std Dev</t>
  </si>
  <si>
    <t>Maximise Return</t>
  </si>
  <si>
    <t>Total Weights</t>
  </si>
  <si>
    <t>Std Deviation</t>
  </si>
  <si>
    <t>Minimize Return</t>
  </si>
  <si>
    <t>Minimize Std Deviation</t>
  </si>
  <si>
    <t>Maximum Sharpe</t>
  </si>
  <si>
    <t>MAXIMUM OVERALL RETURN</t>
  </si>
  <si>
    <t>MINIMIZE STANDARD DEVIATION (PORTFOLIO RISK)</t>
  </si>
  <si>
    <t>MAXIMUM SHARPE</t>
  </si>
  <si>
    <t>Microsoft Excel 16.0 Sensitivity Report</t>
  </si>
  <si>
    <t>Variable Cells</t>
  </si>
  <si>
    <t>Cell</t>
  </si>
  <si>
    <t>Name</t>
  </si>
  <si>
    <t>Final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</si>
  <si>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</si>
  <si>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</si>
  <si>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</si>
  <si>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</si>
  <si>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</si>
  <si>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</si>
  <si>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</si>
  <si>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</si>
  <si>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</si>
  <si>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</si>
  <si>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</si>
  <si>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$B$8</t>
  </si>
  <si>
    <t>$B$9</t>
  </si>
  <si>
    <t>$B$10</t>
  </si>
  <si>
    <t>$B$11</t>
  </si>
  <si>
    <t>$B$12</t>
  </si>
  <si>
    <t>$B$13</t>
  </si>
  <si>
    <t>$B$14</t>
  </si>
  <si>
    <t>$B$15</t>
  </si>
  <si>
    <t>$B$16</t>
  </si>
  <si>
    <t>$B$17</t>
  </si>
  <si>
    <t>$B$18</t>
  </si>
  <si>
    <t>Weight  Investment</t>
  </si>
  <si>
    <t>$E$29</t>
  </si>
  <si>
    <t>&gt;= Currently</t>
  </si>
  <si>
    <t>$E$30</t>
  </si>
  <si>
    <t>&lt;= Currently</t>
  </si>
  <si>
    <t>$E$31</t>
  </si>
  <si>
    <t>$E$33</t>
  </si>
  <si>
    <t>$E$34</t>
  </si>
  <si>
    <t>$E$35</t>
  </si>
  <si>
    <t>Microsoft Excel 16.0 Limits Report</t>
  </si>
  <si>
    <t>Variable</t>
  </si>
  <si>
    <t>Lower</t>
  </si>
  <si>
    <t>Limit</t>
  </si>
  <si>
    <t>Result</t>
  </si>
  <si>
    <t>Upper</t>
  </si>
  <si>
    <t>$C$24</t>
  </si>
  <si>
    <t>COMMONWEALTH BANK OF AUSTRALIA</t>
  </si>
  <si>
    <t>NATIONAL AUSTRALIA BANK LIMITED</t>
  </si>
  <si>
    <t>APN NEWS &amp; MEDIA LIMITED</t>
  </si>
  <si>
    <t>SEVEN WEST MEDIA LIMITED</t>
  </si>
  <si>
    <t>SKY NETWORK TELEVISION LIMITED</t>
  </si>
  <si>
    <t>HANSEN TECHNOLOGIES LIMITED</t>
  </si>
  <si>
    <t>TECHNOLOGY ONE LIMITED</t>
  </si>
  <si>
    <t>AUSTRALIAN PHARMACEUTICAL INDUSTRIES LIMITED</t>
  </si>
  <si>
    <t>PHARMAXIS LTD</t>
  </si>
  <si>
    <t>AUSTRALIAN PHARMACEUTICAL INDUSTRIES LTD</t>
  </si>
  <si>
    <t>NATIONAL AUSTRALIA BANK LTD</t>
  </si>
  <si>
    <t>ASSETS</t>
  </si>
  <si>
    <t>Category</t>
  </si>
  <si>
    <t>Standard Deviation</t>
  </si>
  <si>
    <t>Monthly Returns</t>
  </si>
  <si>
    <t>PORTFOLIO FOR 48 MONTHS (MARCH 2010 TO MARCH 2014)</t>
  </si>
  <si>
    <t>CATEGORY</t>
  </si>
  <si>
    <t>RISK CLASSIFICATION</t>
  </si>
  <si>
    <t>TOTAL</t>
  </si>
  <si>
    <t>Worksheet: [Assignment2_group23.xlsx]PART 1</t>
  </si>
  <si>
    <t>Report Created: 5/15/2016 8:47:02 PM</t>
  </si>
  <si>
    <t>$E$36</t>
  </si>
  <si>
    <t>Return PHARMAXIS LTD</t>
  </si>
  <si>
    <r>
      <t>N=23</t>
    </r>
    <r>
      <rPr>
        <b/>
        <sz val="11"/>
        <color theme="1"/>
        <rFont val="Calibri"/>
        <family val="2"/>
        <scheme val="minor"/>
      </rPr>
      <t>, N-1= 22</t>
    </r>
  </si>
  <si>
    <t>Risk Category</t>
  </si>
  <si>
    <t>Quartile</t>
  </si>
  <si>
    <t>Return (MAXIMUM)</t>
  </si>
  <si>
    <t>Total=</t>
  </si>
  <si>
    <t>PORTFOLIO OPTIMISATION (24 MONTHS)</t>
  </si>
  <si>
    <t>Maximum Overall Return</t>
  </si>
  <si>
    <r>
      <rPr>
        <b/>
        <sz val="16"/>
        <color theme="1"/>
        <rFont val="Calibri"/>
        <family val="2"/>
        <scheme val="minor"/>
      </rPr>
      <t xml:space="preserve">Data from : </t>
    </r>
    <r>
      <rPr>
        <sz val="16"/>
        <color theme="1"/>
        <rFont val="Calibri"/>
        <family val="2"/>
        <scheme val="minor"/>
      </rPr>
      <t xml:space="preserve">https://au.finance.yahoo.com/q/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</si>
</sst>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 applyBorder="1" applyAlignment="1"/>
    <xf numFmtId="10" fontId="0" fillId="0" borderId="1" xfId="0" applyNumberFormat="1" applyBorder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2" borderId="3" xfId="0" applyNumberFormat="1" applyFill="1" applyBorder="1"/>
    <xf numFmtId="0" fontId="0" fillId="2" borderId="3" xfId="0" applyFill="1" applyBorder="1"/>
    <xf numFmtId="10" fontId="0" fillId="3" borderId="3" xfId="0" applyNumberFormat="1" applyFill="1" applyBorder="1"/>
    <xf numFmtId="0" fontId="1" fillId="2" borderId="5" xfId="0" applyFont="1" applyFill="1" applyBorder="1" applyAlignment="1">
      <alignment horizontal="center"/>
    </xf>
    <xf numFmtId="0" fontId="0" fillId="2" borderId="2" xfId="0" applyFill="1" applyBorder="1"/>
    <xf numFmtId="0" fontId="1" fillId="3" borderId="3" xfId="0" applyFont="1" applyFill="1" applyBorder="1" applyAlignment="1">
      <alignment horizontal="center"/>
    </xf>
    <xf numFmtId="10" fontId="0" fillId="0" borderId="0" xfId="0" applyNumberFormat="1"/>
    <xf numFmtId="0" fontId="1" fillId="0" borderId="0" xfId="0" applyFont="1"/>
    <xf numFmtId="0" fontId="0" fillId="0" borderId="7" xfId="0" applyBorder="1"/>
    <xf numFmtId="0" fontId="1" fillId="0" borderId="7" xfId="0" applyFont="1" applyBorder="1"/>
    <xf numFmtId="0" fontId="1" fillId="0" borderId="7" xfId="0" applyFont="1" applyFill="1" applyBorder="1" applyAlignment="1">
      <alignment horizontal="center"/>
    </xf>
    <xf numFmtId="10" fontId="0" fillId="0" borderId="7" xfId="0" applyNumberFormat="1" applyBorder="1"/>
    <xf numFmtId="10" fontId="1" fillId="0" borderId="1" xfId="0" applyNumberFormat="1" applyFont="1" applyBorder="1"/>
    <xf numFmtId="0" fontId="1" fillId="7" borderId="0" xfId="0" applyFont="1" applyFill="1"/>
    <xf numFmtId="0" fontId="1" fillId="5" borderId="7" xfId="0" applyFont="1" applyFill="1" applyBorder="1"/>
    <xf numFmtId="0" fontId="1" fillId="7" borderId="7" xfId="0" applyFont="1" applyFill="1" applyBorder="1"/>
    <xf numFmtId="10" fontId="0" fillId="5" borderId="7" xfId="0" applyNumberFormat="1" applyFill="1" applyBorder="1"/>
    <xf numFmtId="10" fontId="0" fillId="7" borderId="7" xfId="0" applyNumberFormat="1" applyFill="1" applyBorder="1"/>
    <xf numFmtId="10" fontId="0" fillId="5" borderId="7" xfId="1" applyNumberFormat="1" applyFont="1" applyFill="1" applyBorder="1"/>
    <xf numFmtId="0" fontId="1" fillId="8" borderId="7" xfId="0" applyFont="1" applyFill="1" applyBorder="1" applyAlignment="1">
      <alignment horizontal="center"/>
    </xf>
    <xf numFmtId="10" fontId="0" fillId="11" borderId="0" xfId="0" applyNumberFormat="1" applyFill="1"/>
    <xf numFmtId="0" fontId="1" fillId="13" borderId="7" xfId="0" applyFont="1" applyFill="1" applyBorder="1"/>
    <xf numFmtId="0" fontId="0" fillId="13" borderId="7" xfId="0" applyFill="1" applyBorder="1"/>
    <xf numFmtId="0" fontId="0" fillId="9" borderId="7" xfId="0" applyFill="1" applyBorder="1"/>
    <xf numFmtId="0" fontId="0" fillId="6" borderId="7" xfId="0" applyFill="1" applyBorder="1"/>
    <xf numFmtId="0" fontId="0" fillId="10" borderId="7" xfId="0" applyFill="1" applyBorder="1"/>
    <xf numFmtId="0" fontId="1" fillId="0" borderId="7" xfId="0" applyFont="1" applyFill="1" applyBorder="1"/>
    <xf numFmtId="164" fontId="0" fillId="12" borderId="7" xfId="0" applyNumberFormat="1" applyFill="1" applyBorder="1"/>
    <xf numFmtId="164" fontId="0" fillId="0" borderId="7" xfId="0" applyNumberFormat="1" applyBorder="1"/>
    <xf numFmtId="0" fontId="0" fillId="0" borderId="7" xfId="0" applyBorder="1" applyAlignment="1"/>
    <xf numFmtId="10" fontId="0" fillId="0" borderId="8" xfId="0" applyNumberFormat="1" applyBorder="1"/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10" fontId="0" fillId="0" borderId="11" xfId="0" applyNumberFormat="1" applyBorder="1"/>
    <xf numFmtId="0" fontId="1" fillId="8" borderId="13" xfId="0" applyFont="1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10" fontId="0" fillId="0" borderId="18" xfId="0" applyNumberFormat="1" applyBorder="1"/>
    <xf numFmtId="10" fontId="0" fillId="0" borderId="19" xfId="0" applyNumberFormat="1" applyBorder="1"/>
    <xf numFmtId="10" fontId="0" fillId="0" borderId="20" xfId="0" applyNumberFormat="1" applyBorder="1"/>
    <xf numFmtId="10" fontId="0" fillId="0" borderId="21" xfId="0" applyNumberFormat="1" applyBorder="1"/>
    <xf numFmtId="10" fontId="0" fillId="0" borderId="17" xfId="0" applyNumberFormat="1" applyBorder="1"/>
    <xf numFmtId="9" fontId="0" fillId="0" borderId="7" xfId="0" applyNumberFormat="1" applyBorder="1"/>
    <xf numFmtId="10" fontId="0" fillId="0" borderId="16" xfId="0" applyNumberFormat="1" applyBorder="1"/>
    <xf numFmtId="10" fontId="0" fillId="0" borderId="15" xfId="0" applyNumberFormat="1" applyBorder="1"/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10" fontId="0" fillId="0" borderId="7" xfId="0" applyNumberFormat="1" applyFill="1" applyBorder="1"/>
    <xf numFmtId="10" fontId="0" fillId="0" borderId="24" xfId="0" applyNumberFormat="1" applyBorder="1"/>
    <xf numFmtId="0" fontId="1" fillId="8" borderId="28" xfId="0" applyFont="1" applyFill="1" applyBorder="1" applyAlignment="1">
      <alignment horizontal="center"/>
    </xf>
    <xf numFmtId="10" fontId="0" fillId="0" borderId="25" xfId="0" applyNumberFormat="1" applyBorder="1"/>
    <xf numFmtId="10" fontId="0" fillId="0" borderId="26" xfId="0" applyNumberFormat="1" applyBorder="1"/>
    <xf numFmtId="10" fontId="0" fillId="0" borderId="27" xfId="0" applyNumberFormat="1" applyBorder="1"/>
    <xf numFmtId="10" fontId="0" fillId="0" borderId="29" xfId="0" applyNumberFormat="1" applyBorder="1"/>
    <xf numFmtId="0" fontId="1" fillId="0" borderId="16" xfId="0" applyFont="1" applyBorder="1"/>
    <xf numFmtId="0" fontId="1" fillId="8" borderId="30" xfId="0" applyFont="1" applyFill="1" applyBorder="1" applyAlignment="1">
      <alignment horizontal="center"/>
    </xf>
    <xf numFmtId="0" fontId="1" fillId="0" borderId="25" xfId="0" applyFont="1" applyBorder="1"/>
    <xf numFmtId="10" fontId="0" fillId="14" borderId="26" xfId="0" applyNumberFormat="1" applyFill="1" applyBorder="1"/>
    <xf numFmtId="10" fontId="0" fillId="14" borderId="16" xfId="0" applyNumberFormat="1" applyFill="1" applyBorder="1"/>
    <xf numFmtId="10" fontId="0" fillId="14" borderId="27" xfId="0" applyNumberFormat="1" applyFill="1" applyBorder="1"/>
    <xf numFmtId="0" fontId="1" fillId="15" borderId="0" xfId="0" applyFont="1" applyFill="1"/>
    <xf numFmtId="0" fontId="0" fillId="0" borderId="33" xfId="0" applyFill="1" applyBorder="1" applyAlignment="1"/>
    <xf numFmtId="0" fontId="0" fillId="0" borderId="34" xfId="0" applyFill="1" applyBorder="1" applyAlignment="1"/>
    <xf numFmtId="10" fontId="0" fillId="0" borderId="34" xfId="0" applyNumberFormat="1" applyFill="1" applyBorder="1" applyAlignment="1"/>
    <xf numFmtId="10" fontId="0" fillId="0" borderId="33" xfId="0" applyNumberFormat="1" applyFill="1" applyBorder="1" applyAlignment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10" fontId="0" fillId="0" borderId="35" xfId="0" applyNumberFormat="1" applyBorder="1"/>
    <xf numFmtId="10" fontId="0" fillId="0" borderId="36" xfId="0" applyNumberFormat="1" applyBorder="1"/>
    <xf numFmtId="0" fontId="0" fillId="0" borderId="37" xfId="0" applyBorder="1"/>
    <xf numFmtId="0" fontId="1" fillId="0" borderId="3" xfId="0" applyFont="1" applyBorder="1"/>
    <xf numFmtId="0" fontId="1" fillId="0" borderId="38" xfId="0" applyFont="1" applyBorder="1"/>
    <xf numFmtId="0" fontId="0" fillId="0" borderId="39" xfId="0" applyBorder="1"/>
    <xf numFmtId="0" fontId="1" fillId="0" borderId="40" xfId="0" applyFont="1" applyBorder="1"/>
    <xf numFmtId="0" fontId="0" fillId="0" borderId="41" xfId="0" applyBorder="1"/>
    <xf numFmtId="10" fontId="1" fillId="0" borderId="42" xfId="0" applyNumberFormat="1" applyFont="1" applyBorder="1"/>
    <xf numFmtId="0" fontId="0" fillId="0" borderId="7" xfId="0" applyBorder="1" applyAlignment="1">
      <alignment horizontal="center"/>
    </xf>
    <xf numFmtId="0" fontId="0" fillId="5" borderId="7" xfId="0" applyFill="1" applyBorder="1"/>
    <xf numFmtId="0" fontId="1" fillId="0" borderId="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0" fillId="0" borderId="4" xfId="0" applyBorder="1"/>
    <xf numFmtId="0" fontId="1" fillId="0" borderId="43" xfId="0" applyFont="1" applyFill="1" applyBorder="1" applyAlignment="1">
      <alignment horizontal="center"/>
    </xf>
    <xf numFmtId="0" fontId="0" fillId="0" borderId="6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1" fillId="3" borderId="3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10" fontId="0" fillId="3" borderId="8" xfId="0" applyNumberFormat="1" applyFill="1" applyBorder="1"/>
    <xf numFmtId="10" fontId="0" fillId="3" borderId="7" xfId="0" applyNumberFormat="1" applyFill="1" applyBorder="1"/>
    <xf numFmtId="0" fontId="1" fillId="4" borderId="7" xfId="0" applyFont="1" applyFill="1" applyBorder="1" applyAlignment="1">
      <alignment horizontal="center"/>
    </xf>
    <xf numFmtId="10" fontId="0" fillId="4" borderId="7" xfId="0" applyNumberFormat="1" applyFill="1" applyBorder="1"/>
    <xf numFmtId="0" fontId="0" fillId="9" borderId="0" xfId="0" applyFill="1" applyBorder="1"/>
    <xf numFmtId="0" fontId="0" fillId="6" borderId="0" xfId="0" applyFill="1" applyBorder="1"/>
    <xf numFmtId="0" fontId="0" fillId="10" borderId="0" xfId="0" applyFill="1" applyBorder="1"/>
    <xf numFmtId="10" fontId="0" fillId="0" borderId="7" xfId="1" applyNumberFormat="1" applyFont="1" applyFill="1" applyBorder="1"/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0" fontId="5" fillId="0" borderId="31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0" fontId="7" fillId="0" borderId="0" xfId="0" applyNumberFormat="1" applyFont="1"/>
    <xf numFmtId="0" fontId="0" fillId="15" borderId="0" xfId="0" applyFill="1"/>
    <xf numFmtId="0" fontId="0" fillId="17" borderId="0" xfId="0" applyFill="1"/>
    <xf numFmtId="0" fontId="0" fillId="18" borderId="0" xfId="0" applyFill="1"/>
    <xf numFmtId="0" fontId="1" fillId="16" borderId="7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1" fillId="15" borderId="0" xfId="0" applyFont="1" applyFill="1" applyAlignment="1"/>
    <xf numFmtId="0" fontId="0" fillId="15" borderId="0" xfId="0" applyFill="1" applyAlignment="1"/>
    <xf numFmtId="0" fontId="1" fillId="0" borderId="49" xfId="0" applyFont="1" applyBorder="1" applyAlignment="1"/>
    <xf numFmtId="0" fontId="8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/>
    <xf numFmtId="0" fontId="1" fillId="0" borderId="6" xfId="0" applyFont="1" applyBorder="1" applyAlignment="1"/>
    <xf numFmtId="0" fontId="1" fillId="7" borderId="0" xfId="0" applyFont="1" applyFill="1" applyAlignment="1"/>
    <xf numFmtId="0" fontId="0" fillId="0" borderId="7" xfId="0" applyBorder="1" applyAlignment="1"/>
    <xf numFmtId="0" fontId="9" fillId="0" borderId="0" xfId="0" applyFont="1" applyAlignment="1"/>
    <xf numFmtId="0" fontId="1" fillId="2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1" fillId="0" borderId="2" xfId="0" applyFont="1" applyBorder="1" applyAlignment="1"/>
    <xf numFmtId="0" fontId="1" fillId="0" borderId="39" xfId="0" applyFont="1" applyBorder="1" applyAlignment="1"/>
    <xf numFmtId="0" fontId="1" fillId="0" borderId="40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9</xdr:row>
      <xdr:rowOff>133350</xdr:rowOff>
    </xdr:from>
    <xdr:to>
      <xdr:col>16</xdr:col>
      <xdr:colOff>581025</xdr:colOff>
      <xdr:row>13</xdr:row>
      <xdr:rowOff>85725</xdr:rowOff>
    </xdr:to>
    <xdr:sp macro="" textlink="">
      <xdr:nvSpPr>
        <xdr:cNvPr id="2" name="TextBox 1"/>
        <xdr:cNvSpPr txBox="1"/>
      </xdr:nvSpPr>
      <xdr:spPr>
        <a:xfrm>
          <a:off x="12696825" y="1895475"/>
          <a:ext cx="1657350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R1 = Min value</a:t>
          </a:r>
          <a:r>
            <a:rPr lang="en-GB" sz="1100" baseline="0"/>
            <a:t> to Q1</a:t>
          </a:r>
        </a:p>
        <a:p>
          <a:r>
            <a:rPr lang="en-GB" sz="1100" baseline="0"/>
            <a:t>R2 = Q1 to Q3</a:t>
          </a:r>
        </a:p>
        <a:p>
          <a:r>
            <a:rPr lang="en-GB" sz="1100" baseline="0"/>
            <a:t>R3 = Q3 to Max value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342900</xdr:colOff>
      <xdr:row>5</xdr:row>
      <xdr:rowOff>19050</xdr:rowOff>
    </xdr:from>
    <xdr:to>
      <xdr:col>19</xdr:col>
      <xdr:colOff>504825</xdr:colOff>
      <xdr:row>11</xdr:row>
      <xdr:rowOff>19050</xdr:rowOff>
    </xdr:to>
    <xdr:sp macro="" textlink="">
      <xdr:nvSpPr>
        <xdr:cNvPr id="2" name="TextBox 1"/>
        <xdr:cNvSpPr txBox="1"/>
      </xdr:nvSpPr>
      <xdr:spPr>
        <a:xfrm>
          <a:off x="9048750" y="971550"/>
          <a:ext cx="4429125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Requirements:</a:t>
          </a:r>
        </a:p>
        <a:p>
          <a:endParaRPr lang="en-GB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GB"/>
            <a:t>At least 3 asset categories (the C classification) have to be included.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GB"/>
            <a:t>At most 2 of the assets can be in the riskiest group R3, and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GB"/>
            <a:t>At least 2 must be in the least risky group R1.</a:t>
          </a:r>
          <a:endParaRPr lang="en-GB" sz="1100"/>
        </a:p>
      </xdr:txBody>
    </xdr:sp>
    <xdr:clientData/>
  </xdr:twoCellAnchor>
  <xdr:twoCellAnchor>
    <xdr:from>
      <xdr:col>12</xdr:col>
      <xdr:colOff>285750</xdr:colOff>
      <xdr:row>12</xdr:row>
      <xdr:rowOff>104774</xdr:rowOff>
    </xdr:from>
    <xdr:to>
      <xdr:col>19</xdr:col>
      <xdr:colOff>238125</xdr:colOff>
      <xdr:row>16</xdr:row>
      <xdr:rowOff>19049</xdr:rowOff>
    </xdr:to>
    <xdr:sp macro="" textlink="">
      <xdr:nvSpPr>
        <xdr:cNvPr id="3" name="TextBox 2"/>
        <xdr:cNvSpPr txBox="1"/>
      </xdr:nvSpPr>
      <xdr:spPr>
        <a:xfrm>
          <a:off x="8991600" y="2390774"/>
          <a:ext cx="421957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In</a:t>
          </a:r>
          <a:r>
            <a:rPr lang="en-GB" sz="1100" baseline="0"/>
            <a:t> Binary Column,</a:t>
          </a:r>
        </a:p>
        <a:p>
          <a:r>
            <a:rPr lang="en-GB" sz="1100" b="1" baseline="0"/>
            <a:t>1 - Represents selected</a:t>
          </a:r>
        </a:p>
        <a:p>
          <a:r>
            <a:rPr lang="en-GB" sz="1100" b="1" baseline="0"/>
            <a:t>0 - Represents Not selected</a:t>
          </a:r>
          <a:endParaRPr lang="en-GB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zoomScale="90" zoomScaleNormal="90" workbookViewId="0">
      <selection sqref="A1:F1"/>
    </sheetView>
  </sheetViews>
  <sheetFormatPr defaultRowHeight="15" x14ac:dyDescent="0.25"/>
  <cols>
    <col min="1" max="1" width="14.140625" customWidth="1"/>
    <col min="6" max="6" width="13.42578125" customWidth="1"/>
    <col min="8" max="8" width="10.140625" customWidth="1"/>
    <col min="11" max="11" width="12.5703125" customWidth="1"/>
    <col min="15" max="15" width="12.140625" customWidth="1"/>
    <col min="16" max="16" width="14.28515625" customWidth="1"/>
    <col min="20" max="20" width="12.140625" customWidth="1"/>
    <col min="21" max="21" width="12.5703125" customWidth="1"/>
    <col min="25" max="26" width="12.85546875" customWidth="1"/>
    <col min="30" max="30" width="10" customWidth="1"/>
    <col min="31" max="31" width="12.140625" customWidth="1"/>
  </cols>
  <sheetData>
    <row r="1" spans="1:31" ht="21" x14ac:dyDescent="0.35">
      <c r="A1" s="138" t="s">
        <v>163</v>
      </c>
      <c r="B1" s="127"/>
      <c r="C1" s="127"/>
      <c r="D1" s="127"/>
      <c r="E1" s="127"/>
      <c r="F1" s="127"/>
    </row>
    <row r="4" spans="1:31" x14ac:dyDescent="0.25">
      <c r="B4" s="121" t="s">
        <v>11</v>
      </c>
      <c r="C4" s="121"/>
      <c r="D4" s="121"/>
      <c r="E4" s="121"/>
      <c r="F4" s="121"/>
      <c r="G4" s="121"/>
      <c r="H4" s="121"/>
      <c r="I4" s="4"/>
      <c r="J4" s="4"/>
      <c r="K4" s="4"/>
      <c r="L4" s="4"/>
      <c r="M4" s="122" t="s">
        <v>19</v>
      </c>
      <c r="N4" s="123"/>
      <c r="O4" s="123"/>
      <c r="P4" s="123"/>
      <c r="Q4" s="123"/>
      <c r="R4" s="123"/>
      <c r="S4" s="123"/>
      <c r="Y4" s="15" t="s">
        <v>18</v>
      </c>
    </row>
    <row r="5" spans="1:31" ht="15.75" thickBot="1" x14ac:dyDescent="0.3">
      <c r="F5" s="1"/>
      <c r="G5" s="1"/>
      <c r="H5" s="4"/>
      <c r="I5" s="4"/>
      <c r="J5" s="1"/>
      <c r="K5" s="1"/>
      <c r="L5" s="1"/>
      <c r="M5" s="1"/>
      <c r="N5" s="1"/>
      <c r="O5" s="1"/>
      <c r="P5" s="1"/>
    </row>
    <row r="6" spans="1:31" ht="16.5" thickTop="1" thickBot="1" x14ac:dyDescent="0.3">
      <c r="B6" s="120" t="s">
        <v>12</v>
      </c>
      <c r="C6" s="120"/>
      <c r="D6" s="120"/>
      <c r="E6" s="120" t="s">
        <v>13</v>
      </c>
      <c r="F6" s="120"/>
      <c r="G6" s="120"/>
      <c r="H6" s="120" t="s">
        <v>14</v>
      </c>
      <c r="I6" s="120"/>
      <c r="J6" s="120" t="s">
        <v>15</v>
      </c>
      <c r="K6" s="120"/>
      <c r="L6" s="120" t="s">
        <v>12</v>
      </c>
      <c r="M6" s="120"/>
      <c r="N6" s="120"/>
      <c r="O6" s="120" t="s">
        <v>13</v>
      </c>
      <c r="P6" s="120"/>
      <c r="Q6" s="120"/>
      <c r="R6" s="120" t="s">
        <v>14</v>
      </c>
      <c r="S6" s="120"/>
      <c r="T6" s="120" t="s">
        <v>15</v>
      </c>
      <c r="U6" s="120"/>
      <c r="V6" s="120" t="s">
        <v>12</v>
      </c>
      <c r="W6" s="120"/>
      <c r="X6" s="120"/>
      <c r="Y6" s="120" t="s">
        <v>13</v>
      </c>
      <c r="Z6" s="120"/>
      <c r="AA6" s="120"/>
      <c r="AB6" s="120" t="s">
        <v>14</v>
      </c>
      <c r="AC6" s="120"/>
      <c r="AD6" s="120" t="s">
        <v>15</v>
      </c>
      <c r="AE6" s="120"/>
    </row>
    <row r="7" spans="1:31" ht="16.5" thickTop="1" thickBot="1" x14ac:dyDescent="0.3">
      <c r="B7" s="3" t="s">
        <v>46</v>
      </c>
      <c r="C7" s="3" t="s">
        <v>46</v>
      </c>
      <c r="D7" s="3" t="s">
        <v>46</v>
      </c>
      <c r="E7" s="3" t="s">
        <v>47</v>
      </c>
      <c r="F7" s="3" t="s">
        <v>47</v>
      </c>
      <c r="G7" s="3" t="s">
        <v>47</v>
      </c>
      <c r="H7" s="3" t="s">
        <v>48</v>
      </c>
      <c r="I7" s="3" t="s">
        <v>48</v>
      </c>
      <c r="J7" s="3" t="s">
        <v>49</v>
      </c>
      <c r="K7" s="3" t="s">
        <v>49</v>
      </c>
      <c r="L7" s="3" t="s">
        <v>46</v>
      </c>
      <c r="M7" s="3" t="s">
        <v>46</v>
      </c>
      <c r="N7" s="3" t="s">
        <v>46</v>
      </c>
      <c r="O7" s="3" t="s">
        <v>47</v>
      </c>
      <c r="P7" s="3" t="s">
        <v>47</v>
      </c>
      <c r="Q7" s="3" t="s">
        <v>47</v>
      </c>
      <c r="R7" s="3" t="s">
        <v>48</v>
      </c>
      <c r="S7" s="3" t="s">
        <v>48</v>
      </c>
      <c r="T7" s="3" t="s">
        <v>49</v>
      </c>
      <c r="U7" s="3" t="s">
        <v>49</v>
      </c>
      <c r="V7" s="3" t="s">
        <v>46</v>
      </c>
      <c r="W7" s="3" t="s">
        <v>46</v>
      </c>
      <c r="X7" s="3" t="s">
        <v>46</v>
      </c>
      <c r="Y7" s="3" t="s">
        <v>47</v>
      </c>
      <c r="Z7" s="3" t="s">
        <v>47</v>
      </c>
      <c r="AA7" s="3" t="s">
        <v>47</v>
      </c>
      <c r="AB7" s="3" t="s">
        <v>48</v>
      </c>
      <c r="AC7" s="3" t="s">
        <v>48</v>
      </c>
      <c r="AD7" s="3" t="s">
        <v>49</v>
      </c>
      <c r="AE7" s="3" t="s">
        <v>49</v>
      </c>
    </row>
    <row r="8" spans="1:31" s="2" customFormat="1" ht="16.5" thickTop="1" thickBot="1" x14ac:dyDescent="0.3">
      <c r="A8" s="6" t="s">
        <v>0</v>
      </c>
      <c r="B8" s="7" t="s">
        <v>2</v>
      </c>
      <c r="C8" s="7" t="s">
        <v>1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11" t="s">
        <v>10</v>
      </c>
      <c r="L8" s="13" t="s">
        <v>2</v>
      </c>
      <c r="M8" s="13" t="s">
        <v>1</v>
      </c>
      <c r="N8" s="13" t="s">
        <v>3</v>
      </c>
      <c r="O8" s="13" t="s">
        <v>4</v>
      </c>
      <c r="P8" s="13" t="s">
        <v>5</v>
      </c>
      <c r="Q8" s="13" t="s">
        <v>6</v>
      </c>
      <c r="R8" s="13" t="s">
        <v>7</v>
      </c>
      <c r="S8" s="13" t="s">
        <v>8</v>
      </c>
      <c r="T8" s="13" t="s">
        <v>9</v>
      </c>
      <c r="U8" s="13" t="s">
        <v>10</v>
      </c>
      <c r="V8" s="13" t="s">
        <v>2</v>
      </c>
      <c r="W8" s="13" t="s">
        <v>1</v>
      </c>
      <c r="X8" s="13" t="s">
        <v>3</v>
      </c>
      <c r="Y8" s="13" t="s">
        <v>4</v>
      </c>
      <c r="Z8" s="13" t="s">
        <v>5</v>
      </c>
      <c r="AA8" s="13" t="s">
        <v>6</v>
      </c>
      <c r="AB8" s="13" t="s">
        <v>7</v>
      </c>
      <c r="AC8" s="13" t="s">
        <v>8</v>
      </c>
      <c r="AD8" s="13" t="s">
        <v>9</v>
      </c>
      <c r="AE8" s="13" t="s">
        <v>10</v>
      </c>
    </row>
    <row r="9" spans="1:31" ht="15.75" thickBot="1" x14ac:dyDescent="0.3">
      <c r="A9" s="8">
        <v>42430</v>
      </c>
      <c r="B9" s="9">
        <v>23.46</v>
      </c>
      <c r="C9" s="9">
        <v>74.92</v>
      </c>
      <c r="D9" s="9">
        <v>26.24</v>
      </c>
      <c r="E9" s="9">
        <v>0.18570999999999999</v>
      </c>
      <c r="F9" s="9">
        <v>1.03</v>
      </c>
      <c r="G9" s="9">
        <v>4.51</v>
      </c>
      <c r="H9" s="9">
        <v>3.8</v>
      </c>
      <c r="I9" s="9">
        <v>4.7699999999999996</v>
      </c>
      <c r="J9" s="9">
        <v>1.9550000000000001</v>
      </c>
      <c r="K9" s="12">
        <v>0.27</v>
      </c>
      <c r="L9" s="10">
        <f>(B9-B10)/B10</f>
        <v>4.7321428571428674E-2</v>
      </c>
      <c r="M9" s="10">
        <f t="shared" ref="M9:U24" si="0">(C9-C10)/C10</f>
        <v>6.8149415454804699E-2</v>
      </c>
      <c r="N9" s="10">
        <f t="shared" si="0"/>
        <v>8.4745762711864278E-2</v>
      </c>
      <c r="O9" s="10">
        <f t="shared" si="0"/>
        <v>9.2411764705882193E-2</v>
      </c>
      <c r="P9" s="10">
        <f t="shared" si="0"/>
        <v>4.5685279187817299E-2</v>
      </c>
      <c r="Q9" s="10">
        <f t="shared" si="0"/>
        <v>0.15345268542199478</v>
      </c>
      <c r="R9" s="10">
        <f t="shared" si="0"/>
        <v>6.1452513966480375E-2</v>
      </c>
      <c r="S9" s="10">
        <f t="shared" si="0"/>
        <v>2.5806451612903056E-2</v>
      </c>
      <c r="T9" s="10">
        <f t="shared" si="0"/>
        <v>5.1413881748072028E-3</v>
      </c>
      <c r="U9" s="10">
        <f t="shared" si="0"/>
        <v>8.0000000000000071E-2</v>
      </c>
      <c r="V9" s="14">
        <f t="shared" ref="V9:AE9" si="1">L9-L$84</f>
        <v>4.6646440137350878E-2</v>
      </c>
      <c r="W9" s="14">
        <f t="shared" si="1"/>
        <v>6.2746855078125455E-2</v>
      </c>
      <c r="X9" s="14">
        <f t="shared" si="1"/>
        <v>8.2893657080776131E-2</v>
      </c>
      <c r="Y9" s="14">
        <f t="shared" si="1"/>
        <v>9.7904174679276521E-2</v>
      </c>
      <c r="Z9" s="14">
        <f t="shared" si="1"/>
        <v>6.4771391917323715E-2</v>
      </c>
      <c r="AA9" s="14">
        <f t="shared" si="1"/>
        <v>0.1502679994252463</v>
      </c>
      <c r="AB9" s="14">
        <f t="shared" si="1"/>
        <v>3.1904063134188594E-2</v>
      </c>
      <c r="AC9" s="14">
        <f t="shared" si="1"/>
        <v>-1.9298867395952171E-3</v>
      </c>
      <c r="AD9" s="14">
        <f t="shared" si="1"/>
        <v>-1.9406386485860398E-2</v>
      </c>
      <c r="AE9" s="14">
        <f t="shared" si="1"/>
        <v>7.4745379559283828E-2</v>
      </c>
    </row>
    <row r="10" spans="1:31" ht="15.75" thickBot="1" x14ac:dyDescent="0.3">
      <c r="A10" s="8">
        <v>42401</v>
      </c>
      <c r="B10" s="9">
        <v>22.4</v>
      </c>
      <c r="C10" s="9">
        <v>70.14</v>
      </c>
      <c r="D10" s="9">
        <v>24.19</v>
      </c>
      <c r="E10" s="9">
        <v>0.17</v>
      </c>
      <c r="F10" s="9">
        <v>0.98499999999999999</v>
      </c>
      <c r="G10" s="9">
        <v>3.91</v>
      </c>
      <c r="H10" s="9">
        <v>3.58</v>
      </c>
      <c r="I10" s="9">
        <v>4.6500000000000004</v>
      </c>
      <c r="J10" s="9">
        <v>1.9450000000000001</v>
      </c>
      <c r="K10" s="12">
        <v>0.25</v>
      </c>
      <c r="L10" s="10">
        <f t="shared" ref="L10:P73" si="2">(B10-B11)/B11</f>
        <v>-7.361455748552527E-2</v>
      </c>
      <c r="M10" s="10">
        <f t="shared" si="0"/>
        <v>-0.10842760899961867</v>
      </c>
      <c r="N10" s="10">
        <f t="shared" si="0"/>
        <v>-9.3627289349839604E-2</v>
      </c>
      <c r="O10" s="10">
        <f t="shared" si="0"/>
        <v>0.15536224004349614</v>
      </c>
      <c r="P10" s="10">
        <f t="shared" si="0"/>
        <v>0.18674698795180728</v>
      </c>
      <c r="Q10" s="10">
        <f t="shared" si="0"/>
        <v>-6.6825775656324637E-2</v>
      </c>
      <c r="R10" s="10">
        <f t="shared" si="0"/>
        <v>-2.7173913043478284E-2</v>
      </c>
      <c r="S10" s="10">
        <f t="shared" si="0"/>
        <v>-1.0638297872340387E-2</v>
      </c>
      <c r="T10" s="10">
        <f t="shared" si="0"/>
        <v>-6.9377990430621914E-2</v>
      </c>
      <c r="U10" s="10">
        <f t="shared" si="0"/>
        <v>-0.21875000000000003</v>
      </c>
      <c r="V10" s="14">
        <f t="shared" ref="V10:V73" si="3">L10-L$84</f>
        <v>-7.4289545919603059E-2</v>
      </c>
      <c r="W10" s="14">
        <f t="shared" ref="W10:W73" si="4">M10-M$84</f>
        <v>-0.11383016937629792</v>
      </c>
      <c r="X10" s="14">
        <f t="shared" ref="X10:X73" si="5">N10-N$84</f>
        <v>-9.5479394980927751E-2</v>
      </c>
      <c r="Y10" s="14">
        <f t="shared" ref="Y10:Y73" si="6">O10-O$84</f>
        <v>0.16085465001689048</v>
      </c>
      <c r="Z10" s="14">
        <f t="shared" ref="Z10:Z73" si="7">P10-P$84</f>
        <v>0.20583310068131369</v>
      </c>
      <c r="AA10" s="14">
        <f t="shared" ref="AA10:AA73" si="8">Q10-Q$84</f>
        <v>-7.0010461653073119E-2</v>
      </c>
      <c r="AB10" s="14">
        <f t="shared" ref="AB10:AB73" si="9">R10-R$84</f>
        <v>-5.6722363875770065E-2</v>
      </c>
      <c r="AC10" s="14">
        <f t="shared" ref="AC10:AC73" si="10">S10-S$84</f>
        <v>-3.8374636224838658E-2</v>
      </c>
      <c r="AD10" s="14">
        <f t="shared" ref="AD10:AD73" si="11">T10-T$84</f>
        <v>-9.3925765091289512E-2</v>
      </c>
      <c r="AE10" s="14">
        <f t="shared" ref="AE10:AE73" si="12">U10-U$84</f>
        <v>-0.22400462044071628</v>
      </c>
    </row>
    <row r="11" spans="1:31" ht="15.75" thickBot="1" x14ac:dyDescent="0.3">
      <c r="A11" s="8">
        <v>42370</v>
      </c>
      <c r="B11" s="9">
        <v>24.18</v>
      </c>
      <c r="C11" s="9">
        <v>78.67</v>
      </c>
      <c r="D11" s="9">
        <v>26.688800000000001</v>
      </c>
      <c r="E11" s="9">
        <v>0.14713999999999999</v>
      </c>
      <c r="F11" s="9">
        <v>0.83</v>
      </c>
      <c r="G11" s="9">
        <v>4.1900000000000004</v>
      </c>
      <c r="H11" s="9">
        <v>3.68</v>
      </c>
      <c r="I11" s="9">
        <v>4.7</v>
      </c>
      <c r="J11" s="9">
        <v>2.09</v>
      </c>
      <c r="K11" s="12">
        <v>0.32</v>
      </c>
      <c r="L11" s="10">
        <f t="shared" si="2"/>
        <v>-0.13426423200859292</v>
      </c>
      <c r="M11" s="10">
        <f t="shared" si="0"/>
        <v>-8.0205775751198402E-2</v>
      </c>
      <c r="N11" s="10">
        <f t="shared" si="0"/>
        <v>-8.4105478455435242E-2</v>
      </c>
      <c r="O11" s="10">
        <f t="shared" si="0"/>
        <v>-1.9066666666666676E-2</v>
      </c>
      <c r="P11" s="10">
        <f t="shared" si="0"/>
        <v>7.0967741935483789E-2</v>
      </c>
      <c r="Q11" s="10">
        <f t="shared" si="0"/>
        <v>-1.4117647058823438E-2</v>
      </c>
      <c r="R11" s="10">
        <f t="shared" si="0"/>
        <v>6.9767441860465185E-2</v>
      </c>
      <c r="S11" s="10">
        <f t="shared" si="0"/>
        <v>-5.2419354838709638E-2</v>
      </c>
      <c r="T11" s="10">
        <f t="shared" si="0"/>
        <v>8.2901554404145039E-2</v>
      </c>
      <c r="U11" s="10">
        <f t="shared" si="0"/>
        <v>-0.11111111111111106</v>
      </c>
      <c r="V11" s="14">
        <f t="shared" si="3"/>
        <v>-0.1349392204426707</v>
      </c>
      <c r="W11" s="14">
        <f t="shared" si="4"/>
        <v>-8.5608336127877646E-2</v>
      </c>
      <c r="X11" s="14">
        <f t="shared" si="5"/>
        <v>-8.5957584086523389E-2</v>
      </c>
      <c r="Y11" s="14">
        <f t="shared" si="6"/>
        <v>-1.3574256693272349E-2</v>
      </c>
      <c r="Z11" s="14">
        <f t="shared" si="7"/>
        <v>9.0053854664990204E-2</v>
      </c>
      <c r="AA11" s="14">
        <f t="shared" si="8"/>
        <v>-1.7302333055571922E-2</v>
      </c>
      <c r="AB11" s="14">
        <f t="shared" si="9"/>
        <v>4.0218991028173404E-2</v>
      </c>
      <c r="AC11" s="14">
        <f t="shared" si="10"/>
        <v>-8.0155693191207911E-2</v>
      </c>
      <c r="AD11" s="14">
        <f t="shared" si="11"/>
        <v>5.8353779743477441E-2</v>
      </c>
      <c r="AE11" s="14">
        <f t="shared" si="12"/>
        <v>-0.11636573155182731</v>
      </c>
    </row>
    <row r="12" spans="1:31" ht="15.75" thickBot="1" x14ac:dyDescent="0.3">
      <c r="A12" s="8">
        <v>42339</v>
      </c>
      <c r="B12" s="9">
        <v>27.93</v>
      </c>
      <c r="C12" s="9">
        <v>85.53</v>
      </c>
      <c r="D12" s="9">
        <v>29.139600000000002</v>
      </c>
      <c r="E12" s="9">
        <v>0.15</v>
      </c>
      <c r="F12" s="9">
        <v>0.77500000000000002</v>
      </c>
      <c r="G12" s="9">
        <v>4.25</v>
      </c>
      <c r="H12" s="9">
        <v>3.44</v>
      </c>
      <c r="I12" s="9">
        <v>4.96</v>
      </c>
      <c r="J12" s="9">
        <v>1.93</v>
      </c>
      <c r="K12" s="12">
        <v>0.36</v>
      </c>
      <c r="L12" s="10">
        <f t="shared" si="2"/>
        <v>2.8729281767955844E-2</v>
      </c>
      <c r="M12" s="10">
        <f t="shared" si="0"/>
        <v>7.6797179906836127E-2</v>
      </c>
      <c r="N12" s="10">
        <f t="shared" si="0"/>
        <v>2.7561887298116965E-2</v>
      </c>
      <c r="O12" s="10">
        <f t="shared" si="0"/>
        <v>0.10529806204406453</v>
      </c>
      <c r="P12" s="10">
        <f t="shared" si="0"/>
        <v>9.9290780141844059E-2</v>
      </c>
      <c r="Q12" s="10">
        <f t="shared" si="0"/>
        <v>2.1634615384615349E-2</v>
      </c>
      <c r="R12" s="10">
        <f t="shared" si="0"/>
        <v>0.21985815602836883</v>
      </c>
      <c r="S12" s="10">
        <f t="shared" si="0"/>
        <v>0.14022988505747136</v>
      </c>
      <c r="T12" s="10">
        <f t="shared" si="0"/>
        <v>-5.8536585365853606E-2</v>
      </c>
      <c r="U12" s="10">
        <f t="shared" si="0"/>
        <v>0.63636363636363624</v>
      </c>
      <c r="V12" s="14">
        <f t="shared" si="3"/>
        <v>2.8054293333878048E-2</v>
      </c>
      <c r="W12" s="14">
        <f t="shared" si="4"/>
        <v>7.1394619530156883E-2</v>
      </c>
      <c r="X12" s="14">
        <f t="shared" si="5"/>
        <v>2.5709781667028812E-2</v>
      </c>
      <c r="Y12" s="14">
        <f t="shared" si="6"/>
        <v>0.11079047201745885</v>
      </c>
      <c r="Z12" s="14">
        <f t="shared" si="7"/>
        <v>0.11837689287135048</v>
      </c>
      <c r="AA12" s="14">
        <f t="shared" si="8"/>
        <v>1.8449929387866867E-2</v>
      </c>
      <c r="AB12" s="14">
        <f t="shared" si="9"/>
        <v>0.19030970519607704</v>
      </c>
      <c r="AC12" s="14">
        <f t="shared" si="10"/>
        <v>0.11249354670497308</v>
      </c>
      <c r="AD12" s="14">
        <f t="shared" si="11"/>
        <v>-8.3084360026521212E-2</v>
      </c>
      <c r="AE12" s="14">
        <f t="shared" si="12"/>
        <v>0.63110901592292001</v>
      </c>
    </row>
    <row r="13" spans="1:31" ht="15.75" thickBot="1" x14ac:dyDescent="0.3">
      <c r="A13" s="8">
        <v>42310</v>
      </c>
      <c r="B13" s="9">
        <v>27.15</v>
      </c>
      <c r="C13" s="9">
        <v>79.430000000000007</v>
      </c>
      <c r="D13" s="9">
        <v>28.358000000000001</v>
      </c>
      <c r="E13" s="9">
        <v>0.13571</v>
      </c>
      <c r="F13" s="9">
        <v>0.70499999999999996</v>
      </c>
      <c r="G13" s="9">
        <v>4.16</v>
      </c>
      <c r="H13" s="9">
        <v>2.82</v>
      </c>
      <c r="I13" s="9">
        <v>4.3499999999999996</v>
      </c>
      <c r="J13" s="9">
        <v>2.0499999999999998</v>
      </c>
      <c r="K13" s="12">
        <v>0.22</v>
      </c>
      <c r="L13" s="10">
        <f t="shared" si="2"/>
        <v>-2.2050716648291903E-3</v>
      </c>
      <c r="M13" s="10">
        <f t="shared" si="0"/>
        <v>3.5188322689951812E-2</v>
      </c>
      <c r="N13" s="10">
        <f t="shared" si="0"/>
        <v>-2.5206848782969474E-2</v>
      </c>
      <c r="O13" s="10">
        <f t="shared" si="0"/>
        <v>-7.7681120021747971E-2</v>
      </c>
      <c r="P13" s="10">
        <f t="shared" si="0"/>
        <v>4.4444444444444314E-2</v>
      </c>
      <c r="Q13" s="10">
        <f t="shared" si="0"/>
        <v>-3.48027842227377E-2</v>
      </c>
      <c r="R13" s="10">
        <f t="shared" si="0"/>
        <v>-7.8431372549019676E-2</v>
      </c>
      <c r="S13" s="10">
        <f t="shared" si="0"/>
        <v>0.12987012987012975</v>
      </c>
      <c r="T13" s="10">
        <f t="shared" si="0"/>
        <v>3.5353535353535276E-2</v>
      </c>
      <c r="U13" s="10">
        <f t="shared" si="0"/>
        <v>-2.222222222222224E-2</v>
      </c>
      <c r="V13" s="14">
        <f t="shared" si="3"/>
        <v>-2.8800600989069853E-3</v>
      </c>
      <c r="W13" s="14">
        <f t="shared" si="4"/>
        <v>2.9785762313272564E-2</v>
      </c>
      <c r="X13" s="14">
        <f t="shared" si="5"/>
        <v>-2.7058954414057628E-2</v>
      </c>
      <c r="Y13" s="14">
        <f t="shared" si="6"/>
        <v>-7.2188710048353644E-2</v>
      </c>
      <c r="Z13" s="14">
        <f t="shared" si="7"/>
        <v>6.353055717395073E-2</v>
      </c>
      <c r="AA13" s="14">
        <f t="shared" si="8"/>
        <v>-3.7987470219486182E-2</v>
      </c>
      <c r="AB13" s="14">
        <f t="shared" si="9"/>
        <v>-0.10797982338131146</v>
      </c>
      <c r="AC13" s="14">
        <f t="shared" si="10"/>
        <v>0.10213379151763147</v>
      </c>
      <c r="AD13" s="14">
        <f t="shared" si="11"/>
        <v>1.0805760692867674E-2</v>
      </c>
      <c r="AE13" s="14">
        <f t="shared" si="12"/>
        <v>-2.7476842662938483E-2</v>
      </c>
    </row>
    <row r="14" spans="1:31" ht="15.75" thickBot="1" x14ac:dyDescent="0.3">
      <c r="A14" s="8">
        <v>42278</v>
      </c>
      <c r="B14" s="9">
        <v>27.21</v>
      </c>
      <c r="C14" s="9">
        <v>76.73</v>
      </c>
      <c r="D14" s="9">
        <v>29.0913</v>
      </c>
      <c r="E14" s="9">
        <v>0.14713999999999999</v>
      </c>
      <c r="F14" s="9">
        <v>0.67500000000000004</v>
      </c>
      <c r="G14" s="9">
        <v>4.3099999999999996</v>
      </c>
      <c r="H14" s="9">
        <v>3.06</v>
      </c>
      <c r="I14" s="9">
        <v>3.85</v>
      </c>
      <c r="J14" s="9">
        <v>1.98</v>
      </c>
      <c r="K14" s="12">
        <v>0.22500000000000001</v>
      </c>
      <c r="L14" s="10">
        <f t="shared" si="2"/>
        <v>4.8005908419498731E-3</v>
      </c>
      <c r="M14" s="10">
        <f t="shared" si="0"/>
        <v>5.5143014301430211E-2</v>
      </c>
      <c r="N14" s="10">
        <f t="shared" si="0"/>
        <v>5.6693849754384778E-3</v>
      </c>
      <c r="O14" s="10">
        <f t="shared" si="0"/>
        <v>5.0999999999999851E-2</v>
      </c>
      <c r="P14" s="10">
        <f t="shared" si="0"/>
        <v>-8.7837837837837773E-2</v>
      </c>
      <c r="Q14" s="10">
        <f t="shared" si="0"/>
        <v>1.1737089201877894E-2</v>
      </c>
      <c r="R14" s="10">
        <f t="shared" si="0"/>
        <v>-1.2903225806451623E-2</v>
      </c>
      <c r="S14" s="10">
        <f t="shared" si="0"/>
        <v>2.6041666666667268E-3</v>
      </c>
      <c r="T14" s="10">
        <f t="shared" si="0"/>
        <v>0.30693069306930698</v>
      </c>
      <c r="U14" s="10">
        <f t="shared" si="0"/>
        <v>-2.1739130434782625E-2</v>
      </c>
      <c r="V14" s="14">
        <f t="shared" si="3"/>
        <v>4.125602407872078E-3</v>
      </c>
      <c r="W14" s="14">
        <f t="shared" si="4"/>
        <v>4.974045392475096E-2</v>
      </c>
      <c r="X14" s="14">
        <f t="shared" si="5"/>
        <v>3.817279344350325E-3</v>
      </c>
      <c r="Y14" s="14">
        <f t="shared" si="6"/>
        <v>5.6492409973394178E-2</v>
      </c>
      <c r="Z14" s="14">
        <f t="shared" si="7"/>
        <v>-6.8751725108331357E-2</v>
      </c>
      <c r="AA14" s="14">
        <f t="shared" si="8"/>
        <v>8.5524032051294101E-3</v>
      </c>
      <c r="AB14" s="14">
        <f t="shared" si="9"/>
        <v>-4.2451676638743406E-2</v>
      </c>
      <c r="AC14" s="14">
        <f t="shared" si="10"/>
        <v>-2.5132171685831546E-2</v>
      </c>
      <c r="AD14" s="14">
        <f t="shared" si="11"/>
        <v>0.28238291840863938</v>
      </c>
      <c r="AE14" s="14">
        <f t="shared" si="12"/>
        <v>-2.6993750875498868E-2</v>
      </c>
    </row>
    <row r="15" spans="1:31" ht="15.75" thickBot="1" x14ac:dyDescent="0.3">
      <c r="A15" s="8">
        <v>42248</v>
      </c>
      <c r="B15" s="9">
        <v>27.08</v>
      </c>
      <c r="C15" s="9">
        <v>72.72</v>
      </c>
      <c r="D15" s="9">
        <v>28.927299999999999</v>
      </c>
      <c r="E15" s="9">
        <v>0.14000000000000001</v>
      </c>
      <c r="F15" s="9">
        <v>0.74</v>
      </c>
      <c r="G15" s="9">
        <v>4.26</v>
      </c>
      <c r="H15" s="9">
        <v>3.1</v>
      </c>
      <c r="I15" s="9">
        <v>3.84</v>
      </c>
      <c r="J15" s="9">
        <v>1.5149999999999999</v>
      </c>
      <c r="K15" s="12">
        <v>0.23</v>
      </c>
      <c r="L15" s="10">
        <f t="shared" si="2"/>
        <v>-3.0433225921947776E-2</v>
      </c>
      <c r="M15" s="10">
        <f t="shared" si="0"/>
        <v>-3.1433137986148101E-2</v>
      </c>
      <c r="N15" s="10">
        <f t="shared" si="0"/>
        <v>-3.8177253910990763E-2</v>
      </c>
      <c r="O15" s="10">
        <f t="shared" si="0"/>
        <v>-2.9731790144847101E-2</v>
      </c>
      <c r="P15" s="10">
        <f t="shared" si="0"/>
        <v>-0.10843373493975901</v>
      </c>
      <c r="Q15" s="10">
        <f t="shared" si="0"/>
        <v>-5.7522123893805267E-2</v>
      </c>
      <c r="R15" s="10">
        <f t="shared" si="0"/>
        <v>8.0139372822299645E-2</v>
      </c>
      <c r="S15" s="10">
        <f t="shared" si="0"/>
        <v>9.090909090909087E-2</v>
      </c>
      <c r="T15" s="10">
        <f t="shared" si="0"/>
        <v>-6.7692307692307746E-2</v>
      </c>
      <c r="U15" s="10">
        <f t="shared" si="0"/>
        <v>0.12195121951219524</v>
      </c>
      <c r="V15" s="14">
        <f t="shared" si="3"/>
        <v>-3.1108214356025572E-2</v>
      </c>
      <c r="W15" s="14">
        <f t="shared" si="4"/>
        <v>-3.6835698362827352E-2</v>
      </c>
      <c r="X15" s="14">
        <f t="shared" si="5"/>
        <v>-4.0029359542078917E-2</v>
      </c>
      <c r="Y15" s="14">
        <f t="shared" si="6"/>
        <v>-2.4239380171452773E-2</v>
      </c>
      <c r="Z15" s="14">
        <f t="shared" si="7"/>
        <v>-8.9347622210252595E-2</v>
      </c>
      <c r="AA15" s="14">
        <f t="shared" si="8"/>
        <v>-6.0706809890553749E-2</v>
      </c>
      <c r="AB15" s="14">
        <f t="shared" si="9"/>
        <v>5.0590921990007864E-2</v>
      </c>
      <c r="AC15" s="14">
        <f t="shared" si="10"/>
        <v>6.3172752556592604E-2</v>
      </c>
      <c r="AD15" s="14">
        <f t="shared" si="11"/>
        <v>-9.2240082352975344E-2</v>
      </c>
      <c r="AE15" s="14">
        <f t="shared" si="12"/>
        <v>0.116696599071479</v>
      </c>
    </row>
    <row r="16" spans="1:31" ht="15.75" thickBot="1" x14ac:dyDescent="0.3">
      <c r="A16" s="8">
        <v>42219</v>
      </c>
      <c r="B16" s="9">
        <v>27.93</v>
      </c>
      <c r="C16" s="9">
        <v>75.08</v>
      </c>
      <c r="D16" s="9">
        <v>30.075500000000002</v>
      </c>
      <c r="E16" s="9">
        <v>0.14429</v>
      </c>
      <c r="F16" s="9">
        <v>0.83</v>
      </c>
      <c r="G16" s="9">
        <v>4.5199999999999996</v>
      </c>
      <c r="H16" s="9">
        <v>2.87</v>
      </c>
      <c r="I16" s="9">
        <v>3.52</v>
      </c>
      <c r="J16" s="9">
        <v>1.625</v>
      </c>
      <c r="K16" s="12">
        <v>0.20499999999999999</v>
      </c>
      <c r="L16" s="10">
        <f t="shared" si="2"/>
        <v>-0.14534883720930233</v>
      </c>
      <c r="M16" s="10">
        <f t="shared" si="0"/>
        <v>-0.13788549998736915</v>
      </c>
      <c r="N16" s="10">
        <f t="shared" si="0"/>
        <v>-0.10353779982175382</v>
      </c>
      <c r="O16" s="10">
        <f t="shared" si="0"/>
        <v>-0.29370013216505947</v>
      </c>
      <c r="P16" s="10">
        <f t="shared" si="0"/>
        <v>-8.2872928176795646E-2</v>
      </c>
      <c r="Q16" s="10">
        <f t="shared" si="0"/>
        <v>-0.18558558558558563</v>
      </c>
      <c r="R16" s="10">
        <f t="shared" si="0"/>
        <v>-2.3809523809523756E-2</v>
      </c>
      <c r="S16" s="10">
        <f t="shared" si="0"/>
        <v>-0.1177944862155389</v>
      </c>
      <c r="T16" s="10">
        <f t="shared" si="0"/>
        <v>2.2012578616352151E-2</v>
      </c>
      <c r="U16" s="10">
        <f t="shared" si="0"/>
        <v>-8.8888888888888962E-2</v>
      </c>
      <c r="V16" s="14">
        <f t="shared" si="3"/>
        <v>-0.14602382564338012</v>
      </c>
      <c r="W16" s="14">
        <f t="shared" si="4"/>
        <v>-0.1432880603640484</v>
      </c>
      <c r="X16" s="14">
        <f t="shared" si="5"/>
        <v>-0.10538990545284196</v>
      </c>
      <c r="Y16" s="14">
        <f t="shared" si="6"/>
        <v>-0.28820772219166513</v>
      </c>
      <c r="Z16" s="14">
        <f t="shared" si="7"/>
        <v>-6.378681544728923E-2</v>
      </c>
      <c r="AA16" s="14">
        <f t="shared" si="8"/>
        <v>-0.18877027158233411</v>
      </c>
      <c r="AB16" s="14">
        <f t="shared" si="9"/>
        <v>-5.3357974641815534E-2</v>
      </c>
      <c r="AC16" s="14">
        <f t="shared" si="10"/>
        <v>-0.14553082456803718</v>
      </c>
      <c r="AD16" s="14">
        <f t="shared" si="11"/>
        <v>-2.5351960443154506E-3</v>
      </c>
      <c r="AE16" s="14">
        <f t="shared" si="12"/>
        <v>-9.4143509329605204E-2</v>
      </c>
    </row>
    <row r="17" spans="1:31" ht="15.75" thickBot="1" x14ac:dyDescent="0.3">
      <c r="A17" s="8">
        <v>42186</v>
      </c>
      <c r="B17" s="9">
        <v>32.68</v>
      </c>
      <c r="C17" s="9">
        <v>87.088200000000001</v>
      </c>
      <c r="D17" s="9">
        <v>33.549100000000003</v>
      </c>
      <c r="E17" s="9">
        <v>0.20429</v>
      </c>
      <c r="F17" s="9">
        <v>0.90500000000000003</v>
      </c>
      <c r="G17" s="9">
        <v>5.55</v>
      </c>
      <c r="H17" s="9">
        <v>2.94</v>
      </c>
      <c r="I17" s="9">
        <v>3.99</v>
      </c>
      <c r="J17" s="9">
        <v>1.59</v>
      </c>
      <c r="K17" s="12">
        <v>0.22500000000000001</v>
      </c>
      <c r="L17" s="10">
        <f t="shared" si="2"/>
        <v>1.4906832298136547E-2</v>
      </c>
      <c r="M17" s="10">
        <f t="shared" si="0"/>
        <v>2.8545715662468486E-2</v>
      </c>
      <c r="N17" s="10">
        <f t="shared" si="0"/>
        <v>4.3829572749561396E-2</v>
      </c>
      <c r="O17" s="10">
        <f t="shared" si="0"/>
        <v>7.0491964901902137E-3</v>
      </c>
      <c r="P17" s="10">
        <f t="shared" si="0"/>
        <v>-0.11274509803921567</v>
      </c>
      <c r="Q17" s="10">
        <f t="shared" si="0"/>
        <v>3.3519553072625642E-2</v>
      </c>
      <c r="R17" s="10">
        <f t="shared" si="0"/>
        <v>0.12213740458015261</v>
      </c>
      <c r="S17" s="10">
        <f t="shared" si="0"/>
        <v>9.3150684931506939E-2</v>
      </c>
      <c r="T17" s="10">
        <f t="shared" si="0"/>
        <v>6.0000000000000053E-2</v>
      </c>
      <c r="U17" s="10">
        <f t="shared" si="0"/>
        <v>2.2727272727272749E-2</v>
      </c>
      <c r="V17" s="14">
        <f t="shared" si="3"/>
        <v>1.4231843864058753E-2</v>
      </c>
      <c r="W17" s="14">
        <f t="shared" si="4"/>
        <v>2.3143155285789238E-2</v>
      </c>
      <c r="X17" s="14">
        <f t="shared" si="5"/>
        <v>4.1977467118473243E-2</v>
      </c>
      <c r="Y17" s="14">
        <f t="shared" si="6"/>
        <v>1.2541606463584541E-2</v>
      </c>
      <c r="Z17" s="14">
        <f t="shared" si="7"/>
        <v>-9.3658985309709258E-2</v>
      </c>
      <c r="AA17" s="14">
        <f t="shared" si="8"/>
        <v>3.033486707587716E-2</v>
      </c>
      <c r="AB17" s="14">
        <f t="shared" si="9"/>
        <v>9.258895374786083E-2</v>
      </c>
      <c r="AC17" s="14">
        <f t="shared" si="10"/>
        <v>6.5414346579008659E-2</v>
      </c>
      <c r="AD17" s="14">
        <f t="shared" si="11"/>
        <v>3.5452225339332455E-2</v>
      </c>
      <c r="AE17" s="14">
        <f t="shared" si="12"/>
        <v>1.7472652286556506E-2</v>
      </c>
    </row>
    <row r="18" spans="1:31" ht="15.75" thickBot="1" x14ac:dyDescent="0.3">
      <c r="A18" s="8">
        <v>42156</v>
      </c>
      <c r="B18" s="9">
        <v>32.200000000000003</v>
      </c>
      <c r="C18" s="9">
        <v>84.671199999999999</v>
      </c>
      <c r="D18" s="9">
        <v>32.1404</v>
      </c>
      <c r="E18" s="9">
        <v>0.20286000000000001</v>
      </c>
      <c r="F18" s="9">
        <v>1.02</v>
      </c>
      <c r="G18" s="9">
        <v>5.37</v>
      </c>
      <c r="H18" s="9">
        <v>2.62</v>
      </c>
      <c r="I18" s="9">
        <v>3.65</v>
      </c>
      <c r="J18" s="9">
        <v>1.5</v>
      </c>
      <c r="K18" s="12">
        <v>0.22</v>
      </c>
      <c r="L18" s="10">
        <f t="shared" si="2"/>
        <v>-2.9828261524555436E-2</v>
      </c>
      <c r="M18" s="10">
        <f t="shared" si="0"/>
        <v>4.6909247738721743E-4</v>
      </c>
      <c r="N18" s="10">
        <f t="shared" si="0"/>
        <v>-2.9427840639712006E-2</v>
      </c>
      <c r="O18" s="10">
        <f t="shared" si="0"/>
        <v>-0.15975645114525946</v>
      </c>
      <c r="P18" s="10">
        <f t="shared" si="0"/>
        <v>-0.184</v>
      </c>
      <c r="Q18" s="10">
        <f t="shared" si="0"/>
        <v>-8.8285229202037283E-2</v>
      </c>
      <c r="R18" s="10">
        <f t="shared" si="0"/>
        <v>1.158301158301168E-2</v>
      </c>
      <c r="S18" s="10">
        <f t="shared" si="0"/>
        <v>-8.291457286432162E-2</v>
      </c>
      <c r="T18" s="10">
        <f t="shared" si="0"/>
        <v>-0.16434540389972141</v>
      </c>
      <c r="U18" s="10">
        <f t="shared" si="0"/>
        <v>-4.3478260869565251E-2</v>
      </c>
      <c r="V18" s="14">
        <f t="shared" si="3"/>
        <v>-3.0503249958633231E-2</v>
      </c>
      <c r="W18" s="14">
        <f t="shared" si="4"/>
        <v>-4.9334678992920301E-3</v>
      </c>
      <c r="X18" s="14">
        <f t="shared" si="5"/>
        <v>-3.1279946270800156E-2</v>
      </c>
      <c r="Y18" s="14">
        <f t="shared" si="6"/>
        <v>-0.15426404117186515</v>
      </c>
      <c r="Z18" s="14">
        <f t="shared" si="7"/>
        <v>-0.16491388727049358</v>
      </c>
      <c r="AA18" s="14">
        <f t="shared" si="8"/>
        <v>-9.1469915198785764E-2</v>
      </c>
      <c r="AB18" s="14">
        <f t="shared" si="9"/>
        <v>-1.7965439249280103E-2</v>
      </c>
      <c r="AC18" s="14">
        <f t="shared" si="10"/>
        <v>-0.11065091121681989</v>
      </c>
      <c r="AD18" s="14">
        <f t="shared" si="11"/>
        <v>-0.18889317856038901</v>
      </c>
      <c r="AE18" s="14">
        <f t="shared" si="12"/>
        <v>-4.8732881310281494E-2</v>
      </c>
    </row>
    <row r="19" spans="1:31" ht="15.75" thickBot="1" x14ac:dyDescent="0.3">
      <c r="A19" s="8">
        <v>42125</v>
      </c>
      <c r="B19" s="9">
        <v>33.19</v>
      </c>
      <c r="C19" s="9">
        <v>84.631500000000003</v>
      </c>
      <c r="D19" s="9">
        <v>33.114899999999999</v>
      </c>
      <c r="E19" s="9">
        <v>0.24143000000000001</v>
      </c>
      <c r="F19" s="9">
        <v>1.25</v>
      </c>
      <c r="G19" s="9">
        <v>5.89</v>
      </c>
      <c r="H19" s="9">
        <v>2.59</v>
      </c>
      <c r="I19" s="9">
        <v>3.98</v>
      </c>
      <c r="J19" s="9">
        <v>1.7949999999999999</v>
      </c>
      <c r="K19" s="12">
        <v>0.23</v>
      </c>
      <c r="L19" s="10">
        <f t="shared" si="2"/>
        <v>-2.3536334215945989E-2</v>
      </c>
      <c r="M19" s="10">
        <f t="shared" si="0"/>
        <v>-4.2533694003129181E-2</v>
      </c>
      <c r="N19" s="10">
        <f t="shared" si="0"/>
        <v>-5.328385560355315E-2</v>
      </c>
      <c r="O19" s="10">
        <f t="shared" si="0"/>
        <v>-0.10105372900919675</v>
      </c>
      <c r="P19" s="10">
        <f t="shared" si="0"/>
        <v>-1.1857707509881346E-2</v>
      </c>
      <c r="Q19" s="10">
        <f t="shared" si="0"/>
        <v>-2.6446280991735561E-2</v>
      </c>
      <c r="R19" s="10">
        <f t="shared" si="0"/>
        <v>0.16666666666666649</v>
      </c>
      <c r="S19" s="10">
        <f t="shared" si="0"/>
        <v>2.051282051282053E-2</v>
      </c>
      <c r="T19" s="10">
        <f t="shared" si="0"/>
        <v>7.1641791044776054E-2</v>
      </c>
      <c r="U19" s="10">
        <f t="shared" si="0"/>
        <v>0.48387096774193555</v>
      </c>
      <c r="V19" s="14">
        <f t="shared" si="3"/>
        <v>-2.4211322650023785E-2</v>
      </c>
      <c r="W19" s="14">
        <f t="shared" si="4"/>
        <v>-4.7936254379808432E-2</v>
      </c>
      <c r="X19" s="14">
        <f t="shared" si="5"/>
        <v>-5.5135961234641304E-2</v>
      </c>
      <c r="Y19" s="14">
        <f t="shared" si="6"/>
        <v>-9.5561319035802422E-2</v>
      </c>
      <c r="Z19" s="14">
        <f t="shared" si="7"/>
        <v>7.2284052196250701E-3</v>
      </c>
      <c r="AA19" s="14">
        <f t="shared" si="8"/>
        <v>-2.9630966988484046E-2</v>
      </c>
      <c r="AB19" s="14">
        <f t="shared" si="9"/>
        <v>0.13711821583437472</v>
      </c>
      <c r="AC19" s="14">
        <f t="shared" si="10"/>
        <v>-7.2235178396777427E-3</v>
      </c>
      <c r="AD19" s="14">
        <f t="shared" si="11"/>
        <v>4.7094016384108456E-2</v>
      </c>
      <c r="AE19" s="14">
        <f t="shared" si="12"/>
        <v>0.47861634730121932</v>
      </c>
    </row>
    <row r="20" spans="1:31" ht="15.75" thickBot="1" x14ac:dyDescent="0.3">
      <c r="A20" s="8">
        <v>42095</v>
      </c>
      <c r="B20" s="9">
        <v>33.99</v>
      </c>
      <c r="C20" s="9">
        <v>88.391099999999994</v>
      </c>
      <c r="D20" s="9">
        <v>34.978700000000003</v>
      </c>
      <c r="E20" s="9">
        <v>0.26856999999999998</v>
      </c>
      <c r="F20" s="9">
        <v>1.2649999999999999</v>
      </c>
      <c r="G20" s="9">
        <v>6.05</v>
      </c>
      <c r="H20" s="9">
        <v>2.2200000000000002</v>
      </c>
      <c r="I20" s="9">
        <v>3.9</v>
      </c>
      <c r="J20" s="9">
        <v>1.675</v>
      </c>
      <c r="K20" s="12">
        <v>0.155</v>
      </c>
      <c r="L20" s="10">
        <f t="shared" si="2"/>
        <v>-7.2325327510916984E-2</v>
      </c>
      <c r="M20" s="10">
        <f t="shared" si="0"/>
        <v>-4.8501184649185618E-2</v>
      </c>
      <c r="N20" s="10">
        <f t="shared" si="0"/>
        <v>-4.6171591872796264E-2</v>
      </c>
      <c r="O20" s="10">
        <f t="shared" si="0"/>
        <v>-5.5295648809314479E-2</v>
      </c>
      <c r="P20" s="10">
        <f t="shared" si="0"/>
        <v>-2.1897132960133705E-2</v>
      </c>
      <c r="Q20" s="10">
        <f t="shared" si="0"/>
        <v>3.9518900343642534E-2</v>
      </c>
      <c r="R20" s="10">
        <f t="shared" si="0"/>
        <v>-4.3103448275861919E-2</v>
      </c>
      <c r="S20" s="10">
        <f t="shared" si="0"/>
        <v>-2.9850746268656636E-2</v>
      </c>
      <c r="T20" s="10">
        <f t="shared" si="0"/>
        <v>-7.7134986225895263E-2</v>
      </c>
      <c r="U20" s="10">
        <f t="shared" si="0"/>
        <v>0.24</v>
      </c>
      <c r="V20" s="14">
        <f t="shared" si="3"/>
        <v>-7.3000315944994773E-2</v>
      </c>
      <c r="W20" s="14">
        <f t="shared" si="4"/>
        <v>-5.3903745025864869E-2</v>
      </c>
      <c r="X20" s="14">
        <f t="shared" si="5"/>
        <v>-4.8023697503884417E-2</v>
      </c>
      <c r="Y20" s="14">
        <f t="shared" si="6"/>
        <v>-4.9803238835920152E-2</v>
      </c>
      <c r="Z20" s="14">
        <f t="shared" si="7"/>
        <v>-2.811020230627289E-3</v>
      </c>
      <c r="AA20" s="14">
        <f t="shared" si="8"/>
        <v>3.6334214346894052E-2</v>
      </c>
      <c r="AB20" s="14">
        <f t="shared" si="9"/>
        <v>-7.26518991081537E-2</v>
      </c>
      <c r="AC20" s="14">
        <f t="shared" si="10"/>
        <v>-5.7587084621154909E-2</v>
      </c>
      <c r="AD20" s="14">
        <f t="shared" si="11"/>
        <v>-0.10168276088656286</v>
      </c>
      <c r="AE20" s="14">
        <f t="shared" si="12"/>
        <v>0.23474537955928376</v>
      </c>
    </row>
    <row r="21" spans="1:31" ht="15.75" thickBot="1" x14ac:dyDescent="0.3">
      <c r="A21" s="8">
        <v>42065</v>
      </c>
      <c r="B21" s="9">
        <v>36.64</v>
      </c>
      <c r="C21" s="9">
        <v>92.896699999999996</v>
      </c>
      <c r="D21" s="9">
        <v>36.671900000000001</v>
      </c>
      <c r="E21" s="9">
        <v>0.28428999999999999</v>
      </c>
      <c r="F21" s="9">
        <v>1.29332</v>
      </c>
      <c r="G21" s="9">
        <v>5.82</v>
      </c>
      <c r="H21" s="9">
        <v>2.3199999999999998</v>
      </c>
      <c r="I21" s="9">
        <v>4.0199999999999996</v>
      </c>
      <c r="J21" s="9">
        <v>1.8149999999999999</v>
      </c>
      <c r="K21" s="12">
        <v>0.125</v>
      </c>
      <c r="L21" s="10">
        <f t="shared" si="2"/>
        <v>3.678551216751548E-2</v>
      </c>
      <c r="M21" s="10">
        <f t="shared" si="0"/>
        <v>1.6100681763243349E-2</v>
      </c>
      <c r="N21" s="10">
        <f t="shared" si="0"/>
        <v>1.7149466350100898E-2</v>
      </c>
      <c r="O21" s="10">
        <f t="shared" si="0"/>
        <v>3.1119654709658613E-2</v>
      </c>
      <c r="P21" s="10">
        <f t="shared" si="0"/>
        <v>-9.4592702528632569E-2</v>
      </c>
      <c r="Q21" s="10">
        <f t="shared" si="0"/>
        <v>6.7889908256880752E-2</v>
      </c>
      <c r="R21" s="10">
        <f t="shared" si="0"/>
        <v>5.454545454545439E-2</v>
      </c>
      <c r="S21" s="10">
        <f t="shared" si="0"/>
        <v>5.2356020942408307E-2</v>
      </c>
      <c r="T21" s="10">
        <f t="shared" si="0"/>
        <v>0.5921052631578948</v>
      </c>
      <c r="U21" s="10">
        <f t="shared" si="0"/>
        <v>0.37362637362637369</v>
      </c>
      <c r="V21" s="14">
        <f t="shared" si="3"/>
        <v>3.6110523733437684E-2</v>
      </c>
      <c r="W21" s="14">
        <f t="shared" si="4"/>
        <v>1.0698121386564102E-2</v>
      </c>
      <c r="X21" s="14">
        <f t="shared" si="5"/>
        <v>1.5297360719012745E-2</v>
      </c>
      <c r="Y21" s="14">
        <f t="shared" si="6"/>
        <v>3.661206468305294E-2</v>
      </c>
      <c r="Z21" s="14">
        <f t="shared" si="7"/>
        <v>-7.5506589799126153E-2</v>
      </c>
      <c r="AA21" s="14">
        <f t="shared" si="8"/>
        <v>6.470522226013227E-2</v>
      </c>
      <c r="AB21" s="14">
        <f t="shared" si="9"/>
        <v>2.4997003713162609E-2</v>
      </c>
      <c r="AC21" s="14">
        <f t="shared" si="10"/>
        <v>2.4619682589910034E-2</v>
      </c>
      <c r="AD21" s="14">
        <f t="shared" si="11"/>
        <v>0.5675574884972272</v>
      </c>
      <c r="AE21" s="14">
        <f t="shared" si="12"/>
        <v>0.36837175318565746</v>
      </c>
    </row>
    <row r="22" spans="1:31" ht="15.75" thickBot="1" x14ac:dyDescent="0.3">
      <c r="A22" s="8">
        <v>42037</v>
      </c>
      <c r="B22" s="9">
        <v>35.340000000000003</v>
      </c>
      <c r="C22" s="9">
        <v>91.424700000000001</v>
      </c>
      <c r="D22" s="9">
        <v>36.053600000000003</v>
      </c>
      <c r="E22" s="9">
        <v>0.27571000000000001</v>
      </c>
      <c r="F22" s="9">
        <v>1.4284399999999999</v>
      </c>
      <c r="G22" s="9">
        <v>5.45</v>
      </c>
      <c r="H22" s="9">
        <v>2.2000000000000002</v>
      </c>
      <c r="I22" s="9">
        <v>3.82</v>
      </c>
      <c r="J22" s="9">
        <v>1.1399999999999999</v>
      </c>
      <c r="K22" s="12">
        <v>9.0999999999999998E-2</v>
      </c>
      <c r="L22" s="10">
        <f t="shared" si="2"/>
        <v>7.0909090909091019E-2</v>
      </c>
      <c r="M22" s="10">
        <f t="shared" si="0"/>
        <v>2.899426665135969E-2</v>
      </c>
      <c r="N22" s="10">
        <f t="shared" si="0"/>
        <v>6.3710015282850904E-2</v>
      </c>
      <c r="O22" s="10">
        <f t="shared" si="0"/>
        <v>0.19133215227066505</v>
      </c>
      <c r="P22" s="10">
        <f t="shared" si="0"/>
        <v>0.12977316587047993</v>
      </c>
      <c r="Q22" s="10">
        <f t="shared" si="0"/>
        <v>-4.3859649122807015E-2</v>
      </c>
      <c r="R22" s="10">
        <f t="shared" si="0"/>
        <v>0.26801152737752165</v>
      </c>
      <c r="S22" s="10">
        <f t="shared" si="0"/>
        <v>0.15060240963855423</v>
      </c>
      <c r="T22" s="10">
        <f t="shared" si="0"/>
        <v>0.25274725274725257</v>
      </c>
      <c r="U22" s="10">
        <f t="shared" si="0"/>
        <v>-0.13333333333333333</v>
      </c>
      <c r="V22" s="14">
        <f t="shared" si="3"/>
        <v>7.023410247501323E-2</v>
      </c>
      <c r="W22" s="14">
        <f t="shared" si="4"/>
        <v>2.3591706274680442E-2</v>
      </c>
      <c r="X22" s="14">
        <f t="shared" si="5"/>
        <v>6.1857909651762751E-2</v>
      </c>
      <c r="Y22" s="14">
        <f t="shared" si="6"/>
        <v>0.19682456224405936</v>
      </c>
      <c r="Z22" s="14">
        <f t="shared" si="7"/>
        <v>0.14885927859998635</v>
      </c>
      <c r="AA22" s="14">
        <f t="shared" si="8"/>
        <v>-4.7044335119555497E-2</v>
      </c>
      <c r="AB22" s="14">
        <f t="shared" si="9"/>
        <v>0.23846307654522986</v>
      </c>
      <c r="AC22" s="14">
        <f t="shared" si="10"/>
        <v>0.12286607128605595</v>
      </c>
      <c r="AD22" s="14">
        <f t="shared" si="11"/>
        <v>0.22819947808658497</v>
      </c>
      <c r="AE22" s="14">
        <f t="shared" si="12"/>
        <v>-0.13858795377404959</v>
      </c>
    </row>
    <row r="23" spans="1:31" ht="15.75" thickBot="1" x14ac:dyDescent="0.3">
      <c r="A23" s="8">
        <v>42005</v>
      </c>
      <c r="B23" s="9">
        <v>33</v>
      </c>
      <c r="C23" s="9">
        <v>88.848600000000005</v>
      </c>
      <c r="D23" s="9">
        <v>33.894199999999998</v>
      </c>
      <c r="E23" s="9">
        <v>0.23143</v>
      </c>
      <c r="F23" s="9">
        <v>1.2643599999999999</v>
      </c>
      <c r="G23" s="9">
        <v>5.7</v>
      </c>
      <c r="H23" s="9">
        <v>1.7350000000000001</v>
      </c>
      <c r="I23" s="9">
        <v>3.32</v>
      </c>
      <c r="J23" s="9">
        <v>0.91</v>
      </c>
      <c r="K23" s="12">
        <v>0.105</v>
      </c>
      <c r="L23" s="10">
        <f t="shared" si="2"/>
        <v>2.8357743845434605E-2</v>
      </c>
      <c r="M23" s="10">
        <f t="shared" si="0"/>
        <v>4.2964719416353145E-2</v>
      </c>
      <c r="N23" s="10">
        <f t="shared" si="0"/>
        <v>6.0416542825946079E-2</v>
      </c>
      <c r="O23" s="10">
        <f t="shared" si="0"/>
        <v>-2.9928322924089396E-2</v>
      </c>
      <c r="P23" s="10">
        <f t="shared" si="0"/>
        <v>-2.9632301587910723E-2</v>
      </c>
      <c r="Q23" s="10">
        <f t="shared" si="0"/>
        <v>-6.9686411149825845E-3</v>
      </c>
      <c r="R23" s="10">
        <f t="shared" si="0"/>
        <v>-4.6703296703296683E-2</v>
      </c>
      <c r="S23" s="10">
        <f t="shared" si="0"/>
        <v>3.7499999999999895E-2</v>
      </c>
      <c r="T23" s="10">
        <f t="shared" si="0"/>
        <v>5.8139534883720985E-2</v>
      </c>
      <c r="U23" s="10">
        <f t="shared" si="0"/>
        <v>-0.22222222222222229</v>
      </c>
      <c r="V23" s="14">
        <f t="shared" si="3"/>
        <v>2.768275541135681E-2</v>
      </c>
      <c r="W23" s="14">
        <f t="shared" si="4"/>
        <v>3.7562159039673901E-2</v>
      </c>
      <c r="X23" s="14">
        <f t="shared" si="5"/>
        <v>5.8564437194857925E-2</v>
      </c>
      <c r="Y23" s="14">
        <f t="shared" si="6"/>
        <v>-2.4435912950695068E-2</v>
      </c>
      <c r="Z23" s="14">
        <f t="shared" si="7"/>
        <v>-1.0546188858404307E-2</v>
      </c>
      <c r="AA23" s="14">
        <f t="shared" si="8"/>
        <v>-1.0153327111731069E-2</v>
      </c>
      <c r="AB23" s="14">
        <f t="shared" si="9"/>
        <v>-7.6251747535588471E-2</v>
      </c>
      <c r="AC23" s="14">
        <f t="shared" si="10"/>
        <v>9.7636616475016216E-3</v>
      </c>
      <c r="AD23" s="14">
        <f t="shared" si="11"/>
        <v>3.359176022305338E-2</v>
      </c>
      <c r="AE23" s="14">
        <f t="shared" si="12"/>
        <v>-0.22747684266293855</v>
      </c>
    </row>
    <row r="24" spans="1:31" ht="15.75" thickBot="1" x14ac:dyDescent="0.3">
      <c r="A24" s="8">
        <v>41974</v>
      </c>
      <c r="B24" s="9">
        <v>32.090000000000003</v>
      </c>
      <c r="C24" s="9">
        <v>85.188500000000005</v>
      </c>
      <c r="D24" s="9">
        <v>31.963100000000001</v>
      </c>
      <c r="E24" s="9">
        <v>0.23857</v>
      </c>
      <c r="F24" s="9">
        <v>1.30297</v>
      </c>
      <c r="G24" s="9">
        <v>5.74</v>
      </c>
      <c r="H24" s="9">
        <v>1.82</v>
      </c>
      <c r="I24" s="9">
        <v>3.2</v>
      </c>
      <c r="J24" s="9">
        <v>0.86</v>
      </c>
      <c r="K24" s="12">
        <v>0.13500000000000001</v>
      </c>
      <c r="L24" s="10">
        <f t="shared" si="2"/>
        <v>5.3258145363409056E-3</v>
      </c>
      <c r="M24" s="10">
        <f t="shared" si="0"/>
        <v>6.1076166158062009E-2</v>
      </c>
      <c r="N24" s="10">
        <f t="shared" si="0"/>
        <v>3.0675420323876712E-2</v>
      </c>
      <c r="O24" s="10">
        <f t="shared" si="0"/>
        <v>9.1503866038340209E-2</v>
      </c>
      <c r="P24" s="10">
        <f t="shared" si="0"/>
        <v>-0.14556542837470085</v>
      </c>
      <c r="Q24" s="10">
        <f t="shared" si="0"/>
        <v>-4.33333333333333E-2</v>
      </c>
      <c r="R24" s="10">
        <f t="shared" si="0"/>
        <v>0.1410658307210032</v>
      </c>
      <c r="S24" s="10">
        <f t="shared" si="0"/>
        <v>7.0234113712374563E-2</v>
      </c>
      <c r="T24" s="10">
        <f t="shared" si="0"/>
        <v>2.3809523809523832E-2</v>
      </c>
      <c r="U24" s="10">
        <f t="shared" si="0"/>
        <v>1.6470588235294124</v>
      </c>
      <c r="V24" s="14">
        <f t="shared" si="3"/>
        <v>4.6508261022631106E-3</v>
      </c>
      <c r="W24" s="14">
        <f t="shared" si="4"/>
        <v>5.5673605781382765E-2</v>
      </c>
      <c r="X24" s="14">
        <f t="shared" si="5"/>
        <v>2.8823314692788558E-2</v>
      </c>
      <c r="Y24" s="14">
        <f t="shared" si="6"/>
        <v>9.6996276011734536E-2</v>
      </c>
      <c r="Z24" s="14">
        <f t="shared" si="7"/>
        <v>-0.12647931564519443</v>
      </c>
      <c r="AA24" s="14">
        <f t="shared" si="8"/>
        <v>-4.6518019330081782E-2</v>
      </c>
      <c r="AB24" s="14">
        <f t="shared" si="9"/>
        <v>0.11151737988871142</v>
      </c>
      <c r="AC24" s="14">
        <f t="shared" si="10"/>
        <v>4.249777535987629E-2</v>
      </c>
      <c r="AD24" s="14">
        <f t="shared" si="11"/>
        <v>-7.3825085114376937E-4</v>
      </c>
      <c r="AE24" s="14">
        <f t="shared" si="12"/>
        <v>1.6418042030886961</v>
      </c>
    </row>
    <row r="25" spans="1:31" ht="15.75" thickBot="1" x14ac:dyDescent="0.3">
      <c r="A25" s="8">
        <v>41946</v>
      </c>
      <c r="B25" s="9">
        <v>31.92</v>
      </c>
      <c r="C25" s="9">
        <v>80.284999999999997</v>
      </c>
      <c r="D25" s="9">
        <v>31.011800000000001</v>
      </c>
      <c r="E25" s="9">
        <v>0.21856999999999999</v>
      </c>
      <c r="F25" s="9">
        <v>1.52495</v>
      </c>
      <c r="G25" s="9">
        <v>6</v>
      </c>
      <c r="H25" s="9">
        <v>1.595</v>
      </c>
      <c r="I25" s="9">
        <v>2.99</v>
      </c>
      <c r="J25" s="9">
        <v>0.84</v>
      </c>
      <c r="K25" s="12">
        <v>5.0999999999999997E-2</v>
      </c>
      <c r="L25" s="10">
        <f t="shared" si="2"/>
        <v>-4.7164179104477559E-2</v>
      </c>
      <c r="M25" s="10">
        <f t="shared" si="2"/>
        <v>2.9820241535210793E-3</v>
      </c>
      <c r="N25" s="10">
        <f t="shared" si="2"/>
        <v>-6.8306224350616229E-2</v>
      </c>
      <c r="O25" s="10">
        <f t="shared" si="2"/>
        <v>1.9972933874655738E-2</v>
      </c>
      <c r="P25" s="10">
        <f t="shared" si="2"/>
        <v>-7.8719226702915007E-2</v>
      </c>
      <c r="Q25" s="10">
        <f t="shared" ref="Q25:U80" si="13">(G25-G26)/G26</f>
        <v>4.8951048951048994E-2</v>
      </c>
      <c r="R25" s="10">
        <f t="shared" si="13"/>
        <v>2.2435897435897384E-2</v>
      </c>
      <c r="S25" s="10">
        <f t="shared" si="13"/>
        <v>-0.11011904761904752</v>
      </c>
      <c r="T25" s="10">
        <f t="shared" si="13"/>
        <v>4.3478260869565112E-2</v>
      </c>
      <c r="U25" s="10">
        <f t="shared" si="13"/>
        <v>-8.9285714285714357E-2</v>
      </c>
      <c r="V25" s="14">
        <f t="shared" si="3"/>
        <v>-4.7839167538555355E-2</v>
      </c>
      <c r="W25" s="14">
        <f t="shared" si="4"/>
        <v>-2.4205362231581682E-3</v>
      </c>
      <c r="X25" s="14">
        <f t="shared" si="5"/>
        <v>-7.0158329981704376E-2</v>
      </c>
      <c r="Y25" s="14">
        <f t="shared" si="6"/>
        <v>2.5465343848050066E-2</v>
      </c>
      <c r="Z25" s="14">
        <f t="shared" si="7"/>
        <v>-5.9633113973408591E-2</v>
      </c>
      <c r="AA25" s="14">
        <f t="shared" si="8"/>
        <v>4.5766362954300512E-2</v>
      </c>
      <c r="AB25" s="14">
        <f t="shared" si="9"/>
        <v>-7.1125533963943971E-3</v>
      </c>
      <c r="AC25" s="14">
        <f t="shared" si="10"/>
        <v>-0.13785538597154579</v>
      </c>
      <c r="AD25" s="14">
        <f t="shared" si="11"/>
        <v>1.893048620889751E-2</v>
      </c>
      <c r="AE25" s="14">
        <f t="shared" si="12"/>
        <v>-9.45403347264306E-2</v>
      </c>
    </row>
    <row r="26" spans="1:31" ht="15.75" thickBot="1" x14ac:dyDescent="0.3">
      <c r="A26" s="8">
        <v>41913</v>
      </c>
      <c r="B26" s="9">
        <v>33.5</v>
      </c>
      <c r="C26" s="9">
        <v>80.046300000000002</v>
      </c>
      <c r="D26" s="9">
        <v>33.285400000000003</v>
      </c>
      <c r="E26" s="9">
        <v>0.21429000000000001</v>
      </c>
      <c r="F26" s="9">
        <v>1.6552500000000001</v>
      </c>
      <c r="G26" s="9">
        <v>5.72</v>
      </c>
      <c r="H26" s="9">
        <v>1.56</v>
      </c>
      <c r="I26" s="9">
        <v>3.36</v>
      </c>
      <c r="J26" s="9">
        <v>0.80500000000000005</v>
      </c>
      <c r="K26" s="12">
        <v>5.6000000000000001E-2</v>
      </c>
      <c r="L26" s="10">
        <f t="shared" si="2"/>
        <v>8.3441138421733452E-2</v>
      </c>
      <c r="M26" s="10">
        <f t="shared" si="2"/>
        <v>6.8933007319291306E-2</v>
      </c>
      <c r="N26" s="10">
        <f t="shared" si="2"/>
        <v>7.5293897211085994E-2</v>
      </c>
      <c r="O26" s="10">
        <f t="shared" si="2"/>
        <v>-8.5364292116607579E-2</v>
      </c>
      <c r="P26" s="10">
        <f t="shared" si="2"/>
        <v>6.5216132208429201E-2</v>
      </c>
      <c r="Q26" s="10">
        <f t="shared" si="13"/>
        <v>1.9607843137254801E-2</v>
      </c>
      <c r="R26" s="10">
        <f t="shared" si="13"/>
        <v>2.6315789473684233E-2</v>
      </c>
      <c r="S26" s="10">
        <f t="shared" si="13"/>
        <v>5.6603773584905571E-2</v>
      </c>
      <c r="T26" s="10">
        <f t="shared" si="13"/>
        <v>0.19259259259259259</v>
      </c>
      <c r="U26" s="10">
        <f t="shared" si="13"/>
        <v>7.6923076923076997E-2</v>
      </c>
      <c r="V26" s="14">
        <f t="shared" si="3"/>
        <v>8.2766149987655663E-2</v>
      </c>
      <c r="W26" s="14">
        <f t="shared" si="4"/>
        <v>6.3530446942612062E-2</v>
      </c>
      <c r="X26" s="14">
        <f t="shared" si="5"/>
        <v>7.3441791579997848E-2</v>
      </c>
      <c r="Y26" s="14">
        <f t="shared" si="6"/>
        <v>-7.9871882143213252E-2</v>
      </c>
      <c r="Z26" s="14">
        <f t="shared" si="7"/>
        <v>8.4302244937935616E-2</v>
      </c>
      <c r="AA26" s="14">
        <f t="shared" si="8"/>
        <v>1.6423157140506316E-2</v>
      </c>
      <c r="AB26" s="14">
        <f t="shared" si="9"/>
        <v>-3.2326613586075477E-3</v>
      </c>
      <c r="AC26" s="14">
        <f t="shared" si="10"/>
        <v>2.8867435232407299E-2</v>
      </c>
      <c r="AD26" s="14">
        <f t="shared" si="11"/>
        <v>0.16804481793192499</v>
      </c>
      <c r="AE26" s="14">
        <f t="shared" si="12"/>
        <v>7.1668456482360754E-2</v>
      </c>
    </row>
    <row r="27" spans="1:31" ht="15.75" thickBot="1" x14ac:dyDescent="0.3">
      <c r="A27" s="8">
        <v>41883</v>
      </c>
      <c r="B27" s="9">
        <v>30.92</v>
      </c>
      <c r="C27" s="9">
        <v>74.884299999999996</v>
      </c>
      <c r="D27" s="9">
        <v>30.954699999999999</v>
      </c>
      <c r="E27" s="9">
        <v>0.23429</v>
      </c>
      <c r="F27" s="9">
        <v>1.5539099999999999</v>
      </c>
      <c r="G27" s="9">
        <v>5.61</v>
      </c>
      <c r="H27" s="9">
        <v>1.52</v>
      </c>
      <c r="I27" s="9">
        <v>3.18</v>
      </c>
      <c r="J27" s="9">
        <v>0.67500000000000004</v>
      </c>
      <c r="K27" s="12">
        <v>5.1999999999999998E-2</v>
      </c>
      <c r="L27" s="10">
        <f t="shared" si="2"/>
        <v>-7.5082261441818662E-2</v>
      </c>
      <c r="M27" s="10">
        <f t="shared" si="2"/>
        <v>-7.4151416016953159E-2</v>
      </c>
      <c r="N27" s="10">
        <f t="shared" si="2"/>
        <v>-7.5567939172945686E-2</v>
      </c>
      <c r="O27" s="10">
        <f t="shared" si="2"/>
        <v>0.10812089107506026</v>
      </c>
      <c r="P27" s="10">
        <f t="shared" si="2"/>
        <v>-0.13207325860017768</v>
      </c>
      <c r="Q27" s="10">
        <f t="shared" si="13"/>
        <v>-5.2364864864864802E-2</v>
      </c>
      <c r="R27" s="10">
        <f t="shared" si="13"/>
        <v>1.3333333333333345E-2</v>
      </c>
      <c r="S27" s="10">
        <f t="shared" si="13"/>
        <v>-1.5479876160990657E-2</v>
      </c>
      <c r="T27" s="10">
        <f t="shared" si="13"/>
        <v>0.15384615384615399</v>
      </c>
      <c r="U27" s="10">
        <f t="shared" si="13"/>
        <v>-1.8867924528301903E-2</v>
      </c>
      <c r="V27" s="14">
        <f t="shared" si="3"/>
        <v>-7.5757249875896451E-2</v>
      </c>
      <c r="W27" s="14">
        <f t="shared" si="4"/>
        <v>-7.9553976393632403E-2</v>
      </c>
      <c r="X27" s="14">
        <f t="shared" si="5"/>
        <v>-7.7420044804033833E-2</v>
      </c>
      <c r="Y27" s="14">
        <f t="shared" si="6"/>
        <v>0.11361330104845459</v>
      </c>
      <c r="Z27" s="14">
        <f t="shared" si="7"/>
        <v>-0.11298714587067127</v>
      </c>
      <c r="AA27" s="14">
        <f t="shared" si="8"/>
        <v>-5.5549550861613284E-2</v>
      </c>
      <c r="AB27" s="14">
        <f t="shared" si="9"/>
        <v>-1.6215117498958438E-2</v>
      </c>
      <c r="AC27" s="14">
        <f t="shared" si="10"/>
        <v>-4.3216214513488928E-2</v>
      </c>
      <c r="AD27" s="14">
        <f t="shared" si="11"/>
        <v>0.1292983791854864</v>
      </c>
      <c r="AE27" s="14">
        <f t="shared" si="12"/>
        <v>-2.4122544969018146E-2</v>
      </c>
    </row>
    <row r="28" spans="1:31" ht="15.75" thickBot="1" x14ac:dyDescent="0.3">
      <c r="A28" s="8">
        <v>41852</v>
      </c>
      <c r="B28" s="9">
        <v>33.43</v>
      </c>
      <c r="C28" s="9">
        <v>80.881799999999998</v>
      </c>
      <c r="D28" s="9">
        <v>33.485100000000003</v>
      </c>
      <c r="E28" s="9">
        <v>0.21143000000000001</v>
      </c>
      <c r="F28" s="9">
        <v>1.79037</v>
      </c>
      <c r="G28" s="9">
        <v>5.92</v>
      </c>
      <c r="H28" s="9">
        <v>1.5</v>
      </c>
      <c r="I28" s="9">
        <v>3.23</v>
      </c>
      <c r="J28" s="9">
        <v>0.58499999999999996</v>
      </c>
      <c r="K28" s="12">
        <v>5.2999999999999999E-2</v>
      </c>
      <c r="L28" s="10">
        <f t="shared" si="2"/>
        <v>-1.5896379158080634E-2</v>
      </c>
      <c r="M28" s="10">
        <f t="shared" si="2"/>
        <v>-2.9014858575223842E-2</v>
      </c>
      <c r="N28" s="10">
        <f t="shared" si="2"/>
        <v>-3.3988803338163816E-3</v>
      </c>
      <c r="O28" s="10">
        <f t="shared" si="2"/>
        <v>-6.3267024057418755E-2</v>
      </c>
      <c r="P28" s="10">
        <f t="shared" si="2"/>
        <v>-9.5123775637073041E-2</v>
      </c>
      <c r="Q28" s="10">
        <f t="shared" si="13"/>
        <v>-3.5830618892508104E-2</v>
      </c>
      <c r="R28" s="10">
        <f t="shared" si="13"/>
        <v>7.9136690647482091E-2</v>
      </c>
      <c r="S28" s="10">
        <f t="shared" si="13"/>
        <v>0.14539007092198589</v>
      </c>
      <c r="T28" s="10">
        <f t="shared" si="13"/>
        <v>-2.5000000000000022E-2</v>
      </c>
      <c r="U28" s="10">
        <f t="shared" si="13"/>
        <v>-0.20895522388059709</v>
      </c>
      <c r="V28" s="14">
        <f t="shared" si="3"/>
        <v>-1.657136759215843E-2</v>
      </c>
      <c r="W28" s="14">
        <f t="shared" si="4"/>
        <v>-3.4417418951903089E-2</v>
      </c>
      <c r="X28" s="14">
        <f t="shared" si="5"/>
        <v>-5.2509859649045344E-3</v>
      </c>
      <c r="Y28" s="14">
        <f t="shared" si="6"/>
        <v>-5.7774614084024428E-2</v>
      </c>
      <c r="Z28" s="14">
        <f t="shared" si="7"/>
        <v>-7.6037662907566625E-2</v>
      </c>
      <c r="AA28" s="14">
        <f t="shared" si="8"/>
        <v>-3.9015304889256586E-2</v>
      </c>
      <c r="AB28" s="14">
        <f t="shared" si="9"/>
        <v>4.958823981519031E-2</v>
      </c>
      <c r="AC28" s="14">
        <f t="shared" si="10"/>
        <v>0.11765373256948761</v>
      </c>
      <c r="AD28" s="14">
        <f t="shared" si="11"/>
        <v>-4.9547774660667621E-2</v>
      </c>
      <c r="AE28" s="14">
        <f t="shared" si="12"/>
        <v>-0.21420984432131335</v>
      </c>
    </row>
    <row r="29" spans="1:31" ht="15.75" thickBot="1" x14ac:dyDescent="0.3">
      <c r="A29" s="8">
        <v>41821</v>
      </c>
      <c r="B29" s="9">
        <v>33.97</v>
      </c>
      <c r="C29" s="9">
        <v>83.298699999999997</v>
      </c>
      <c r="D29" s="9">
        <v>33.599299999999999</v>
      </c>
      <c r="E29" s="9">
        <v>0.22570999999999999</v>
      </c>
      <c r="F29" s="9">
        <v>1.97858</v>
      </c>
      <c r="G29" s="9">
        <v>6.14</v>
      </c>
      <c r="H29" s="9">
        <v>1.39</v>
      </c>
      <c r="I29" s="9">
        <v>2.82</v>
      </c>
      <c r="J29" s="9">
        <v>0.6</v>
      </c>
      <c r="K29" s="12">
        <v>6.7000000000000004E-2</v>
      </c>
      <c r="L29" s="10">
        <f t="shared" si="2"/>
        <v>1.8896220755848691E-2</v>
      </c>
      <c r="M29" s="10">
        <f t="shared" si="2"/>
        <v>3.5484223847089061E-2</v>
      </c>
      <c r="N29" s="10">
        <f t="shared" si="2"/>
        <v>7.748773370105505E-2</v>
      </c>
      <c r="O29" s="10">
        <f t="shared" si="2"/>
        <v>1.9328907555435156E-2</v>
      </c>
      <c r="P29" s="10">
        <f t="shared" si="2"/>
        <v>9.0427114907688066E-2</v>
      </c>
      <c r="Q29" s="10">
        <f t="shared" si="13"/>
        <v>-3.7617554858934206E-2</v>
      </c>
      <c r="R29" s="10">
        <f t="shared" si="13"/>
        <v>9.881422924901187E-2</v>
      </c>
      <c r="S29" s="10">
        <f t="shared" si="13"/>
        <v>5.6179775280898847E-2</v>
      </c>
      <c r="T29" s="10">
        <f t="shared" si="13"/>
        <v>1.6949152542372899E-2</v>
      </c>
      <c r="U29" s="10">
        <f t="shared" si="13"/>
        <v>1.5151515151515164E-2</v>
      </c>
      <c r="V29" s="14">
        <f t="shared" si="3"/>
        <v>1.8221232321770895E-2</v>
      </c>
      <c r="W29" s="14">
        <f t="shared" si="4"/>
        <v>3.0081663470409813E-2</v>
      </c>
      <c r="X29" s="14">
        <f t="shared" si="5"/>
        <v>7.5635628069966904E-2</v>
      </c>
      <c r="Y29" s="14">
        <f t="shared" si="6"/>
        <v>2.4821317528829483E-2</v>
      </c>
      <c r="Z29" s="14">
        <f t="shared" si="7"/>
        <v>0.10951322763719448</v>
      </c>
      <c r="AA29" s="14">
        <f t="shared" si="8"/>
        <v>-4.0802240855682688E-2</v>
      </c>
      <c r="AB29" s="14">
        <f t="shared" si="9"/>
        <v>6.9265778416720089E-2</v>
      </c>
      <c r="AC29" s="14">
        <f t="shared" si="10"/>
        <v>2.8443436928400574E-2</v>
      </c>
      <c r="AD29" s="14">
        <f t="shared" si="11"/>
        <v>-7.5986221182947032E-3</v>
      </c>
      <c r="AE29" s="14">
        <f t="shared" si="12"/>
        <v>9.8968947107989213E-3</v>
      </c>
    </row>
    <row r="30" spans="1:31" ht="15.75" thickBot="1" x14ac:dyDescent="0.3">
      <c r="A30" s="8">
        <v>41792</v>
      </c>
      <c r="B30" s="9">
        <v>33.340000000000003</v>
      </c>
      <c r="C30" s="9">
        <v>80.444199999999995</v>
      </c>
      <c r="D30" s="9">
        <v>31.183</v>
      </c>
      <c r="E30" s="9">
        <v>0.22142999999999999</v>
      </c>
      <c r="F30" s="9">
        <v>1.8145</v>
      </c>
      <c r="G30" s="9">
        <v>6.38</v>
      </c>
      <c r="H30" s="9">
        <v>1.2649999999999999</v>
      </c>
      <c r="I30" s="9">
        <v>2.67</v>
      </c>
      <c r="J30" s="9">
        <v>0.59</v>
      </c>
      <c r="K30" s="12">
        <v>6.6000000000000003E-2</v>
      </c>
      <c r="L30" s="10">
        <f t="shared" si="2"/>
        <v>-4.4789489399820418E-3</v>
      </c>
      <c r="M30" s="10">
        <f t="shared" si="2"/>
        <v>-8.7011385047252622E-3</v>
      </c>
      <c r="N30" s="10">
        <f t="shared" si="2"/>
        <v>-2.1200060266680053E-2</v>
      </c>
      <c r="O30" s="10">
        <f t="shared" si="2"/>
        <v>6.4999999999999399E-3</v>
      </c>
      <c r="P30" s="10">
        <f t="shared" si="2"/>
        <v>1.0750891265597201E-2</v>
      </c>
      <c r="Q30" s="10">
        <f t="shared" si="13"/>
        <v>6.1564059900166411E-2</v>
      </c>
      <c r="R30" s="10">
        <f t="shared" si="13"/>
        <v>-5.597014925373147E-2</v>
      </c>
      <c r="S30" s="10">
        <f t="shared" si="13"/>
        <v>7.5471698113207617E-3</v>
      </c>
      <c r="T30" s="10">
        <f t="shared" si="13"/>
        <v>0.14563106796116496</v>
      </c>
      <c r="U30" s="10">
        <f t="shared" si="13"/>
        <v>1.5384615384615398E-2</v>
      </c>
      <c r="V30" s="14">
        <f t="shared" si="3"/>
        <v>-5.1539373740598369E-3</v>
      </c>
      <c r="W30" s="14">
        <f t="shared" si="4"/>
        <v>-1.410369888140451E-2</v>
      </c>
      <c r="X30" s="14">
        <f t="shared" si="5"/>
        <v>-2.3052165897768206E-2</v>
      </c>
      <c r="Y30" s="14">
        <f t="shared" si="6"/>
        <v>1.1992409973394267E-2</v>
      </c>
      <c r="Z30" s="14">
        <f t="shared" si="7"/>
        <v>2.9837003995103618E-2</v>
      </c>
      <c r="AA30" s="14">
        <f t="shared" si="8"/>
        <v>5.8379373903417929E-2</v>
      </c>
      <c r="AB30" s="14">
        <f t="shared" si="9"/>
        <v>-8.5518600086023244E-2</v>
      </c>
      <c r="AC30" s="14">
        <f t="shared" si="10"/>
        <v>-2.0189168541177513E-2</v>
      </c>
      <c r="AD30" s="14">
        <f t="shared" si="11"/>
        <v>0.12108329330049736</v>
      </c>
      <c r="AE30" s="14">
        <f t="shared" si="12"/>
        <v>1.0129994943899155E-2</v>
      </c>
    </row>
    <row r="31" spans="1:31" ht="15.75" thickBot="1" x14ac:dyDescent="0.3">
      <c r="A31" s="8">
        <v>41760</v>
      </c>
      <c r="B31" s="9">
        <v>33.49</v>
      </c>
      <c r="C31" s="9">
        <v>81.150300000000001</v>
      </c>
      <c r="D31" s="9">
        <v>31.8584</v>
      </c>
      <c r="E31" s="9">
        <v>0.22</v>
      </c>
      <c r="F31" s="9">
        <v>1.7951999999999999</v>
      </c>
      <c r="G31" s="9">
        <v>6.01</v>
      </c>
      <c r="H31" s="9">
        <v>1.34</v>
      </c>
      <c r="I31" s="9">
        <v>2.65</v>
      </c>
      <c r="J31" s="9">
        <v>0.51500000000000001</v>
      </c>
      <c r="K31" s="12">
        <v>6.5000000000000002E-2</v>
      </c>
      <c r="L31" s="10">
        <f t="shared" si="2"/>
        <v>-2.8430519292138003E-2</v>
      </c>
      <c r="M31" s="10">
        <f t="shared" si="2"/>
        <v>3.4093747292124346E-2</v>
      </c>
      <c r="N31" s="10">
        <f t="shared" si="2"/>
        <v>-5.1277088054603487E-2</v>
      </c>
      <c r="O31" s="10">
        <f t="shared" si="2"/>
        <v>8.4491767721581318E-2</v>
      </c>
      <c r="P31" s="10">
        <f t="shared" si="2"/>
        <v>-2.6777480250219699E-3</v>
      </c>
      <c r="Q31" s="10">
        <f t="shared" si="13"/>
        <v>-2.2764227642276515E-2</v>
      </c>
      <c r="R31" s="10">
        <f t="shared" si="13"/>
        <v>0.12605042016806733</v>
      </c>
      <c r="S31" s="10">
        <f t="shared" si="13"/>
        <v>5.1587301587301543E-2</v>
      </c>
      <c r="T31" s="10">
        <f t="shared" si="13"/>
        <v>-0.1120689655172413</v>
      </c>
      <c r="U31" s="10">
        <f t="shared" si="13"/>
        <v>-0.17721518987341769</v>
      </c>
      <c r="V31" s="14">
        <f t="shared" si="3"/>
        <v>-2.9105507726215799E-2</v>
      </c>
      <c r="W31" s="14">
        <f t="shared" si="4"/>
        <v>2.8691186915445099E-2</v>
      </c>
      <c r="X31" s="14">
        <f t="shared" si="5"/>
        <v>-5.3129193685691641E-2</v>
      </c>
      <c r="Y31" s="14">
        <f t="shared" si="6"/>
        <v>8.9984177694975645E-2</v>
      </c>
      <c r="Z31" s="14">
        <f t="shared" si="7"/>
        <v>1.6408364704484445E-2</v>
      </c>
      <c r="AA31" s="14">
        <f t="shared" si="8"/>
        <v>-2.5948913639024997E-2</v>
      </c>
      <c r="AB31" s="14">
        <f t="shared" si="9"/>
        <v>9.6501969335775553E-2</v>
      </c>
      <c r="AC31" s="14">
        <f t="shared" si="10"/>
        <v>2.385096323480327E-2</v>
      </c>
      <c r="AD31" s="14">
        <f t="shared" si="11"/>
        <v>-0.1366167401779089</v>
      </c>
      <c r="AE31" s="14">
        <f t="shared" si="12"/>
        <v>-0.18246981031413395</v>
      </c>
    </row>
    <row r="32" spans="1:31" ht="15.75" thickBot="1" x14ac:dyDescent="0.3">
      <c r="A32" s="8">
        <v>41730</v>
      </c>
      <c r="B32" s="9">
        <v>34.47</v>
      </c>
      <c r="C32" s="9">
        <v>78.474800000000002</v>
      </c>
      <c r="D32" s="9">
        <v>33.580300000000001</v>
      </c>
      <c r="E32" s="9">
        <v>0.20286000000000001</v>
      </c>
      <c r="F32" s="9">
        <v>1.80002</v>
      </c>
      <c r="G32" s="9">
        <v>6.15</v>
      </c>
      <c r="H32" s="9">
        <v>1.19</v>
      </c>
      <c r="I32" s="9">
        <v>2.52</v>
      </c>
      <c r="J32" s="9">
        <v>0.57999999999999996</v>
      </c>
      <c r="K32" s="12">
        <v>7.9000000000000001E-2</v>
      </c>
      <c r="L32" s="10">
        <f t="shared" si="2"/>
        <v>4.2649727767694996E-2</v>
      </c>
      <c r="M32" s="10">
        <f t="shared" si="2"/>
        <v>1.8852883630410273E-2</v>
      </c>
      <c r="N32" s="10">
        <f t="shared" si="2"/>
        <v>-4.51196916919886E-3</v>
      </c>
      <c r="O32" s="10">
        <f t="shared" si="2"/>
        <v>0.19329411764705881</v>
      </c>
      <c r="P32" s="10">
        <f t="shared" si="2"/>
        <v>-5.8084164477608814E-2</v>
      </c>
      <c r="Q32" s="10">
        <f t="shared" si="13"/>
        <v>4.4142614601018794E-2</v>
      </c>
      <c r="R32" s="10">
        <f t="shared" si="13"/>
        <v>-2.4590163934426253E-2</v>
      </c>
      <c r="S32" s="10">
        <f t="shared" si="13"/>
        <v>0.10043668122270741</v>
      </c>
      <c r="T32" s="10">
        <f t="shared" si="13"/>
        <v>2.6548672566371709E-2</v>
      </c>
      <c r="U32" s="10">
        <f t="shared" si="13"/>
        <v>-0.16842105263157894</v>
      </c>
      <c r="V32" s="14">
        <f t="shared" si="3"/>
        <v>4.19747393336172E-2</v>
      </c>
      <c r="W32" s="14">
        <f t="shared" si="4"/>
        <v>1.3450323253731026E-2</v>
      </c>
      <c r="X32" s="14">
        <f t="shared" si="5"/>
        <v>-6.3640748002870128E-3</v>
      </c>
      <c r="Y32" s="14">
        <f t="shared" si="6"/>
        <v>0.19878652762045312</v>
      </c>
      <c r="Z32" s="14">
        <f t="shared" si="7"/>
        <v>-3.8998051748102398E-2</v>
      </c>
      <c r="AA32" s="14">
        <f t="shared" si="8"/>
        <v>4.0957928604270312E-2</v>
      </c>
      <c r="AB32" s="14">
        <f t="shared" si="9"/>
        <v>-5.4138614766718038E-2</v>
      </c>
      <c r="AC32" s="14">
        <f t="shared" si="10"/>
        <v>7.2700342870209128E-2</v>
      </c>
      <c r="AD32" s="14">
        <f t="shared" si="11"/>
        <v>2.0008979057041069E-3</v>
      </c>
      <c r="AE32" s="14">
        <f t="shared" si="12"/>
        <v>-0.1736756730722952</v>
      </c>
    </row>
    <row r="33" spans="1:31" ht="15.75" thickBot="1" x14ac:dyDescent="0.3">
      <c r="A33" s="8">
        <v>41701</v>
      </c>
      <c r="B33" s="9">
        <v>33.06</v>
      </c>
      <c r="C33" s="9">
        <v>77.0227</v>
      </c>
      <c r="D33" s="9">
        <v>33.732500000000002</v>
      </c>
      <c r="E33" s="9">
        <v>0.17</v>
      </c>
      <c r="F33" s="9">
        <v>1.9110199999999999</v>
      </c>
      <c r="G33" s="9">
        <v>5.89</v>
      </c>
      <c r="H33" s="9">
        <v>1.22</v>
      </c>
      <c r="I33" s="9">
        <v>2.29</v>
      </c>
      <c r="J33" s="9">
        <v>0.56499999999999995</v>
      </c>
      <c r="K33" s="12">
        <v>9.5000000000000001E-2</v>
      </c>
      <c r="L33" s="10">
        <f t="shared" si="2"/>
        <v>2.8624766645924133E-2</v>
      </c>
      <c r="M33" s="10">
        <f t="shared" si="2"/>
        <v>3.7235195811343477E-2</v>
      </c>
      <c r="N33" s="10">
        <f t="shared" si="2"/>
        <v>2.0724651714496632E-2</v>
      </c>
      <c r="O33" s="10">
        <f t="shared" si="2"/>
        <v>-8.4594259867535271E-2</v>
      </c>
      <c r="P33" s="10">
        <f t="shared" si="2"/>
        <v>-0.10406938584153777</v>
      </c>
      <c r="Q33" s="10">
        <f t="shared" si="13"/>
        <v>2.972027972027971E-2</v>
      </c>
      <c r="R33" s="10">
        <f t="shared" si="13"/>
        <v>-6.8702290076335937E-2</v>
      </c>
      <c r="S33" s="10">
        <f t="shared" si="13"/>
        <v>-3.3755274261603407E-2</v>
      </c>
      <c r="T33" s="10">
        <f t="shared" si="13"/>
        <v>-5.0420168067226941E-2</v>
      </c>
      <c r="U33" s="10">
        <f t="shared" si="13"/>
        <v>-0.13636363636363635</v>
      </c>
      <c r="V33" s="14">
        <f t="shared" si="3"/>
        <v>2.7949778211846337E-2</v>
      </c>
      <c r="W33" s="14">
        <f t="shared" si="4"/>
        <v>3.1832635434664233E-2</v>
      </c>
      <c r="X33" s="14">
        <f t="shared" si="5"/>
        <v>1.8872546083408479E-2</v>
      </c>
      <c r="Y33" s="14">
        <f t="shared" si="6"/>
        <v>-7.9101849894140944E-2</v>
      </c>
      <c r="Z33" s="14">
        <f t="shared" si="7"/>
        <v>-8.4983273112031354E-2</v>
      </c>
      <c r="AA33" s="14">
        <f t="shared" si="8"/>
        <v>2.6535593723531224E-2</v>
      </c>
      <c r="AB33" s="14">
        <f t="shared" si="9"/>
        <v>-9.8250740908627718E-2</v>
      </c>
      <c r="AC33" s="14">
        <f t="shared" si="10"/>
        <v>-6.149161261410168E-2</v>
      </c>
      <c r="AD33" s="14">
        <f t="shared" si="11"/>
        <v>-7.4967942727894546E-2</v>
      </c>
      <c r="AE33" s="14">
        <f t="shared" si="12"/>
        <v>-0.14161825680435258</v>
      </c>
    </row>
    <row r="34" spans="1:31" ht="15.75" thickBot="1" x14ac:dyDescent="0.3">
      <c r="A34" s="8">
        <v>41673</v>
      </c>
      <c r="B34" s="9">
        <v>32.14</v>
      </c>
      <c r="C34" s="9">
        <v>74.2577</v>
      </c>
      <c r="D34" s="9">
        <v>33.047600000000003</v>
      </c>
      <c r="E34" s="9">
        <v>0.18570999999999999</v>
      </c>
      <c r="F34" s="9">
        <v>2.133</v>
      </c>
      <c r="G34" s="9">
        <v>5.72</v>
      </c>
      <c r="H34" s="9">
        <v>1.31</v>
      </c>
      <c r="I34" s="9">
        <v>2.37</v>
      </c>
      <c r="J34" s="9">
        <v>0.59499999999999997</v>
      </c>
      <c r="K34" s="12">
        <v>0.11</v>
      </c>
      <c r="L34" s="10">
        <f t="shared" si="2"/>
        <v>6.6710919349485615E-2</v>
      </c>
      <c r="M34" s="10">
        <f t="shared" si="2"/>
        <v>5.7930380604090687E-3</v>
      </c>
      <c r="N34" s="10">
        <f t="shared" si="2"/>
        <v>4.4814907319294092E-2</v>
      </c>
      <c r="O34" s="10">
        <f t="shared" si="2"/>
        <v>0.47893605160468267</v>
      </c>
      <c r="P34" s="10">
        <f t="shared" si="2"/>
        <v>9.1309078866442118E-3</v>
      </c>
      <c r="Q34" s="10">
        <f t="shared" si="13"/>
        <v>6.9158878504672922E-2</v>
      </c>
      <c r="R34" s="10">
        <f t="shared" si="13"/>
        <v>4.8000000000000043E-2</v>
      </c>
      <c r="S34" s="10">
        <f t="shared" si="13"/>
        <v>9.2165898617511607E-2</v>
      </c>
      <c r="T34" s="10">
        <f t="shared" si="13"/>
        <v>0</v>
      </c>
      <c r="U34" s="10">
        <f t="shared" si="13"/>
        <v>-0.15384615384615388</v>
      </c>
      <c r="V34" s="14">
        <f t="shared" si="3"/>
        <v>6.6035930915407826E-2</v>
      </c>
      <c r="W34" s="14">
        <f t="shared" si="4"/>
        <v>3.9047768372982121E-4</v>
      </c>
      <c r="X34" s="14">
        <f t="shared" si="5"/>
        <v>4.2962801688205939E-2</v>
      </c>
      <c r="Y34" s="14">
        <f t="shared" si="6"/>
        <v>0.48442846157807701</v>
      </c>
      <c r="Z34" s="14">
        <f t="shared" si="7"/>
        <v>2.8217020616150626E-2</v>
      </c>
      <c r="AA34" s="14">
        <f t="shared" si="8"/>
        <v>6.597419250792444E-2</v>
      </c>
      <c r="AB34" s="14">
        <f t="shared" si="9"/>
        <v>1.8451549167708262E-2</v>
      </c>
      <c r="AC34" s="14">
        <f t="shared" si="10"/>
        <v>6.4429560265013341E-2</v>
      </c>
      <c r="AD34" s="14">
        <f t="shared" si="11"/>
        <v>-2.4547774660667602E-2</v>
      </c>
      <c r="AE34" s="14">
        <f t="shared" si="12"/>
        <v>-0.15910077428687014</v>
      </c>
    </row>
    <row r="35" spans="1:31" ht="15.75" thickBot="1" x14ac:dyDescent="0.3">
      <c r="A35" s="8">
        <v>41640</v>
      </c>
      <c r="B35" s="9">
        <v>30.13</v>
      </c>
      <c r="C35" s="9">
        <v>73.83</v>
      </c>
      <c r="D35" s="9">
        <v>31.630099999999999</v>
      </c>
      <c r="E35" s="9">
        <v>0.12556999999999999</v>
      </c>
      <c r="F35" s="9">
        <v>2.1137000000000001</v>
      </c>
      <c r="G35" s="9">
        <v>5.35</v>
      </c>
      <c r="H35" s="9">
        <v>1.25</v>
      </c>
      <c r="I35" s="9">
        <v>2.17</v>
      </c>
      <c r="J35" s="9">
        <v>0.59499999999999997</v>
      </c>
      <c r="K35" s="12">
        <v>0.13</v>
      </c>
      <c r="L35" s="10">
        <f t="shared" si="2"/>
        <v>-6.5156686317095813E-2</v>
      </c>
      <c r="M35" s="10">
        <f t="shared" si="2"/>
        <v>-4.5887351901246765E-2</v>
      </c>
      <c r="N35" s="10">
        <f t="shared" si="2"/>
        <v>-4.5365373703717217E-2</v>
      </c>
      <c r="O35" s="10">
        <f t="shared" si="2"/>
        <v>4.4414871496298622E-2</v>
      </c>
      <c r="P35" s="10">
        <f t="shared" si="2"/>
        <v>-6.8086926234386946E-2</v>
      </c>
      <c r="Q35" s="10">
        <f t="shared" si="13"/>
        <v>-2.7272727272727337E-2</v>
      </c>
      <c r="R35" s="10">
        <f t="shared" si="13"/>
        <v>2.4590163934426253E-2</v>
      </c>
      <c r="S35" s="10">
        <f t="shared" si="13"/>
        <v>-5.2401746724890876E-2</v>
      </c>
      <c r="T35" s="10">
        <f t="shared" si="13"/>
        <v>-8.3333333333333419E-3</v>
      </c>
      <c r="U35" s="10">
        <f t="shared" si="13"/>
        <v>0.23809523809523819</v>
      </c>
      <c r="V35" s="14">
        <f t="shared" si="3"/>
        <v>-6.5831674751173602E-2</v>
      </c>
      <c r="W35" s="14">
        <f t="shared" si="4"/>
        <v>-5.1289912277926009E-2</v>
      </c>
      <c r="X35" s="14">
        <f t="shared" si="5"/>
        <v>-4.7217479334805371E-2</v>
      </c>
      <c r="Y35" s="14">
        <f t="shared" si="6"/>
        <v>4.9907281469692949E-2</v>
      </c>
      <c r="Z35" s="14">
        <f t="shared" si="7"/>
        <v>-4.900081350488053E-2</v>
      </c>
      <c r="AA35" s="14">
        <f t="shared" si="8"/>
        <v>-3.0457413269475819E-2</v>
      </c>
      <c r="AB35" s="14">
        <f t="shared" si="9"/>
        <v>-4.9582868978655277E-3</v>
      </c>
      <c r="AC35" s="14">
        <f t="shared" si="10"/>
        <v>-8.0138085077389148E-2</v>
      </c>
      <c r="AD35" s="14">
        <f t="shared" si="11"/>
        <v>-3.2881107994000944E-2</v>
      </c>
      <c r="AE35" s="14">
        <f t="shared" si="12"/>
        <v>0.23284061765452196</v>
      </c>
    </row>
    <row r="36" spans="1:31" ht="15.75" thickBot="1" x14ac:dyDescent="0.3">
      <c r="A36" s="8">
        <v>41610</v>
      </c>
      <c r="B36" s="9">
        <v>32.229999999999997</v>
      </c>
      <c r="C36" s="9">
        <v>77.380799999999994</v>
      </c>
      <c r="D36" s="9">
        <v>33.133200000000002</v>
      </c>
      <c r="E36" s="9">
        <v>0.12023</v>
      </c>
      <c r="F36" s="9">
        <v>2.2681300000000002</v>
      </c>
      <c r="G36" s="9">
        <v>5.5</v>
      </c>
      <c r="H36" s="9">
        <v>1.22</v>
      </c>
      <c r="I36" s="9">
        <v>2.29</v>
      </c>
      <c r="J36" s="9">
        <v>0.6</v>
      </c>
      <c r="K36" s="12">
        <v>0.105</v>
      </c>
      <c r="L36" s="10">
        <f t="shared" si="2"/>
        <v>1.0344827586206844E-2</v>
      </c>
      <c r="M36" s="10">
        <f t="shared" si="2"/>
        <v>-2.5581197044988792E-4</v>
      </c>
      <c r="N36" s="10">
        <f t="shared" si="2"/>
        <v>7.2289742638788398E-3</v>
      </c>
      <c r="O36" s="10">
        <f t="shared" si="2"/>
        <v>0</v>
      </c>
      <c r="P36" s="10">
        <f t="shared" si="2"/>
        <v>5.8558054007635571E-2</v>
      </c>
      <c r="Q36" s="10">
        <f t="shared" si="13"/>
        <v>8.4812623274161669E-2</v>
      </c>
      <c r="R36" s="10">
        <f t="shared" si="13"/>
        <v>1.6666666666666684E-2</v>
      </c>
      <c r="S36" s="10">
        <f t="shared" si="13"/>
        <v>-5.7613168724279885E-2</v>
      </c>
      <c r="T36" s="10">
        <f t="shared" si="13"/>
        <v>-1.6393442622950834E-2</v>
      </c>
      <c r="U36" s="10">
        <f t="shared" si="13"/>
        <v>-8.6956521739130502E-2</v>
      </c>
      <c r="V36" s="14">
        <f t="shared" si="3"/>
        <v>9.6698391521290502E-3</v>
      </c>
      <c r="W36" s="14">
        <f t="shared" si="4"/>
        <v>-5.6583723471291354E-3</v>
      </c>
      <c r="X36" s="14">
        <f t="shared" si="5"/>
        <v>5.376868632790687E-3</v>
      </c>
      <c r="Y36" s="14">
        <f t="shared" si="6"/>
        <v>5.4924099733943271E-3</v>
      </c>
      <c r="Z36" s="14">
        <f t="shared" si="7"/>
        <v>7.7644166737141987E-2</v>
      </c>
      <c r="AA36" s="14">
        <f t="shared" si="8"/>
        <v>8.1627937277413187E-2</v>
      </c>
      <c r="AB36" s="14">
        <f t="shared" si="9"/>
        <v>-1.2881784165625097E-2</v>
      </c>
      <c r="AC36" s="14">
        <f t="shared" si="10"/>
        <v>-8.5349507076778158E-2</v>
      </c>
      <c r="AD36" s="14">
        <f t="shared" si="11"/>
        <v>-4.0941217283618436E-2</v>
      </c>
      <c r="AE36" s="14">
        <f t="shared" si="12"/>
        <v>-9.2211142179846745E-2</v>
      </c>
    </row>
    <row r="37" spans="1:31" ht="15.75" thickBot="1" x14ac:dyDescent="0.3">
      <c r="A37" s="8">
        <v>41579</v>
      </c>
      <c r="B37" s="9">
        <v>31.9</v>
      </c>
      <c r="C37" s="9">
        <v>77.400599999999997</v>
      </c>
      <c r="D37" s="9">
        <v>32.895400000000002</v>
      </c>
      <c r="E37" s="9">
        <v>0.12023</v>
      </c>
      <c r="F37" s="9">
        <v>2.1426599999999998</v>
      </c>
      <c r="G37" s="9">
        <v>5.07</v>
      </c>
      <c r="H37" s="9">
        <v>1.2</v>
      </c>
      <c r="I37" s="9">
        <v>2.4300000000000002</v>
      </c>
      <c r="J37" s="9">
        <v>0.61</v>
      </c>
      <c r="K37" s="12">
        <v>0.115</v>
      </c>
      <c r="L37" s="10">
        <f t="shared" si="2"/>
        <v>-5.7328605200945765E-2</v>
      </c>
      <c r="M37" s="10">
        <f t="shared" si="2"/>
        <v>2.2870358134002847E-2</v>
      </c>
      <c r="N37" s="10">
        <f t="shared" si="2"/>
        <v>-2.067294238131798E-2</v>
      </c>
      <c r="O37" s="10">
        <f t="shared" si="2"/>
        <v>-3.2198341785397967E-2</v>
      </c>
      <c r="P37" s="10">
        <f t="shared" si="2"/>
        <v>-0.11904448647315194</v>
      </c>
      <c r="Q37" s="10">
        <f t="shared" si="13"/>
        <v>-5.76208178438661E-2</v>
      </c>
      <c r="R37" s="10">
        <f t="shared" si="13"/>
        <v>9.0909090909090787E-2</v>
      </c>
      <c r="S37" s="10">
        <f t="shared" si="13"/>
        <v>0.19704433497536966</v>
      </c>
      <c r="T37" s="10">
        <f t="shared" si="13"/>
        <v>-5.4263565891472916E-2</v>
      </c>
      <c r="U37" s="10">
        <f t="shared" si="13"/>
        <v>-7.999999999999996E-2</v>
      </c>
      <c r="V37" s="14">
        <f t="shared" si="3"/>
        <v>-5.8003593635023561E-2</v>
      </c>
      <c r="W37" s="14">
        <f t="shared" si="4"/>
        <v>1.74677977573236E-2</v>
      </c>
      <c r="X37" s="14">
        <f t="shared" si="5"/>
        <v>-2.2525048012406134E-2</v>
      </c>
      <c r="Y37" s="14">
        <f t="shared" si="6"/>
        <v>-2.670593181200364E-2</v>
      </c>
      <c r="Z37" s="14">
        <f t="shared" si="7"/>
        <v>-9.9958373743645523E-2</v>
      </c>
      <c r="AA37" s="14">
        <f t="shared" si="8"/>
        <v>-6.0805503840614582E-2</v>
      </c>
      <c r="AB37" s="14">
        <f t="shared" si="9"/>
        <v>6.1360640076799006E-2</v>
      </c>
      <c r="AC37" s="14">
        <f t="shared" si="10"/>
        <v>0.16930799662287138</v>
      </c>
      <c r="AD37" s="14">
        <f t="shared" si="11"/>
        <v>-7.8811340552140521E-2</v>
      </c>
      <c r="AE37" s="14">
        <f t="shared" si="12"/>
        <v>-8.5254620440716203E-2</v>
      </c>
    </row>
    <row r="38" spans="1:31" ht="15.75" thickBot="1" x14ac:dyDescent="0.3">
      <c r="A38" s="8">
        <v>41548</v>
      </c>
      <c r="B38" s="9">
        <v>33.840000000000003</v>
      </c>
      <c r="C38" s="9">
        <v>75.67</v>
      </c>
      <c r="D38" s="9">
        <v>33.589799999999997</v>
      </c>
      <c r="E38" s="9">
        <v>0.12422999999999999</v>
      </c>
      <c r="F38" s="9">
        <v>2.4321999999999999</v>
      </c>
      <c r="G38" s="9">
        <v>5.38</v>
      </c>
      <c r="H38" s="9">
        <v>1.1000000000000001</v>
      </c>
      <c r="I38" s="9">
        <v>2.0299999999999998</v>
      </c>
      <c r="J38" s="9">
        <v>0.64500000000000002</v>
      </c>
      <c r="K38" s="12">
        <v>0.125</v>
      </c>
      <c r="L38" s="10">
        <f t="shared" si="2"/>
        <v>9.9415204678362637E-2</v>
      </c>
      <c r="M38" s="10">
        <f t="shared" si="2"/>
        <v>6.8388437628395068E-2</v>
      </c>
      <c r="N38" s="10">
        <f t="shared" si="2"/>
        <v>2.8847096299926288E-2</v>
      </c>
      <c r="O38" s="10">
        <f t="shared" si="2"/>
        <v>0.22357923766374468</v>
      </c>
      <c r="P38" s="10">
        <f t="shared" si="2"/>
        <v>4.9995898790790728E-2</v>
      </c>
      <c r="Q38" s="10">
        <f t="shared" si="13"/>
        <v>2.8680688336519971E-2</v>
      </c>
      <c r="R38" s="10">
        <f t="shared" si="13"/>
        <v>8.9108910891089188E-2</v>
      </c>
      <c r="S38" s="10">
        <f t="shared" si="13"/>
        <v>-9.7560975609756184E-3</v>
      </c>
      <c r="T38" s="10">
        <f t="shared" si="13"/>
        <v>0.34375000000000011</v>
      </c>
      <c r="U38" s="10">
        <f t="shared" si="13"/>
        <v>-3.8461538461538491E-2</v>
      </c>
      <c r="V38" s="14">
        <f t="shared" si="3"/>
        <v>9.8740216244284848E-2</v>
      </c>
      <c r="W38" s="14">
        <f t="shared" si="4"/>
        <v>6.2985877251715824E-2</v>
      </c>
      <c r="X38" s="14">
        <f t="shared" si="5"/>
        <v>2.6994990668838134E-2</v>
      </c>
      <c r="Y38" s="14">
        <f t="shared" si="6"/>
        <v>0.229071647637139</v>
      </c>
      <c r="Z38" s="14">
        <f t="shared" si="7"/>
        <v>6.9082011520297137E-2</v>
      </c>
      <c r="AA38" s="14">
        <f t="shared" si="8"/>
        <v>2.5496002339771486E-2</v>
      </c>
      <c r="AB38" s="14">
        <f t="shared" si="9"/>
        <v>5.9560460058797407E-2</v>
      </c>
      <c r="AC38" s="14">
        <f t="shared" si="10"/>
        <v>-3.7492435913473891E-2</v>
      </c>
      <c r="AD38" s="14">
        <f t="shared" si="11"/>
        <v>0.31920222533933251</v>
      </c>
      <c r="AE38" s="14">
        <f t="shared" si="12"/>
        <v>-4.3716158902254734E-2</v>
      </c>
    </row>
    <row r="39" spans="1:31" ht="15.75" thickBot="1" x14ac:dyDescent="0.3">
      <c r="A39" s="8">
        <v>41519</v>
      </c>
      <c r="B39" s="9">
        <v>30.78</v>
      </c>
      <c r="C39" s="9">
        <v>70.826300000000003</v>
      </c>
      <c r="D39" s="9">
        <v>32.648000000000003</v>
      </c>
      <c r="E39" s="9">
        <v>0.10153</v>
      </c>
      <c r="F39" s="9">
        <v>2.3163900000000002</v>
      </c>
      <c r="G39" s="9">
        <v>5.23</v>
      </c>
      <c r="H39" s="9">
        <v>1.01</v>
      </c>
      <c r="I39" s="9">
        <v>2.0499999999999998</v>
      </c>
      <c r="J39" s="9">
        <v>0.48</v>
      </c>
      <c r="K39" s="12">
        <v>0.13</v>
      </c>
      <c r="L39" s="10">
        <f t="shared" si="2"/>
        <v>3.6712697878073422E-2</v>
      </c>
      <c r="M39" s="10">
        <f t="shared" si="2"/>
        <v>-2.2377583767555838E-2</v>
      </c>
      <c r="N39" s="10">
        <f t="shared" si="2"/>
        <v>5.7627206494520529E-2</v>
      </c>
      <c r="O39" s="10">
        <f t="shared" si="2"/>
        <v>8.576622821088653E-2</v>
      </c>
      <c r="P39" s="10">
        <f t="shared" si="2"/>
        <v>2.1277440005643401E-2</v>
      </c>
      <c r="Q39" s="10">
        <f t="shared" si="13"/>
        <v>6.0851926977687772E-2</v>
      </c>
      <c r="R39" s="10">
        <f t="shared" si="13"/>
        <v>-0.12173913043478253</v>
      </c>
      <c r="S39" s="10">
        <f t="shared" si="13"/>
        <v>4.5918367346938702E-2</v>
      </c>
      <c r="T39" s="10">
        <f t="shared" si="13"/>
        <v>-1.0309278350515474E-2</v>
      </c>
      <c r="U39" s="10">
        <f t="shared" si="13"/>
        <v>-3.703703703703707E-2</v>
      </c>
      <c r="V39" s="14">
        <f t="shared" si="3"/>
        <v>3.6037709443995626E-2</v>
      </c>
      <c r="W39" s="14">
        <f t="shared" si="4"/>
        <v>-2.7780144144235085E-2</v>
      </c>
      <c r="X39" s="14">
        <f t="shared" si="5"/>
        <v>5.5775100863432375E-2</v>
      </c>
      <c r="Y39" s="14">
        <f t="shared" si="6"/>
        <v>9.1258638184280857E-2</v>
      </c>
      <c r="Z39" s="14">
        <f t="shared" si="7"/>
        <v>4.0363552735149813E-2</v>
      </c>
      <c r="AA39" s="14">
        <f t="shared" si="8"/>
        <v>5.766724098093929E-2</v>
      </c>
      <c r="AB39" s="14">
        <f t="shared" si="9"/>
        <v>-0.15128758126707431</v>
      </c>
      <c r="AC39" s="14">
        <f t="shared" si="10"/>
        <v>1.8182028994440429E-2</v>
      </c>
      <c r="AD39" s="14">
        <f t="shared" si="11"/>
        <v>-3.4857053011183074E-2</v>
      </c>
      <c r="AE39" s="14">
        <f t="shared" si="12"/>
        <v>-4.2291657477753312E-2</v>
      </c>
    </row>
    <row r="40" spans="1:31" ht="15.75" thickBot="1" x14ac:dyDescent="0.3">
      <c r="A40" s="8">
        <v>41487</v>
      </c>
      <c r="B40" s="9">
        <v>29.69</v>
      </c>
      <c r="C40" s="9">
        <v>72.447500000000005</v>
      </c>
      <c r="D40" s="9">
        <v>30.8691</v>
      </c>
      <c r="E40" s="9">
        <v>9.3509999999999996E-2</v>
      </c>
      <c r="F40" s="9">
        <v>2.2681300000000002</v>
      </c>
      <c r="G40" s="9">
        <v>4.93</v>
      </c>
      <c r="H40" s="9">
        <v>1.1499999999999999</v>
      </c>
      <c r="I40" s="9">
        <v>1.96</v>
      </c>
      <c r="J40" s="9">
        <v>0.48499999999999999</v>
      </c>
      <c r="K40" s="12">
        <v>0.13500000000000001</v>
      </c>
      <c r="L40" s="10">
        <f t="shared" si="2"/>
        <v>-2.3521505376344182E-3</v>
      </c>
      <c r="M40" s="10">
        <f t="shared" si="2"/>
        <v>-1.8460888144034494E-2</v>
      </c>
      <c r="N40" s="10">
        <f t="shared" si="2"/>
        <v>3.9066260497837277E-2</v>
      </c>
      <c r="O40" s="10">
        <f t="shared" si="2"/>
        <v>0.18652455272173568</v>
      </c>
      <c r="P40" s="10">
        <f t="shared" si="2"/>
        <v>9.8134053760941989E-2</v>
      </c>
      <c r="Q40" s="10">
        <f t="shared" si="13"/>
        <v>4.2283298097251433E-2</v>
      </c>
      <c r="R40" s="10">
        <f t="shared" si="13"/>
        <v>0.19170984455958545</v>
      </c>
      <c r="S40" s="10">
        <f t="shared" si="13"/>
        <v>-5.7692307692307744E-2</v>
      </c>
      <c r="T40" s="10">
        <f t="shared" si="13"/>
        <v>8.9887640449438158E-2</v>
      </c>
      <c r="U40" s="10">
        <f t="shared" si="13"/>
        <v>-0.1818181818181818</v>
      </c>
      <c r="V40" s="14">
        <f t="shared" si="3"/>
        <v>-3.0271389717122133E-3</v>
      </c>
      <c r="W40" s="14">
        <f t="shared" si="4"/>
        <v>-2.3863448520713742E-2</v>
      </c>
      <c r="X40" s="14">
        <f t="shared" si="5"/>
        <v>3.7214154866749123E-2</v>
      </c>
      <c r="Y40" s="14">
        <f t="shared" si="6"/>
        <v>0.19201696269513002</v>
      </c>
      <c r="Z40" s="14">
        <f t="shared" si="7"/>
        <v>0.1172201664904484</v>
      </c>
      <c r="AA40" s="14">
        <f t="shared" si="8"/>
        <v>3.9098612100502951E-2</v>
      </c>
      <c r="AB40" s="14">
        <f t="shared" si="9"/>
        <v>0.16216139372729366</v>
      </c>
      <c r="AC40" s="14">
        <f t="shared" si="10"/>
        <v>-8.5428646044806017E-2</v>
      </c>
      <c r="AD40" s="14">
        <f t="shared" si="11"/>
        <v>6.533986578877056E-2</v>
      </c>
      <c r="AE40" s="14">
        <f t="shared" si="12"/>
        <v>-0.18707280225889805</v>
      </c>
    </row>
    <row r="41" spans="1:31" ht="15.75" thickBot="1" x14ac:dyDescent="0.3">
      <c r="A41" s="8">
        <v>41456</v>
      </c>
      <c r="B41" s="9">
        <v>29.76</v>
      </c>
      <c r="C41" s="9">
        <v>73.810100000000006</v>
      </c>
      <c r="D41" s="9">
        <v>29.708500000000001</v>
      </c>
      <c r="E41" s="9">
        <v>7.8810000000000005E-2</v>
      </c>
      <c r="F41" s="9">
        <v>2.0654400000000002</v>
      </c>
      <c r="G41" s="9">
        <v>4.7300000000000004</v>
      </c>
      <c r="H41" s="9">
        <v>0.96499999999999997</v>
      </c>
      <c r="I41" s="9">
        <v>2.08</v>
      </c>
      <c r="J41" s="9">
        <v>0.44500000000000001</v>
      </c>
      <c r="K41" s="12">
        <v>0.16500000000000001</v>
      </c>
      <c r="L41" s="10">
        <f t="shared" si="2"/>
        <v>4.1287613715885352E-2</v>
      </c>
      <c r="M41" s="10">
        <f t="shared" si="2"/>
        <v>7.2708960690160501E-2</v>
      </c>
      <c r="N41" s="10">
        <f t="shared" si="2"/>
        <v>5.2220541827081406E-2</v>
      </c>
      <c r="O41" s="10">
        <f t="shared" si="2"/>
        <v>0.17996706093726608</v>
      </c>
      <c r="P41" s="10">
        <f t="shared" si="2"/>
        <v>0.12631079555679173</v>
      </c>
      <c r="Q41" s="10">
        <f t="shared" si="13"/>
        <v>3.5010940919037226E-2</v>
      </c>
      <c r="R41" s="10">
        <f t="shared" si="13"/>
        <v>6.0439560439560371E-2</v>
      </c>
      <c r="S41" s="10">
        <f t="shared" si="13"/>
        <v>0.16201117318435757</v>
      </c>
      <c r="T41" s="10">
        <f t="shared" si="13"/>
        <v>0</v>
      </c>
      <c r="U41" s="10">
        <f t="shared" si="13"/>
        <v>0.17857142857142852</v>
      </c>
      <c r="V41" s="14">
        <f t="shared" si="3"/>
        <v>4.0612625281807556E-2</v>
      </c>
      <c r="W41" s="14">
        <f t="shared" si="4"/>
        <v>6.7306400313481257E-2</v>
      </c>
      <c r="X41" s="14">
        <f t="shared" si="5"/>
        <v>5.0368436195993252E-2</v>
      </c>
      <c r="Y41" s="14">
        <f t="shared" si="6"/>
        <v>0.1854594709106604</v>
      </c>
      <c r="Z41" s="14">
        <f t="shared" si="7"/>
        <v>0.14539690828629814</v>
      </c>
      <c r="AA41" s="14">
        <f t="shared" si="8"/>
        <v>3.1826254922288744E-2</v>
      </c>
      <c r="AB41" s="14">
        <f t="shared" si="9"/>
        <v>3.089110960726859E-2</v>
      </c>
      <c r="AC41" s="14">
        <f t="shared" si="10"/>
        <v>0.13427483483185929</v>
      </c>
      <c r="AD41" s="14">
        <f t="shared" si="11"/>
        <v>-2.4547774660667602E-2</v>
      </c>
      <c r="AE41" s="14">
        <f t="shared" si="12"/>
        <v>0.17331680813071226</v>
      </c>
    </row>
    <row r="42" spans="1:31" ht="15.75" thickBot="1" x14ac:dyDescent="0.3">
      <c r="A42" s="8">
        <v>41428</v>
      </c>
      <c r="B42" s="9">
        <v>28.58</v>
      </c>
      <c r="C42" s="9">
        <v>68.807199999999995</v>
      </c>
      <c r="D42" s="9">
        <v>28.234100000000002</v>
      </c>
      <c r="E42" s="9">
        <v>6.6790000000000002E-2</v>
      </c>
      <c r="F42" s="9">
        <v>1.8338099999999999</v>
      </c>
      <c r="G42" s="9">
        <v>4.57</v>
      </c>
      <c r="H42" s="9">
        <v>0.91</v>
      </c>
      <c r="I42" s="9">
        <v>1.79</v>
      </c>
      <c r="J42" s="9">
        <v>0.44500000000000001</v>
      </c>
      <c r="K42" s="12">
        <v>0.14000000000000001</v>
      </c>
      <c r="L42" s="10">
        <f t="shared" si="2"/>
        <v>3.7763253449527932E-2</v>
      </c>
      <c r="M42" s="10">
        <f t="shared" si="2"/>
        <v>3.4699404658968237E-2</v>
      </c>
      <c r="N42" s="10">
        <f t="shared" si="2"/>
        <v>2.3449280825890349E-2</v>
      </c>
      <c r="O42" s="10">
        <f t="shared" si="2"/>
        <v>-0.12280010506960858</v>
      </c>
      <c r="P42" s="10">
        <f t="shared" si="2"/>
        <v>-0.13635999717427646</v>
      </c>
      <c r="Q42" s="10">
        <f t="shared" si="13"/>
        <v>-6.7346938775510221E-2</v>
      </c>
      <c r="R42" s="10">
        <f t="shared" si="13"/>
        <v>-5.4644808743169442E-3</v>
      </c>
      <c r="S42" s="10">
        <f t="shared" si="13"/>
        <v>3.4682080924855523E-2</v>
      </c>
      <c r="T42" s="10">
        <f t="shared" si="13"/>
        <v>-1.111111111111112E-2</v>
      </c>
      <c r="U42" s="10">
        <f t="shared" si="13"/>
        <v>-9.6774193548387011E-2</v>
      </c>
      <c r="V42" s="14">
        <f t="shared" si="3"/>
        <v>3.7088265015450136E-2</v>
      </c>
      <c r="W42" s="14">
        <f t="shared" si="4"/>
        <v>2.929684428228899E-2</v>
      </c>
      <c r="X42" s="14">
        <f t="shared" si="5"/>
        <v>2.1597175194802195E-2</v>
      </c>
      <c r="Y42" s="14">
        <f t="shared" si="6"/>
        <v>-0.11730769509621425</v>
      </c>
      <c r="Z42" s="14">
        <f t="shared" si="7"/>
        <v>-0.11727388444477005</v>
      </c>
      <c r="AA42" s="14">
        <f t="shared" si="8"/>
        <v>-7.0531624772258703E-2</v>
      </c>
      <c r="AB42" s="14">
        <f t="shared" si="9"/>
        <v>-3.5012931706608727E-2</v>
      </c>
      <c r="AC42" s="14">
        <f t="shared" si="10"/>
        <v>6.9457425723572497E-3</v>
      </c>
      <c r="AD42" s="14">
        <f t="shared" si="11"/>
        <v>-3.5658885771778726E-2</v>
      </c>
      <c r="AE42" s="14">
        <f t="shared" si="12"/>
        <v>-0.10202881398910325</v>
      </c>
    </row>
    <row r="43" spans="1:31" ht="15.75" thickBot="1" x14ac:dyDescent="0.3">
      <c r="A43" s="8">
        <v>41395</v>
      </c>
      <c r="B43" s="9">
        <v>27.54</v>
      </c>
      <c r="C43" s="9">
        <v>66.499700000000004</v>
      </c>
      <c r="D43" s="9">
        <v>27.587199999999999</v>
      </c>
      <c r="E43" s="9">
        <v>7.6139999999999999E-2</v>
      </c>
      <c r="F43" s="9">
        <v>2.1233499999999998</v>
      </c>
      <c r="G43" s="9">
        <v>4.9000000000000004</v>
      </c>
      <c r="H43" s="9">
        <v>0.91500000000000004</v>
      </c>
      <c r="I43" s="9">
        <v>1.73</v>
      </c>
      <c r="J43" s="9">
        <v>0.45</v>
      </c>
      <c r="K43" s="12">
        <v>0.155</v>
      </c>
      <c r="L43" s="10">
        <f t="shared" si="2"/>
        <v>-0.13505025125628142</v>
      </c>
      <c r="M43" s="10">
        <f t="shared" si="2"/>
        <v>-8.9721056421122825E-2</v>
      </c>
      <c r="N43" s="10">
        <f t="shared" si="2"/>
        <v>-0.14705845978802615</v>
      </c>
      <c r="O43" s="10">
        <f t="shared" si="2"/>
        <v>-0.3214508510827912</v>
      </c>
      <c r="P43" s="10">
        <f t="shared" si="2"/>
        <v>9.999896390235806E-2</v>
      </c>
      <c r="Q43" s="10">
        <f t="shared" si="13"/>
        <v>4.7008547008547147E-2</v>
      </c>
      <c r="R43" s="10">
        <f t="shared" si="13"/>
        <v>-5.4347826086956564E-3</v>
      </c>
      <c r="S43" s="10">
        <f t="shared" si="13"/>
        <v>0</v>
      </c>
      <c r="T43" s="10">
        <f t="shared" si="13"/>
        <v>-7.2164948453608199E-2</v>
      </c>
      <c r="U43" s="10">
        <f t="shared" si="13"/>
        <v>6.8965517241379379E-2</v>
      </c>
      <c r="V43" s="14">
        <f t="shared" si="3"/>
        <v>-0.13572523969035921</v>
      </c>
      <c r="W43" s="14">
        <f t="shared" si="4"/>
        <v>-9.5123616797802069E-2</v>
      </c>
      <c r="X43" s="14">
        <f t="shared" si="5"/>
        <v>-0.14891056541911429</v>
      </c>
      <c r="Y43" s="14">
        <f t="shared" si="6"/>
        <v>-0.31595844110939686</v>
      </c>
      <c r="Z43" s="14">
        <f t="shared" si="7"/>
        <v>0.11908507663186448</v>
      </c>
      <c r="AA43" s="14">
        <f t="shared" si="8"/>
        <v>4.3823861011798665E-2</v>
      </c>
      <c r="AB43" s="14">
        <f t="shared" si="9"/>
        <v>-3.4983233440987437E-2</v>
      </c>
      <c r="AC43" s="14">
        <f t="shared" si="10"/>
        <v>-2.7736338352498273E-2</v>
      </c>
      <c r="AD43" s="14">
        <f t="shared" si="11"/>
        <v>-9.6712723114275798E-2</v>
      </c>
      <c r="AE43" s="14">
        <f t="shared" si="12"/>
        <v>6.3710896800663136E-2</v>
      </c>
    </row>
    <row r="44" spans="1:31" ht="15.75" thickBot="1" x14ac:dyDescent="0.3">
      <c r="A44" s="8">
        <v>41365</v>
      </c>
      <c r="B44" s="9">
        <v>31.84</v>
      </c>
      <c r="C44" s="9">
        <v>73.054199999999994</v>
      </c>
      <c r="D44" s="9">
        <v>32.343600000000002</v>
      </c>
      <c r="E44" s="9">
        <v>0.11221</v>
      </c>
      <c r="F44" s="9">
        <v>1.93032</v>
      </c>
      <c r="G44" s="9">
        <v>4.68</v>
      </c>
      <c r="H44" s="9">
        <v>0.92</v>
      </c>
      <c r="I44" s="9">
        <v>1.73</v>
      </c>
      <c r="J44" s="9">
        <v>0.48499999999999999</v>
      </c>
      <c r="K44" s="12">
        <v>0.14499999999999999</v>
      </c>
      <c r="L44" s="10">
        <f t="shared" si="2"/>
        <v>0.11601822642832102</v>
      </c>
      <c r="M44" s="10">
        <f t="shared" si="2"/>
        <v>7.9988468958584219E-2</v>
      </c>
      <c r="N44" s="10">
        <f t="shared" si="2"/>
        <v>0.1024661269706009</v>
      </c>
      <c r="O44" s="10">
        <f t="shared" si="2"/>
        <v>0.1506357670221494</v>
      </c>
      <c r="P44" s="10">
        <f t="shared" si="2"/>
        <v>-4.9743037263462507E-3</v>
      </c>
      <c r="Q44" s="10">
        <f t="shared" si="13"/>
        <v>0.10377358490566026</v>
      </c>
      <c r="R44" s="10">
        <f t="shared" si="13"/>
        <v>5.7471264367816147E-2</v>
      </c>
      <c r="S44" s="10">
        <f t="shared" si="13"/>
        <v>-1.9830028328611853E-2</v>
      </c>
      <c r="T44" s="10">
        <f t="shared" si="13"/>
        <v>0.10227272727272724</v>
      </c>
      <c r="U44" s="10">
        <f t="shared" si="13"/>
        <v>-0.56060606060606066</v>
      </c>
      <c r="V44" s="14">
        <f t="shared" si="3"/>
        <v>0.11534323799424323</v>
      </c>
      <c r="W44" s="14">
        <f t="shared" si="4"/>
        <v>7.4585908581904975E-2</v>
      </c>
      <c r="X44" s="14">
        <f t="shared" si="5"/>
        <v>0.10061402133951275</v>
      </c>
      <c r="Y44" s="14">
        <f t="shared" si="6"/>
        <v>0.15612817699554371</v>
      </c>
      <c r="Z44" s="14">
        <f t="shared" si="7"/>
        <v>1.4111809003160166E-2</v>
      </c>
      <c r="AA44" s="14">
        <f t="shared" si="8"/>
        <v>0.10058889890891178</v>
      </c>
      <c r="AB44" s="14">
        <f t="shared" si="9"/>
        <v>2.7922813535524366E-2</v>
      </c>
      <c r="AC44" s="14">
        <f t="shared" si="10"/>
        <v>-4.7566366681110125E-2</v>
      </c>
      <c r="AD44" s="14">
        <f t="shared" si="11"/>
        <v>7.7724952612059639E-2</v>
      </c>
      <c r="AE44" s="14">
        <f t="shared" si="12"/>
        <v>-0.56586068104677689</v>
      </c>
    </row>
    <row r="45" spans="1:31" ht="15.75" thickBot="1" x14ac:dyDescent="0.3">
      <c r="A45" s="8">
        <v>41334</v>
      </c>
      <c r="B45" s="9">
        <v>28.53</v>
      </c>
      <c r="C45" s="9">
        <v>67.643500000000003</v>
      </c>
      <c r="D45" s="9">
        <v>29.337499999999999</v>
      </c>
      <c r="E45" s="9">
        <v>9.7519999999999996E-2</v>
      </c>
      <c r="F45" s="9">
        <v>1.93997</v>
      </c>
      <c r="G45" s="9">
        <v>4.24</v>
      </c>
      <c r="H45" s="9">
        <v>0.87</v>
      </c>
      <c r="I45" s="9">
        <v>1.7649999999999999</v>
      </c>
      <c r="J45" s="9">
        <v>0.44</v>
      </c>
      <c r="K45" s="12">
        <v>0.33</v>
      </c>
      <c r="L45" s="10">
        <f t="shared" si="2"/>
        <v>-6.6155988857937928E-3</v>
      </c>
      <c r="M45" s="10">
        <f t="shared" si="2"/>
        <v>1.1000261555132148E-2</v>
      </c>
      <c r="N45" s="10">
        <f t="shared" si="2"/>
        <v>2.1191352201805118E-2</v>
      </c>
      <c r="O45" s="10">
        <f t="shared" si="2"/>
        <v>0.21671865252651276</v>
      </c>
      <c r="P45" s="10">
        <f t="shared" si="2"/>
        <v>-0.14468306490368726</v>
      </c>
      <c r="Q45" s="10">
        <f t="shared" si="13"/>
        <v>1.6786570743405345E-2</v>
      </c>
      <c r="R45" s="10">
        <f t="shared" si="13"/>
        <v>2.3529411764705903E-2</v>
      </c>
      <c r="S45" s="10">
        <f t="shared" si="13"/>
        <v>2.0231213872832325E-2</v>
      </c>
      <c r="T45" s="10">
        <f t="shared" si="13"/>
        <v>1.1494252873563229E-2</v>
      </c>
      <c r="U45" s="10">
        <f t="shared" si="13"/>
        <v>-0.40540540540540543</v>
      </c>
      <c r="V45" s="14">
        <f t="shared" si="3"/>
        <v>-7.2905873198715878E-3</v>
      </c>
      <c r="W45" s="14">
        <f t="shared" si="4"/>
        <v>5.5977011784529001E-3</v>
      </c>
      <c r="X45" s="14">
        <f t="shared" si="5"/>
        <v>1.9339246570716964E-2</v>
      </c>
      <c r="Y45" s="14">
        <f t="shared" si="6"/>
        <v>0.22221106249990707</v>
      </c>
      <c r="Z45" s="14">
        <f t="shared" si="7"/>
        <v>-0.12559695217418085</v>
      </c>
      <c r="AA45" s="14">
        <f t="shared" si="8"/>
        <v>1.3601884746656861E-2</v>
      </c>
      <c r="AB45" s="14">
        <f t="shared" si="9"/>
        <v>-6.0190390675858782E-3</v>
      </c>
      <c r="AC45" s="14">
        <f t="shared" si="10"/>
        <v>-7.5051244796659478E-3</v>
      </c>
      <c r="AD45" s="14">
        <f t="shared" si="11"/>
        <v>-1.3053521787104373E-2</v>
      </c>
      <c r="AE45" s="14">
        <f t="shared" si="12"/>
        <v>-0.41066002584612166</v>
      </c>
    </row>
    <row r="46" spans="1:31" ht="15.75" thickBot="1" x14ac:dyDescent="0.3">
      <c r="A46" s="8">
        <v>41306</v>
      </c>
      <c r="B46" s="9">
        <v>28.72</v>
      </c>
      <c r="C46" s="9">
        <v>66.907499999999999</v>
      </c>
      <c r="D46" s="9">
        <v>28.7287</v>
      </c>
      <c r="E46" s="9">
        <v>8.0149999999999999E-2</v>
      </c>
      <c r="F46" s="9">
        <v>2.2681300000000002</v>
      </c>
      <c r="G46" s="9">
        <v>4.17</v>
      </c>
      <c r="H46" s="9">
        <v>0.85</v>
      </c>
      <c r="I46" s="9">
        <v>1.73</v>
      </c>
      <c r="J46" s="9">
        <v>0.435</v>
      </c>
      <c r="K46" s="12">
        <v>0.55500000000000005</v>
      </c>
      <c r="L46" s="10">
        <f t="shared" si="2"/>
        <v>8.0511662904439452E-2</v>
      </c>
      <c r="M46" s="10">
        <f t="shared" si="2"/>
        <v>4.3754787239851052E-2</v>
      </c>
      <c r="N46" s="10">
        <f t="shared" si="2"/>
        <v>0.103799501289041</v>
      </c>
      <c r="O46" s="10">
        <f t="shared" si="2"/>
        <v>3.4460505937016078E-2</v>
      </c>
      <c r="P46" s="10">
        <f t="shared" si="2"/>
        <v>0.11904738410530689</v>
      </c>
      <c r="Q46" s="10">
        <f t="shared" si="13"/>
        <v>0</v>
      </c>
      <c r="R46" s="10">
        <f t="shared" si="13"/>
        <v>-7.1038251366120284E-2</v>
      </c>
      <c r="S46" s="10">
        <f t="shared" si="13"/>
        <v>8.1249999999999933E-2</v>
      </c>
      <c r="T46" s="10">
        <f t="shared" si="13"/>
        <v>-4.3956043956043994E-2</v>
      </c>
      <c r="U46" s="10">
        <f t="shared" si="13"/>
        <v>-0.18382352941176469</v>
      </c>
      <c r="V46" s="14">
        <f t="shared" si="3"/>
        <v>7.9836674470361663E-2</v>
      </c>
      <c r="W46" s="14">
        <f t="shared" si="4"/>
        <v>3.8352226863171801E-2</v>
      </c>
      <c r="X46" s="14">
        <f t="shared" si="5"/>
        <v>0.10194739565795286</v>
      </c>
      <c r="Y46" s="14">
        <f t="shared" si="6"/>
        <v>3.9952915910410405E-2</v>
      </c>
      <c r="Z46" s="14">
        <f t="shared" si="7"/>
        <v>0.1381334968348133</v>
      </c>
      <c r="AA46" s="14">
        <f t="shared" si="8"/>
        <v>-3.1846859967484837E-3</v>
      </c>
      <c r="AB46" s="14">
        <f t="shared" si="9"/>
        <v>-0.10058670219841206</v>
      </c>
      <c r="AC46" s="14">
        <f t="shared" si="10"/>
        <v>5.351366164750166E-2</v>
      </c>
      <c r="AD46" s="14">
        <f t="shared" si="11"/>
        <v>-6.8503818616711593E-2</v>
      </c>
      <c r="AE46" s="14">
        <f t="shared" si="12"/>
        <v>-0.18907814985248095</v>
      </c>
    </row>
    <row r="47" spans="1:31" ht="15.75" thickBot="1" x14ac:dyDescent="0.3">
      <c r="A47" s="8">
        <v>41275</v>
      </c>
      <c r="B47" s="9">
        <v>26.58</v>
      </c>
      <c r="C47" s="9">
        <v>64.102699999999999</v>
      </c>
      <c r="D47" s="9">
        <v>26.027100000000001</v>
      </c>
      <c r="E47" s="9">
        <v>7.7479999999999993E-2</v>
      </c>
      <c r="F47" s="9">
        <v>2.02684</v>
      </c>
      <c r="G47" s="9">
        <v>4.17</v>
      </c>
      <c r="H47" s="9">
        <v>0.91500000000000004</v>
      </c>
      <c r="I47" s="9">
        <v>1.6</v>
      </c>
      <c r="J47" s="9">
        <v>0.45500000000000002</v>
      </c>
      <c r="K47" s="12">
        <v>0.68</v>
      </c>
      <c r="L47" s="10">
        <f t="shared" si="2"/>
        <v>6.1077844311377145E-2</v>
      </c>
      <c r="M47" s="10">
        <f t="shared" si="2"/>
        <v>3.6507456556644058E-2</v>
      </c>
      <c r="N47" s="10">
        <f t="shared" si="2"/>
        <v>9.439872845543501E-2</v>
      </c>
      <c r="O47" s="10">
        <f t="shared" si="2"/>
        <v>0.16005390028447358</v>
      </c>
      <c r="P47" s="10">
        <f t="shared" si="2"/>
        <v>0.28049227347965078</v>
      </c>
      <c r="Q47" s="10">
        <f t="shared" si="13"/>
        <v>9.1623036649214687E-2</v>
      </c>
      <c r="R47" s="10">
        <f t="shared" si="13"/>
        <v>6.3953488372093081E-2</v>
      </c>
      <c r="S47" s="10">
        <f t="shared" si="13"/>
        <v>6.6666666666666721E-2</v>
      </c>
      <c r="T47" s="10">
        <f t="shared" si="13"/>
        <v>-3.1914893617021191E-2</v>
      </c>
      <c r="U47" s="10">
        <f t="shared" si="13"/>
        <v>-0.45161290322580638</v>
      </c>
      <c r="V47" s="14">
        <f t="shared" si="3"/>
        <v>6.040285587729935E-2</v>
      </c>
      <c r="W47" s="14">
        <f t="shared" si="4"/>
        <v>3.110489617996481E-2</v>
      </c>
      <c r="X47" s="14">
        <f t="shared" si="5"/>
        <v>9.2546622824346864E-2</v>
      </c>
      <c r="Y47" s="14">
        <f t="shared" si="6"/>
        <v>0.16554631025786792</v>
      </c>
      <c r="Z47" s="14">
        <f t="shared" si="7"/>
        <v>0.29957838620915722</v>
      </c>
      <c r="AA47" s="14">
        <f t="shared" si="8"/>
        <v>8.8438350652466205E-2</v>
      </c>
      <c r="AB47" s="14">
        <f t="shared" si="9"/>
        <v>3.44050375398013E-2</v>
      </c>
      <c r="AC47" s="14">
        <f t="shared" si="10"/>
        <v>3.8930328314168448E-2</v>
      </c>
      <c r="AD47" s="14">
        <f t="shared" si="11"/>
        <v>-5.6462668277688796E-2</v>
      </c>
      <c r="AE47" s="14">
        <f t="shared" si="12"/>
        <v>-0.45686752366652261</v>
      </c>
    </row>
    <row r="48" spans="1:31" ht="15.75" thickBot="1" x14ac:dyDescent="0.3">
      <c r="A48" s="8">
        <v>41246</v>
      </c>
      <c r="B48" s="9">
        <v>25.05</v>
      </c>
      <c r="C48" s="9">
        <v>61.844900000000003</v>
      </c>
      <c r="D48" s="9">
        <v>23.7821</v>
      </c>
      <c r="E48" s="9">
        <v>6.6790000000000002E-2</v>
      </c>
      <c r="F48" s="9">
        <v>1.5828599999999999</v>
      </c>
      <c r="G48" s="9">
        <v>3.82</v>
      </c>
      <c r="H48" s="9">
        <v>0.86</v>
      </c>
      <c r="I48" s="9">
        <v>1.5</v>
      </c>
      <c r="J48" s="9">
        <v>0.47</v>
      </c>
      <c r="K48" s="12">
        <v>1.24</v>
      </c>
      <c r="L48" s="10">
        <f t="shared" si="2"/>
        <v>2.8325123152709412E-2</v>
      </c>
      <c r="M48" s="10">
        <f t="shared" si="2"/>
        <v>4.1715865200789057E-2</v>
      </c>
      <c r="N48" s="10">
        <f t="shared" si="2"/>
        <v>2.8806637769183543E-2</v>
      </c>
      <c r="O48" s="10">
        <f t="shared" si="2"/>
        <v>-0.16668746101060508</v>
      </c>
      <c r="P48" s="10">
        <f t="shared" si="2"/>
        <v>9.2260215890180262E-3</v>
      </c>
      <c r="Q48" s="10">
        <f t="shared" si="13"/>
        <v>-8.6124401913875576E-2</v>
      </c>
      <c r="R48" s="10">
        <f t="shared" si="13"/>
        <v>0</v>
      </c>
      <c r="S48" s="10">
        <f t="shared" si="13"/>
        <v>7.1428571428571494E-2</v>
      </c>
      <c r="T48" s="10">
        <f t="shared" si="13"/>
        <v>1.0752688172042901E-2</v>
      </c>
      <c r="U48" s="10">
        <f t="shared" si="13"/>
        <v>-8.0000000000000071E-3</v>
      </c>
      <c r="V48" s="14">
        <f t="shared" si="3"/>
        <v>2.7650134718631616E-2</v>
      </c>
      <c r="W48" s="14">
        <f t="shared" si="4"/>
        <v>3.6313304824109813E-2</v>
      </c>
      <c r="X48" s="14">
        <f t="shared" si="5"/>
        <v>2.6954532138095389E-2</v>
      </c>
      <c r="Y48" s="14">
        <f t="shared" si="6"/>
        <v>-0.16119505103721077</v>
      </c>
      <c r="Z48" s="14">
        <f t="shared" si="7"/>
        <v>2.8312134318524442E-2</v>
      </c>
      <c r="AA48" s="14">
        <f t="shared" si="8"/>
        <v>-8.9309087910624058E-2</v>
      </c>
      <c r="AB48" s="14">
        <f t="shared" si="9"/>
        <v>-2.9548450832291781E-2</v>
      </c>
      <c r="AC48" s="14">
        <f t="shared" si="10"/>
        <v>4.3692233076073221E-2</v>
      </c>
      <c r="AD48" s="14">
        <f t="shared" si="11"/>
        <v>-1.3795086488624701E-2</v>
      </c>
      <c r="AE48" s="14">
        <f t="shared" si="12"/>
        <v>-1.325462044071625E-2</v>
      </c>
    </row>
    <row r="49" spans="1:31" ht="15.75" thickBot="1" x14ac:dyDescent="0.3">
      <c r="A49" s="8">
        <v>41214</v>
      </c>
      <c r="B49" s="9">
        <v>24.36</v>
      </c>
      <c r="C49" s="9">
        <v>59.368299999999998</v>
      </c>
      <c r="D49" s="9">
        <v>23.116199999999999</v>
      </c>
      <c r="E49" s="9">
        <v>8.0149999999999999E-2</v>
      </c>
      <c r="F49" s="9">
        <v>1.56839</v>
      </c>
      <c r="G49" s="9">
        <v>4.18</v>
      </c>
      <c r="H49" s="9">
        <v>0.86</v>
      </c>
      <c r="I49" s="9">
        <v>1.4</v>
      </c>
      <c r="J49" s="9">
        <v>0.46500000000000002</v>
      </c>
      <c r="K49" s="12">
        <v>1.25</v>
      </c>
      <c r="L49" s="10">
        <f t="shared" si="2"/>
        <v>-4.2829076620825142E-2</v>
      </c>
      <c r="M49" s="10">
        <f t="shared" si="2"/>
        <v>3.3592275604643507E-2</v>
      </c>
      <c r="N49" s="10">
        <f t="shared" si="2"/>
        <v>-5.7773828545341924E-2</v>
      </c>
      <c r="O49" s="10">
        <f t="shared" si="2"/>
        <v>-0.18917551846231659</v>
      </c>
      <c r="P49" s="10">
        <f t="shared" si="2"/>
        <v>0.337452139135477</v>
      </c>
      <c r="Q49" s="10">
        <f t="shared" si="13"/>
        <v>-1.4150943396226532E-2</v>
      </c>
      <c r="R49" s="10">
        <f t="shared" si="13"/>
        <v>-2.2727272727272749E-2</v>
      </c>
      <c r="S49" s="10">
        <f t="shared" si="13"/>
        <v>3.5842293906809273E-3</v>
      </c>
      <c r="T49" s="10">
        <f t="shared" si="13"/>
        <v>-1.0638297872340318E-2</v>
      </c>
      <c r="U49" s="10">
        <f t="shared" si="13"/>
        <v>-3.1007751937984523E-2</v>
      </c>
      <c r="V49" s="14">
        <f t="shared" si="3"/>
        <v>-4.3504065054902938E-2</v>
      </c>
      <c r="W49" s="14">
        <f t="shared" si="4"/>
        <v>2.8189715227964259E-2</v>
      </c>
      <c r="X49" s="14">
        <f t="shared" si="5"/>
        <v>-5.9625934176430077E-2</v>
      </c>
      <c r="Y49" s="14">
        <f t="shared" si="6"/>
        <v>-0.18368310848892228</v>
      </c>
      <c r="Z49" s="14">
        <f t="shared" si="7"/>
        <v>0.35653825186498345</v>
      </c>
      <c r="AA49" s="14">
        <f t="shared" si="8"/>
        <v>-1.7335629392975015E-2</v>
      </c>
      <c r="AB49" s="14">
        <f t="shared" si="9"/>
        <v>-5.227572355956453E-2</v>
      </c>
      <c r="AC49" s="14">
        <f t="shared" si="10"/>
        <v>-2.4152108961817347E-2</v>
      </c>
      <c r="AD49" s="14">
        <f t="shared" si="11"/>
        <v>-3.5186072533007921E-2</v>
      </c>
      <c r="AE49" s="14">
        <f t="shared" si="12"/>
        <v>-3.6262372378700766E-2</v>
      </c>
    </row>
    <row r="50" spans="1:31" ht="15.75" thickBot="1" x14ac:dyDescent="0.3">
      <c r="A50" s="8">
        <v>41183</v>
      </c>
      <c r="B50" s="9">
        <v>25.45</v>
      </c>
      <c r="C50" s="9">
        <v>57.438800000000001</v>
      </c>
      <c r="D50" s="9">
        <v>24.5336</v>
      </c>
      <c r="E50" s="9">
        <v>9.8849999999999993E-2</v>
      </c>
      <c r="F50" s="9">
        <v>1.1726700000000001</v>
      </c>
      <c r="G50" s="9">
        <v>4.24</v>
      </c>
      <c r="H50" s="9">
        <v>0.88</v>
      </c>
      <c r="I50" s="9">
        <v>1.395</v>
      </c>
      <c r="J50" s="9">
        <v>0.47</v>
      </c>
      <c r="K50" s="12">
        <v>1.29</v>
      </c>
      <c r="L50" s="10">
        <f t="shared" si="2"/>
        <v>2.8282828282828253E-2</v>
      </c>
      <c r="M50" s="10">
        <f t="shared" si="2"/>
        <v>3.5502393207077841E-2</v>
      </c>
      <c r="N50" s="10">
        <f t="shared" si="2"/>
        <v>1.1769945810410637E-2</v>
      </c>
      <c r="O50" s="10">
        <f t="shared" si="2"/>
        <v>8.8177014531043471E-2</v>
      </c>
      <c r="P50" s="10">
        <f t="shared" si="2"/>
        <v>7.0481806729593047E-2</v>
      </c>
      <c r="Q50" s="10">
        <f t="shared" si="13"/>
        <v>4.691358024691368E-2</v>
      </c>
      <c r="R50" s="10">
        <f t="shared" si="13"/>
        <v>5.7142857142857195E-3</v>
      </c>
      <c r="S50" s="10">
        <f t="shared" si="13"/>
        <v>2.1978021978021997E-2</v>
      </c>
      <c r="T50" s="10">
        <f t="shared" si="13"/>
        <v>9.3023255813953445E-2</v>
      </c>
      <c r="U50" s="10">
        <f t="shared" si="13"/>
        <v>0.11206896551724149</v>
      </c>
      <c r="V50" s="14">
        <f t="shared" si="3"/>
        <v>2.7607839848750457E-2</v>
      </c>
      <c r="W50" s="14">
        <f t="shared" si="4"/>
        <v>3.0099832830398594E-2</v>
      </c>
      <c r="X50" s="14">
        <f t="shared" si="5"/>
        <v>9.9178401793224846E-3</v>
      </c>
      <c r="Y50" s="14">
        <f t="shared" si="6"/>
        <v>9.3669424504437798E-2</v>
      </c>
      <c r="Z50" s="14">
        <f t="shared" si="7"/>
        <v>8.9567919459099463E-2</v>
      </c>
      <c r="AA50" s="14">
        <f t="shared" si="8"/>
        <v>4.3728894250165198E-2</v>
      </c>
      <c r="AB50" s="14">
        <f t="shared" si="9"/>
        <v>-2.3834165118006061E-2</v>
      </c>
      <c r="AC50" s="14">
        <f t="shared" si="10"/>
        <v>-5.7583163744762758E-3</v>
      </c>
      <c r="AD50" s="14">
        <f t="shared" si="11"/>
        <v>6.8475481153285847E-2</v>
      </c>
      <c r="AE50" s="14">
        <f t="shared" si="12"/>
        <v>0.10681434507652525</v>
      </c>
    </row>
    <row r="51" spans="1:31" ht="15.75" thickBot="1" x14ac:dyDescent="0.3">
      <c r="A51" s="8">
        <v>41155</v>
      </c>
      <c r="B51" s="9">
        <v>24.75</v>
      </c>
      <c r="C51" s="9">
        <v>55.469499999999996</v>
      </c>
      <c r="D51" s="9">
        <v>24.248200000000001</v>
      </c>
      <c r="E51" s="9">
        <v>9.0840000000000004E-2</v>
      </c>
      <c r="F51" s="9">
        <v>1.0954600000000001</v>
      </c>
      <c r="G51" s="9">
        <v>4.05</v>
      </c>
      <c r="H51" s="9">
        <v>0.875</v>
      </c>
      <c r="I51" s="9">
        <v>1.365</v>
      </c>
      <c r="J51" s="9">
        <v>0.43</v>
      </c>
      <c r="K51" s="12">
        <v>1.1599999999999999</v>
      </c>
      <c r="L51" s="10">
        <f t="shared" si="2"/>
        <v>-2.8203062046736616E-3</v>
      </c>
      <c r="M51" s="10">
        <f t="shared" si="2"/>
        <v>1.881715492699047E-2</v>
      </c>
      <c r="N51" s="10">
        <f t="shared" si="2"/>
        <v>1.110842388811519E-2</v>
      </c>
      <c r="O51" s="10">
        <f t="shared" si="2"/>
        <v>0.19306540583136333</v>
      </c>
      <c r="P51" s="10">
        <f t="shared" si="2"/>
        <v>-0.22525389685705394</v>
      </c>
      <c r="Q51" s="10">
        <f t="shared" si="13"/>
        <v>5.1948051948051875E-2</v>
      </c>
      <c r="R51" s="10">
        <f t="shared" si="13"/>
        <v>-4.8913043478260913E-2</v>
      </c>
      <c r="S51" s="10">
        <f t="shared" si="13"/>
        <v>4.5977011494252915E-2</v>
      </c>
      <c r="T51" s="10">
        <f t="shared" si="13"/>
        <v>0.14666666666666664</v>
      </c>
      <c r="U51" s="10">
        <f t="shared" si="13"/>
        <v>7.4074074074073931E-2</v>
      </c>
      <c r="V51" s="14">
        <f t="shared" si="3"/>
        <v>-3.4952946387514566E-3</v>
      </c>
      <c r="W51" s="14">
        <f t="shared" si="4"/>
        <v>1.3414594550311222E-2</v>
      </c>
      <c r="X51" s="14">
        <f t="shared" si="5"/>
        <v>9.256318257027038E-3</v>
      </c>
      <c r="Y51" s="14">
        <f t="shared" si="6"/>
        <v>0.19855781580475768</v>
      </c>
      <c r="Z51" s="14">
        <f>P51-P$84</f>
        <v>-0.20616778412754752</v>
      </c>
      <c r="AA51" s="14">
        <f t="shared" si="8"/>
        <v>4.8763365951303393E-2</v>
      </c>
      <c r="AB51" s="14">
        <f t="shared" si="9"/>
        <v>-7.8461494310552687E-2</v>
      </c>
      <c r="AC51" s="14">
        <f t="shared" si="10"/>
        <v>1.8240673141754642E-2</v>
      </c>
      <c r="AD51" s="14">
        <f t="shared" si="11"/>
        <v>0.12211889200599904</v>
      </c>
      <c r="AE51" s="14">
        <f t="shared" si="12"/>
        <v>6.8819453633357688E-2</v>
      </c>
    </row>
    <row r="52" spans="1:31" ht="15.75" thickBot="1" x14ac:dyDescent="0.3">
      <c r="A52" s="8">
        <v>41122</v>
      </c>
      <c r="B52" s="9">
        <v>24.82</v>
      </c>
      <c r="C52" s="9">
        <v>54.445</v>
      </c>
      <c r="D52" s="9">
        <v>23.9818</v>
      </c>
      <c r="E52" s="9">
        <v>7.6139999999999999E-2</v>
      </c>
      <c r="F52" s="9">
        <v>1.4139600000000001</v>
      </c>
      <c r="G52" s="9">
        <v>3.85</v>
      </c>
      <c r="H52" s="9">
        <v>0.92</v>
      </c>
      <c r="I52" s="9">
        <v>1.3049999999999999</v>
      </c>
      <c r="J52" s="9">
        <v>0.375</v>
      </c>
      <c r="K52" s="12">
        <v>1.08</v>
      </c>
      <c r="L52" s="10">
        <f t="shared" si="2"/>
        <v>5.4375531011045079E-2</v>
      </c>
      <c r="M52" s="10">
        <f t="shared" si="2"/>
        <v>-4.8497029010835351E-2</v>
      </c>
      <c r="N52" s="10">
        <f t="shared" si="2"/>
        <v>9.2075916340528599E-3</v>
      </c>
      <c r="O52" s="10">
        <f t="shared" si="2"/>
        <v>-0.46732894920945856</v>
      </c>
      <c r="P52" s="10">
        <f t="shared" si="2"/>
        <v>-5.7875028317852864E-2</v>
      </c>
      <c r="Q52" s="10">
        <f t="shared" si="13"/>
        <v>0</v>
      </c>
      <c r="R52" s="10">
        <f t="shared" si="13"/>
        <v>-3.1578947368420963E-2</v>
      </c>
      <c r="S52" s="10">
        <f t="shared" si="13"/>
        <v>4.3999999999999949E-2</v>
      </c>
      <c r="T52" s="10">
        <f t="shared" si="13"/>
        <v>7.1428571428571494E-2</v>
      </c>
      <c r="U52" s="10">
        <f t="shared" si="13"/>
        <v>-3.1390134529147913E-2</v>
      </c>
      <c r="V52" s="14">
        <f t="shared" si="3"/>
        <v>5.3700542576967283E-2</v>
      </c>
      <c r="W52" s="14">
        <f t="shared" si="4"/>
        <v>-5.3899589387514601E-2</v>
      </c>
      <c r="X52" s="14">
        <f t="shared" si="5"/>
        <v>7.3554860029647071E-3</v>
      </c>
      <c r="Y52" s="14">
        <f t="shared" si="6"/>
        <v>-0.46183653923606421</v>
      </c>
      <c r="Z52" s="14">
        <f t="shared" si="7"/>
        <v>-3.8788915588346448E-2</v>
      </c>
      <c r="AA52" s="14">
        <f t="shared" si="8"/>
        <v>-3.1846859967484837E-3</v>
      </c>
      <c r="AB52" s="14">
        <f t="shared" si="9"/>
        <v>-6.1127398200712744E-2</v>
      </c>
      <c r="AC52" s="14">
        <f t="shared" si="10"/>
        <v>1.6263661647501676E-2</v>
      </c>
      <c r="AD52" s="14">
        <f t="shared" si="11"/>
        <v>4.6880796767903896E-2</v>
      </c>
      <c r="AE52" s="14">
        <f t="shared" si="12"/>
        <v>-3.6644754969864156E-2</v>
      </c>
    </row>
    <row r="53" spans="1:31" ht="15.75" thickBot="1" x14ac:dyDescent="0.3">
      <c r="A53" s="8">
        <v>41092</v>
      </c>
      <c r="B53" s="9">
        <v>23.54</v>
      </c>
      <c r="C53" s="9">
        <v>57.22</v>
      </c>
      <c r="D53" s="9">
        <v>23.763000000000002</v>
      </c>
      <c r="E53" s="9">
        <v>0.14294000000000001</v>
      </c>
      <c r="F53" s="9">
        <v>1.50082</v>
      </c>
      <c r="G53" s="9">
        <v>3.85</v>
      </c>
      <c r="H53" s="9">
        <v>0.95</v>
      </c>
      <c r="I53" s="9">
        <v>1.25</v>
      </c>
      <c r="J53" s="9">
        <v>0.35</v>
      </c>
      <c r="K53" s="12">
        <v>1.115</v>
      </c>
      <c r="L53" s="10">
        <f t="shared" si="2"/>
        <v>6.8542896050839672E-2</v>
      </c>
      <c r="M53" s="10">
        <f t="shared" si="2"/>
        <v>8.3426900872686977E-2</v>
      </c>
      <c r="N53" s="10">
        <f t="shared" si="2"/>
        <v>6.1170355286426302E-2</v>
      </c>
      <c r="O53" s="10">
        <f t="shared" si="2"/>
        <v>-0.18936085748312809</v>
      </c>
      <c r="P53" s="10">
        <f t="shared" si="2"/>
        <v>-5.0258188629575283E-2</v>
      </c>
      <c r="Q53" s="10">
        <f t="shared" si="13"/>
        <v>1.3157894736842176E-2</v>
      </c>
      <c r="R53" s="10">
        <f t="shared" si="13"/>
        <v>4.972375690607727E-2</v>
      </c>
      <c r="S53" s="10">
        <f t="shared" si="13"/>
        <v>7.2961373390557901E-2</v>
      </c>
      <c r="T53" s="10">
        <f t="shared" si="13"/>
        <v>0</v>
      </c>
      <c r="U53" s="10">
        <f t="shared" si="13"/>
        <v>8.780487804878058E-2</v>
      </c>
      <c r="V53" s="14">
        <f t="shared" si="3"/>
        <v>6.7867907616761883E-2</v>
      </c>
      <c r="W53" s="14">
        <f t="shared" si="4"/>
        <v>7.8024340496007732E-2</v>
      </c>
      <c r="X53" s="14">
        <f t="shared" si="5"/>
        <v>5.9318249655338148E-2</v>
      </c>
      <c r="Y53" s="14">
        <f t="shared" si="6"/>
        <v>-0.18386844750973375</v>
      </c>
      <c r="Z53" s="14">
        <f t="shared" si="7"/>
        <v>-3.1172075900068867E-2</v>
      </c>
      <c r="AA53" s="14">
        <f t="shared" si="8"/>
        <v>9.973208740093692E-3</v>
      </c>
      <c r="AB53" s="14">
        <f t="shared" si="9"/>
        <v>2.0175306073785489E-2</v>
      </c>
      <c r="AC53" s="14">
        <f t="shared" si="10"/>
        <v>4.5225035038059629E-2</v>
      </c>
      <c r="AD53" s="14">
        <f t="shared" si="11"/>
        <v>-2.4547774660667602E-2</v>
      </c>
      <c r="AE53" s="14">
        <f t="shared" si="12"/>
        <v>8.2550257608064337E-2</v>
      </c>
    </row>
    <row r="54" spans="1:31" ht="15.75" thickBot="1" x14ac:dyDescent="0.3">
      <c r="A54" s="8">
        <v>41061</v>
      </c>
      <c r="B54" s="9">
        <v>22.03</v>
      </c>
      <c r="C54" s="9">
        <v>52.813899999999997</v>
      </c>
      <c r="D54" s="9">
        <v>22.3932</v>
      </c>
      <c r="E54" s="9">
        <v>0.17632999999999999</v>
      </c>
      <c r="F54" s="9">
        <v>1.5802400000000001</v>
      </c>
      <c r="G54" s="9">
        <v>3.8</v>
      </c>
      <c r="H54" s="9">
        <v>0.90500000000000003</v>
      </c>
      <c r="I54" s="9">
        <v>1.165</v>
      </c>
      <c r="J54" s="9">
        <v>0.35</v>
      </c>
      <c r="K54" s="12">
        <v>1.0249999999999999</v>
      </c>
      <c r="L54" s="10">
        <f t="shared" si="2"/>
        <v>5.4066985645933138E-2</v>
      </c>
      <c r="M54" s="10">
        <f t="shared" si="2"/>
        <v>7.4899559977042202E-2</v>
      </c>
      <c r="N54" s="10">
        <f t="shared" si="2"/>
        <v>4.7154988590026647E-2</v>
      </c>
      <c r="O54" s="10">
        <f t="shared" si="2"/>
        <v>-0.14841108857336041</v>
      </c>
      <c r="P54" s="10">
        <f t="shared" si="2"/>
        <v>-0.29352330795470294</v>
      </c>
      <c r="Q54" s="10">
        <f t="shared" si="13"/>
        <v>-2.0618556701030948E-2</v>
      </c>
      <c r="R54" s="10">
        <f t="shared" si="13"/>
        <v>5.5555555555555601E-3</v>
      </c>
      <c r="S54" s="10">
        <f t="shared" si="13"/>
        <v>-2.5104602510460271E-2</v>
      </c>
      <c r="T54" s="10">
        <f t="shared" si="13"/>
        <v>-2.7777777777777804E-2</v>
      </c>
      <c r="U54" s="10">
        <f t="shared" si="13"/>
        <v>-0.11255411255411266</v>
      </c>
      <c r="V54" s="14">
        <f t="shared" si="3"/>
        <v>5.3391997211855342E-2</v>
      </c>
      <c r="W54" s="14">
        <f t="shared" si="4"/>
        <v>6.9496999600362958E-2</v>
      </c>
      <c r="X54" s="14">
        <f t="shared" si="5"/>
        <v>4.5302882958938494E-2</v>
      </c>
      <c r="Y54" s="14">
        <f t="shared" si="6"/>
        <v>-0.1429186785999661</v>
      </c>
      <c r="Z54" s="14">
        <f t="shared" si="7"/>
        <v>-0.2744371952251965</v>
      </c>
      <c r="AA54" s="14">
        <f t="shared" si="8"/>
        <v>-2.3803242697779434E-2</v>
      </c>
      <c r="AB54" s="14">
        <f t="shared" si="9"/>
        <v>-2.3992895276736221E-2</v>
      </c>
      <c r="AC54" s="14">
        <f t="shared" si="10"/>
        <v>-5.2840940862958541E-2</v>
      </c>
      <c r="AD54" s="14">
        <f t="shared" si="11"/>
        <v>-5.2325552438445402E-2</v>
      </c>
      <c r="AE54" s="14">
        <f t="shared" si="12"/>
        <v>-0.1178087329948289</v>
      </c>
    </row>
    <row r="55" spans="1:31" ht="15.75" thickBot="1" x14ac:dyDescent="0.3">
      <c r="A55" s="8">
        <v>41030</v>
      </c>
      <c r="B55" s="9">
        <v>20.9</v>
      </c>
      <c r="C55" s="9">
        <v>49.133800000000001</v>
      </c>
      <c r="D55" s="9">
        <v>21.384799999999998</v>
      </c>
      <c r="E55" s="9">
        <v>0.20705999999999999</v>
      </c>
      <c r="F55" s="9">
        <v>2.2367900000000001</v>
      </c>
      <c r="G55" s="9">
        <v>3.88</v>
      </c>
      <c r="H55" s="9">
        <v>0.9</v>
      </c>
      <c r="I55" s="9">
        <v>1.1950000000000001</v>
      </c>
      <c r="J55" s="9">
        <v>0.36</v>
      </c>
      <c r="K55" s="12">
        <v>1.155</v>
      </c>
      <c r="L55" s="10">
        <f t="shared" si="2"/>
        <v>-0.12588874947720624</v>
      </c>
      <c r="M55" s="10">
        <f t="shared" si="2"/>
        <v>-4.9450666377764331E-2</v>
      </c>
      <c r="N55" s="10">
        <f t="shared" si="2"/>
        <v>-0.10900007916369815</v>
      </c>
      <c r="O55" s="10">
        <f t="shared" si="2"/>
        <v>-7.7354959451029381E-2</v>
      </c>
      <c r="P55" s="10">
        <f t="shared" si="2"/>
        <v>-0.16553877605837672</v>
      </c>
      <c r="Q55" s="10">
        <f t="shared" si="13"/>
        <v>-9.1334894613583073E-2</v>
      </c>
      <c r="R55" s="10">
        <f t="shared" si="13"/>
        <v>-5.2631578947368356E-2</v>
      </c>
      <c r="S55" s="10">
        <f t="shared" si="13"/>
        <v>-2.8455284552845465E-2</v>
      </c>
      <c r="T55" s="10">
        <f t="shared" si="13"/>
        <v>-8.860759493670893E-2</v>
      </c>
      <c r="U55" s="10">
        <f t="shared" si="13"/>
        <v>-0.13157894736842107</v>
      </c>
      <c r="V55" s="14">
        <f t="shared" si="3"/>
        <v>-0.12656373791128403</v>
      </c>
      <c r="W55" s="14">
        <f t="shared" si="4"/>
        <v>-5.4853226754443582E-2</v>
      </c>
      <c r="X55" s="14">
        <f t="shared" si="5"/>
        <v>-0.1108521847947863</v>
      </c>
      <c r="Y55" s="14">
        <f t="shared" si="6"/>
        <v>-7.1862549477635054E-2</v>
      </c>
      <c r="Z55" s="14">
        <f t="shared" si="7"/>
        <v>-0.1464526633288703</v>
      </c>
      <c r="AA55" s="14">
        <f t="shared" si="8"/>
        <v>-9.4519580610331555E-2</v>
      </c>
      <c r="AB55" s="14">
        <f t="shared" si="9"/>
        <v>-8.218002977966013E-2</v>
      </c>
      <c r="AC55" s="14">
        <f t="shared" si="10"/>
        <v>-5.6191622905343741E-2</v>
      </c>
      <c r="AD55" s="14">
        <f t="shared" si="11"/>
        <v>-0.11315536959737653</v>
      </c>
      <c r="AE55" s="14">
        <f t="shared" si="12"/>
        <v>-0.1368335678091373</v>
      </c>
    </row>
    <row r="56" spans="1:31" ht="15.75" thickBot="1" x14ac:dyDescent="0.3">
      <c r="A56" s="8">
        <v>41001</v>
      </c>
      <c r="B56" s="9">
        <v>23.91</v>
      </c>
      <c r="C56" s="9">
        <v>51.689900000000002</v>
      </c>
      <c r="D56" s="9">
        <v>24.000900000000001</v>
      </c>
      <c r="E56" s="9">
        <v>0.22442000000000001</v>
      </c>
      <c r="F56" s="9">
        <v>2.68052</v>
      </c>
      <c r="G56" s="9">
        <v>4.2699999999999996</v>
      </c>
      <c r="H56" s="9">
        <v>0.95</v>
      </c>
      <c r="I56" s="9">
        <v>1.23</v>
      </c>
      <c r="J56" s="9">
        <v>0.39500000000000002</v>
      </c>
      <c r="K56" s="12">
        <v>1.33</v>
      </c>
      <c r="L56" s="10">
        <f t="shared" si="2"/>
        <v>2.7944969905416964E-2</v>
      </c>
      <c r="M56" s="10">
        <f t="shared" si="2"/>
        <v>3.7324904675898121E-2</v>
      </c>
      <c r="N56" s="10">
        <f t="shared" si="2"/>
        <v>2.5609360043757825E-2</v>
      </c>
      <c r="O56" s="10">
        <f t="shared" si="2"/>
        <v>-7.1839199305182164E-2</v>
      </c>
      <c r="P56" s="10">
        <f t="shared" si="2"/>
        <v>-0.24296845654832344</v>
      </c>
      <c r="Q56" s="10">
        <f t="shared" si="13"/>
        <v>3.8929440389294218E-2</v>
      </c>
      <c r="R56" s="10">
        <f t="shared" si="13"/>
        <v>4.3956043956043869E-2</v>
      </c>
      <c r="S56" s="10">
        <f t="shared" si="13"/>
        <v>6.0344827586206955E-2</v>
      </c>
      <c r="T56" s="10">
        <f t="shared" si="13"/>
        <v>0.27419354838709686</v>
      </c>
      <c r="U56" s="10">
        <f t="shared" ref="U56:U80" si="14">(K56-K57)/K57</f>
        <v>1.1406844106463974E-2</v>
      </c>
      <c r="V56" s="14">
        <f t="shared" si="3"/>
        <v>2.7269981471339168E-2</v>
      </c>
      <c r="W56" s="14">
        <f t="shared" si="4"/>
        <v>3.1922344299218877E-2</v>
      </c>
      <c r="X56" s="14">
        <f t="shared" si="5"/>
        <v>2.3757254412669671E-2</v>
      </c>
      <c r="Y56" s="14">
        <f t="shared" si="6"/>
        <v>-6.6346789331787837E-2</v>
      </c>
      <c r="Z56" s="14">
        <f t="shared" si="7"/>
        <v>-0.22388234381881703</v>
      </c>
      <c r="AA56" s="14">
        <f t="shared" si="8"/>
        <v>3.5744754392545736E-2</v>
      </c>
      <c r="AB56" s="14">
        <f t="shared" si="9"/>
        <v>1.4407593123752088E-2</v>
      </c>
      <c r="AC56" s="14">
        <f t="shared" si="10"/>
        <v>3.2608489233708682E-2</v>
      </c>
      <c r="AD56" s="14">
        <f t="shared" si="11"/>
        <v>0.24964577372642927</v>
      </c>
      <c r="AE56" s="14">
        <f t="shared" si="12"/>
        <v>6.1522236657477313E-3</v>
      </c>
    </row>
    <row r="57" spans="1:31" ht="15.75" thickBot="1" x14ac:dyDescent="0.3">
      <c r="A57" s="8">
        <v>40969</v>
      </c>
      <c r="B57" s="9">
        <v>23.26</v>
      </c>
      <c r="C57" s="9">
        <v>49.83</v>
      </c>
      <c r="D57" s="9">
        <v>23.401599999999998</v>
      </c>
      <c r="E57" s="9">
        <v>0.24179</v>
      </c>
      <c r="F57" s="9">
        <v>3.5408300000000001</v>
      </c>
      <c r="G57" s="9">
        <v>4.1100000000000003</v>
      </c>
      <c r="H57" s="9">
        <v>0.91</v>
      </c>
      <c r="I57" s="9">
        <v>1.1599999999999999</v>
      </c>
      <c r="J57" s="9">
        <v>0.31</v>
      </c>
      <c r="K57" s="12">
        <v>1.3149999999999999</v>
      </c>
      <c r="L57" s="10">
        <f t="shared" si="2"/>
        <v>5.9681093394077553E-2</v>
      </c>
      <c r="M57" s="10">
        <f t="shared" si="2"/>
        <v>1.3554743753508609E-2</v>
      </c>
      <c r="N57" s="10">
        <f t="shared" si="2"/>
        <v>3.9290488477543475E-2</v>
      </c>
      <c r="O57" s="10">
        <f t="shared" si="2"/>
        <v>0</v>
      </c>
      <c r="P57" s="10">
        <f t="shared" si="2"/>
        <v>-1.5111983889451308E-2</v>
      </c>
      <c r="Q57" s="10">
        <f t="shared" si="13"/>
        <v>4.8469387755102143E-2</v>
      </c>
      <c r="R57" s="10">
        <f t="shared" si="13"/>
        <v>-6.666666666666661E-2</v>
      </c>
      <c r="S57" s="10">
        <f t="shared" si="13"/>
        <v>8.4112149532710137E-2</v>
      </c>
      <c r="T57" s="10">
        <f t="shared" si="13"/>
        <v>8.7719298245614127E-2</v>
      </c>
      <c r="U57" s="10">
        <f t="shared" si="14"/>
        <v>0.26442307692307682</v>
      </c>
      <c r="V57" s="14">
        <f t="shared" si="3"/>
        <v>5.9006104959999757E-2</v>
      </c>
      <c r="W57" s="14">
        <f t="shared" si="4"/>
        <v>8.1521833768293615E-3</v>
      </c>
      <c r="X57" s="14">
        <f t="shared" si="5"/>
        <v>3.7438382846455322E-2</v>
      </c>
      <c r="Y57" s="14">
        <f t="shared" si="6"/>
        <v>5.4924099733943271E-3</v>
      </c>
      <c r="Z57" s="14">
        <f t="shared" si="7"/>
        <v>3.9741288400551075E-3</v>
      </c>
      <c r="AA57" s="14">
        <f t="shared" si="8"/>
        <v>4.5284701758353661E-2</v>
      </c>
      <c r="AB57" s="14">
        <f t="shared" si="9"/>
        <v>-9.6215117498958391E-2</v>
      </c>
      <c r="AC57" s="14">
        <f t="shared" si="10"/>
        <v>5.6375811180211864E-2</v>
      </c>
      <c r="AD57" s="14">
        <f t="shared" si="11"/>
        <v>6.3171523584946529E-2</v>
      </c>
      <c r="AE57" s="14">
        <f t="shared" si="12"/>
        <v>0.25916845648236059</v>
      </c>
    </row>
    <row r="58" spans="1:31" ht="15.75" thickBot="1" x14ac:dyDescent="0.3">
      <c r="A58" s="8">
        <v>40940</v>
      </c>
      <c r="B58" s="9">
        <v>21.95</v>
      </c>
      <c r="C58" s="9">
        <v>49.163600000000002</v>
      </c>
      <c r="D58" s="9">
        <v>22.5169</v>
      </c>
      <c r="E58" s="9">
        <v>0.24179</v>
      </c>
      <c r="F58" s="9">
        <v>3.5951599999999999</v>
      </c>
      <c r="G58" s="9">
        <v>3.92</v>
      </c>
      <c r="H58" s="9">
        <v>0.97499999999999998</v>
      </c>
      <c r="I58" s="9">
        <v>1.07</v>
      </c>
      <c r="J58" s="9">
        <v>0.28499999999999998</v>
      </c>
      <c r="K58" s="12">
        <v>1.04</v>
      </c>
      <c r="L58" s="10">
        <f t="shared" si="2"/>
        <v>2.5221858944418456E-2</v>
      </c>
      <c r="M58" s="10">
        <f t="shared" si="2"/>
        <v>-2.4280072240855738E-2</v>
      </c>
      <c r="N58" s="10">
        <f t="shared" si="2"/>
        <v>-7.545805951137333E-3</v>
      </c>
      <c r="O58" s="10">
        <f t="shared" si="2"/>
        <v>0.23975798595087933</v>
      </c>
      <c r="P58" s="10">
        <f t="shared" si="2"/>
        <v>0.14409187969589826</v>
      </c>
      <c r="Q58" s="10">
        <f t="shared" si="13"/>
        <v>-3.4482758620689578E-2</v>
      </c>
      <c r="R58" s="10">
        <f t="shared" si="13"/>
        <v>3.1746031746031779E-2</v>
      </c>
      <c r="S58" s="10">
        <f t="shared" si="13"/>
        <v>7.5376884422110615E-2</v>
      </c>
      <c r="T58" s="10">
        <f t="shared" si="13"/>
        <v>-5.0000000000000044E-2</v>
      </c>
      <c r="U58" s="10">
        <f t="shared" si="14"/>
        <v>5.5837563451776699E-2</v>
      </c>
      <c r="V58" s="14">
        <f t="shared" si="3"/>
        <v>2.4546870510340661E-2</v>
      </c>
      <c r="W58" s="14">
        <f t="shared" si="4"/>
        <v>-2.9682632617534985E-2</v>
      </c>
      <c r="X58" s="14">
        <f t="shared" si="5"/>
        <v>-9.3979115822254849E-3</v>
      </c>
      <c r="Y58" s="14">
        <f t="shared" si="6"/>
        <v>0.24525039592427367</v>
      </c>
      <c r="Z58" s="14">
        <f t="shared" si="7"/>
        <v>0.16317799242540468</v>
      </c>
      <c r="AA58" s="14">
        <f t="shared" si="8"/>
        <v>-3.766744461743806E-2</v>
      </c>
      <c r="AB58" s="14">
        <f t="shared" si="9"/>
        <v>2.1975809137399979E-3</v>
      </c>
      <c r="AC58" s="14">
        <f t="shared" si="10"/>
        <v>4.7640546069612343E-2</v>
      </c>
      <c r="AD58" s="14">
        <f t="shared" si="11"/>
        <v>-7.4547774660667643E-2</v>
      </c>
      <c r="AE58" s="14">
        <f t="shared" si="12"/>
        <v>5.0582943011060456E-2</v>
      </c>
    </row>
    <row r="59" spans="1:31" ht="15.75" thickBot="1" x14ac:dyDescent="0.3">
      <c r="A59" s="8">
        <v>40910</v>
      </c>
      <c r="B59" s="9">
        <v>21.41</v>
      </c>
      <c r="C59" s="9">
        <v>50.387</v>
      </c>
      <c r="D59" s="9">
        <v>22.688099999999999</v>
      </c>
      <c r="E59" s="9">
        <v>0.19503000000000001</v>
      </c>
      <c r="F59" s="9">
        <v>3.1423700000000001</v>
      </c>
      <c r="G59" s="9">
        <v>4.0599999999999996</v>
      </c>
      <c r="H59" s="9">
        <v>0.94499999999999995</v>
      </c>
      <c r="I59" s="9">
        <v>0.995</v>
      </c>
      <c r="J59" s="9">
        <v>0.3</v>
      </c>
      <c r="K59" s="12">
        <v>0.98499999999999999</v>
      </c>
      <c r="L59" s="10">
        <f t="shared" si="2"/>
        <v>4.2864101315148513E-2</v>
      </c>
      <c r="M59" s="10">
        <f t="shared" si="2"/>
        <v>2.9255558188369717E-2</v>
      </c>
      <c r="N59" s="10">
        <f t="shared" si="2"/>
        <v>2.0974709747097347E-2</v>
      </c>
      <c r="O59" s="10">
        <f t="shared" si="2"/>
        <v>2.8151194053455699E-2</v>
      </c>
      <c r="P59" s="10">
        <f t="shared" si="2"/>
        <v>7.0986234232760501E-2</v>
      </c>
      <c r="Q59" s="10">
        <f t="shared" si="13"/>
        <v>4.9504950495048447E-3</v>
      </c>
      <c r="R59" s="10">
        <f t="shared" si="13"/>
        <v>1.6129032258064412E-2</v>
      </c>
      <c r="S59" s="10">
        <f t="shared" si="13"/>
        <v>-5.0000000000000044E-3</v>
      </c>
      <c r="T59" s="10">
        <f t="shared" si="13"/>
        <v>0.13207547169811309</v>
      </c>
      <c r="U59" s="10">
        <f t="shared" si="14"/>
        <v>-5.2884615384615433E-2</v>
      </c>
      <c r="V59" s="14">
        <f t="shared" si="3"/>
        <v>4.2189112881070717E-2</v>
      </c>
      <c r="W59" s="14">
        <f t="shared" si="4"/>
        <v>2.3852997811690469E-2</v>
      </c>
      <c r="X59" s="14">
        <f t="shared" si="5"/>
        <v>1.9122604116009193E-2</v>
      </c>
      <c r="Y59" s="14">
        <f t="shared" si="6"/>
        <v>3.364360402685003E-2</v>
      </c>
      <c r="Z59" s="14">
        <f t="shared" si="7"/>
        <v>9.0072346962266917E-2</v>
      </c>
      <c r="AA59" s="14">
        <f t="shared" si="8"/>
        <v>1.765809052756361E-3</v>
      </c>
      <c r="AB59" s="14">
        <f t="shared" si="9"/>
        <v>-1.3419418574227369E-2</v>
      </c>
      <c r="AC59" s="14">
        <f t="shared" si="10"/>
        <v>-3.2736338352498277E-2</v>
      </c>
      <c r="AD59" s="14">
        <f t="shared" si="11"/>
        <v>0.1075276970374455</v>
      </c>
      <c r="AE59" s="14">
        <f t="shared" si="12"/>
        <v>-5.8139235825331675E-2</v>
      </c>
    </row>
    <row r="60" spans="1:31" ht="15.75" thickBot="1" x14ac:dyDescent="0.3">
      <c r="A60" s="8">
        <v>40878</v>
      </c>
      <c r="B60" s="9">
        <v>20.53</v>
      </c>
      <c r="C60" s="9">
        <v>48.954799999999999</v>
      </c>
      <c r="D60" s="9">
        <v>22.222000000000001</v>
      </c>
      <c r="E60" s="9">
        <v>0.18969</v>
      </c>
      <c r="F60" s="9">
        <v>2.9340899999999999</v>
      </c>
      <c r="G60" s="9">
        <v>4.04</v>
      </c>
      <c r="H60" s="9">
        <v>0.93</v>
      </c>
      <c r="I60" s="9">
        <v>1</v>
      </c>
      <c r="J60" s="9">
        <v>0.26500000000000001</v>
      </c>
      <c r="K60" s="12">
        <v>1.04</v>
      </c>
      <c r="L60" s="10">
        <f t="shared" si="2"/>
        <v>3.1658291457286561E-2</v>
      </c>
      <c r="M60" s="10">
        <f t="shared" si="2"/>
        <v>3.8396762301514953E-2</v>
      </c>
      <c r="N60" s="10">
        <f t="shared" si="2"/>
        <v>-2.1329621230831148E-3</v>
      </c>
      <c r="O60" s="10">
        <f t="shared" si="2"/>
        <v>-3.4017416102255907E-2</v>
      </c>
      <c r="P60" s="10">
        <f t="shared" si="2"/>
        <v>-1.8180175477342613E-2</v>
      </c>
      <c r="Q60" s="10">
        <f t="shared" si="13"/>
        <v>-1.463414634146332E-2</v>
      </c>
      <c r="R60" s="10">
        <f t="shared" si="13"/>
        <v>-4.1237113402061779E-2</v>
      </c>
      <c r="S60" s="10">
        <f t="shared" si="13"/>
        <v>0</v>
      </c>
      <c r="T60" s="10">
        <f t="shared" si="13"/>
        <v>0.12765957446808524</v>
      </c>
      <c r="U60" s="10">
        <f t="shared" si="14"/>
        <v>-3.2558139534883651E-2</v>
      </c>
      <c r="V60" s="14">
        <f t="shared" si="3"/>
        <v>3.0983303023208765E-2</v>
      </c>
      <c r="W60" s="14">
        <f t="shared" si="4"/>
        <v>3.2994201924835709E-2</v>
      </c>
      <c r="X60" s="14">
        <f t="shared" si="5"/>
        <v>-3.9850677541712672E-3</v>
      </c>
      <c r="Y60" s="14">
        <f t="shared" si="6"/>
        <v>-2.852500612886158E-2</v>
      </c>
      <c r="Z60" s="14">
        <f t="shared" si="7"/>
        <v>9.0593725216380275E-4</v>
      </c>
      <c r="AA60" s="14">
        <f t="shared" si="8"/>
        <v>-1.7818832338211806E-2</v>
      </c>
      <c r="AB60" s="14">
        <f t="shared" si="9"/>
        <v>-7.078556423435356E-2</v>
      </c>
      <c r="AC60" s="14">
        <f t="shared" si="10"/>
        <v>-2.7736338352498273E-2</v>
      </c>
      <c r="AD60" s="14">
        <f t="shared" si="11"/>
        <v>0.10311179980741764</v>
      </c>
      <c r="AE60" s="14">
        <f t="shared" si="12"/>
        <v>-3.7812759975599894E-2</v>
      </c>
    </row>
    <row r="61" spans="1:31" ht="15.75" thickBot="1" x14ac:dyDescent="0.3">
      <c r="A61" s="8">
        <v>40848</v>
      </c>
      <c r="B61" s="9">
        <v>19.899999999999999</v>
      </c>
      <c r="C61" s="9">
        <v>47.144599999999997</v>
      </c>
      <c r="D61" s="9">
        <v>22.269500000000001</v>
      </c>
      <c r="E61" s="9">
        <v>0.19636999999999999</v>
      </c>
      <c r="F61" s="9">
        <v>2.9884200000000001</v>
      </c>
      <c r="G61" s="9">
        <v>4.0999999999999996</v>
      </c>
      <c r="H61" s="9">
        <v>0.97</v>
      </c>
      <c r="I61" s="9">
        <v>1</v>
      </c>
      <c r="J61" s="9">
        <v>0.23499999999999999</v>
      </c>
      <c r="K61" s="12">
        <v>1.075</v>
      </c>
      <c r="L61" s="10">
        <f t="shared" si="2"/>
        <v>-8.2103321033210386E-2</v>
      </c>
      <c r="M61" s="10">
        <f t="shared" si="2"/>
        <v>-3.7953657317185224E-2</v>
      </c>
      <c r="N61" s="10">
        <f t="shared" si="2"/>
        <v>-8.9107493455497372E-2</v>
      </c>
      <c r="O61" s="10">
        <f t="shared" si="2"/>
        <v>-0.15998631133165084</v>
      </c>
      <c r="P61" s="10">
        <f t="shared" si="2"/>
        <v>-8.3334867028618725E-2</v>
      </c>
      <c r="Q61" s="10">
        <f t="shared" si="13"/>
        <v>-4.2056074766355277E-2</v>
      </c>
      <c r="R61" s="10">
        <f t="shared" si="13"/>
        <v>-7.1770334928229623E-2</v>
      </c>
      <c r="S61" s="10">
        <f t="shared" si="13"/>
        <v>-8.2568807339449615E-2</v>
      </c>
      <c r="T61" s="10">
        <f t="shared" si="13"/>
        <v>-0.21666666666666667</v>
      </c>
      <c r="U61" s="10">
        <f t="shared" si="14"/>
        <v>-0.13130611156453792</v>
      </c>
      <c r="V61" s="14">
        <f t="shared" si="3"/>
        <v>-8.2778309467288175E-2</v>
      </c>
      <c r="W61" s="14">
        <f t="shared" si="4"/>
        <v>-4.3356217693864468E-2</v>
      </c>
      <c r="X61" s="14">
        <f t="shared" si="5"/>
        <v>-9.0959599086585519E-2</v>
      </c>
      <c r="Y61" s="14">
        <f t="shared" si="6"/>
        <v>-0.15449390135825652</v>
      </c>
      <c r="Z61" s="14">
        <f t="shared" si="7"/>
        <v>-6.424875429911231E-2</v>
      </c>
      <c r="AA61" s="14">
        <f t="shared" si="8"/>
        <v>-4.5240760763103759E-2</v>
      </c>
      <c r="AB61" s="14">
        <f t="shared" si="9"/>
        <v>-0.1013187857605214</v>
      </c>
      <c r="AC61" s="14">
        <f t="shared" si="10"/>
        <v>-0.11030514569194788</v>
      </c>
      <c r="AD61" s="14">
        <f t="shared" si="11"/>
        <v>-0.24121444132733427</v>
      </c>
      <c r="AE61" s="14">
        <f t="shared" si="12"/>
        <v>-0.13656073200525415</v>
      </c>
    </row>
    <row r="62" spans="1:31" ht="15.75" thickBot="1" x14ac:dyDescent="0.3">
      <c r="A62" s="8">
        <v>40819</v>
      </c>
      <c r="B62" s="9">
        <v>21.68</v>
      </c>
      <c r="C62" s="9">
        <v>49.0045</v>
      </c>
      <c r="D62" s="9">
        <v>24.448</v>
      </c>
      <c r="E62" s="9">
        <v>0.23377000000000001</v>
      </c>
      <c r="F62" s="9">
        <v>3.2601</v>
      </c>
      <c r="G62" s="9">
        <v>4.28</v>
      </c>
      <c r="H62" s="9">
        <v>1.0449999999999999</v>
      </c>
      <c r="I62" s="9">
        <v>1.0900000000000001</v>
      </c>
      <c r="J62" s="9">
        <v>0.3</v>
      </c>
      <c r="K62" s="12">
        <v>1.23749</v>
      </c>
      <c r="L62" s="10">
        <f t="shared" si="2"/>
        <v>0.11065573770491804</v>
      </c>
      <c r="M62" s="10">
        <f t="shared" si="2"/>
        <v>8.166959132095053E-2</v>
      </c>
      <c r="N62" s="10">
        <f t="shared" si="2"/>
        <v>0.14886138288173981</v>
      </c>
      <c r="O62" s="10">
        <f t="shared" si="2"/>
        <v>4.1662953390963361E-2</v>
      </c>
      <c r="P62" s="10">
        <f t="shared" si="2"/>
        <v>0.36882368748110589</v>
      </c>
      <c r="Q62" s="10">
        <f t="shared" si="13"/>
        <v>7.0588235294118231E-3</v>
      </c>
      <c r="R62" s="10">
        <f t="shared" si="13"/>
        <v>0.25149700598802394</v>
      </c>
      <c r="S62" s="10">
        <f t="shared" si="13"/>
        <v>1.8691588785046745E-2</v>
      </c>
      <c r="T62" s="10">
        <f t="shared" si="13"/>
        <v>0.33333333333333326</v>
      </c>
      <c r="U62" s="10">
        <f t="shared" si="14"/>
        <v>0.79309995073463357</v>
      </c>
      <c r="V62" s="14">
        <f t="shared" si="3"/>
        <v>0.10998074927084026</v>
      </c>
      <c r="W62" s="14">
        <f t="shared" si="4"/>
        <v>7.6267030944271286E-2</v>
      </c>
      <c r="X62" s="14">
        <f t="shared" si="5"/>
        <v>0.14700927725065166</v>
      </c>
      <c r="Y62" s="14">
        <f t="shared" si="6"/>
        <v>4.7155363364357689E-2</v>
      </c>
      <c r="Z62" s="14">
        <f t="shared" si="7"/>
        <v>0.38790980021061228</v>
      </c>
      <c r="AA62" s="14">
        <f t="shared" si="8"/>
        <v>3.8741375326633394E-3</v>
      </c>
      <c r="AB62" s="14">
        <f t="shared" si="9"/>
        <v>0.22194855515573214</v>
      </c>
      <c r="AC62" s="14">
        <f t="shared" si="10"/>
        <v>-9.044749567451528E-3</v>
      </c>
      <c r="AD62" s="14">
        <f t="shared" si="11"/>
        <v>0.30878555867266566</v>
      </c>
      <c r="AE62" s="14">
        <f t="shared" si="12"/>
        <v>0.78784533029391735</v>
      </c>
    </row>
    <row r="63" spans="1:31" ht="15.75" thickBot="1" x14ac:dyDescent="0.3">
      <c r="A63" s="8">
        <v>40787</v>
      </c>
      <c r="B63" s="9">
        <v>19.52</v>
      </c>
      <c r="C63" s="9">
        <v>45.304499999999997</v>
      </c>
      <c r="D63" s="9">
        <v>21.280200000000001</v>
      </c>
      <c r="E63" s="9">
        <v>0.22442000000000001</v>
      </c>
      <c r="F63" s="9">
        <v>2.3816799999999998</v>
      </c>
      <c r="G63" s="9">
        <v>4.25</v>
      </c>
      <c r="H63" s="9">
        <v>0.83499999999999996</v>
      </c>
      <c r="I63" s="9">
        <v>1.07</v>
      </c>
      <c r="J63" s="9">
        <v>0.22500000000000001</v>
      </c>
      <c r="K63" s="12">
        <v>0.69013999999999998</v>
      </c>
      <c r="L63" s="10">
        <f t="shared" si="2"/>
        <v>-3.7949728930507617E-2</v>
      </c>
      <c r="M63" s="10">
        <f t="shared" si="2"/>
        <v>-5.5372996776493905E-2</v>
      </c>
      <c r="N63" s="10">
        <f t="shared" si="2"/>
        <v>-5.6912658878587444E-2</v>
      </c>
      <c r="O63" s="10">
        <f t="shared" si="2"/>
        <v>-2.890523582864557E-2</v>
      </c>
      <c r="P63" s="10">
        <f t="shared" si="2"/>
        <v>-0.27945349702606059</v>
      </c>
      <c r="Q63" s="10">
        <f t="shared" si="13"/>
        <v>-7.0021881838074451E-2</v>
      </c>
      <c r="R63" s="10">
        <f t="shared" si="13"/>
        <v>-0.1565656565656566</v>
      </c>
      <c r="S63" s="10">
        <f t="shared" si="13"/>
        <v>-9.2592592592592674E-3</v>
      </c>
      <c r="T63" s="10">
        <f t="shared" si="13"/>
        <v>-4.2553191489361625E-2</v>
      </c>
      <c r="U63" s="10">
        <f t="shared" si="14"/>
        <v>-0.21621314677690456</v>
      </c>
      <c r="V63" s="14">
        <f t="shared" si="3"/>
        <v>-3.8624717364585413E-2</v>
      </c>
      <c r="W63" s="14">
        <f t="shared" si="4"/>
        <v>-6.0775557153173149E-2</v>
      </c>
      <c r="X63" s="14">
        <f t="shared" si="5"/>
        <v>-5.8764764509675597E-2</v>
      </c>
      <c r="Y63" s="14">
        <f t="shared" si="6"/>
        <v>-2.3412825855251243E-2</v>
      </c>
      <c r="Z63" s="14">
        <f t="shared" si="7"/>
        <v>-0.26036738429655415</v>
      </c>
      <c r="AA63" s="14">
        <f t="shared" si="8"/>
        <v>-7.3206567834822933E-2</v>
      </c>
      <c r="AB63" s="14">
        <f t="shared" si="9"/>
        <v>-0.18611410739794837</v>
      </c>
      <c r="AC63" s="14">
        <f t="shared" si="10"/>
        <v>-3.6995597611757539E-2</v>
      </c>
      <c r="AD63" s="14">
        <f t="shared" si="11"/>
        <v>-6.7100966150029223E-2</v>
      </c>
      <c r="AE63" s="14">
        <f t="shared" si="12"/>
        <v>-0.22146776721762079</v>
      </c>
    </row>
    <row r="64" spans="1:31" ht="15.75" thickBot="1" x14ac:dyDescent="0.3">
      <c r="A64" s="8">
        <v>40756</v>
      </c>
      <c r="B64" s="9">
        <v>20.29</v>
      </c>
      <c r="C64" s="9">
        <v>47.9602</v>
      </c>
      <c r="D64" s="9">
        <v>22.564399999999999</v>
      </c>
      <c r="E64" s="9">
        <v>0.2311</v>
      </c>
      <c r="F64" s="9">
        <v>3.30538</v>
      </c>
      <c r="G64" s="9">
        <v>4.57</v>
      </c>
      <c r="H64" s="9">
        <v>0.99</v>
      </c>
      <c r="I64" s="9">
        <v>1.08</v>
      </c>
      <c r="J64" s="9">
        <v>0.23499999999999999</v>
      </c>
      <c r="K64" s="12">
        <v>0.88051999999999997</v>
      </c>
      <c r="L64" s="10">
        <f t="shared" si="2"/>
        <v>-2.5924147863658147E-2</v>
      </c>
      <c r="M64" s="10">
        <f t="shared" si="2"/>
        <v>-2.1310287830709419E-2</v>
      </c>
      <c r="N64" s="10">
        <f t="shared" si="2"/>
        <v>-1.1668447886188871E-2</v>
      </c>
      <c r="O64" s="10">
        <f t="shared" si="2"/>
        <v>-0.21722047217423701</v>
      </c>
      <c r="P64" s="10">
        <f t="shared" si="2"/>
        <v>1.9555950376004827E-2</v>
      </c>
      <c r="Q64" s="10">
        <f t="shared" si="13"/>
        <v>-4.3572984749454414E-3</v>
      </c>
      <c r="R64" s="10">
        <f t="shared" si="13"/>
        <v>6.4516129032257993E-2</v>
      </c>
      <c r="S64" s="10">
        <f t="shared" si="13"/>
        <v>-1.8181818181818195E-2</v>
      </c>
      <c r="T64" s="10">
        <f t="shared" si="13"/>
        <v>-0.12962962962962973</v>
      </c>
      <c r="U64" s="10">
        <f t="shared" si="14"/>
        <v>-0.15909503299557831</v>
      </c>
      <c r="V64" s="14">
        <f t="shared" si="3"/>
        <v>-2.6599136297735942E-2</v>
      </c>
      <c r="W64" s="14">
        <f t="shared" si="4"/>
        <v>-2.6712848207388666E-2</v>
      </c>
      <c r="X64" s="14">
        <f t="shared" si="5"/>
        <v>-1.3520553517277024E-2</v>
      </c>
      <c r="Y64" s="14">
        <f t="shared" si="6"/>
        <v>-0.21172806220084267</v>
      </c>
      <c r="Z64" s="14">
        <f t="shared" si="7"/>
        <v>3.8642063105511243E-2</v>
      </c>
      <c r="AA64" s="14">
        <f t="shared" si="8"/>
        <v>-7.5419844716939251E-3</v>
      </c>
      <c r="AB64" s="14">
        <f t="shared" si="9"/>
        <v>3.4967678199966212E-2</v>
      </c>
      <c r="AC64" s="14">
        <f t="shared" si="10"/>
        <v>-4.5918156534316468E-2</v>
      </c>
      <c r="AD64" s="14">
        <f t="shared" si="11"/>
        <v>-0.15417740429029733</v>
      </c>
      <c r="AE64" s="14">
        <f t="shared" si="12"/>
        <v>-0.16434965343629454</v>
      </c>
    </row>
    <row r="65" spans="1:31" ht="15.75" thickBot="1" x14ac:dyDescent="0.3">
      <c r="A65" s="8">
        <v>40725</v>
      </c>
      <c r="B65" s="9">
        <v>20.83</v>
      </c>
      <c r="C65" s="9">
        <v>49.0045</v>
      </c>
      <c r="D65" s="9">
        <v>22.8308</v>
      </c>
      <c r="E65" s="9">
        <v>0.29522999999999999</v>
      </c>
      <c r="F65" s="9">
        <v>3.2419799999999999</v>
      </c>
      <c r="G65" s="9">
        <v>4.59</v>
      </c>
      <c r="H65" s="9">
        <v>0.93</v>
      </c>
      <c r="I65" s="9">
        <v>1.1000000000000001</v>
      </c>
      <c r="J65" s="9">
        <v>0.27</v>
      </c>
      <c r="K65" s="12">
        <v>1.04711</v>
      </c>
      <c r="L65" s="10">
        <f t="shared" si="2"/>
        <v>-5.3181818181818261E-2</v>
      </c>
      <c r="M65" s="10">
        <f t="shared" si="2"/>
        <v>-5.7935491808636205E-2</v>
      </c>
      <c r="N65" s="10">
        <f t="shared" si="2"/>
        <v>-6.3232657281541454E-2</v>
      </c>
      <c r="O65" s="10">
        <f t="shared" si="2"/>
        <v>-0.15967893433524033</v>
      </c>
      <c r="P65" s="10">
        <f t="shared" si="2"/>
        <v>-0.1160510523201758</v>
      </c>
      <c r="Q65" s="10">
        <f t="shared" si="13"/>
        <v>6.7441860465116285E-2</v>
      </c>
      <c r="R65" s="10">
        <f t="shared" si="13"/>
        <v>2.1978021978021997E-2</v>
      </c>
      <c r="S65" s="10">
        <f t="shared" si="13"/>
        <v>7.8431372549019676E-2</v>
      </c>
      <c r="T65" s="10">
        <f t="shared" si="13"/>
        <v>-3.571428571428574E-2</v>
      </c>
      <c r="U65" s="10">
        <f t="shared" si="14"/>
        <v>0.30952589387326312</v>
      </c>
      <c r="V65" s="14">
        <f t="shared" si="3"/>
        <v>-5.3856806615896057E-2</v>
      </c>
      <c r="W65" s="14">
        <f t="shared" si="4"/>
        <v>-6.3338052185315449E-2</v>
      </c>
      <c r="X65" s="14">
        <f t="shared" si="5"/>
        <v>-6.5084762912629601E-2</v>
      </c>
      <c r="Y65" s="14">
        <f t="shared" si="6"/>
        <v>-0.15418652436184599</v>
      </c>
      <c r="Z65" s="14">
        <f t="shared" si="7"/>
        <v>-9.6964939590669388E-2</v>
      </c>
      <c r="AA65" s="14">
        <f t="shared" si="8"/>
        <v>6.4257174468367803E-2</v>
      </c>
      <c r="AB65" s="14">
        <f t="shared" si="9"/>
        <v>-7.570428854269784E-3</v>
      </c>
      <c r="AC65" s="14">
        <f t="shared" si="10"/>
        <v>5.0695034196521403E-2</v>
      </c>
      <c r="AD65" s="14">
        <f t="shared" si="11"/>
        <v>-6.0262060374953338E-2</v>
      </c>
      <c r="AE65" s="14">
        <f t="shared" si="12"/>
        <v>0.3042712734325469</v>
      </c>
    </row>
    <row r="66" spans="1:31" ht="15.75" thickBot="1" x14ac:dyDescent="0.3">
      <c r="A66" s="8">
        <v>40695</v>
      </c>
      <c r="B66" s="9">
        <v>22</v>
      </c>
      <c r="C66" s="9">
        <v>52.0182</v>
      </c>
      <c r="D66" s="9">
        <v>24.3719</v>
      </c>
      <c r="E66" s="9">
        <v>0.35132999999999998</v>
      </c>
      <c r="F66" s="9">
        <v>3.6676099999999998</v>
      </c>
      <c r="G66" s="9">
        <v>4.3</v>
      </c>
      <c r="H66" s="9">
        <v>0.91</v>
      </c>
      <c r="I66" s="9">
        <v>1.02</v>
      </c>
      <c r="J66" s="9">
        <v>0.28000000000000003</v>
      </c>
      <c r="K66" s="12">
        <v>0.79961000000000004</v>
      </c>
      <c r="L66" s="10">
        <f t="shared" si="2"/>
        <v>-5.8743786714866254E-3</v>
      </c>
      <c r="M66" s="10">
        <f t="shared" si="2"/>
        <v>3.3189531890551995E-2</v>
      </c>
      <c r="N66" s="10">
        <f t="shared" si="2"/>
        <v>-3.247717348154034E-2</v>
      </c>
      <c r="O66" s="10">
        <f t="shared" si="2"/>
        <v>-6.4068410677180498E-2</v>
      </c>
      <c r="P66" s="10">
        <f t="shared" si="2"/>
        <v>-5.8138161273754575E-2</v>
      </c>
      <c r="Q66" s="10">
        <f t="shared" si="13"/>
        <v>0</v>
      </c>
      <c r="R66" s="10">
        <f t="shared" si="13"/>
        <v>0</v>
      </c>
      <c r="S66" s="10">
        <f t="shared" si="13"/>
        <v>-6.8493150684931461E-2</v>
      </c>
      <c r="T66" s="10">
        <f t="shared" si="13"/>
        <v>-5.0847457627118502E-2</v>
      </c>
      <c r="U66" s="10">
        <f t="shared" si="14"/>
        <v>-0.26316128972806607</v>
      </c>
      <c r="V66" s="14">
        <f t="shared" si="3"/>
        <v>-6.5493671055644204E-3</v>
      </c>
      <c r="W66" s="14">
        <f t="shared" si="4"/>
        <v>2.7786971513872747E-2</v>
      </c>
      <c r="X66" s="14">
        <f t="shared" si="5"/>
        <v>-3.4329279112628494E-2</v>
      </c>
      <c r="Y66" s="14">
        <f t="shared" si="6"/>
        <v>-5.8576000703786171E-2</v>
      </c>
      <c r="Z66" s="14">
        <f t="shared" si="7"/>
        <v>-3.9052048544248159E-2</v>
      </c>
      <c r="AA66" s="14">
        <f t="shared" si="8"/>
        <v>-3.1846859967484837E-3</v>
      </c>
      <c r="AB66" s="14">
        <f t="shared" si="9"/>
        <v>-2.9548450832291781E-2</v>
      </c>
      <c r="AC66" s="14">
        <f t="shared" si="10"/>
        <v>-9.6229489037429727E-2</v>
      </c>
      <c r="AD66" s="14">
        <f t="shared" si="11"/>
        <v>-7.5395232287786107E-2</v>
      </c>
      <c r="AE66" s="14">
        <f t="shared" si="12"/>
        <v>-0.2684159101687823</v>
      </c>
    </row>
    <row r="67" spans="1:31" ht="15.75" thickBot="1" x14ac:dyDescent="0.3">
      <c r="A67" s="8">
        <v>40665</v>
      </c>
      <c r="B67" s="9">
        <v>22.13</v>
      </c>
      <c r="C67" s="9">
        <v>50.347200000000001</v>
      </c>
      <c r="D67" s="9">
        <v>25.19</v>
      </c>
      <c r="E67" s="9">
        <v>0.37537999999999999</v>
      </c>
      <c r="F67" s="9">
        <v>3.8940000000000001</v>
      </c>
      <c r="G67" s="9">
        <v>4.3</v>
      </c>
      <c r="H67" s="9">
        <v>0.91</v>
      </c>
      <c r="I67" s="9">
        <v>1.095</v>
      </c>
      <c r="J67" s="9">
        <v>0.29499999999999998</v>
      </c>
      <c r="K67" s="12">
        <v>1.0851900000000001</v>
      </c>
      <c r="L67" s="10">
        <f t="shared" si="2"/>
        <v>-8.6669418076764398E-2</v>
      </c>
      <c r="M67" s="10">
        <f t="shared" si="2"/>
        <v>-5.7532113079972885E-2</v>
      </c>
      <c r="N67" s="10">
        <f t="shared" si="2"/>
        <v>-2.2153901097408016E-2</v>
      </c>
      <c r="O67" s="10">
        <f t="shared" si="2"/>
        <v>-0.10508749344395177</v>
      </c>
      <c r="P67" s="10">
        <f t="shared" si="2"/>
        <v>-0.14000057421636034</v>
      </c>
      <c r="Q67" s="10">
        <f t="shared" si="13"/>
        <v>7.0257611241218388E-3</v>
      </c>
      <c r="R67" s="10">
        <f t="shared" si="13"/>
        <v>3.4090909090909123E-2</v>
      </c>
      <c r="S67" s="10">
        <f t="shared" si="13"/>
        <v>7.3529411764705843E-2</v>
      </c>
      <c r="T67" s="10">
        <f t="shared" si="13"/>
        <v>-6.3492063492063544E-2</v>
      </c>
      <c r="U67" s="10">
        <f t="shared" si="14"/>
        <v>-0.61872856821631339</v>
      </c>
      <c r="V67" s="14">
        <f t="shared" si="3"/>
        <v>-8.7344406510842187E-2</v>
      </c>
      <c r="W67" s="14">
        <f t="shared" si="4"/>
        <v>-6.2934673456652129E-2</v>
      </c>
      <c r="X67" s="14">
        <f t="shared" si="5"/>
        <v>-2.400600672849617E-2</v>
      </c>
      <c r="Y67" s="14">
        <f t="shared" si="6"/>
        <v>-9.9595083470557441E-2</v>
      </c>
      <c r="Z67" s="14">
        <f t="shared" si="7"/>
        <v>-0.12091446148685392</v>
      </c>
      <c r="AA67" s="14">
        <f t="shared" si="8"/>
        <v>3.8410751273733551E-3</v>
      </c>
      <c r="AB67" s="14">
        <f t="shared" si="9"/>
        <v>4.542458258617342E-3</v>
      </c>
      <c r="AC67" s="14">
        <f t="shared" si="10"/>
        <v>4.579307341220757E-2</v>
      </c>
      <c r="AD67" s="14">
        <f t="shared" si="11"/>
        <v>-8.8039838152731142E-2</v>
      </c>
      <c r="AE67" s="14">
        <f t="shared" si="12"/>
        <v>-0.62398318865702962</v>
      </c>
    </row>
    <row r="68" spans="1:31" ht="15.75" thickBot="1" x14ac:dyDescent="0.3">
      <c r="A68" s="8">
        <v>40634</v>
      </c>
      <c r="B68" s="9">
        <v>24.23</v>
      </c>
      <c r="C68" s="9">
        <v>53.4206</v>
      </c>
      <c r="D68" s="9">
        <v>25.7607</v>
      </c>
      <c r="E68" s="9">
        <v>0.41946</v>
      </c>
      <c r="F68" s="9">
        <v>4.5279100000000003</v>
      </c>
      <c r="G68" s="9">
        <v>4.2699999999999996</v>
      </c>
      <c r="H68" s="9">
        <v>0.88</v>
      </c>
      <c r="I68" s="9">
        <v>1.02</v>
      </c>
      <c r="J68" s="9">
        <v>0.315</v>
      </c>
      <c r="K68" s="12">
        <v>2.8462399999999999</v>
      </c>
      <c r="L68" s="10">
        <f t="shared" si="2"/>
        <v>1.7639647207055933E-2</v>
      </c>
      <c r="M68" s="10">
        <f t="shared" si="2"/>
        <v>2.5001151242574432E-2</v>
      </c>
      <c r="N68" s="10">
        <f t="shared" si="2"/>
        <v>4.7578962778611497E-2</v>
      </c>
      <c r="O68" s="10">
        <f t="shared" si="2"/>
        <v>9.6521843783849166E-3</v>
      </c>
      <c r="P68" s="10">
        <f t="shared" si="2"/>
        <v>-5.8380332068942421E-2</v>
      </c>
      <c r="Q68" s="10">
        <f t="shared" si="13"/>
        <v>5.9553349875930348E-2</v>
      </c>
      <c r="R68" s="10">
        <f t="shared" si="13"/>
        <v>-2.222222222222224E-2</v>
      </c>
      <c r="S68" s="10">
        <f t="shared" si="13"/>
        <v>6.2500000000000056E-2</v>
      </c>
      <c r="T68" s="10">
        <f t="shared" si="13"/>
        <v>-1.5625000000000014E-2</v>
      </c>
      <c r="U68" s="10">
        <f t="shared" si="14"/>
        <v>0.11985269237730262</v>
      </c>
      <c r="V68" s="14">
        <f t="shared" si="3"/>
        <v>1.6964658772978137E-2</v>
      </c>
      <c r="W68" s="14">
        <f t="shared" si="4"/>
        <v>1.9598590865895184E-2</v>
      </c>
      <c r="X68" s="14">
        <f t="shared" si="5"/>
        <v>4.5726857147523343E-2</v>
      </c>
      <c r="Y68" s="14">
        <f t="shared" si="6"/>
        <v>1.5144594351779244E-2</v>
      </c>
      <c r="Z68" s="14">
        <f t="shared" si="7"/>
        <v>-3.9294219339436005E-2</v>
      </c>
      <c r="AA68" s="14">
        <f t="shared" si="8"/>
        <v>5.6368663879181866E-2</v>
      </c>
      <c r="AB68" s="14">
        <f t="shared" si="9"/>
        <v>-5.1770673054514021E-2</v>
      </c>
      <c r="AC68" s="14">
        <f t="shared" si="10"/>
        <v>3.4763661647501783E-2</v>
      </c>
      <c r="AD68" s="14">
        <f t="shared" si="11"/>
        <v>-4.0172774660667612E-2</v>
      </c>
      <c r="AE68" s="14">
        <f t="shared" si="12"/>
        <v>0.11459807193658637</v>
      </c>
    </row>
    <row r="69" spans="1:31" ht="15.75" thickBot="1" x14ac:dyDescent="0.3">
      <c r="A69" s="8">
        <v>40603</v>
      </c>
      <c r="B69" s="9">
        <v>23.81</v>
      </c>
      <c r="C69" s="9">
        <v>52.117600000000003</v>
      </c>
      <c r="D69" s="9">
        <v>24.590699999999998</v>
      </c>
      <c r="E69" s="9">
        <v>0.41544999999999999</v>
      </c>
      <c r="F69" s="9">
        <v>4.8086399999999996</v>
      </c>
      <c r="G69" s="9">
        <v>4.03</v>
      </c>
      <c r="H69" s="9">
        <v>0.9</v>
      </c>
      <c r="I69" s="9">
        <v>0.96</v>
      </c>
      <c r="J69" s="9">
        <v>0.32</v>
      </c>
      <c r="K69" s="12">
        <v>2.54162</v>
      </c>
      <c r="L69" s="10">
        <f t="shared" si="2"/>
        <v>-1.3261500207210952E-2</v>
      </c>
      <c r="M69" s="10">
        <f t="shared" si="2"/>
        <v>-1.3368973833764241E-2</v>
      </c>
      <c r="N69" s="10">
        <f t="shared" si="2"/>
        <v>1.939445302345637E-3</v>
      </c>
      <c r="O69" s="10">
        <f t="shared" si="2"/>
        <v>-0.11143193241364567</v>
      </c>
      <c r="P69" s="10">
        <f t="shared" ref="P69:P80" si="15">(F69-F70)/F70</f>
        <v>-5.1785946687805416E-2</v>
      </c>
      <c r="Q69" s="10">
        <f t="shared" si="13"/>
        <v>4.9875311720699407E-3</v>
      </c>
      <c r="R69" s="10">
        <f t="shared" si="13"/>
        <v>-6.2499999999999944E-2</v>
      </c>
      <c r="S69" s="10">
        <f t="shared" si="13"/>
        <v>-3.0303030303030332E-2</v>
      </c>
      <c r="T69" s="10">
        <f t="shared" si="13"/>
        <v>-0.20000000000000004</v>
      </c>
      <c r="U69" s="10">
        <f t="shared" si="14"/>
        <v>7.6610921906504689E-2</v>
      </c>
      <c r="V69" s="14">
        <f t="shared" si="3"/>
        <v>-1.3936488641288746E-2</v>
      </c>
      <c r="W69" s="14">
        <f t="shared" si="4"/>
        <v>-1.8771534210443488E-2</v>
      </c>
      <c r="X69" s="14">
        <f t="shared" si="5"/>
        <v>8.7339671257484139E-5</v>
      </c>
      <c r="Y69" s="14">
        <f t="shared" si="6"/>
        <v>-0.10593952244025134</v>
      </c>
      <c r="Z69" s="14">
        <f t="shared" si="7"/>
        <v>-3.2699833958299E-2</v>
      </c>
      <c r="AA69" s="14">
        <f t="shared" si="8"/>
        <v>1.802845175321457E-3</v>
      </c>
      <c r="AB69" s="14">
        <f t="shared" si="9"/>
        <v>-9.2048450832291726E-2</v>
      </c>
      <c r="AC69" s="14">
        <f t="shared" si="10"/>
        <v>-5.8039368655528605E-2</v>
      </c>
      <c r="AD69" s="14">
        <f t="shared" si="11"/>
        <v>-0.22454777466066764</v>
      </c>
      <c r="AE69" s="14">
        <f t="shared" si="12"/>
        <v>7.1356301465788446E-2</v>
      </c>
    </row>
    <row r="70" spans="1:31" ht="15.75" thickBot="1" x14ac:dyDescent="0.3">
      <c r="A70" s="8">
        <v>40575</v>
      </c>
      <c r="B70" s="9">
        <v>24.13</v>
      </c>
      <c r="C70" s="9">
        <v>52.823799999999999</v>
      </c>
      <c r="D70" s="9">
        <v>24.543099999999999</v>
      </c>
      <c r="E70" s="9">
        <v>0.46755000000000002</v>
      </c>
      <c r="F70" s="9">
        <v>5.0712599999999997</v>
      </c>
      <c r="G70" s="9">
        <v>4.01</v>
      </c>
      <c r="H70" s="9">
        <v>0.96</v>
      </c>
      <c r="I70" s="9">
        <v>0.99</v>
      </c>
      <c r="J70" s="9">
        <v>0.4</v>
      </c>
      <c r="K70" s="12">
        <v>2.36076</v>
      </c>
      <c r="L70" s="10">
        <f t="shared" si="2"/>
        <v>1.943388255175316E-2</v>
      </c>
      <c r="M70" s="10">
        <f t="shared" si="2"/>
        <v>1.2968982213912416E-2</v>
      </c>
      <c r="N70" s="10">
        <f t="shared" si="2"/>
        <v>4.665424259353227E-2</v>
      </c>
      <c r="O70" s="10">
        <f t="shared" si="2"/>
        <v>1.1553190108392314E-2</v>
      </c>
      <c r="P70" s="10">
        <f t="shared" si="15"/>
        <v>-9.8229448029489658E-2</v>
      </c>
      <c r="Q70" s="10">
        <f t="shared" si="13"/>
        <v>-3.1400966183574859E-2</v>
      </c>
      <c r="R70" s="10">
        <f t="shared" si="13"/>
        <v>0.21518987341772142</v>
      </c>
      <c r="S70" s="10">
        <f t="shared" si="13"/>
        <v>1.0204081632653071E-2</v>
      </c>
      <c r="T70" s="10">
        <f t="shared" si="13"/>
        <v>-5.8823529411764629E-2</v>
      </c>
      <c r="U70" s="10">
        <f t="shared" si="14"/>
        <v>-6.0607145841540408E-2</v>
      </c>
      <c r="V70" s="14">
        <f t="shared" si="3"/>
        <v>1.8758894117675364E-2</v>
      </c>
      <c r="W70" s="14">
        <f t="shared" si="4"/>
        <v>7.5664218372331685E-3</v>
      </c>
      <c r="X70" s="14">
        <f t="shared" si="5"/>
        <v>4.4802136962444117E-2</v>
      </c>
      <c r="Y70" s="14">
        <f t="shared" si="6"/>
        <v>1.7045600081786641E-2</v>
      </c>
      <c r="Z70" s="14">
        <f t="shared" si="7"/>
        <v>-7.9143335299983242E-2</v>
      </c>
      <c r="AA70" s="14">
        <f t="shared" si="8"/>
        <v>-3.4585652180323341E-2</v>
      </c>
      <c r="AB70" s="14">
        <f t="shared" si="9"/>
        <v>0.18564142258542965</v>
      </c>
      <c r="AC70" s="14">
        <f t="shared" si="10"/>
        <v>-1.75322567198452E-2</v>
      </c>
      <c r="AD70" s="14">
        <f t="shared" si="11"/>
        <v>-8.3371304072432234E-2</v>
      </c>
      <c r="AE70" s="14">
        <f t="shared" si="12"/>
        <v>-6.5861766282256651E-2</v>
      </c>
    </row>
    <row r="71" spans="1:31" ht="15.75" thickBot="1" x14ac:dyDescent="0.3">
      <c r="A71" s="8">
        <v>40546</v>
      </c>
      <c r="B71" s="9">
        <v>23.67</v>
      </c>
      <c r="C71" s="9">
        <v>52.147500000000001</v>
      </c>
      <c r="D71" s="9">
        <v>23.449100000000001</v>
      </c>
      <c r="E71" s="9">
        <v>0.46221000000000001</v>
      </c>
      <c r="F71" s="9">
        <v>5.6236699999999997</v>
      </c>
      <c r="G71" s="9">
        <v>4.1399999999999997</v>
      </c>
      <c r="H71" s="9">
        <v>0.79</v>
      </c>
      <c r="I71" s="9">
        <v>0.98</v>
      </c>
      <c r="J71" s="9">
        <v>0.42499999999999999</v>
      </c>
      <c r="K71" s="12">
        <v>2.5130699999999999</v>
      </c>
      <c r="L71" s="10">
        <f t="shared" si="2"/>
        <v>1.3704496788008577E-2</v>
      </c>
      <c r="M71" s="10">
        <f t="shared" si="2"/>
        <v>3.2697380407316158E-2</v>
      </c>
      <c r="N71" s="10">
        <f t="shared" si="2"/>
        <v>4.008356471830176E-2</v>
      </c>
      <c r="O71" s="10">
        <f t="shared" si="2"/>
        <v>-0.10594220279314477</v>
      </c>
      <c r="P71" s="10">
        <f t="shared" si="15"/>
        <v>-3.4213251495391533E-2</v>
      </c>
      <c r="Q71" s="10">
        <f t="shared" si="13"/>
        <v>6.1538461538461479E-2</v>
      </c>
      <c r="R71" s="10">
        <f t="shared" si="13"/>
        <v>3.9473684210526348E-2</v>
      </c>
      <c r="S71" s="10">
        <f t="shared" si="13"/>
        <v>2.0833333333333353E-2</v>
      </c>
      <c r="T71" s="10">
        <f t="shared" si="13"/>
        <v>-3.4090909090909123E-2</v>
      </c>
      <c r="U71" s="10">
        <f t="shared" si="14"/>
        <v>-0.11409303702868108</v>
      </c>
      <c r="V71" s="14">
        <f t="shared" si="3"/>
        <v>1.3029508353930783E-2</v>
      </c>
      <c r="W71" s="14">
        <f t="shared" si="4"/>
        <v>2.7294820030636911E-2</v>
      </c>
      <c r="X71" s="14">
        <f t="shared" si="5"/>
        <v>3.8231459087213607E-2</v>
      </c>
      <c r="Y71" s="14">
        <f t="shared" si="6"/>
        <v>-0.10044979281975044</v>
      </c>
      <c r="Z71" s="14">
        <f t="shared" si="7"/>
        <v>-1.5127138765885118E-2</v>
      </c>
      <c r="AA71" s="14">
        <f t="shared" si="8"/>
        <v>5.8353775541712997E-2</v>
      </c>
      <c r="AB71" s="14">
        <f t="shared" si="9"/>
        <v>9.9252333782345672E-3</v>
      </c>
      <c r="AC71" s="14">
        <f t="shared" si="10"/>
        <v>-6.9030050191649199E-3</v>
      </c>
      <c r="AD71" s="14">
        <f t="shared" si="11"/>
        <v>-5.8638683751576728E-2</v>
      </c>
      <c r="AE71" s="14">
        <f t="shared" si="12"/>
        <v>-0.11934765746939732</v>
      </c>
    </row>
    <row r="72" spans="1:31" ht="15.75" thickBot="1" x14ac:dyDescent="0.3">
      <c r="A72" s="8">
        <v>40513</v>
      </c>
      <c r="B72" s="9">
        <v>23.35</v>
      </c>
      <c r="C72" s="9">
        <v>50.496400000000001</v>
      </c>
      <c r="D72" s="9">
        <v>22.545400000000001</v>
      </c>
      <c r="E72" s="9">
        <v>0.51698</v>
      </c>
      <c r="F72" s="9">
        <v>5.8228900000000001</v>
      </c>
      <c r="G72" s="9">
        <v>3.9</v>
      </c>
      <c r="H72" s="9">
        <v>0.76</v>
      </c>
      <c r="I72" s="9">
        <v>0.96</v>
      </c>
      <c r="J72" s="9">
        <v>0.44</v>
      </c>
      <c r="K72" s="12">
        <v>2.8367200000000001</v>
      </c>
      <c r="L72" s="10">
        <f t="shared" si="2"/>
        <v>3.0450132391880019E-2</v>
      </c>
      <c r="M72" s="10">
        <f t="shared" si="2"/>
        <v>4.8532883712527827E-2</v>
      </c>
      <c r="N72" s="10">
        <f t="shared" si="2"/>
        <v>1.1090631040312814E-2</v>
      </c>
      <c r="O72" s="10">
        <f t="shared" si="2"/>
        <v>4.3139628732849093E-2</v>
      </c>
      <c r="P72" s="10">
        <f t="shared" si="15"/>
        <v>-1.8320644147576698E-2</v>
      </c>
      <c r="Q72" s="10">
        <f t="shared" si="13"/>
        <v>-3.7037037037037014E-2</v>
      </c>
      <c r="R72" s="10">
        <f t="shared" si="13"/>
        <v>-5.0000000000000044E-2</v>
      </c>
      <c r="S72" s="10">
        <f t="shared" si="13"/>
        <v>-1.0309278350515474E-2</v>
      </c>
      <c r="T72" s="10">
        <f t="shared" si="13"/>
        <v>-0.14563106796116507</v>
      </c>
      <c r="U72" s="10">
        <f t="shared" si="14"/>
        <v>8.7590961023824354E-2</v>
      </c>
      <c r="V72" s="14">
        <f t="shared" si="3"/>
        <v>2.9775143957802223E-2</v>
      </c>
      <c r="W72" s="14">
        <f t="shared" si="4"/>
        <v>4.3130323335848583E-2</v>
      </c>
      <c r="X72" s="14">
        <f t="shared" si="5"/>
        <v>9.238525409224662E-3</v>
      </c>
      <c r="Y72" s="14">
        <f t="shared" si="6"/>
        <v>4.863203870624342E-2</v>
      </c>
      <c r="Z72" s="14">
        <f t="shared" si="7"/>
        <v>7.6546858192971801E-4</v>
      </c>
      <c r="AA72" s="14">
        <f t="shared" si="8"/>
        <v>-4.0221723033785496E-2</v>
      </c>
      <c r="AB72" s="14">
        <f t="shared" si="9"/>
        <v>-7.9548450832291825E-2</v>
      </c>
      <c r="AC72" s="14">
        <f t="shared" si="10"/>
        <v>-3.8045616703013749E-2</v>
      </c>
      <c r="AD72" s="14">
        <f t="shared" si="11"/>
        <v>-0.17017884262183267</v>
      </c>
      <c r="AE72" s="14">
        <f t="shared" si="12"/>
        <v>8.2336340583108111E-2</v>
      </c>
    </row>
    <row r="73" spans="1:31" ht="15.75" thickBot="1" x14ac:dyDescent="0.3">
      <c r="A73" s="8">
        <v>40483</v>
      </c>
      <c r="B73" s="9">
        <v>22.66</v>
      </c>
      <c r="C73" s="9">
        <v>48.159100000000002</v>
      </c>
      <c r="D73" s="9">
        <v>22.298100000000002</v>
      </c>
      <c r="E73" s="9">
        <v>0.49559999999999998</v>
      </c>
      <c r="F73" s="9">
        <v>5.9315600000000002</v>
      </c>
      <c r="G73" s="9">
        <v>4.05</v>
      </c>
      <c r="H73" s="9">
        <v>0.8</v>
      </c>
      <c r="I73" s="9">
        <v>0.97</v>
      </c>
      <c r="J73" s="9">
        <v>0.51500000000000001</v>
      </c>
      <c r="K73" s="12">
        <v>2.60826</v>
      </c>
      <c r="L73" s="10">
        <f t="shared" si="2"/>
        <v>-8.6658605401047917E-2</v>
      </c>
      <c r="M73" s="10">
        <f t="shared" si="2"/>
        <v>-9.8156734139996892E-3</v>
      </c>
      <c r="N73" s="10">
        <f t="shared" si="2"/>
        <v>-7.9340371680904312E-2</v>
      </c>
      <c r="O73" s="10">
        <f t="shared" si="2"/>
        <v>-4.135556501218618E-2</v>
      </c>
      <c r="P73" s="10">
        <f t="shared" si="15"/>
        <v>-8.5196260932731041E-2</v>
      </c>
      <c r="Q73" s="10">
        <f t="shared" si="13"/>
        <v>9.975062344139661E-3</v>
      </c>
      <c r="R73" s="10">
        <f t="shared" si="13"/>
        <v>5.2631578947368467E-2</v>
      </c>
      <c r="S73" s="10">
        <f t="shared" si="13"/>
        <v>-2.0202020202020221E-2</v>
      </c>
      <c r="T73" s="10">
        <f t="shared" si="13"/>
        <v>0</v>
      </c>
      <c r="U73" s="10">
        <f t="shared" si="14"/>
        <v>-2.8367499748548155E-2</v>
      </c>
      <c r="V73" s="14">
        <f t="shared" si="3"/>
        <v>-8.7333593835125706E-2</v>
      </c>
      <c r="W73" s="14">
        <f t="shared" si="4"/>
        <v>-1.5218233790678937E-2</v>
      </c>
      <c r="X73" s="14">
        <f t="shared" si="5"/>
        <v>-8.1192477311992459E-2</v>
      </c>
      <c r="Y73" s="14">
        <f t="shared" si="6"/>
        <v>-3.5863155038791852E-2</v>
      </c>
      <c r="Z73" s="14">
        <f t="shared" si="7"/>
        <v>-6.6110148203224625E-2</v>
      </c>
      <c r="AA73" s="14">
        <f t="shared" si="8"/>
        <v>6.7903763473911773E-3</v>
      </c>
      <c r="AB73" s="14">
        <f t="shared" si="9"/>
        <v>2.3083128115076686E-2</v>
      </c>
      <c r="AC73" s="14">
        <f t="shared" si="10"/>
        <v>-4.7938358554518494E-2</v>
      </c>
      <c r="AD73" s="14">
        <f t="shared" si="11"/>
        <v>-2.4547774660667602E-2</v>
      </c>
      <c r="AE73" s="14">
        <f t="shared" si="12"/>
        <v>-3.3622120189264401E-2</v>
      </c>
    </row>
    <row r="74" spans="1:31" ht="15.75" thickBot="1" x14ac:dyDescent="0.3">
      <c r="A74" s="8">
        <v>40452</v>
      </c>
      <c r="B74" s="9">
        <v>24.81</v>
      </c>
      <c r="C74" s="9">
        <v>48.636499999999998</v>
      </c>
      <c r="D74" s="9">
        <v>24.2197</v>
      </c>
      <c r="E74" s="9">
        <v>0.51698</v>
      </c>
      <c r="F74" s="9">
        <v>6.4839700000000002</v>
      </c>
      <c r="G74" s="9">
        <v>4.01</v>
      </c>
      <c r="H74" s="9">
        <v>0.76</v>
      </c>
      <c r="I74" s="9">
        <v>0.99</v>
      </c>
      <c r="J74" s="9">
        <v>0.51500000000000001</v>
      </c>
      <c r="K74" s="12">
        <v>2.6844100000000002</v>
      </c>
      <c r="L74" s="10">
        <f t="shared" ref="L74:O80" si="16">(B74-B75)/B75</f>
        <v>4.7719594594594551E-2</v>
      </c>
      <c r="M74" s="10">
        <f t="shared" si="16"/>
        <v>-4.4360654062741922E-2</v>
      </c>
      <c r="N74" s="10">
        <f t="shared" si="16"/>
        <v>4.737508037584796E-3</v>
      </c>
      <c r="O74" s="10">
        <f t="shared" si="16"/>
        <v>-3.2488677620990454E-2</v>
      </c>
      <c r="P74" s="10">
        <f t="shared" si="15"/>
        <v>1.3992472482242757E-3</v>
      </c>
      <c r="Q74" s="10">
        <f t="shared" si="13"/>
        <v>4.4270833333333315E-2</v>
      </c>
      <c r="R74" s="10">
        <f t="shared" si="13"/>
        <v>-1.2987012987012998E-2</v>
      </c>
      <c r="S74" s="10">
        <f t="shared" si="13"/>
        <v>1.0204081632653071E-2</v>
      </c>
      <c r="T74" s="10">
        <f t="shared" si="13"/>
        <v>-9.6153846153846229E-3</v>
      </c>
      <c r="U74" s="10">
        <f t="shared" si="14"/>
        <v>0.29954106677768866</v>
      </c>
      <c r="V74" s="14">
        <f t="shared" ref="V74:V80" si="17">L74-L$84</f>
        <v>4.7044606160516755E-2</v>
      </c>
      <c r="W74" s="14">
        <f t="shared" ref="W74:W80" si="18">M74-M$84</f>
        <v>-4.9763214439421166E-2</v>
      </c>
      <c r="X74" s="14">
        <f t="shared" ref="X74:X80" si="19">N74-N$84</f>
        <v>2.8854024064966432E-3</v>
      </c>
      <c r="Y74" s="14">
        <f t="shared" ref="Y74:Y80" si="20">O74-O$84</f>
        <v>-2.6996267647596127E-2</v>
      </c>
      <c r="Z74" s="14">
        <f t="shared" ref="Z74:Z80" si="21">P74-P$84</f>
        <v>2.0485359977730693E-2</v>
      </c>
      <c r="AA74" s="14">
        <f t="shared" ref="AA74:AA80" si="22">Q74-Q$84</f>
        <v>4.1086147336584833E-2</v>
      </c>
      <c r="AB74" s="14">
        <f t="shared" ref="AB74:AB80" si="23">R74-R$84</f>
        <v>-4.2535463819304779E-2</v>
      </c>
      <c r="AC74" s="14">
        <f t="shared" ref="AC74:AC80" si="24">S74-S$84</f>
        <v>-1.75322567198452E-2</v>
      </c>
      <c r="AD74" s="14">
        <f t="shared" ref="AD74:AD80" si="25">T74-T$84</f>
        <v>-3.4163159276052221E-2</v>
      </c>
      <c r="AE74" s="14">
        <f t="shared" ref="AE74:AE80" si="26">U74-U$84</f>
        <v>0.29428644633697243</v>
      </c>
    </row>
    <row r="75" spans="1:31" ht="15.75" thickBot="1" x14ac:dyDescent="0.3">
      <c r="A75" s="8">
        <v>40422</v>
      </c>
      <c r="B75" s="9">
        <v>23.68</v>
      </c>
      <c r="C75" s="9">
        <v>50.894199999999998</v>
      </c>
      <c r="D75" s="9">
        <v>24.105499999999999</v>
      </c>
      <c r="E75" s="9">
        <v>0.53434000000000004</v>
      </c>
      <c r="F75" s="9">
        <v>6.4749100000000004</v>
      </c>
      <c r="G75" s="9">
        <v>3.84</v>
      </c>
      <c r="H75" s="9">
        <v>0.77</v>
      </c>
      <c r="I75" s="9">
        <v>0.98</v>
      </c>
      <c r="J75" s="9">
        <v>0.52</v>
      </c>
      <c r="K75" s="12">
        <v>2.0656599999999998</v>
      </c>
      <c r="L75" s="10">
        <f t="shared" si="16"/>
        <v>4.8251438689685698E-2</v>
      </c>
      <c r="M75" s="10">
        <f t="shared" si="16"/>
        <v>1.7296002910317791E-2</v>
      </c>
      <c r="N75" s="10">
        <f t="shared" si="16"/>
        <v>9.2244117500464351E-2</v>
      </c>
      <c r="O75" s="10">
        <f t="shared" si="16"/>
        <v>5.8203782552728046E-2</v>
      </c>
      <c r="P75" s="10">
        <f t="shared" si="15"/>
        <v>5.9258786653317408E-2</v>
      </c>
      <c r="Q75" s="10">
        <f t="shared" si="13"/>
        <v>-1.5384615384615399E-2</v>
      </c>
      <c r="R75" s="10">
        <f t="shared" si="13"/>
        <v>0</v>
      </c>
      <c r="S75" s="10">
        <f t="shared" si="13"/>
        <v>0.12643678160919539</v>
      </c>
      <c r="T75" s="10">
        <f t="shared" si="13"/>
        <v>0.22352941176470595</v>
      </c>
      <c r="U75" s="10">
        <f t="shared" si="14"/>
        <v>6.8966409472207876E-2</v>
      </c>
      <c r="V75" s="14">
        <f t="shared" si="17"/>
        <v>4.7576450255607902E-2</v>
      </c>
      <c r="W75" s="14">
        <f t="shared" si="18"/>
        <v>1.1893442533638544E-2</v>
      </c>
      <c r="X75" s="14">
        <f t="shared" si="19"/>
        <v>9.0392011869376204E-2</v>
      </c>
      <c r="Y75" s="14">
        <f t="shared" si="20"/>
        <v>6.369619252612238E-2</v>
      </c>
      <c r="Z75" s="14">
        <f t="shared" si="21"/>
        <v>7.8344899382823824E-2</v>
      </c>
      <c r="AA75" s="14">
        <f t="shared" si="22"/>
        <v>-1.8569301381363881E-2</v>
      </c>
      <c r="AB75" s="14">
        <f t="shared" si="23"/>
        <v>-2.9548450832291781E-2</v>
      </c>
      <c r="AC75" s="14">
        <f t="shared" si="24"/>
        <v>9.8700443256697107E-2</v>
      </c>
      <c r="AD75" s="14">
        <f t="shared" si="25"/>
        <v>0.19898163710403835</v>
      </c>
      <c r="AE75" s="14">
        <f t="shared" si="26"/>
        <v>6.3711789031491634E-2</v>
      </c>
    </row>
    <row r="76" spans="1:31" ht="15.75" thickBot="1" x14ac:dyDescent="0.3">
      <c r="A76" s="8">
        <v>40392</v>
      </c>
      <c r="B76" s="9">
        <v>22.59</v>
      </c>
      <c r="C76" s="9">
        <v>50.0289</v>
      </c>
      <c r="D76" s="9">
        <v>22.069700000000001</v>
      </c>
      <c r="E76" s="9">
        <v>0.50495000000000001</v>
      </c>
      <c r="F76" s="9">
        <v>6.1126800000000001</v>
      </c>
      <c r="G76" s="9">
        <v>3.9</v>
      </c>
      <c r="H76" s="9">
        <v>0.77</v>
      </c>
      <c r="I76" s="9">
        <v>0.87</v>
      </c>
      <c r="J76" s="9">
        <v>0.42499999999999999</v>
      </c>
      <c r="K76" s="12">
        <v>1.9323900000000001</v>
      </c>
      <c r="L76" s="10">
        <f t="shared" si="16"/>
        <v>-1.9956616052060772E-2</v>
      </c>
      <c r="M76" s="10">
        <f t="shared" si="16"/>
        <v>-4.299995409053349E-2</v>
      </c>
      <c r="N76" s="10">
        <f t="shared" si="16"/>
        <v>-7.6801766942611954E-2</v>
      </c>
      <c r="O76" s="10">
        <f t="shared" si="16"/>
        <v>-0.10426977453745578</v>
      </c>
      <c r="P76" s="10">
        <f t="shared" si="15"/>
        <v>-2.4566633102640498E-2</v>
      </c>
      <c r="Q76" s="10">
        <f t="shared" si="13"/>
        <v>1.0362694300518144E-2</v>
      </c>
      <c r="R76" s="10">
        <f t="shared" si="13"/>
        <v>0.19379844961240308</v>
      </c>
      <c r="S76" s="10">
        <f t="shared" si="13"/>
        <v>-1.1363636363636374E-2</v>
      </c>
      <c r="T76" s="10">
        <f t="shared" si="13"/>
        <v>3.6585365853658569E-2</v>
      </c>
      <c r="U76" s="10">
        <f t="shared" si="14"/>
        <v>-7.7274593882209086E-2</v>
      </c>
      <c r="V76" s="14">
        <f t="shared" si="17"/>
        <v>-2.0631604486138568E-2</v>
      </c>
      <c r="W76" s="14">
        <f t="shared" si="18"/>
        <v>-4.8402514467212734E-2</v>
      </c>
      <c r="X76" s="14">
        <f t="shared" si="19"/>
        <v>-7.8653872573700101E-2</v>
      </c>
      <c r="Y76" s="14">
        <f t="shared" si="20"/>
        <v>-9.8777364564061457E-2</v>
      </c>
      <c r="Z76" s="14">
        <f t="shared" si="21"/>
        <v>-5.4805203731340818E-3</v>
      </c>
      <c r="AA76" s="14">
        <f t="shared" si="22"/>
        <v>7.1780083037696601E-3</v>
      </c>
      <c r="AB76" s="14">
        <f t="shared" si="23"/>
        <v>0.16424999878011132</v>
      </c>
      <c r="AC76" s="14">
        <f t="shared" si="24"/>
        <v>-3.9099974716134647E-2</v>
      </c>
      <c r="AD76" s="14">
        <f t="shared" si="25"/>
        <v>1.2037591192990967E-2</v>
      </c>
      <c r="AE76" s="14">
        <f t="shared" si="26"/>
        <v>-8.2529214322925329E-2</v>
      </c>
    </row>
    <row r="77" spans="1:31" ht="15.75" thickBot="1" x14ac:dyDescent="0.3">
      <c r="A77" s="8">
        <v>40360</v>
      </c>
      <c r="B77" s="9">
        <v>23.05</v>
      </c>
      <c r="C77" s="9">
        <v>52.276800000000001</v>
      </c>
      <c r="D77" s="9">
        <v>23.9057</v>
      </c>
      <c r="E77" s="9">
        <v>0.56372999999999995</v>
      </c>
      <c r="F77" s="9">
        <v>6.2666300000000001</v>
      </c>
      <c r="G77" s="9">
        <v>3.86</v>
      </c>
      <c r="H77" s="9">
        <v>0.64500000000000002</v>
      </c>
      <c r="I77" s="9">
        <v>0.88</v>
      </c>
      <c r="J77" s="9">
        <v>0.41</v>
      </c>
      <c r="K77" s="12">
        <v>2.09422</v>
      </c>
      <c r="L77" s="10">
        <f t="shared" si="16"/>
        <v>6.6635816751503998E-2</v>
      </c>
      <c r="M77" s="10">
        <f t="shared" si="16"/>
        <v>8.0592584630585551E-2</v>
      </c>
      <c r="N77" s="10">
        <f t="shared" si="16"/>
        <v>7.9463918829218883E-2</v>
      </c>
      <c r="O77" s="10">
        <f t="shared" si="16"/>
        <v>6.297965417758751E-2</v>
      </c>
      <c r="P77" s="10">
        <f t="shared" si="15"/>
        <v>5.8103743176457313E-2</v>
      </c>
      <c r="Q77" s="10">
        <f t="shared" si="13"/>
        <v>-1.0256410256410265E-2</v>
      </c>
      <c r="R77" s="10">
        <f t="shared" si="13"/>
        <v>0.14159292035398244</v>
      </c>
      <c r="S77" s="10">
        <f t="shared" si="13"/>
        <v>0.11392405063291135</v>
      </c>
      <c r="T77" s="10">
        <f t="shared" si="13"/>
        <v>5.1282051282051183E-2</v>
      </c>
      <c r="U77" s="10">
        <f t="shared" si="14"/>
        <v>6.7961957214615371E-2</v>
      </c>
      <c r="V77" s="14">
        <f t="shared" si="17"/>
        <v>6.5960828317426209E-2</v>
      </c>
      <c r="W77" s="14">
        <f t="shared" si="18"/>
        <v>7.5190024253906307E-2</v>
      </c>
      <c r="X77" s="14">
        <f t="shared" si="19"/>
        <v>7.7611813198130736E-2</v>
      </c>
      <c r="Y77" s="14">
        <f t="shared" si="20"/>
        <v>6.8472064150981837E-2</v>
      </c>
      <c r="Z77" s="14">
        <f t="shared" si="21"/>
        <v>7.7189855905963722E-2</v>
      </c>
      <c r="AA77" s="14">
        <f t="shared" si="22"/>
        <v>-1.3441096253158749E-2</v>
      </c>
      <c r="AB77" s="14">
        <f t="shared" si="23"/>
        <v>0.11204446952169066</v>
      </c>
      <c r="AC77" s="14">
        <f t="shared" si="24"/>
        <v>8.6187712280413081E-2</v>
      </c>
      <c r="AD77" s="14">
        <f t="shared" si="25"/>
        <v>2.6734276621383581E-2</v>
      </c>
      <c r="AE77" s="14">
        <f t="shared" si="26"/>
        <v>6.2707336773899128E-2</v>
      </c>
    </row>
    <row r="78" spans="1:31" ht="15.75" thickBot="1" x14ac:dyDescent="0.3">
      <c r="A78" s="8">
        <v>40330</v>
      </c>
      <c r="B78" s="9">
        <v>21.61</v>
      </c>
      <c r="C78" s="9">
        <v>48.377899999999997</v>
      </c>
      <c r="D78" s="9">
        <v>22.145900000000001</v>
      </c>
      <c r="E78" s="9">
        <v>0.53032999999999997</v>
      </c>
      <c r="F78" s="9">
        <v>5.9225099999999999</v>
      </c>
      <c r="G78" s="9">
        <v>3.9</v>
      </c>
      <c r="H78" s="9">
        <v>0.56499999999999995</v>
      </c>
      <c r="I78" s="9">
        <v>0.79</v>
      </c>
      <c r="J78" s="9">
        <v>0.39</v>
      </c>
      <c r="K78" s="12">
        <v>1.96095</v>
      </c>
      <c r="L78" s="10">
        <f t="shared" si="16"/>
        <v>-3.1376064545047037E-2</v>
      </c>
      <c r="M78" s="10">
        <f t="shared" si="16"/>
        <v>-5.314405830912932E-2</v>
      </c>
      <c r="N78" s="10">
        <f t="shared" si="16"/>
        <v>-5.4809838626382237E-2</v>
      </c>
      <c r="O78" s="10">
        <f t="shared" si="16"/>
        <v>-9.3623421237032434E-2</v>
      </c>
      <c r="P78" s="10">
        <f t="shared" si="15"/>
        <v>-2.8231688207699657E-2</v>
      </c>
      <c r="Q78" s="10">
        <f t="shared" si="13"/>
        <v>8.3333333333333287E-2</v>
      </c>
      <c r="R78" s="10">
        <f t="shared" si="13"/>
        <v>8.6538461538461398E-2</v>
      </c>
      <c r="S78" s="10">
        <f t="shared" si="13"/>
        <v>-3.6585365853658437E-2</v>
      </c>
      <c r="T78" s="10">
        <f t="shared" si="13"/>
        <v>-0.17021276595744672</v>
      </c>
      <c r="U78" s="10">
        <f t="shared" si="14"/>
        <v>-0.33116978351995796</v>
      </c>
      <c r="V78" s="14">
        <f t="shared" si="17"/>
        <v>-3.2051052979124833E-2</v>
      </c>
      <c r="W78" s="14">
        <f t="shared" si="18"/>
        <v>-5.8546618685808571E-2</v>
      </c>
      <c r="X78" s="14">
        <f t="shared" si="19"/>
        <v>-5.6661944257470391E-2</v>
      </c>
      <c r="Y78" s="14">
        <f t="shared" si="20"/>
        <v>-8.8131011263638107E-2</v>
      </c>
      <c r="Z78" s="14">
        <f t="shared" si="21"/>
        <v>-9.1455754781932415E-3</v>
      </c>
      <c r="AA78" s="14">
        <f t="shared" si="22"/>
        <v>8.0148647336584805E-2</v>
      </c>
      <c r="AB78" s="14">
        <f t="shared" si="23"/>
        <v>5.6990010706169617E-2</v>
      </c>
      <c r="AC78" s="14">
        <f t="shared" si="24"/>
        <v>-6.432170420615671E-2</v>
      </c>
      <c r="AD78" s="14">
        <f t="shared" si="25"/>
        <v>-0.19476054061811432</v>
      </c>
      <c r="AE78" s="14">
        <f t="shared" si="26"/>
        <v>-0.33642440396067419</v>
      </c>
    </row>
    <row r="79" spans="1:31" ht="15.75" thickBot="1" x14ac:dyDescent="0.3">
      <c r="A79" s="8">
        <v>40301</v>
      </c>
      <c r="B79" s="9">
        <v>22.31</v>
      </c>
      <c r="C79" s="9">
        <v>51.093200000000003</v>
      </c>
      <c r="D79" s="9">
        <v>23.430099999999999</v>
      </c>
      <c r="E79" s="9">
        <v>0.58511000000000002</v>
      </c>
      <c r="F79" s="9">
        <v>6.09457</v>
      </c>
      <c r="G79" s="9">
        <v>3.6</v>
      </c>
      <c r="H79" s="9">
        <v>0.52</v>
      </c>
      <c r="I79" s="9">
        <v>0.82</v>
      </c>
      <c r="J79" s="9">
        <v>0.47</v>
      </c>
      <c r="K79" s="12">
        <v>2.9319099999999998</v>
      </c>
      <c r="L79" s="10">
        <f t="shared" si="16"/>
        <v>-7.8099173553719037E-2</v>
      </c>
      <c r="M79" s="10">
        <f t="shared" si="16"/>
        <v>-0.12203001304242474</v>
      </c>
      <c r="N79" s="10">
        <f t="shared" si="16"/>
        <v>-0.12035636115167875</v>
      </c>
      <c r="O79" s="10">
        <f t="shared" si="16"/>
        <v>-0.10611546511450261</v>
      </c>
      <c r="P79" s="10">
        <f t="shared" si="15"/>
        <v>-0.14810108888609325</v>
      </c>
      <c r="Q79" s="10">
        <f t="shared" si="13"/>
        <v>-7.6923076923076886E-2</v>
      </c>
      <c r="R79" s="10">
        <f t="shared" si="13"/>
        <v>-0.15447154471544711</v>
      </c>
      <c r="S79" s="10">
        <f t="shared" si="13"/>
        <v>-2.3809523809523832E-2</v>
      </c>
      <c r="T79" s="10">
        <f t="shared" si="13"/>
        <v>-0.16071428571428584</v>
      </c>
      <c r="U79" s="10">
        <f t="shared" si="14"/>
        <v>3.2576076430591914E-3</v>
      </c>
      <c r="V79" s="14">
        <f t="shared" si="17"/>
        <v>-7.8774161987796826E-2</v>
      </c>
      <c r="W79" s="14">
        <f t="shared" si="18"/>
        <v>-0.12743257341910399</v>
      </c>
      <c r="X79" s="14">
        <f t="shared" si="19"/>
        <v>-0.12220846678276689</v>
      </c>
      <c r="Y79" s="14">
        <f t="shared" si="20"/>
        <v>-0.10062305514110828</v>
      </c>
      <c r="Z79" s="14">
        <f t="shared" si="21"/>
        <v>-0.12901497615658683</v>
      </c>
      <c r="AA79" s="14">
        <f t="shared" si="22"/>
        <v>-8.0107762919825368E-2</v>
      </c>
      <c r="AB79" s="14">
        <f t="shared" si="23"/>
        <v>-0.1840199955477389</v>
      </c>
      <c r="AC79" s="14">
        <f t="shared" si="24"/>
        <v>-5.1545862162022102E-2</v>
      </c>
      <c r="AD79" s="14">
        <f t="shared" si="25"/>
        <v>-0.18526206037495344</v>
      </c>
      <c r="AE79" s="14">
        <f t="shared" si="26"/>
        <v>-1.9970127976570514E-3</v>
      </c>
    </row>
    <row r="80" spans="1:31" ht="15.75" thickBot="1" x14ac:dyDescent="0.3">
      <c r="A80" s="8">
        <v>40269</v>
      </c>
      <c r="B80" s="9">
        <v>24.2</v>
      </c>
      <c r="C80" s="9">
        <v>58.194699999999997</v>
      </c>
      <c r="D80" s="9">
        <v>26.635899999999999</v>
      </c>
      <c r="E80" s="9">
        <v>0.65456999999999999</v>
      </c>
      <c r="F80" s="9">
        <v>7.1540999999999997</v>
      </c>
      <c r="G80" s="9">
        <v>3.9</v>
      </c>
      <c r="H80" s="9">
        <v>0.61499999999999999</v>
      </c>
      <c r="I80" s="9">
        <v>0.84</v>
      </c>
      <c r="J80" s="9">
        <v>0.56000000000000005</v>
      </c>
      <c r="K80" s="12">
        <v>2.92239</v>
      </c>
      <c r="L80" s="10">
        <f t="shared" si="16"/>
        <v>-4.5741324921135654E-2</v>
      </c>
      <c r="M80" s="10">
        <f t="shared" si="16"/>
        <v>3.9437937938831873E-2</v>
      </c>
      <c r="N80" s="10">
        <f t="shared" si="16"/>
        <v>1.7441260843490777E-2</v>
      </c>
      <c r="O80" s="10">
        <f t="shared" si="16"/>
        <v>6.0599186609848157E-2</v>
      </c>
      <c r="P80" s="10">
        <f t="shared" si="15"/>
        <v>-3.7834533446033805E-3</v>
      </c>
      <c r="Q80" s="10">
        <f t="shared" si="13"/>
        <v>-2.5000000000000022E-2</v>
      </c>
      <c r="R80" s="10">
        <f t="shared" si="13"/>
        <v>2.5000000000000022E-2</v>
      </c>
      <c r="S80" s="10">
        <f t="shared" si="13"/>
        <v>9.0909090909090842E-2</v>
      </c>
      <c r="T80" s="10">
        <f t="shared" si="13"/>
        <v>-7.4380165289256089E-2</v>
      </c>
      <c r="U80" s="10">
        <f t="shared" si="14"/>
        <v>8.480547007531751E-2</v>
      </c>
      <c r="V80" s="14">
        <f t="shared" si="17"/>
        <v>-4.641631335521345E-2</v>
      </c>
      <c r="W80" s="14">
        <f t="shared" si="18"/>
        <v>3.4035377562152622E-2</v>
      </c>
      <c r="X80" s="14">
        <f t="shared" si="19"/>
        <v>1.5589155212402624E-2</v>
      </c>
      <c r="Y80" s="14">
        <f t="shared" si="20"/>
        <v>6.6091596583242485E-2</v>
      </c>
      <c r="Z80" s="14">
        <f t="shared" si="21"/>
        <v>1.5302659384903036E-2</v>
      </c>
      <c r="AA80" s="14">
        <f t="shared" si="22"/>
        <v>-2.8184685996748504E-2</v>
      </c>
      <c r="AB80" s="14">
        <f t="shared" si="23"/>
        <v>-4.5484508322917588E-3</v>
      </c>
      <c r="AC80" s="14">
        <f t="shared" si="24"/>
        <v>6.3172752556592576E-2</v>
      </c>
      <c r="AD80" s="14">
        <f t="shared" si="25"/>
        <v>-9.8927939949923688E-2</v>
      </c>
      <c r="AE80" s="14">
        <f t="shared" si="26"/>
        <v>7.9550849634601267E-2</v>
      </c>
    </row>
    <row r="81" spans="1:21" ht="15.75" thickBot="1" x14ac:dyDescent="0.3">
      <c r="A81" s="8">
        <v>40238</v>
      </c>
      <c r="B81" s="9">
        <v>25.36</v>
      </c>
      <c r="C81" s="9">
        <v>55.986699999999999</v>
      </c>
      <c r="D81" s="9">
        <v>26.179300000000001</v>
      </c>
      <c r="E81" s="9">
        <v>0.61717</v>
      </c>
      <c r="F81" s="9">
        <v>7.1812699999999996</v>
      </c>
      <c r="G81" s="9">
        <v>4</v>
      </c>
      <c r="H81" s="9">
        <v>0.6</v>
      </c>
      <c r="I81" s="9">
        <v>0.77</v>
      </c>
      <c r="J81" s="9">
        <v>0.60499999999999998</v>
      </c>
      <c r="K81" s="9">
        <v>2.6939299999999999</v>
      </c>
    </row>
    <row r="83" spans="1:21" ht="15.75" thickBot="1" x14ac:dyDescent="0.3"/>
    <row r="84" spans="1:21" ht="16.5" thickTop="1" thickBot="1" x14ac:dyDescent="0.3">
      <c r="I84" s="119" t="s">
        <v>16</v>
      </c>
      <c r="J84" s="119"/>
      <c r="K84" s="119"/>
      <c r="L84" s="5">
        <f>AVERAGE(L9:L80)</f>
        <v>6.7498843407779493E-4</v>
      </c>
      <c r="M84" s="5">
        <f t="shared" ref="M84:U84" si="27">AVERAGE(M9:M80)</f>
        <v>5.4025603766792475E-3</v>
      </c>
      <c r="N84" s="5">
        <f t="shared" si="27"/>
        <v>1.8521056310881528E-3</v>
      </c>
      <c r="O84" s="5">
        <f t="shared" si="27"/>
        <v>-5.4924099733943271E-3</v>
      </c>
      <c r="P84" s="5">
        <f t="shared" si="27"/>
        <v>-1.9086112729506416E-2</v>
      </c>
      <c r="Q84" s="5">
        <f t="shared" si="27"/>
        <v>3.1846859967484837E-3</v>
      </c>
      <c r="R84" s="5">
        <f t="shared" si="27"/>
        <v>2.9548450832291781E-2</v>
      </c>
      <c r="S84" s="5">
        <f t="shared" si="27"/>
        <v>2.7736338352498273E-2</v>
      </c>
      <c r="T84" s="5">
        <f t="shared" si="27"/>
        <v>2.4547774660667602E-2</v>
      </c>
      <c r="U84" s="5">
        <f t="shared" si="27"/>
        <v>5.2546204407162428E-3</v>
      </c>
    </row>
    <row r="85" spans="1:21" ht="16.5" thickTop="1" thickBot="1" x14ac:dyDescent="0.3">
      <c r="I85" s="119" t="s">
        <v>17</v>
      </c>
      <c r="J85" s="119"/>
      <c r="K85" s="119"/>
      <c r="L85" s="5">
        <f>_xlfn.STDEV.S(L9:L80)</f>
        <v>5.9012118560418166E-2</v>
      </c>
      <c r="M85" s="5">
        <f t="shared" ref="M85:U85" si="28">_xlfn.STDEV.S(M9:M80)</f>
        <v>5.1800130108606318E-2</v>
      </c>
      <c r="N85" s="5">
        <f t="shared" si="28"/>
        <v>6.0458537393249592E-2</v>
      </c>
      <c r="O85" s="5">
        <f t="shared" si="28"/>
        <v>0.14595751739007895</v>
      </c>
      <c r="P85" s="5">
        <f t="shared" si="28"/>
        <v>0.12383703948818521</v>
      </c>
      <c r="Q85" s="5">
        <f t="shared" si="28"/>
        <v>5.5108125603043089E-2</v>
      </c>
      <c r="R85" s="5">
        <f t="shared" si="28"/>
        <v>8.750999219866229E-2</v>
      </c>
      <c r="S85" s="5">
        <f t="shared" si="28"/>
        <v>6.6010901853109497E-2</v>
      </c>
      <c r="T85" s="5">
        <f t="shared" si="28"/>
        <v>0.13581791704257165</v>
      </c>
      <c r="U85" s="5">
        <f t="shared" si="28"/>
        <v>0.30034429629950837</v>
      </c>
    </row>
    <row r="86" spans="1:21" ht="15.75" thickTop="1" x14ac:dyDescent="0.25"/>
  </sheetData>
  <mergeCells count="17">
    <mergeCell ref="A1:F1"/>
    <mergeCell ref="AD6:AE6"/>
    <mergeCell ref="B4:H4"/>
    <mergeCell ref="M4:S4"/>
    <mergeCell ref="V6:X6"/>
    <mergeCell ref="Y6:AA6"/>
    <mergeCell ref="AB6:AC6"/>
    <mergeCell ref="R6:S6"/>
    <mergeCell ref="T6:U6"/>
    <mergeCell ref="I84:K84"/>
    <mergeCell ref="I85:K85"/>
    <mergeCell ref="O6:Q6"/>
    <mergeCell ref="B6:D6"/>
    <mergeCell ref="E6:G6"/>
    <mergeCell ref="H6:I6"/>
    <mergeCell ref="J6:K6"/>
    <mergeCell ref="L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37"/>
  <sheetViews>
    <sheetView topLeftCell="H1" workbookViewId="0">
      <selection activeCell="V5" sqref="V5"/>
    </sheetView>
  </sheetViews>
  <sheetFormatPr defaultRowHeight="15" x14ac:dyDescent="0.25"/>
  <cols>
    <col min="2" max="2" width="9.7109375" bestFit="1" customWidth="1"/>
    <col min="12" max="12" width="12" customWidth="1"/>
  </cols>
  <sheetData>
    <row r="3" spans="2:32" ht="15.75" thickBot="1" x14ac:dyDescent="0.3"/>
    <row r="4" spans="2:32" ht="15.75" thickBot="1" x14ac:dyDescent="0.3">
      <c r="B4" s="140" t="s">
        <v>27</v>
      </c>
      <c r="C4" s="141"/>
      <c r="D4" s="141"/>
      <c r="E4" s="141"/>
      <c r="F4" s="141"/>
      <c r="G4" s="141"/>
      <c r="H4" s="141"/>
      <c r="I4" s="142"/>
      <c r="P4" s="140" t="s">
        <v>147</v>
      </c>
      <c r="Q4" s="141"/>
      <c r="R4" s="142"/>
      <c r="X4" s="143" t="s">
        <v>18</v>
      </c>
      <c r="Y4" s="144"/>
      <c r="Z4" s="144"/>
      <c r="AA4" s="144"/>
      <c r="AB4" s="145"/>
    </row>
    <row r="5" spans="2:32" ht="15.75" thickBot="1" x14ac:dyDescent="0.3"/>
    <row r="6" spans="2:32" ht="16.5" thickTop="1" thickBot="1" x14ac:dyDescent="0.3">
      <c r="C6" s="120" t="s">
        <v>12</v>
      </c>
      <c r="D6" s="120"/>
      <c r="E6" s="120"/>
      <c r="F6" s="120" t="s">
        <v>13</v>
      </c>
      <c r="G6" s="120"/>
      <c r="H6" s="120"/>
      <c r="I6" s="120" t="s">
        <v>14</v>
      </c>
      <c r="J6" s="120"/>
      <c r="K6" s="120" t="s">
        <v>15</v>
      </c>
      <c r="L6" s="120"/>
      <c r="M6" s="124" t="s">
        <v>12</v>
      </c>
      <c r="N6" s="124"/>
      <c r="O6" s="124"/>
      <c r="P6" s="124" t="s">
        <v>13</v>
      </c>
      <c r="Q6" s="124"/>
      <c r="R6" s="124"/>
      <c r="S6" s="124" t="s">
        <v>14</v>
      </c>
      <c r="T6" s="124"/>
      <c r="U6" s="124" t="s">
        <v>15</v>
      </c>
      <c r="V6" s="124"/>
      <c r="W6" s="124" t="s">
        <v>12</v>
      </c>
      <c r="X6" s="124"/>
      <c r="Y6" s="124"/>
      <c r="Z6" s="124" t="s">
        <v>13</v>
      </c>
      <c r="AA6" s="124"/>
      <c r="AB6" s="124"/>
      <c r="AC6" s="124" t="s">
        <v>14</v>
      </c>
      <c r="AD6" s="124"/>
      <c r="AE6" s="124" t="s">
        <v>15</v>
      </c>
      <c r="AF6" s="124"/>
    </row>
    <row r="7" spans="2:32" ht="16.5" thickTop="1" thickBot="1" x14ac:dyDescent="0.3">
      <c r="C7" s="3" t="s">
        <v>46</v>
      </c>
      <c r="D7" s="3" t="s">
        <v>46</v>
      </c>
      <c r="E7" s="3" t="s">
        <v>46</v>
      </c>
      <c r="F7" s="3" t="s">
        <v>47</v>
      </c>
      <c r="G7" s="3" t="s">
        <v>47</v>
      </c>
      <c r="H7" s="3" t="s">
        <v>47</v>
      </c>
      <c r="I7" s="3" t="s">
        <v>48</v>
      </c>
      <c r="J7" s="3" t="s">
        <v>48</v>
      </c>
      <c r="K7" s="3" t="s">
        <v>49</v>
      </c>
      <c r="L7" s="93" t="s">
        <v>49</v>
      </c>
      <c r="M7" s="94" t="s">
        <v>46</v>
      </c>
      <c r="N7" s="95" t="s">
        <v>46</v>
      </c>
      <c r="O7" s="95" t="s">
        <v>46</v>
      </c>
      <c r="P7" s="95" t="s">
        <v>47</v>
      </c>
      <c r="Q7" s="95" t="s">
        <v>47</v>
      </c>
      <c r="R7" s="95" t="s">
        <v>47</v>
      </c>
      <c r="S7" s="95" t="s">
        <v>48</v>
      </c>
      <c r="T7" s="95" t="s">
        <v>48</v>
      </c>
      <c r="U7" s="95" t="s">
        <v>49</v>
      </c>
      <c r="V7" s="95" t="s">
        <v>49</v>
      </c>
      <c r="W7" s="96" t="s">
        <v>46</v>
      </c>
      <c r="X7" s="96" t="s">
        <v>46</v>
      </c>
      <c r="Y7" s="96" t="s">
        <v>46</v>
      </c>
      <c r="Z7" s="96" t="s">
        <v>47</v>
      </c>
      <c r="AA7" s="96" t="s">
        <v>47</v>
      </c>
      <c r="AB7" s="96" t="s">
        <v>47</v>
      </c>
      <c r="AC7" s="96" t="s">
        <v>48</v>
      </c>
      <c r="AD7" s="96" t="s">
        <v>48</v>
      </c>
      <c r="AE7" s="96" t="s">
        <v>49</v>
      </c>
      <c r="AF7" s="97" t="s">
        <v>49</v>
      </c>
    </row>
    <row r="8" spans="2:32" ht="16.5" thickTop="1" thickBot="1" x14ac:dyDescent="0.3">
      <c r="B8" s="139" t="s">
        <v>0</v>
      </c>
      <c r="C8" s="90" t="s">
        <v>2</v>
      </c>
      <c r="D8" s="7" t="s">
        <v>1</v>
      </c>
      <c r="E8" s="7" t="s">
        <v>3</v>
      </c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  <c r="K8" s="7" t="s">
        <v>9</v>
      </c>
      <c r="L8" s="11" t="s">
        <v>10</v>
      </c>
      <c r="M8" s="98" t="s">
        <v>2</v>
      </c>
      <c r="N8" s="99" t="s">
        <v>1</v>
      </c>
      <c r="O8" s="99" t="s">
        <v>3</v>
      </c>
      <c r="P8" s="99" t="s">
        <v>4</v>
      </c>
      <c r="Q8" s="99" t="s">
        <v>5</v>
      </c>
      <c r="R8" s="99" t="s">
        <v>6</v>
      </c>
      <c r="S8" s="99" t="s">
        <v>7</v>
      </c>
      <c r="T8" s="99" t="s">
        <v>8</v>
      </c>
      <c r="U8" s="99" t="s">
        <v>9</v>
      </c>
      <c r="V8" s="99" t="s">
        <v>10</v>
      </c>
      <c r="W8" s="92" t="s">
        <v>2</v>
      </c>
      <c r="X8" s="89" t="s">
        <v>1</v>
      </c>
      <c r="Y8" s="89" t="s">
        <v>3</v>
      </c>
      <c r="Z8" s="89" t="s">
        <v>4</v>
      </c>
      <c r="AA8" s="89" t="s">
        <v>5</v>
      </c>
      <c r="AB8" s="89" t="s">
        <v>6</v>
      </c>
      <c r="AC8" s="89" t="s">
        <v>7</v>
      </c>
      <c r="AD8" s="89" t="s">
        <v>8</v>
      </c>
      <c r="AE8" s="89" t="s">
        <v>9</v>
      </c>
      <c r="AF8" s="100" t="s">
        <v>10</v>
      </c>
    </row>
    <row r="9" spans="2:32" ht="15.75" thickBot="1" x14ac:dyDescent="0.3">
      <c r="B9" s="8">
        <v>42430</v>
      </c>
      <c r="C9" s="9">
        <v>23.46</v>
      </c>
      <c r="D9" s="9">
        <v>74.92</v>
      </c>
      <c r="E9" s="9">
        <v>26.24</v>
      </c>
      <c r="F9" s="9">
        <v>0.18570999999999999</v>
      </c>
      <c r="G9" s="9">
        <v>1.03</v>
      </c>
      <c r="H9" s="9">
        <v>4.51</v>
      </c>
      <c r="I9" s="9">
        <v>3.8</v>
      </c>
      <c r="J9" s="9">
        <v>4.7699999999999996</v>
      </c>
      <c r="K9" s="9">
        <v>1.9550000000000001</v>
      </c>
      <c r="L9" s="12">
        <v>0.27</v>
      </c>
      <c r="M9" s="101">
        <f>(C9-C10)/C10</f>
        <v>4.7321428571428674E-2</v>
      </c>
      <c r="N9" s="101">
        <f t="shared" ref="N9:V9" si="0">(D9-D10)/D10</f>
        <v>6.8149415454804699E-2</v>
      </c>
      <c r="O9" s="101">
        <f t="shared" si="0"/>
        <v>8.4745762711864278E-2</v>
      </c>
      <c r="P9" s="101">
        <f t="shared" si="0"/>
        <v>9.2411764705882193E-2</v>
      </c>
      <c r="Q9" s="101">
        <f t="shared" si="0"/>
        <v>4.5685279187817299E-2</v>
      </c>
      <c r="R9" s="101">
        <f t="shared" si="0"/>
        <v>0.15345268542199478</v>
      </c>
      <c r="S9" s="101">
        <f t="shared" si="0"/>
        <v>6.1452513966480375E-2</v>
      </c>
      <c r="T9" s="101">
        <f t="shared" si="0"/>
        <v>2.5806451612903056E-2</v>
      </c>
      <c r="U9" s="101">
        <f t="shared" si="0"/>
        <v>5.1413881748072028E-3</v>
      </c>
      <c r="V9" s="101">
        <f t="shared" si="0"/>
        <v>8.0000000000000071E-2</v>
      </c>
      <c r="W9" s="56">
        <f>M9-M35</f>
        <v>6.2240319065458141E-2</v>
      </c>
      <c r="X9" s="56">
        <f t="shared" ref="X9:AF9" si="1">N9-N35</f>
        <v>6.8407360558266822E-2</v>
      </c>
      <c r="Y9" s="56">
        <f t="shared" si="1"/>
        <v>9.373482650255191E-2</v>
      </c>
      <c r="Z9" s="56">
        <f t="shared" si="1"/>
        <v>9.0296709946368223E-2</v>
      </c>
      <c r="AA9" s="56">
        <f t="shared" si="1"/>
        <v>6.5021207144620077E-2</v>
      </c>
      <c r="AB9" s="56">
        <f t="shared" si="1"/>
        <v>0.1646895816294143</v>
      </c>
      <c r="AC9" s="56">
        <f t="shared" si="1"/>
        <v>6.09517435702224E-3</v>
      </c>
      <c r="AD9" s="56">
        <f t="shared" si="1"/>
        <v>-5.1443085262592621E-3</v>
      </c>
      <c r="AE9" s="56">
        <f t="shared" si="1"/>
        <v>-5.9603138083519892E-2</v>
      </c>
      <c r="AF9" s="56">
        <f t="shared" si="1"/>
        <v>-2.2477751274342359E-2</v>
      </c>
    </row>
    <row r="10" spans="2:32" ht="15.75" thickBot="1" x14ac:dyDescent="0.3">
      <c r="B10" s="8">
        <v>42401</v>
      </c>
      <c r="C10" s="9">
        <v>22.4</v>
      </c>
      <c r="D10" s="9">
        <v>70.14</v>
      </c>
      <c r="E10" s="9">
        <v>24.19</v>
      </c>
      <c r="F10" s="9">
        <v>0.17</v>
      </c>
      <c r="G10" s="9">
        <v>0.98499999999999999</v>
      </c>
      <c r="H10" s="9">
        <v>3.91</v>
      </c>
      <c r="I10" s="9">
        <v>3.58</v>
      </c>
      <c r="J10" s="9">
        <v>4.6500000000000004</v>
      </c>
      <c r="K10" s="9">
        <v>1.9450000000000001</v>
      </c>
      <c r="L10" s="12">
        <v>0.25</v>
      </c>
      <c r="M10" s="102">
        <f t="shared" ref="M10:M31" si="2">(C10-C11)/C11</f>
        <v>-7.361455748552527E-2</v>
      </c>
      <c r="N10" s="102">
        <f t="shared" ref="N10:N31" si="3">(D10-D11)/D11</f>
        <v>-0.10842760899961867</v>
      </c>
      <c r="O10" s="102">
        <f t="shared" ref="O10:O31" si="4">(E10-E11)/E11</f>
        <v>-9.3627289349839604E-2</v>
      </c>
      <c r="P10" s="102">
        <f t="shared" ref="P10:P31" si="5">(F10-F11)/F11</f>
        <v>0.15536224004349614</v>
      </c>
      <c r="Q10" s="102">
        <f t="shared" ref="Q10:Q31" si="6">(G10-G11)/G11</f>
        <v>0.18674698795180728</v>
      </c>
      <c r="R10" s="102">
        <f t="shared" ref="R10:R31" si="7">(H10-H11)/H11</f>
        <v>-6.6825775656324637E-2</v>
      </c>
      <c r="S10" s="102">
        <f t="shared" ref="S10:S31" si="8">(I10-I11)/I11</f>
        <v>-2.7173913043478284E-2</v>
      </c>
      <c r="T10" s="102">
        <f t="shared" ref="T10:T31" si="9">(J10-J11)/J11</f>
        <v>-1.0638297872340387E-2</v>
      </c>
      <c r="U10" s="102">
        <f t="shared" ref="U10:U31" si="10">(K10-K11)/K11</f>
        <v>-6.9377990430621914E-2</v>
      </c>
      <c r="V10" s="102">
        <f t="shared" ref="V10:V31" si="11">(L10-L11)/L11</f>
        <v>-0.21875000000000003</v>
      </c>
      <c r="W10" s="56">
        <f t="shared" ref="W10:W31" si="12">M10-M36</f>
        <v>-0.13155059626029048</v>
      </c>
      <c r="X10" s="56">
        <f t="shared" ref="X10:X31" si="13">N10-N36</f>
        <v>-0.16807065637398225</v>
      </c>
      <c r="Y10" s="56">
        <f t="shared" ref="Y10:Y31" si="14">O10-O36</f>
        <v>-0.15263817679441391</v>
      </c>
      <c r="Z10" s="56">
        <f t="shared" ref="Z10:Z31" si="15">P10-P36</f>
        <v>4.7400820173403357E-2</v>
      </c>
      <c r="AA10" s="56">
        <f t="shared" ref="AA10:AA31" si="16">Q10-Q36</f>
        <v>8.8614568465156016E-2</v>
      </c>
      <c r="AB10" s="56">
        <f t="shared" ref="AB10:AB31" si="17">R10-R36</f>
        <v>-0.13324197754660286</v>
      </c>
      <c r="AC10" s="56">
        <f t="shared" ref="AC10:AC31" si="18">S10-S36</f>
        <v>-0.11725987402957218</v>
      </c>
      <c r="AD10" s="56">
        <f t="shared" ref="AD10:AD31" si="19">T10-T36</f>
        <v>-8.7915560983745936E-2</v>
      </c>
      <c r="AE10" s="56">
        <f t="shared" ref="AE10:AE31" si="20">U10-U36</f>
        <v>-0.2312827251102188</v>
      </c>
      <c r="AF10" s="56">
        <f t="shared" ref="AF10:AF31" si="21">V10-V36</f>
        <v>-0.62085998063742365</v>
      </c>
    </row>
    <row r="11" spans="2:32" ht="15.75" thickBot="1" x14ac:dyDescent="0.3">
      <c r="B11" s="8">
        <v>42370</v>
      </c>
      <c r="C11" s="9">
        <v>24.18</v>
      </c>
      <c r="D11" s="9">
        <v>78.67</v>
      </c>
      <c r="E11" s="9">
        <v>26.688800000000001</v>
      </c>
      <c r="F11" s="9">
        <v>0.14713999999999999</v>
      </c>
      <c r="G11" s="9">
        <v>0.83</v>
      </c>
      <c r="H11" s="9">
        <v>4.1900000000000004</v>
      </c>
      <c r="I11" s="9">
        <v>3.68</v>
      </c>
      <c r="J11" s="9">
        <v>4.7</v>
      </c>
      <c r="K11" s="9">
        <v>2.09</v>
      </c>
      <c r="L11" s="12">
        <v>0.32</v>
      </c>
      <c r="M11" s="102">
        <f t="shared" si="2"/>
        <v>-0.13426423200859292</v>
      </c>
      <c r="N11" s="102">
        <f t="shared" si="3"/>
        <v>-8.0205775751198402E-2</v>
      </c>
      <c r="O11" s="102">
        <f t="shared" si="4"/>
        <v>-8.4105478455435242E-2</v>
      </c>
      <c r="P11" s="102">
        <f t="shared" si="5"/>
        <v>-1.9066666666666676E-2</v>
      </c>
      <c r="Q11" s="102">
        <f t="shared" si="6"/>
        <v>7.0967741935483789E-2</v>
      </c>
      <c r="R11" s="102">
        <f t="shared" si="7"/>
        <v>-1.4117647058823438E-2</v>
      </c>
      <c r="S11" s="102">
        <f t="shared" si="8"/>
        <v>6.9767441860465185E-2</v>
      </c>
      <c r="T11" s="102">
        <f t="shared" si="9"/>
        <v>-5.2419354838709638E-2</v>
      </c>
      <c r="U11" s="102">
        <f t="shared" si="10"/>
        <v>8.2901554404145039E-2</v>
      </c>
      <c r="V11" s="102">
        <f t="shared" si="11"/>
        <v>-0.11111111111111106</v>
      </c>
      <c r="W11" s="56">
        <f t="shared" si="12"/>
        <v>-0.13426423200859292</v>
      </c>
      <c r="X11" s="56">
        <f t="shared" si="13"/>
        <v>-8.0205775751198402E-2</v>
      </c>
      <c r="Y11" s="56">
        <f t="shared" si="14"/>
        <v>-8.4105478455435242E-2</v>
      </c>
      <c r="Z11" s="56">
        <f t="shared" si="15"/>
        <v>-1.9066666666666676E-2</v>
      </c>
      <c r="AA11" s="56">
        <f t="shared" si="16"/>
        <v>7.0967741935483789E-2</v>
      </c>
      <c r="AB11" s="56">
        <f t="shared" si="17"/>
        <v>-1.4117647058823438E-2</v>
      </c>
      <c r="AC11" s="56">
        <f t="shared" si="18"/>
        <v>6.9767441860465185E-2</v>
      </c>
      <c r="AD11" s="56">
        <f t="shared" si="19"/>
        <v>-5.2419354838709638E-2</v>
      </c>
      <c r="AE11" s="56">
        <f t="shared" si="20"/>
        <v>8.2901554404145039E-2</v>
      </c>
      <c r="AF11" s="56">
        <f t="shared" si="21"/>
        <v>-0.11111111111111106</v>
      </c>
    </row>
    <row r="12" spans="2:32" ht="15.75" thickBot="1" x14ac:dyDescent="0.3">
      <c r="B12" s="8">
        <v>42339</v>
      </c>
      <c r="C12" s="9">
        <v>27.93</v>
      </c>
      <c r="D12" s="9">
        <v>85.53</v>
      </c>
      <c r="E12" s="9">
        <v>29.139600000000002</v>
      </c>
      <c r="F12" s="9">
        <v>0.15</v>
      </c>
      <c r="G12" s="9">
        <v>0.77500000000000002</v>
      </c>
      <c r="H12" s="9">
        <v>4.25</v>
      </c>
      <c r="I12" s="9">
        <v>3.44</v>
      </c>
      <c r="J12" s="9">
        <v>4.96</v>
      </c>
      <c r="K12" s="9">
        <v>1.93</v>
      </c>
      <c r="L12" s="12">
        <v>0.36</v>
      </c>
      <c r="M12" s="102">
        <f t="shared" si="2"/>
        <v>2.8729281767955844E-2</v>
      </c>
      <c r="N12" s="102">
        <f t="shared" si="3"/>
        <v>7.6797179906836127E-2</v>
      </c>
      <c r="O12" s="102">
        <f t="shared" si="4"/>
        <v>2.7561887298116965E-2</v>
      </c>
      <c r="P12" s="102">
        <f t="shared" si="5"/>
        <v>0.10529806204406453</v>
      </c>
      <c r="Q12" s="102">
        <f t="shared" si="6"/>
        <v>9.9290780141844059E-2</v>
      </c>
      <c r="R12" s="102">
        <f t="shared" si="7"/>
        <v>2.1634615384615349E-2</v>
      </c>
      <c r="S12" s="102">
        <f t="shared" si="8"/>
        <v>0.21985815602836883</v>
      </c>
      <c r="T12" s="102">
        <f t="shared" si="9"/>
        <v>0.14022988505747136</v>
      </c>
      <c r="U12" s="102">
        <f t="shared" si="10"/>
        <v>-5.8536585365853606E-2</v>
      </c>
      <c r="V12" s="102">
        <f t="shared" si="11"/>
        <v>0.63636363636363624</v>
      </c>
      <c r="W12" s="56">
        <f t="shared" si="12"/>
        <v>2.8729281767955844E-2</v>
      </c>
      <c r="X12" s="56">
        <f t="shared" si="13"/>
        <v>7.6797179906836127E-2</v>
      </c>
      <c r="Y12" s="56">
        <f t="shared" si="14"/>
        <v>2.7561887298116965E-2</v>
      </c>
      <c r="Z12" s="56">
        <f t="shared" si="15"/>
        <v>0.10529806204406453</v>
      </c>
      <c r="AA12" s="56">
        <f t="shared" si="16"/>
        <v>9.9290780141844059E-2</v>
      </c>
      <c r="AB12" s="56">
        <f t="shared" si="17"/>
        <v>2.1634615384615349E-2</v>
      </c>
      <c r="AC12" s="56">
        <f t="shared" si="18"/>
        <v>0.21985815602836883</v>
      </c>
      <c r="AD12" s="56">
        <f t="shared" si="19"/>
        <v>0.14022988505747136</v>
      </c>
      <c r="AE12" s="56">
        <f t="shared" si="20"/>
        <v>-5.8536585365853606E-2</v>
      </c>
      <c r="AF12" s="56">
        <f t="shared" si="21"/>
        <v>0.63636363636363624</v>
      </c>
    </row>
    <row r="13" spans="2:32" ht="15.75" thickBot="1" x14ac:dyDescent="0.3">
      <c r="B13" s="8">
        <v>42310</v>
      </c>
      <c r="C13" s="9">
        <v>27.15</v>
      </c>
      <c r="D13" s="9">
        <v>79.430000000000007</v>
      </c>
      <c r="E13" s="9">
        <v>28.358000000000001</v>
      </c>
      <c r="F13" s="9">
        <v>0.13571</v>
      </c>
      <c r="G13" s="9">
        <v>0.70499999999999996</v>
      </c>
      <c r="H13" s="9">
        <v>4.16</v>
      </c>
      <c r="I13" s="9">
        <v>2.82</v>
      </c>
      <c r="J13" s="9">
        <v>4.3499999999999996</v>
      </c>
      <c r="K13" s="9">
        <v>2.0499999999999998</v>
      </c>
      <c r="L13" s="12">
        <v>0.22</v>
      </c>
      <c r="M13" s="102">
        <f t="shared" si="2"/>
        <v>-2.2050716648291903E-3</v>
      </c>
      <c r="N13" s="102">
        <f t="shared" si="3"/>
        <v>3.5188322689951812E-2</v>
      </c>
      <c r="O13" s="102">
        <f t="shared" si="4"/>
        <v>-2.5206848782969474E-2</v>
      </c>
      <c r="P13" s="102">
        <f t="shared" si="5"/>
        <v>-7.7681120021747971E-2</v>
      </c>
      <c r="Q13" s="102">
        <f t="shared" si="6"/>
        <v>4.4444444444444314E-2</v>
      </c>
      <c r="R13" s="102">
        <f t="shared" si="7"/>
        <v>-3.48027842227377E-2</v>
      </c>
      <c r="S13" s="102">
        <f t="shared" si="8"/>
        <v>-7.8431372549019676E-2</v>
      </c>
      <c r="T13" s="102">
        <f t="shared" si="9"/>
        <v>0.12987012987012975</v>
      </c>
      <c r="U13" s="102">
        <f t="shared" si="10"/>
        <v>3.5353535353535276E-2</v>
      </c>
      <c r="V13" s="102">
        <f t="shared" si="11"/>
        <v>-2.222222222222224E-2</v>
      </c>
      <c r="W13" s="56">
        <f t="shared" si="12"/>
        <v>-2.2050716648291903E-3</v>
      </c>
      <c r="X13" s="56">
        <f t="shared" si="13"/>
        <v>3.5188322689951812E-2</v>
      </c>
      <c r="Y13" s="56">
        <f t="shared" si="14"/>
        <v>-2.5206848782969474E-2</v>
      </c>
      <c r="Z13" s="56">
        <f t="shared" si="15"/>
        <v>-7.7681120021747971E-2</v>
      </c>
      <c r="AA13" s="56">
        <f t="shared" si="16"/>
        <v>4.4444444444444314E-2</v>
      </c>
      <c r="AB13" s="56">
        <f t="shared" si="17"/>
        <v>-3.48027842227377E-2</v>
      </c>
      <c r="AC13" s="56">
        <f t="shared" si="18"/>
        <v>-7.8431372549019676E-2</v>
      </c>
      <c r="AD13" s="56">
        <f t="shared" si="19"/>
        <v>0.12987012987012975</v>
      </c>
      <c r="AE13" s="56">
        <f t="shared" si="20"/>
        <v>3.5353535353535276E-2</v>
      </c>
      <c r="AF13" s="56">
        <f t="shared" si="21"/>
        <v>-2.222222222222224E-2</v>
      </c>
    </row>
    <row r="14" spans="2:32" ht="15.75" thickBot="1" x14ac:dyDescent="0.3">
      <c r="B14" s="8">
        <v>42278</v>
      </c>
      <c r="C14" s="9">
        <v>27.21</v>
      </c>
      <c r="D14" s="9">
        <v>76.73</v>
      </c>
      <c r="E14" s="9">
        <v>29.0913</v>
      </c>
      <c r="F14" s="9">
        <v>0.14713999999999999</v>
      </c>
      <c r="G14" s="9">
        <v>0.67500000000000004</v>
      </c>
      <c r="H14" s="9">
        <v>4.3099999999999996</v>
      </c>
      <c r="I14" s="9">
        <v>3.06</v>
      </c>
      <c r="J14" s="9">
        <v>3.85</v>
      </c>
      <c r="K14" s="9">
        <v>1.98</v>
      </c>
      <c r="L14" s="12">
        <v>0.22500000000000001</v>
      </c>
      <c r="M14" s="102">
        <f t="shared" si="2"/>
        <v>4.8005908419498731E-3</v>
      </c>
      <c r="N14" s="102">
        <f t="shared" si="3"/>
        <v>5.5143014301430211E-2</v>
      </c>
      <c r="O14" s="102">
        <f t="shared" si="4"/>
        <v>5.6693849754384778E-3</v>
      </c>
      <c r="P14" s="102">
        <f t="shared" si="5"/>
        <v>5.0999999999999851E-2</v>
      </c>
      <c r="Q14" s="102">
        <f t="shared" si="6"/>
        <v>-8.7837837837837773E-2</v>
      </c>
      <c r="R14" s="102">
        <f t="shared" si="7"/>
        <v>1.1737089201877894E-2</v>
      </c>
      <c r="S14" s="102">
        <f t="shared" si="8"/>
        <v>-1.2903225806451623E-2</v>
      </c>
      <c r="T14" s="102">
        <f t="shared" si="9"/>
        <v>2.6041666666667268E-3</v>
      </c>
      <c r="U14" s="102">
        <f t="shared" si="10"/>
        <v>0.30693069306930698</v>
      </c>
      <c r="V14" s="102">
        <f t="shared" si="11"/>
        <v>-2.1739130434782625E-2</v>
      </c>
      <c r="W14" s="56">
        <f t="shared" si="12"/>
        <v>4.8005908419498731E-3</v>
      </c>
      <c r="X14" s="56">
        <f t="shared" si="13"/>
        <v>5.5143014301430211E-2</v>
      </c>
      <c r="Y14" s="56">
        <f t="shared" si="14"/>
        <v>5.6693849754384778E-3</v>
      </c>
      <c r="Z14" s="56">
        <f t="shared" si="15"/>
        <v>5.0999999999999851E-2</v>
      </c>
      <c r="AA14" s="56">
        <f t="shared" si="16"/>
        <v>-8.7837837837837773E-2</v>
      </c>
      <c r="AB14" s="56">
        <f t="shared" si="17"/>
        <v>1.1737089201877894E-2</v>
      </c>
      <c r="AC14" s="56">
        <f t="shared" si="18"/>
        <v>-1.2903225806451623E-2</v>
      </c>
      <c r="AD14" s="56">
        <f t="shared" si="19"/>
        <v>2.6041666666667268E-3</v>
      </c>
      <c r="AE14" s="56">
        <f t="shared" si="20"/>
        <v>0.30693069306930698</v>
      </c>
      <c r="AF14" s="56">
        <f t="shared" si="21"/>
        <v>-2.1739130434782625E-2</v>
      </c>
    </row>
    <row r="15" spans="2:32" ht="15.75" thickBot="1" x14ac:dyDescent="0.3">
      <c r="B15" s="8">
        <v>42248</v>
      </c>
      <c r="C15" s="9">
        <v>27.08</v>
      </c>
      <c r="D15" s="9">
        <v>72.72</v>
      </c>
      <c r="E15" s="9">
        <v>28.927299999999999</v>
      </c>
      <c r="F15" s="9">
        <v>0.14000000000000001</v>
      </c>
      <c r="G15" s="9">
        <v>0.74</v>
      </c>
      <c r="H15" s="9">
        <v>4.26</v>
      </c>
      <c r="I15" s="9">
        <v>3.1</v>
      </c>
      <c r="J15" s="9">
        <v>3.84</v>
      </c>
      <c r="K15" s="9">
        <v>1.5149999999999999</v>
      </c>
      <c r="L15" s="12">
        <v>0.23</v>
      </c>
      <c r="M15" s="102">
        <f t="shared" si="2"/>
        <v>-3.0433225921947776E-2</v>
      </c>
      <c r="N15" s="102">
        <f t="shared" si="3"/>
        <v>-3.1433137986148101E-2</v>
      </c>
      <c r="O15" s="102">
        <f t="shared" si="4"/>
        <v>-3.8177253910990763E-2</v>
      </c>
      <c r="P15" s="102">
        <f t="shared" si="5"/>
        <v>-2.9731790144847101E-2</v>
      </c>
      <c r="Q15" s="102">
        <f t="shared" si="6"/>
        <v>-0.10843373493975901</v>
      </c>
      <c r="R15" s="102">
        <f t="shared" si="7"/>
        <v>-5.7522123893805267E-2</v>
      </c>
      <c r="S15" s="102">
        <f t="shared" si="8"/>
        <v>8.0139372822299645E-2</v>
      </c>
      <c r="T15" s="102">
        <f t="shared" si="9"/>
        <v>9.090909090909087E-2</v>
      </c>
      <c r="U15" s="102">
        <f t="shared" si="10"/>
        <v>-6.7692307692307746E-2</v>
      </c>
      <c r="V15" s="102">
        <f t="shared" si="11"/>
        <v>0.12195121951219524</v>
      </c>
      <c r="W15" s="56">
        <f t="shared" si="12"/>
        <v>-3.0433225921947776E-2</v>
      </c>
      <c r="X15" s="56">
        <f t="shared" si="13"/>
        <v>-3.1433137986148101E-2</v>
      </c>
      <c r="Y15" s="56">
        <f t="shared" si="14"/>
        <v>-3.8177253910990763E-2</v>
      </c>
      <c r="Z15" s="56">
        <f t="shared" si="15"/>
        <v>-2.9731790144847101E-2</v>
      </c>
      <c r="AA15" s="56">
        <f t="shared" si="16"/>
        <v>-0.10843373493975901</v>
      </c>
      <c r="AB15" s="56">
        <f t="shared" si="17"/>
        <v>-5.7522123893805267E-2</v>
      </c>
      <c r="AC15" s="56">
        <f t="shared" si="18"/>
        <v>8.0139372822299645E-2</v>
      </c>
      <c r="AD15" s="56">
        <f t="shared" si="19"/>
        <v>9.090909090909087E-2</v>
      </c>
      <c r="AE15" s="56">
        <f t="shared" si="20"/>
        <v>-6.7692307692307746E-2</v>
      </c>
      <c r="AF15" s="56">
        <f t="shared" si="21"/>
        <v>0.12195121951219524</v>
      </c>
    </row>
    <row r="16" spans="2:32" ht="15.75" thickBot="1" x14ac:dyDescent="0.3">
      <c r="B16" s="8">
        <v>42219</v>
      </c>
      <c r="C16" s="9">
        <v>27.93</v>
      </c>
      <c r="D16" s="9">
        <v>75.08</v>
      </c>
      <c r="E16" s="9">
        <v>30.075500000000002</v>
      </c>
      <c r="F16" s="9">
        <v>0.14429</v>
      </c>
      <c r="G16" s="9">
        <v>0.83</v>
      </c>
      <c r="H16" s="9">
        <v>4.5199999999999996</v>
      </c>
      <c r="I16" s="9">
        <v>2.87</v>
      </c>
      <c r="J16" s="9">
        <v>3.52</v>
      </c>
      <c r="K16" s="9">
        <v>1.625</v>
      </c>
      <c r="L16" s="12">
        <v>0.20499999999999999</v>
      </c>
      <c r="M16" s="102">
        <f t="shared" si="2"/>
        <v>-0.14534883720930233</v>
      </c>
      <c r="N16" s="102">
        <f t="shared" si="3"/>
        <v>-0.13788549998736915</v>
      </c>
      <c r="O16" s="102">
        <f t="shared" si="4"/>
        <v>-0.10353779982175382</v>
      </c>
      <c r="P16" s="102">
        <f t="shared" si="5"/>
        <v>-0.29370013216505947</v>
      </c>
      <c r="Q16" s="102">
        <f t="shared" si="6"/>
        <v>-8.2872928176795646E-2</v>
      </c>
      <c r="R16" s="102">
        <f t="shared" si="7"/>
        <v>-0.18558558558558563</v>
      </c>
      <c r="S16" s="102">
        <f t="shared" si="8"/>
        <v>-2.3809523809523756E-2</v>
      </c>
      <c r="T16" s="102">
        <f t="shared" si="9"/>
        <v>-0.1177944862155389</v>
      </c>
      <c r="U16" s="102">
        <f t="shared" si="10"/>
        <v>2.2012578616352151E-2</v>
      </c>
      <c r="V16" s="102">
        <f t="shared" si="11"/>
        <v>-8.8888888888888962E-2</v>
      </c>
      <c r="W16" s="56">
        <f t="shared" si="12"/>
        <v>-0.14534883720930233</v>
      </c>
      <c r="X16" s="56">
        <f t="shared" si="13"/>
        <v>-0.13788549998736915</v>
      </c>
      <c r="Y16" s="56">
        <f t="shared" si="14"/>
        <v>-0.10353779982175382</v>
      </c>
      <c r="Z16" s="56">
        <f t="shared" si="15"/>
        <v>-0.29370013216505947</v>
      </c>
      <c r="AA16" s="56">
        <f t="shared" si="16"/>
        <v>-8.2872928176795646E-2</v>
      </c>
      <c r="AB16" s="56">
        <f t="shared" si="17"/>
        <v>-0.18558558558558563</v>
      </c>
      <c r="AC16" s="56">
        <f t="shared" si="18"/>
        <v>-2.3809523809523756E-2</v>
      </c>
      <c r="AD16" s="56">
        <f t="shared" si="19"/>
        <v>-0.1177944862155389</v>
      </c>
      <c r="AE16" s="56">
        <f t="shared" si="20"/>
        <v>2.2012578616352151E-2</v>
      </c>
      <c r="AF16" s="56">
        <f t="shared" si="21"/>
        <v>-8.8888888888888962E-2</v>
      </c>
    </row>
    <row r="17" spans="2:32" ht="15.75" thickBot="1" x14ac:dyDescent="0.3">
      <c r="B17" s="8">
        <v>42186</v>
      </c>
      <c r="C17" s="9">
        <v>32.68</v>
      </c>
      <c r="D17" s="9">
        <v>87.088200000000001</v>
      </c>
      <c r="E17" s="9">
        <v>33.549100000000003</v>
      </c>
      <c r="F17" s="9">
        <v>0.20429</v>
      </c>
      <c r="G17" s="9">
        <v>0.90500000000000003</v>
      </c>
      <c r="H17" s="9">
        <v>5.55</v>
      </c>
      <c r="I17" s="9">
        <v>2.94</v>
      </c>
      <c r="J17" s="9">
        <v>3.99</v>
      </c>
      <c r="K17" s="9">
        <v>1.59</v>
      </c>
      <c r="L17" s="12">
        <v>0.22500000000000001</v>
      </c>
      <c r="M17" s="102">
        <f t="shared" si="2"/>
        <v>1.4906832298136547E-2</v>
      </c>
      <c r="N17" s="102">
        <f t="shared" si="3"/>
        <v>2.8545715662468486E-2</v>
      </c>
      <c r="O17" s="102">
        <f t="shared" si="4"/>
        <v>4.3829572749561396E-2</v>
      </c>
      <c r="P17" s="102">
        <f t="shared" si="5"/>
        <v>7.0491964901902137E-3</v>
      </c>
      <c r="Q17" s="102">
        <f t="shared" si="6"/>
        <v>-0.11274509803921567</v>
      </c>
      <c r="R17" s="102">
        <f t="shared" si="7"/>
        <v>3.3519553072625642E-2</v>
      </c>
      <c r="S17" s="102">
        <f t="shared" si="8"/>
        <v>0.12213740458015261</v>
      </c>
      <c r="T17" s="102">
        <f t="shared" si="9"/>
        <v>9.3150684931506939E-2</v>
      </c>
      <c r="U17" s="102">
        <f t="shared" si="10"/>
        <v>6.0000000000000053E-2</v>
      </c>
      <c r="V17" s="102">
        <f t="shared" si="11"/>
        <v>2.2727272727272749E-2</v>
      </c>
      <c r="W17" s="56">
        <f t="shared" si="12"/>
        <v>1.4906832298136547E-2</v>
      </c>
      <c r="X17" s="56">
        <f t="shared" si="13"/>
        <v>2.8545715662468486E-2</v>
      </c>
      <c r="Y17" s="56">
        <f t="shared" si="14"/>
        <v>4.3829572749561396E-2</v>
      </c>
      <c r="Z17" s="56">
        <f t="shared" si="15"/>
        <v>7.0491964901902137E-3</v>
      </c>
      <c r="AA17" s="56">
        <f t="shared" si="16"/>
        <v>-0.11274509803921567</v>
      </c>
      <c r="AB17" s="56">
        <f t="shared" si="17"/>
        <v>3.3519553072625642E-2</v>
      </c>
      <c r="AC17" s="56">
        <f t="shared" si="18"/>
        <v>0.12213740458015261</v>
      </c>
      <c r="AD17" s="56">
        <f t="shared" si="19"/>
        <v>9.3150684931506939E-2</v>
      </c>
      <c r="AE17" s="56">
        <f t="shared" si="20"/>
        <v>6.0000000000000053E-2</v>
      </c>
      <c r="AF17" s="56">
        <f t="shared" si="21"/>
        <v>2.2727272727272749E-2</v>
      </c>
    </row>
    <row r="18" spans="2:32" ht="15.75" thickBot="1" x14ac:dyDescent="0.3">
      <c r="B18" s="8">
        <v>42156</v>
      </c>
      <c r="C18" s="9">
        <v>32.200000000000003</v>
      </c>
      <c r="D18" s="9">
        <v>84.671199999999999</v>
      </c>
      <c r="E18" s="9">
        <v>32.1404</v>
      </c>
      <c r="F18" s="9">
        <v>0.20286000000000001</v>
      </c>
      <c r="G18" s="9">
        <v>1.02</v>
      </c>
      <c r="H18" s="9">
        <v>5.37</v>
      </c>
      <c r="I18" s="9">
        <v>2.62</v>
      </c>
      <c r="J18" s="9">
        <v>3.65</v>
      </c>
      <c r="K18" s="9">
        <v>1.5</v>
      </c>
      <c r="L18" s="12">
        <v>0.22</v>
      </c>
      <c r="M18" s="102">
        <f t="shared" si="2"/>
        <v>-2.9828261524555436E-2</v>
      </c>
      <c r="N18" s="102">
        <f t="shared" si="3"/>
        <v>4.6909247738721743E-4</v>
      </c>
      <c r="O18" s="102">
        <f t="shared" si="4"/>
        <v>-2.9427840639712006E-2</v>
      </c>
      <c r="P18" s="102">
        <f t="shared" si="5"/>
        <v>-0.15975645114525946</v>
      </c>
      <c r="Q18" s="102">
        <f t="shared" si="6"/>
        <v>-0.184</v>
      </c>
      <c r="R18" s="102">
        <f t="shared" si="7"/>
        <v>-8.8285229202037283E-2</v>
      </c>
      <c r="S18" s="102">
        <f t="shared" si="8"/>
        <v>1.158301158301168E-2</v>
      </c>
      <c r="T18" s="102">
        <f t="shared" si="9"/>
        <v>-8.291457286432162E-2</v>
      </c>
      <c r="U18" s="102">
        <f t="shared" si="10"/>
        <v>-0.16434540389972141</v>
      </c>
      <c r="V18" s="102">
        <f t="shared" si="11"/>
        <v>-4.3478260869565251E-2</v>
      </c>
      <c r="W18" s="56">
        <f t="shared" si="12"/>
        <v>-2.9828261524555436E-2</v>
      </c>
      <c r="X18" s="56">
        <f t="shared" si="13"/>
        <v>4.6909247738721743E-4</v>
      </c>
      <c r="Y18" s="56">
        <f t="shared" si="14"/>
        <v>-2.9427840639712006E-2</v>
      </c>
      <c r="Z18" s="56">
        <f t="shared" si="15"/>
        <v>-0.15975645114525946</v>
      </c>
      <c r="AA18" s="56">
        <f t="shared" si="16"/>
        <v>-0.184</v>
      </c>
      <c r="AB18" s="56">
        <f t="shared" si="17"/>
        <v>-8.8285229202037283E-2</v>
      </c>
      <c r="AC18" s="56">
        <f t="shared" si="18"/>
        <v>1.158301158301168E-2</v>
      </c>
      <c r="AD18" s="56">
        <f t="shared" si="19"/>
        <v>-8.291457286432162E-2</v>
      </c>
      <c r="AE18" s="56">
        <f t="shared" si="20"/>
        <v>-0.16434540389972141</v>
      </c>
      <c r="AF18" s="56">
        <f t="shared" si="21"/>
        <v>-4.3478260869565251E-2</v>
      </c>
    </row>
    <row r="19" spans="2:32" ht="15.75" thickBot="1" x14ac:dyDescent="0.3">
      <c r="B19" s="8">
        <v>42125</v>
      </c>
      <c r="C19" s="9">
        <v>33.19</v>
      </c>
      <c r="D19" s="9">
        <v>84.631500000000003</v>
      </c>
      <c r="E19" s="9">
        <v>33.114899999999999</v>
      </c>
      <c r="F19" s="9">
        <v>0.24143000000000001</v>
      </c>
      <c r="G19" s="9">
        <v>1.25</v>
      </c>
      <c r="H19" s="9">
        <v>5.89</v>
      </c>
      <c r="I19" s="9">
        <v>2.59</v>
      </c>
      <c r="J19" s="9">
        <v>3.98</v>
      </c>
      <c r="K19" s="9">
        <v>1.7949999999999999</v>
      </c>
      <c r="L19" s="12">
        <v>0.23</v>
      </c>
      <c r="M19" s="102">
        <f t="shared" si="2"/>
        <v>-2.3536334215945989E-2</v>
      </c>
      <c r="N19" s="102">
        <f t="shared" si="3"/>
        <v>-4.2533694003129181E-2</v>
      </c>
      <c r="O19" s="102">
        <f t="shared" si="4"/>
        <v>-5.328385560355315E-2</v>
      </c>
      <c r="P19" s="102">
        <f t="shared" si="5"/>
        <v>-0.10105372900919675</v>
      </c>
      <c r="Q19" s="102">
        <f t="shared" si="6"/>
        <v>-1.1857707509881346E-2</v>
      </c>
      <c r="R19" s="102">
        <f t="shared" si="7"/>
        <v>-2.6446280991735561E-2</v>
      </c>
      <c r="S19" s="102">
        <f t="shared" si="8"/>
        <v>0.16666666666666649</v>
      </c>
      <c r="T19" s="102">
        <f t="shared" si="9"/>
        <v>2.051282051282053E-2</v>
      </c>
      <c r="U19" s="102">
        <f t="shared" si="10"/>
        <v>7.1641791044776054E-2</v>
      </c>
      <c r="V19" s="102">
        <f t="shared" si="11"/>
        <v>0.48387096774193555</v>
      </c>
      <c r="W19" s="56">
        <f t="shared" si="12"/>
        <v>-2.3536334215945989E-2</v>
      </c>
      <c r="X19" s="56">
        <f t="shared" si="13"/>
        <v>-4.2533694003129181E-2</v>
      </c>
      <c r="Y19" s="56">
        <f t="shared" si="14"/>
        <v>-5.328385560355315E-2</v>
      </c>
      <c r="Z19" s="56">
        <f t="shared" si="15"/>
        <v>-0.10105372900919675</v>
      </c>
      <c r="AA19" s="56">
        <f t="shared" si="16"/>
        <v>-1.1857707509881346E-2</v>
      </c>
      <c r="AB19" s="56">
        <f t="shared" si="17"/>
        <v>-2.6446280991735561E-2</v>
      </c>
      <c r="AC19" s="56">
        <f t="shared" si="18"/>
        <v>0.16666666666666649</v>
      </c>
      <c r="AD19" s="56">
        <f t="shared" si="19"/>
        <v>2.051282051282053E-2</v>
      </c>
      <c r="AE19" s="56">
        <f t="shared" si="20"/>
        <v>7.1641791044776054E-2</v>
      </c>
      <c r="AF19" s="56">
        <f t="shared" si="21"/>
        <v>0.48387096774193555</v>
      </c>
    </row>
    <row r="20" spans="2:32" ht="15.75" thickBot="1" x14ac:dyDescent="0.3">
      <c r="B20" s="8">
        <v>42095</v>
      </c>
      <c r="C20" s="9">
        <v>33.99</v>
      </c>
      <c r="D20" s="9">
        <v>88.391099999999994</v>
      </c>
      <c r="E20" s="9">
        <v>34.978700000000003</v>
      </c>
      <c r="F20" s="9">
        <v>0.26856999999999998</v>
      </c>
      <c r="G20" s="9">
        <v>1.2649999999999999</v>
      </c>
      <c r="H20" s="9">
        <v>6.05</v>
      </c>
      <c r="I20" s="9">
        <v>2.2200000000000002</v>
      </c>
      <c r="J20" s="9">
        <v>3.9</v>
      </c>
      <c r="K20" s="9">
        <v>1.675</v>
      </c>
      <c r="L20" s="12">
        <v>0.155</v>
      </c>
      <c r="M20" s="102">
        <f t="shared" si="2"/>
        <v>-7.2325327510916984E-2</v>
      </c>
      <c r="N20" s="102">
        <f t="shared" si="3"/>
        <v>-4.8501184649185618E-2</v>
      </c>
      <c r="O20" s="102">
        <f t="shared" si="4"/>
        <v>-4.6171591872796264E-2</v>
      </c>
      <c r="P20" s="102">
        <f t="shared" si="5"/>
        <v>-5.5295648809314479E-2</v>
      </c>
      <c r="Q20" s="102">
        <f t="shared" si="6"/>
        <v>-2.1897132960133705E-2</v>
      </c>
      <c r="R20" s="102">
        <f t="shared" si="7"/>
        <v>3.9518900343642534E-2</v>
      </c>
      <c r="S20" s="102">
        <f t="shared" si="8"/>
        <v>-4.3103448275861919E-2</v>
      </c>
      <c r="T20" s="102">
        <f t="shared" si="9"/>
        <v>-2.9850746268656636E-2</v>
      </c>
      <c r="U20" s="102">
        <f t="shared" si="10"/>
        <v>-7.7134986225895263E-2</v>
      </c>
      <c r="V20" s="102">
        <f t="shared" si="11"/>
        <v>0.24</v>
      </c>
      <c r="W20" s="56">
        <f t="shared" si="12"/>
        <v>-7.2325327510916984E-2</v>
      </c>
      <c r="X20" s="56">
        <f t="shared" si="13"/>
        <v>-4.8501184649185618E-2</v>
      </c>
      <c r="Y20" s="56">
        <f t="shared" si="14"/>
        <v>-4.6171591872796264E-2</v>
      </c>
      <c r="Z20" s="56">
        <f t="shared" si="15"/>
        <v>-5.5295648809314479E-2</v>
      </c>
      <c r="AA20" s="56">
        <f t="shared" si="16"/>
        <v>-2.1897132960133705E-2</v>
      </c>
      <c r="AB20" s="56">
        <f t="shared" si="17"/>
        <v>3.9518900343642534E-2</v>
      </c>
      <c r="AC20" s="56">
        <f t="shared" si="18"/>
        <v>-4.3103448275861919E-2</v>
      </c>
      <c r="AD20" s="56">
        <f t="shared" si="19"/>
        <v>-2.9850746268656636E-2</v>
      </c>
      <c r="AE20" s="56">
        <f t="shared" si="20"/>
        <v>-7.7134986225895263E-2</v>
      </c>
      <c r="AF20" s="56">
        <f t="shared" si="21"/>
        <v>0.24</v>
      </c>
    </row>
    <row r="21" spans="2:32" ht="15.75" thickBot="1" x14ac:dyDescent="0.3">
      <c r="B21" s="8">
        <v>42065</v>
      </c>
      <c r="C21" s="9">
        <v>36.64</v>
      </c>
      <c r="D21" s="9">
        <v>92.896699999999996</v>
      </c>
      <c r="E21" s="9">
        <v>36.671900000000001</v>
      </c>
      <c r="F21" s="9">
        <v>0.28428999999999999</v>
      </c>
      <c r="G21" s="9">
        <v>1.29332</v>
      </c>
      <c r="H21" s="9">
        <v>5.82</v>
      </c>
      <c r="I21" s="9">
        <v>2.3199999999999998</v>
      </c>
      <c r="J21" s="9">
        <v>4.0199999999999996</v>
      </c>
      <c r="K21" s="9">
        <v>1.8149999999999999</v>
      </c>
      <c r="L21" s="12">
        <v>0.125</v>
      </c>
      <c r="M21" s="102">
        <f t="shared" si="2"/>
        <v>3.678551216751548E-2</v>
      </c>
      <c r="N21" s="102">
        <f t="shared" si="3"/>
        <v>1.6100681763243349E-2</v>
      </c>
      <c r="O21" s="102">
        <f t="shared" si="4"/>
        <v>1.7149466350100898E-2</v>
      </c>
      <c r="P21" s="102">
        <f t="shared" si="5"/>
        <v>3.1119654709658613E-2</v>
      </c>
      <c r="Q21" s="102">
        <f t="shared" si="6"/>
        <v>-9.4592702528632569E-2</v>
      </c>
      <c r="R21" s="102">
        <f t="shared" si="7"/>
        <v>6.7889908256880752E-2</v>
      </c>
      <c r="S21" s="102">
        <f t="shared" si="8"/>
        <v>5.454545454545439E-2</v>
      </c>
      <c r="T21" s="102">
        <f t="shared" si="9"/>
        <v>5.2356020942408307E-2</v>
      </c>
      <c r="U21" s="102">
        <f t="shared" si="10"/>
        <v>0.5921052631578948</v>
      </c>
      <c r="V21" s="102">
        <f t="shared" si="11"/>
        <v>0.37362637362637369</v>
      </c>
      <c r="W21" s="56">
        <f t="shared" si="12"/>
        <v>3.678551216751548E-2</v>
      </c>
      <c r="X21" s="56">
        <f t="shared" si="13"/>
        <v>1.6100681763243349E-2</v>
      </c>
      <c r="Y21" s="56">
        <f t="shared" si="14"/>
        <v>1.7149466350100898E-2</v>
      </c>
      <c r="Z21" s="56">
        <f t="shared" si="15"/>
        <v>3.1119654709658613E-2</v>
      </c>
      <c r="AA21" s="56">
        <f t="shared" si="16"/>
        <v>-9.4592702528632569E-2</v>
      </c>
      <c r="AB21" s="56">
        <f t="shared" si="17"/>
        <v>6.7889908256880752E-2</v>
      </c>
      <c r="AC21" s="56">
        <f t="shared" si="18"/>
        <v>5.454545454545439E-2</v>
      </c>
      <c r="AD21" s="56">
        <f t="shared" si="19"/>
        <v>5.2356020942408307E-2</v>
      </c>
      <c r="AE21" s="56">
        <f t="shared" si="20"/>
        <v>0.5921052631578948</v>
      </c>
      <c r="AF21" s="56">
        <f t="shared" si="21"/>
        <v>0.37362637362637369</v>
      </c>
    </row>
    <row r="22" spans="2:32" ht="15.75" thickBot="1" x14ac:dyDescent="0.3">
      <c r="B22" s="8">
        <v>42037</v>
      </c>
      <c r="C22" s="9">
        <v>35.340000000000003</v>
      </c>
      <c r="D22" s="9">
        <v>91.424700000000001</v>
      </c>
      <c r="E22" s="9">
        <v>36.053600000000003</v>
      </c>
      <c r="F22" s="9">
        <v>0.27571000000000001</v>
      </c>
      <c r="G22" s="9">
        <v>1.4284399999999999</v>
      </c>
      <c r="H22" s="9">
        <v>5.45</v>
      </c>
      <c r="I22" s="9">
        <v>2.2000000000000002</v>
      </c>
      <c r="J22" s="9">
        <v>3.82</v>
      </c>
      <c r="K22" s="9">
        <v>1.1399999999999999</v>
      </c>
      <c r="L22" s="12">
        <v>9.0999999999999998E-2</v>
      </c>
      <c r="M22" s="102">
        <f t="shared" si="2"/>
        <v>7.0909090909091019E-2</v>
      </c>
      <c r="N22" s="102">
        <f t="shared" si="3"/>
        <v>2.899426665135969E-2</v>
      </c>
      <c r="O22" s="102">
        <f t="shared" si="4"/>
        <v>6.3710015282850904E-2</v>
      </c>
      <c r="P22" s="102">
        <f t="shared" si="5"/>
        <v>0.19133215227066505</v>
      </c>
      <c r="Q22" s="102">
        <f t="shared" si="6"/>
        <v>0.12977316587047993</v>
      </c>
      <c r="R22" s="102">
        <f t="shared" si="7"/>
        <v>-4.3859649122807015E-2</v>
      </c>
      <c r="S22" s="102">
        <f t="shared" si="8"/>
        <v>0.26801152737752165</v>
      </c>
      <c r="T22" s="102">
        <f t="shared" si="9"/>
        <v>0.15060240963855423</v>
      </c>
      <c r="U22" s="102">
        <f t="shared" si="10"/>
        <v>0.25274725274725257</v>
      </c>
      <c r="V22" s="102">
        <f t="shared" si="11"/>
        <v>-0.13333333333333333</v>
      </c>
      <c r="W22" s="56">
        <f t="shared" si="12"/>
        <v>7.0909090909091019E-2</v>
      </c>
      <c r="X22" s="56">
        <f t="shared" si="13"/>
        <v>2.899426665135969E-2</v>
      </c>
      <c r="Y22" s="56">
        <f t="shared" si="14"/>
        <v>6.3710015282850904E-2</v>
      </c>
      <c r="Z22" s="56">
        <f t="shared" si="15"/>
        <v>0.19133215227066505</v>
      </c>
      <c r="AA22" s="56">
        <f t="shared" si="16"/>
        <v>0.12977316587047993</v>
      </c>
      <c r="AB22" s="56">
        <f t="shared" si="17"/>
        <v>-4.3859649122807015E-2</v>
      </c>
      <c r="AC22" s="56">
        <f t="shared" si="18"/>
        <v>0.26801152737752165</v>
      </c>
      <c r="AD22" s="56">
        <f t="shared" si="19"/>
        <v>0.15060240963855423</v>
      </c>
      <c r="AE22" s="56">
        <f t="shared" si="20"/>
        <v>0.25274725274725257</v>
      </c>
      <c r="AF22" s="56">
        <f t="shared" si="21"/>
        <v>-0.13333333333333333</v>
      </c>
    </row>
    <row r="23" spans="2:32" ht="15.75" thickBot="1" x14ac:dyDescent="0.3">
      <c r="B23" s="8">
        <v>42005</v>
      </c>
      <c r="C23" s="9">
        <v>33</v>
      </c>
      <c r="D23" s="9">
        <v>88.848600000000005</v>
      </c>
      <c r="E23" s="9">
        <v>33.894199999999998</v>
      </c>
      <c r="F23" s="9">
        <v>0.23143</v>
      </c>
      <c r="G23" s="9">
        <v>1.2643599999999999</v>
      </c>
      <c r="H23" s="9">
        <v>5.7</v>
      </c>
      <c r="I23" s="9">
        <v>1.7350000000000001</v>
      </c>
      <c r="J23" s="9">
        <v>3.32</v>
      </c>
      <c r="K23" s="9">
        <v>0.91</v>
      </c>
      <c r="L23" s="12">
        <v>0.105</v>
      </c>
      <c r="M23" s="102">
        <f t="shared" si="2"/>
        <v>2.8357743845434605E-2</v>
      </c>
      <c r="N23" s="102">
        <f t="shared" si="3"/>
        <v>4.2964719416353145E-2</v>
      </c>
      <c r="O23" s="102">
        <f t="shared" si="4"/>
        <v>6.0416542825946079E-2</v>
      </c>
      <c r="P23" s="102">
        <f t="shared" si="5"/>
        <v>-2.9928322924089396E-2</v>
      </c>
      <c r="Q23" s="102">
        <f t="shared" si="6"/>
        <v>-2.9632301587910723E-2</v>
      </c>
      <c r="R23" s="102">
        <f t="shared" si="7"/>
        <v>-6.9686411149825845E-3</v>
      </c>
      <c r="S23" s="102">
        <f t="shared" si="8"/>
        <v>-4.6703296703296683E-2</v>
      </c>
      <c r="T23" s="102">
        <f t="shared" si="9"/>
        <v>3.7499999999999895E-2</v>
      </c>
      <c r="U23" s="102">
        <f t="shared" si="10"/>
        <v>5.8139534883720985E-2</v>
      </c>
      <c r="V23" s="102">
        <f t="shared" si="11"/>
        <v>-0.22222222222222229</v>
      </c>
      <c r="W23" s="56">
        <f t="shared" si="12"/>
        <v>2.8357743845434605E-2</v>
      </c>
      <c r="X23" s="56">
        <f t="shared" si="13"/>
        <v>4.2964719416353145E-2</v>
      </c>
      <c r="Y23" s="56">
        <f t="shared" si="14"/>
        <v>6.0416542825946079E-2</v>
      </c>
      <c r="Z23" s="56">
        <f t="shared" si="15"/>
        <v>-2.9928322924089396E-2</v>
      </c>
      <c r="AA23" s="56">
        <f t="shared" si="16"/>
        <v>-2.9632301587910723E-2</v>
      </c>
      <c r="AB23" s="56">
        <f t="shared" si="17"/>
        <v>-6.9686411149825845E-3</v>
      </c>
      <c r="AC23" s="56">
        <f t="shared" si="18"/>
        <v>-4.6703296703296683E-2</v>
      </c>
      <c r="AD23" s="56">
        <f t="shared" si="19"/>
        <v>3.7499999999999895E-2</v>
      </c>
      <c r="AE23" s="56">
        <f t="shared" si="20"/>
        <v>5.8139534883720985E-2</v>
      </c>
      <c r="AF23" s="56">
        <f t="shared" si="21"/>
        <v>-0.22222222222222229</v>
      </c>
    </row>
    <row r="24" spans="2:32" ht="15.75" thickBot="1" x14ac:dyDescent="0.3">
      <c r="B24" s="8">
        <v>41974</v>
      </c>
      <c r="C24" s="9">
        <v>32.090000000000003</v>
      </c>
      <c r="D24" s="9">
        <v>85.188500000000005</v>
      </c>
      <c r="E24" s="9">
        <v>31.963100000000001</v>
      </c>
      <c r="F24" s="9">
        <v>0.23857</v>
      </c>
      <c r="G24" s="9">
        <v>1.30297</v>
      </c>
      <c r="H24" s="9">
        <v>5.74</v>
      </c>
      <c r="I24" s="9">
        <v>1.82</v>
      </c>
      <c r="J24" s="9">
        <v>3.2</v>
      </c>
      <c r="K24" s="9">
        <v>0.86</v>
      </c>
      <c r="L24" s="12">
        <v>0.13500000000000001</v>
      </c>
      <c r="M24" s="102">
        <f t="shared" si="2"/>
        <v>5.3258145363409056E-3</v>
      </c>
      <c r="N24" s="102">
        <f t="shared" si="3"/>
        <v>6.1076166158062009E-2</v>
      </c>
      <c r="O24" s="102">
        <f t="shared" si="4"/>
        <v>3.0675420323876712E-2</v>
      </c>
      <c r="P24" s="102">
        <f t="shared" si="5"/>
        <v>9.1503866038340209E-2</v>
      </c>
      <c r="Q24" s="102">
        <f t="shared" si="6"/>
        <v>-0.14556542837470085</v>
      </c>
      <c r="R24" s="102">
        <f t="shared" si="7"/>
        <v>-4.33333333333333E-2</v>
      </c>
      <c r="S24" s="102">
        <f t="shared" si="8"/>
        <v>0.1410658307210032</v>
      </c>
      <c r="T24" s="102">
        <f t="shared" si="9"/>
        <v>7.0234113712374563E-2</v>
      </c>
      <c r="U24" s="102">
        <f t="shared" si="10"/>
        <v>2.3809523809523832E-2</v>
      </c>
      <c r="V24" s="102">
        <f t="shared" si="11"/>
        <v>1.6470588235294124</v>
      </c>
      <c r="W24" s="56">
        <f t="shared" si="12"/>
        <v>5.3258145363409056E-3</v>
      </c>
      <c r="X24" s="56">
        <f t="shared" si="13"/>
        <v>6.1076166158062009E-2</v>
      </c>
      <c r="Y24" s="56">
        <f t="shared" si="14"/>
        <v>3.0675420323876712E-2</v>
      </c>
      <c r="Z24" s="56">
        <f t="shared" si="15"/>
        <v>9.1503866038340209E-2</v>
      </c>
      <c r="AA24" s="56">
        <f t="shared" si="16"/>
        <v>-0.14556542837470085</v>
      </c>
      <c r="AB24" s="56">
        <f t="shared" si="17"/>
        <v>-4.33333333333333E-2</v>
      </c>
      <c r="AC24" s="56">
        <f t="shared" si="18"/>
        <v>0.1410658307210032</v>
      </c>
      <c r="AD24" s="56">
        <f t="shared" si="19"/>
        <v>7.0234113712374563E-2</v>
      </c>
      <c r="AE24" s="56">
        <f t="shared" si="20"/>
        <v>2.3809523809523832E-2</v>
      </c>
      <c r="AF24" s="56">
        <f t="shared" si="21"/>
        <v>1.6470588235294124</v>
      </c>
    </row>
    <row r="25" spans="2:32" ht="15.75" thickBot="1" x14ac:dyDescent="0.3">
      <c r="B25" s="8">
        <v>41946</v>
      </c>
      <c r="C25" s="9">
        <v>31.92</v>
      </c>
      <c r="D25" s="9">
        <v>80.284999999999997</v>
      </c>
      <c r="E25" s="9">
        <v>31.011800000000001</v>
      </c>
      <c r="F25" s="9">
        <v>0.21856999999999999</v>
      </c>
      <c r="G25" s="9">
        <v>1.52495</v>
      </c>
      <c r="H25" s="9">
        <v>6</v>
      </c>
      <c r="I25" s="9">
        <v>1.595</v>
      </c>
      <c r="J25" s="9">
        <v>2.99</v>
      </c>
      <c r="K25" s="9">
        <v>0.84</v>
      </c>
      <c r="L25" s="12">
        <v>5.0999999999999997E-2</v>
      </c>
      <c r="M25" s="102">
        <f t="shared" si="2"/>
        <v>-4.7164179104477559E-2</v>
      </c>
      <c r="N25" s="102">
        <f t="shared" si="3"/>
        <v>2.9820241535210793E-3</v>
      </c>
      <c r="O25" s="102">
        <f t="shared" si="4"/>
        <v>-6.8306224350616229E-2</v>
      </c>
      <c r="P25" s="102">
        <f t="shared" si="5"/>
        <v>1.9972933874655738E-2</v>
      </c>
      <c r="Q25" s="102">
        <f t="shared" si="6"/>
        <v>-7.8719226702915007E-2</v>
      </c>
      <c r="R25" s="102">
        <f t="shared" si="7"/>
        <v>4.8951048951048994E-2</v>
      </c>
      <c r="S25" s="102">
        <f t="shared" si="8"/>
        <v>2.2435897435897384E-2</v>
      </c>
      <c r="T25" s="102">
        <f t="shared" si="9"/>
        <v>-0.11011904761904752</v>
      </c>
      <c r="U25" s="102">
        <f t="shared" si="10"/>
        <v>4.3478260869565112E-2</v>
      </c>
      <c r="V25" s="102">
        <f t="shared" si="11"/>
        <v>-8.9285714285714357E-2</v>
      </c>
      <c r="W25" s="56">
        <f t="shared" si="12"/>
        <v>-4.7164179104477559E-2</v>
      </c>
      <c r="X25" s="56">
        <f t="shared" si="13"/>
        <v>2.9820241535210793E-3</v>
      </c>
      <c r="Y25" s="56">
        <f t="shared" si="14"/>
        <v>-6.8306224350616229E-2</v>
      </c>
      <c r="Z25" s="56">
        <f t="shared" si="15"/>
        <v>1.9972933874655738E-2</v>
      </c>
      <c r="AA25" s="56">
        <f t="shared" si="16"/>
        <v>-7.8719226702915007E-2</v>
      </c>
      <c r="AB25" s="56">
        <f t="shared" si="17"/>
        <v>4.8951048951048994E-2</v>
      </c>
      <c r="AC25" s="56">
        <f t="shared" si="18"/>
        <v>2.2435897435897384E-2</v>
      </c>
      <c r="AD25" s="56">
        <f t="shared" si="19"/>
        <v>-0.11011904761904752</v>
      </c>
      <c r="AE25" s="56">
        <f t="shared" si="20"/>
        <v>4.3478260869565112E-2</v>
      </c>
      <c r="AF25" s="56">
        <f t="shared" si="21"/>
        <v>-8.9285714285714357E-2</v>
      </c>
    </row>
    <row r="26" spans="2:32" ht="15.75" thickBot="1" x14ac:dyDescent="0.3">
      <c r="B26" s="8">
        <v>41913</v>
      </c>
      <c r="C26" s="9">
        <v>33.5</v>
      </c>
      <c r="D26" s="9">
        <v>80.046300000000002</v>
      </c>
      <c r="E26" s="9">
        <v>33.285400000000003</v>
      </c>
      <c r="F26" s="9">
        <v>0.21429000000000001</v>
      </c>
      <c r="G26" s="9">
        <v>1.6552500000000001</v>
      </c>
      <c r="H26" s="9">
        <v>5.72</v>
      </c>
      <c r="I26" s="9">
        <v>1.56</v>
      </c>
      <c r="J26" s="9">
        <v>3.36</v>
      </c>
      <c r="K26" s="9">
        <v>0.80500000000000005</v>
      </c>
      <c r="L26" s="12">
        <v>5.6000000000000001E-2</v>
      </c>
      <c r="M26" s="102">
        <f t="shared" si="2"/>
        <v>8.3441138421733452E-2</v>
      </c>
      <c r="N26" s="102">
        <f t="shared" si="3"/>
        <v>6.8933007319291306E-2</v>
      </c>
      <c r="O26" s="102">
        <f t="shared" si="4"/>
        <v>7.5293897211085994E-2</v>
      </c>
      <c r="P26" s="102">
        <f t="shared" si="5"/>
        <v>-8.5364292116607579E-2</v>
      </c>
      <c r="Q26" s="102">
        <f t="shared" si="6"/>
        <v>6.5216132208429201E-2</v>
      </c>
      <c r="R26" s="102">
        <f t="shared" si="7"/>
        <v>1.9607843137254801E-2</v>
      </c>
      <c r="S26" s="102">
        <f t="shared" si="8"/>
        <v>2.6315789473684233E-2</v>
      </c>
      <c r="T26" s="102">
        <f t="shared" si="9"/>
        <v>5.6603773584905571E-2</v>
      </c>
      <c r="U26" s="102">
        <f t="shared" si="10"/>
        <v>0.19259259259259259</v>
      </c>
      <c r="V26" s="102">
        <f t="shared" si="11"/>
        <v>7.6923076923076997E-2</v>
      </c>
      <c r="W26" s="56">
        <f t="shared" si="12"/>
        <v>8.3441138421733452E-2</v>
      </c>
      <c r="X26" s="56">
        <f t="shared" si="13"/>
        <v>6.8933007319291306E-2</v>
      </c>
      <c r="Y26" s="56">
        <f t="shared" si="14"/>
        <v>7.5293897211085994E-2</v>
      </c>
      <c r="Z26" s="56">
        <f t="shared" si="15"/>
        <v>-8.5364292116607579E-2</v>
      </c>
      <c r="AA26" s="56">
        <f t="shared" si="16"/>
        <v>6.5216132208429201E-2</v>
      </c>
      <c r="AB26" s="56">
        <f t="shared" si="17"/>
        <v>1.9607843137254801E-2</v>
      </c>
      <c r="AC26" s="56">
        <f t="shared" si="18"/>
        <v>2.6315789473684233E-2</v>
      </c>
      <c r="AD26" s="56">
        <f t="shared" si="19"/>
        <v>5.6603773584905571E-2</v>
      </c>
      <c r="AE26" s="56">
        <f t="shared" si="20"/>
        <v>0.19259259259259259</v>
      </c>
      <c r="AF26" s="56">
        <f t="shared" si="21"/>
        <v>7.6923076923076997E-2</v>
      </c>
    </row>
    <row r="27" spans="2:32" ht="15.75" thickBot="1" x14ac:dyDescent="0.3">
      <c r="B27" s="8">
        <v>41883</v>
      </c>
      <c r="C27" s="9">
        <v>30.92</v>
      </c>
      <c r="D27" s="9">
        <v>74.884299999999996</v>
      </c>
      <c r="E27" s="9">
        <v>30.954699999999999</v>
      </c>
      <c r="F27" s="9">
        <v>0.23429</v>
      </c>
      <c r="G27" s="9">
        <v>1.5539099999999999</v>
      </c>
      <c r="H27" s="9">
        <v>5.61</v>
      </c>
      <c r="I27" s="9">
        <v>1.52</v>
      </c>
      <c r="J27" s="9">
        <v>3.18</v>
      </c>
      <c r="K27" s="9">
        <v>0.67500000000000004</v>
      </c>
      <c r="L27" s="12">
        <v>5.1999999999999998E-2</v>
      </c>
      <c r="M27" s="102">
        <f t="shared" si="2"/>
        <v>-7.5082261441818662E-2</v>
      </c>
      <c r="N27" s="102">
        <f t="shared" si="3"/>
        <v>-7.4151416016953159E-2</v>
      </c>
      <c r="O27" s="102">
        <f t="shared" si="4"/>
        <v>-7.5567939172945686E-2</v>
      </c>
      <c r="P27" s="102">
        <f t="shared" si="5"/>
        <v>0.10812089107506026</v>
      </c>
      <c r="Q27" s="102">
        <f t="shared" si="6"/>
        <v>-0.13207325860017768</v>
      </c>
      <c r="R27" s="102">
        <f t="shared" si="7"/>
        <v>-5.2364864864864802E-2</v>
      </c>
      <c r="S27" s="102">
        <f t="shared" si="8"/>
        <v>1.3333333333333345E-2</v>
      </c>
      <c r="T27" s="102">
        <f t="shared" si="9"/>
        <v>-1.5479876160990657E-2</v>
      </c>
      <c r="U27" s="102">
        <f t="shared" si="10"/>
        <v>0.15384615384615399</v>
      </c>
      <c r="V27" s="102">
        <f t="shared" si="11"/>
        <v>-1.8867924528301903E-2</v>
      </c>
      <c r="W27" s="56">
        <f t="shared" si="12"/>
        <v>-7.5082261441818662E-2</v>
      </c>
      <c r="X27" s="56">
        <f t="shared" si="13"/>
        <v>-7.4151416016953159E-2</v>
      </c>
      <c r="Y27" s="56">
        <f t="shared" si="14"/>
        <v>-7.5567939172945686E-2</v>
      </c>
      <c r="Z27" s="56">
        <f t="shared" si="15"/>
        <v>0.10812089107506026</v>
      </c>
      <c r="AA27" s="56">
        <f t="shared" si="16"/>
        <v>-0.13207325860017768</v>
      </c>
      <c r="AB27" s="56">
        <f t="shared" si="17"/>
        <v>-5.2364864864864802E-2</v>
      </c>
      <c r="AC27" s="56">
        <f t="shared" si="18"/>
        <v>1.3333333333333345E-2</v>
      </c>
      <c r="AD27" s="56">
        <f t="shared" si="19"/>
        <v>-1.5479876160990657E-2</v>
      </c>
      <c r="AE27" s="56">
        <f t="shared" si="20"/>
        <v>0.15384615384615399</v>
      </c>
      <c r="AF27" s="56">
        <f t="shared" si="21"/>
        <v>-1.8867924528301903E-2</v>
      </c>
    </row>
    <row r="28" spans="2:32" ht="15.75" thickBot="1" x14ac:dyDescent="0.3">
      <c r="B28" s="8">
        <v>41852</v>
      </c>
      <c r="C28" s="9">
        <v>33.43</v>
      </c>
      <c r="D28" s="9">
        <v>80.881799999999998</v>
      </c>
      <c r="E28" s="9">
        <v>33.485100000000003</v>
      </c>
      <c r="F28" s="9">
        <v>0.21143000000000001</v>
      </c>
      <c r="G28" s="9">
        <v>1.79037</v>
      </c>
      <c r="H28" s="9">
        <v>5.92</v>
      </c>
      <c r="I28" s="9">
        <v>1.5</v>
      </c>
      <c r="J28" s="9">
        <v>3.23</v>
      </c>
      <c r="K28" s="9">
        <v>0.58499999999999996</v>
      </c>
      <c r="L28" s="12">
        <v>5.2999999999999999E-2</v>
      </c>
      <c r="M28" s="102">
        <f t="shared" si="2"/>
        <v>-1.5896379158080634E-2</v>
      </c>
      <c r="N28" s="102">
        <f t="shared" si="3"/>
        <v>-2.9014858575223842E-2</v>
      </c>
      <c r="O28" s="102">
        <f t="shared" si="4"/>
        <v>-3.3988803338163816E-3</v>
      </c>
      <c r="P28" s="102">
        <f t="shared" si="5"/>
        <v>-6.3267024057418755E-2</v>
      </c>
      <c r="Q28" s="102">
        <f t="shared" si="6"/>
        <v>-9.5123775637073041E-2</v>
      </c>
      <c r="R28" s="102">
        <f t="shared" si="7"/>
        <v>-3.5830618892508104E-2</v>
      </c>
      <c r="S28" s="102">
        <f t="shared" si="8"/>
        <v>7.9136690647482091E-2</v>
      </c>
      <c r="T28" s="102">
        <f t="shared" si="9"/>
        <v>0.14539007092198589</v>
      </c>
      <c r="U28" s="102">
        <f t="shared" si="10"/>
        <v>-2.5000000000000022E-2</v>
      </c>
      <c r="V28" s="102">
        <f t="shared" si="11"/>
        <v>-0.20895522388059709</v>
      </c>
      <c r="W28" s="56">
        <f t="shared" si="12"/>
        <v>-1.5896379158080634E-2</v>
      </c>
      <c r="X28" s="56">
        <f t="shared" si="13"/>
        <v>-2.9014858575223842E-2</v>
      </c>
      <c r="Y28" s="56">
        <f t="shared" si="14"/>
        <v>-3.3988803338163816E-3</v>
      </c>
      <c r="Z28" s="56">
        <f t="shared" si="15"/>
        <v>-6.3267024057418755E-2</v>
      </c>
      <c r="AA28" s="56">
        <f t="shared" si="16"/>
        <v>-9.5123775637073041E-2</v>
      </c>
      <c r="AB28" s="56">
        <f t="shared" si="17"/>
        <v>-3.5830618892508104E-2</v>
      </c>
      <c r="AC28" s="56">
        <f t="shared" si="18"/>
        <v>7.9136690647482091E-2</v>
      </c>
      <c r="AD28" s="56">
        <f t="shared" si="19"/>
        <v>0.14539007092198589</v>
      </c>
      <c r="AE28" s="56">
        <f t="shared" si="20"/>
        <v>-2.5000000000000022E-2</v>
      </c>
      <c r="AF28" s="56">
        <f t="shared" si="21"/>
        <v>-0.20895522388059709</v>
      </c>
    </row>
    <row r="29" spans="2:32" ht="15.75" thickBot="1" x14ac:dyDescent="0.3">
      <c r="B29" s="8">
        <v>41821</v>
      </c>
      <c r="C29" s="9">
        <v>33.97</v>
      </c>
      <c r="D29" s="9">
        <v>83.298699999999997</v>
      </c>
      <c r="E29" s="9">
        <v>33.599299999999999</v>
      </c>
      <c r="F29" s="9">
        <v>0.22570999999999999</v>
      </c>
      <c r="G29" s="9">
        <v>1.97858</v>
      </c>
      <c r="H29" s="9">
        <v>6.14</v>
      </c>
      <c r="I29" s="9">
        <v>1.39</v>
      </c>
      <c r="J29" s="9">
        <v>2.82</v>
      </c>
      <c r="K29" s="9">
        <v>0.6</v>
      </c>
      <c r="L29" s="12">
        <v>6.7000000000000004E-2</v>
      </c>
      <c r="M29" s="102">
        <f t="shared" si="2"/>
        <v>1.8896220755848691E-2</v>
      </c>
      <c r="N29" s="102">
        <f t="shared" si="3"/>
        <v>3.5484223847089061E-2</v>
      </c>
      <c r="O29" s="102">
        <f t="shared" si="4"/>
        <v>7.748773370105505E-2</v>
      </c>
      <c r="P29" s="102">
        <f t="shared" si="5"/>
        <v>1.9328907555435156E-2</v>
      </c>
      <c r="Q29" s="102">
        <f t="shared" si="6"/>
        <v>9.0427114907688066E-2</v>
      </c>
      <c r="R29" s="102">
        <f t="shared" si="7"/>
        <v>-3.7617554858934206E-2</v>
      </c>
      <c r="S29" s="102">
        <f t="shared" si="8"/>
        <v>9.881422924901187E-2</v>
      </c>
      <c r="T29" s="102">
        <f t="shared" si="9"/>
        <v>5.6179775280898847E-2</v>
      </c>
      <c r="U29" s="102">
        <f t="shared" si="10"/>
        <v>1.6949152542372899E-2</v>
      </c>
      <c r="V29" s="102">
        <f t="shared" si="11"/>
        <v>1.5151515151515164E-2</v>
      </c>
      <c r="W29" s="56">
        <f t="shared" si="12"/>
        <v>1.8896220755848691E-2</v>
      </c>
      <c r="X29" s="56">
        <f t="shared" si="13"/>
        <v>3.5484223847089061E-2</v>
      </c>
      <c r="Y29" s="56">
        <f t="shared" si="14"/>
        <v>7.748773370105505E-2</v>
      </c>
      <c r="Z29" s="56">
        <f t="shared" si="15"/>
        <v>1.9328907555435156E-2</v>
      </c>
      <c r="AA29" s="56">
        <f t="shared" si="16"/>
        <v>9.0427114907688066E-2</v>
      </c>
      <c r="AB29" s="56">
        <f t="shared" si="17"/>
        <v>-3.7617554858934206E-2</v>
      </c>
      <c r="AC29" s="56">
        <f t="shared" si="18"/>
        <v>9.881422924901187E-2</v>
      </c>
      <c r="AD29" s="56">
        <f t="shared" si="19"/>
        <v>5.6179775280898847E-2</v>
      </c>
      <c r="AE29" s="56">
        <f t="shared" si="20"/>
        <v>1.6949152542372899E-2</v>
      </c>
      <c r="AF29" s="56">
        <f t="shared" si="21"/>
        <v>1.5151515151515164E-2</v>
      </c>
    </row>
    <row r="30" spans="2:32" ht="15.75" thickBot="1" x14ac:dyDescent="0.3">
      <c r="B30" s="8">
        <v>41792</v>
      </c>
      <c r="C30" s="9">
        <v>33.340000000000003</v>
      </c>
      <c r="D30" s="9">
        <v>80.444199999999995</v>
      </c>
      <c r="E30" s="9">
        <v>31.183</v>
      </c>
      <c r="F30" s="9">
        <v>0.22142999999999999</v>
      </c>
      <c r="G30" s="9">
        <v>1.8145</v>
      </c>
      <c r="H30" s="9">
        <v>6.38</v>
      </c>
      <c r="I30" s="9">
        <v>1.2649999999999999</v>
      </c>
      <c r="J30" s="9">
        <v>2.67</v>
      </c>
      <c r="K30" s="9">
        <v>0.59</v>
      </c>
      <c r="L30" s="12">
        <v>6.6000000000000003E-2</v>
      </c>
      <c r="M30" s="102">
        <f t="shared" si="2"/>
        <v>-4.4789489399820418E-3</v>
      </c>
      <c r="N30" s="102">
        <f t="shared" si="3"/>
        <v>-8.7011385047252622E-3</v>
      </c>
      <c r="O30" s="102">
        <f t="shared" si="4"/>
        <v>-2.1200060266680053E-2</v>
      </c>
      <c r="P30" s="102">
        <f t="shared" si="5"/>
        <v>6.4999999999999399E-3</v>
      </c>
      <c r="Q30" s="102">
        <f t="shared" si="6"/>
        <v>1.0750891265597201E-2</v>
      </c>
      <c r="R30" s="102">
        <f t="shared" si="7"/>
        <v>6.1564059900166411E-2</v>
      </c>
      <c r="S30" s="102">
        <f t="shared" si="8"/>
        <v>-5.597014925373147E-2</v>
      </c>
      <c r="T30" s="102">
        <f t="shared" si="9"/>
        <v>7.5471698113207617E-3</v>
      </c>
      <c r="U30" s="102">
        <f t="shared" si="10"/>
        <v>0.14563106796116496</v>
      </c>
      <c r="V30" s="102">
        <f t="shared" si="11"/>
        <v>1.5384615384615398E-2</v>
      </c>
      <c r="W30" s="56">
        <f t="shared" si="12"/>
        <v>-4.4789489399820418E-3</v>
      </c>
      <c r="X30" s="56">
        <f t="shared" si="13"/>
        <v>-8.7011385047252622E-3</v>
      </c>
      <c r="Y30" s="56">
        <f t="shared" si="14"/>
        <v>-2.1200060266680053E-2</v>
      </c>
      <c r="Z30" s="56">
        <f t="shared" si="15"/>
        <v>6.4999999999999399E-3</v>
      </c>
      <c r="AA30" s="56">
        <f t="shared" si="16"/>
        <v>1.0750891265597201E-2</v>
      </c>
      <c r="AB30" s="56">
        <f t="shared" si="17"/>
        <v>6.1564059900166411E-2</v>
      </c>
      <c r="AC30" s="56">
        <f t="shared" si="18"/>
        <v>-5.597014925373147E-2</v>
      </c>
      <c r="AD30" s="56">
        <f t="shared" si="19"/>
        <v>7.5471698113207617E-3</v>
      </c>
      <c r="AE30" s="56">
        <f t="shared" si="20"/>
        <v>0.14563106796116496</v>
      </c>
      <c r="AF30" s="56">
        <f t="shared" si="21"/>
        <v>1.5384615384615398E-2</v>
      </c>
    </row>
    <row r="31" spans="2:32" ht="15.75" thickBot="1" x14ac:dyDescent="0.3">
      <c r="B31" s="8">
        <v>41760</v>
      </c>
      <c r="C31" s="9">
        <v>33.49</v>
      </c>
      <c r="D31" s="9">
        <v>81.150300000000001</v>
      </c>
      <c r="E31" s="9">
        <v>31.8584</v>
      </c>
      <c r="F31" s="9">
        <v>0.22</v>
      </c>
      <c r="G31" s="9">
        <v>1.7951999999999999</v>
      </c>
      <c r="H31" s="9">
        <v>6.01</v>
      </c>
      <c r="I31" s="9">
        <v>1.34</v>
      </c>
      <c r="J31" s="9">
        <v>2.65</v>
      </c>
      <c r="K31" s="9">
        <v>0.51500000000000001</v>
      </c>
      <c r="L31" s="12">
        <v>6.5000000000000002E-2</v>
      </c>
      <c r="M31" s="102">
        <f t="shared" si="2"/>
        <v>-2.8430519292138003E-2</v>
      </c>
      <c r="N31" s="102">
        <f t="shared" si="3"/>
        <v>3.4093747292124346E-2</v>
      </c>
      <c r="O31" s="102">
        <f t="shared" si="4"/>
        <v>-5.1277088054603487E-2</v>
      </c>
      <c r="P31" s="102">
        <f t="shared" si="5"/>
        <v>8.4491767721581318E-2</v>
      </c>
      <c r="Q31" s="102">
        <f t="shared" si="6"/>
        <v>-2.6777480250219699E-3</v>
      </c>
      <c r="R31" s="102">
        <f t="shared" si="7"/>
        <v>-2.2764227642276515E-2</v>
      </c>
      <c r="S31" s="102">
        <f t="shared" si="8"/>
        <v>0.12605042016806733</v>
      </c>
      <c r="T31" s="102">
        <f t="shared" si="9"/>
        <v>5.1587301587301543E-2</v>
      </c>
      <c r="U31" s="102">
        <f t="shared" si="10"/>
        <v>-0.1120689655172413</v>
      </c>
      <c r="V31" s="102">
        <f t="shared" si="11"/>
        <v>-0.17721518987341769</v>
      </c>
      <c r="W31" s="56">
        <f t="shared" si="12"/>
        <v>-2.8430519292138003E-2</v>
      </c>
      <c r="X31" s="56">
        <f t="shared" si="13"/>
        <v>3.4093747292124346E-2</v>
      </c>
      <c r="Y31" s="56">
        <f t="shared" si="14"/>
        <v>-5.1277088054603487E-2</v>
      </c>
      <c r="Z31" s="56">
        <f t="shared" si="15"/>
        <v>8.4491767721581318E-2</v>
      </c>
      <c r="AA31" s="56">
        <f t="shared" si="16"/>
        <v>-2.6777480250219699E-3</v>
      </c>
      <c r="AB31" s="56">
        <f t="shared" si="17"/>
        <v>-2.2764227642276515E-2</v>
      </c>
      <c r="AC31" s="56">
        <f t="shared" si="18"/>
        <v>0.12605042016806733</v>
      </c>
      <c r="AD31" s="56">
        <f t="shared" si="19"/>
        <v>5.1587301587301543E-2</v>
      </c>
      <c r="AE31" s="56">
        <f t="shared" si="20"/>
        <v>-0.1120689655172413</v>
      </c>
      <c r="AF31" s="56">
        <f t="shared" si="21"/>
        <v>-0.17721518987341769</v>
      </c>
    </row>
    <row r="32" spans="2:32" ht="15.75" thickBot="1" x14ac:dyDescent="0.3">
      <c r="B32" s="8">
        <v>41730</v>
      </c>
      <c r="C32" s="9">
        <v>34.47</v>
      </c>
      <c r="D32" s="9">
        <v>78.474800000000002</v>
      </c>
      <c r="E32" s="9">
        <v>33.580300000000001</v>
      </c>
      <c r="F32" s="9">
        <v>0.20286000000000001</v>
      </c>
      <c r="G32" s="9">
        <v>1.80002</v>
      </c>
      <c r="H32" s="9">
        <v>6.15</v>
      </c>
      <c r="I32" s="9">
        <v>1.19</v>
      </c>
      <c r="J32" s="9">
        <v>2.52</v>
      </c>
      <c r="K32" s="9">
        <v>0.57999999999999996</v>
      </c>
      <c r="L32" s="12">
        <v>7.9000000000000001E-2</v>
      </c>
    </row>
    <row r="34" spans="10:22" ht="15.75" thickBot="1" x14ac:dyDescent="0.3"/>
    <row r="35" spans="10:22" ht="16.5" thickTop="1" thickBot="1" x14ac:dyDescent="0.3">
      <c r="J35" s="134" t="s">
        <v>28</v>
      </c>
      <c r="K35" s="134"/>
      <c r="L35" s="135"/>
      <c r="M35" s="5">
        <f>AVERAGE(M9:M31)</f>
        <v>-1.4918890494029466E-2</v>
      </c>
      <c r="N35" s="5">
        <f t="shared" ref="N35:V35" si="22">AVERAGE(N9:N31)</f>
        <v>-2.5794510346212508E-4</v>
      </c>
      <c r="O35" s="5">
        <f t="shared" si="22"/>
        <v>-8.9890637906876285E-3</v>
      </c>
      <c r="P35" s="5">
        <f t="shared" si="22"/>
        <v>2.1150547595139763E-3</v>
      </c>
      <c r="Q35" s="5">
        <f t="shared" si="22"/>
        <v>-1.9335927956802779E-2</v>
      </c>
      <c r="R35" s="5">
        <f t="shared" si="22"/>
        <v>-1.1236896207419517E-2</v>
      </c>
      <c r="S35" s="5">
        <f t="shared" si="22"/>
        <v>5.5357339609458135E-2</v>
      </c>
      <c r="T35" s="5">
        <f t="shared" si="22"/>
        <v>3.0950760139162318E-2</v>
      </c>
      <c r="U35" s="5">
        <f t="shared" si="22"/>
        <v>6.4744526258327093E-2</v>
      </c>
      <c r="V35" s="5">
        <f t="shared" si="22"/>
        <v>0.10247775127434243</v>
      </c>
    </row>
    <row r="36" spans="10:22" ht="16.5" thickTop="1" thickBot="1" x14ac:dyDescent="0.3">
      <c r="J36" s="134" t="s">
        <v>17</v>
      </c>
      <c r="K36" s="134"/>
      <c r="L36" s="135"/>
      <c r="M36" s="5">
        <f>_xlfn.STDEV.S(M9:M31)</f>
        <v>5.7936038774765192E-2</v>
      </c>
      <c r="N36" s="5">
        <f t="shared" ref="N36:V36" si="23">_xlfn.STDEV.S(N9:N31)</f>
        <v>5.9643047374363566E-2</v>
      </c>
      <c r="O36" s="5">
        <f t="shared" si="23"/>
        <v>5.9010887444574306E-2</v>
      </c>
      <c r="P36" s="5">
        <f t="shared" si="23"/>
        <v>0.10796141987009278</v>
      </c>
      <c r="Q36" s="5">
        <f t="shared" si="23"/>
        <v>9.8132419486651259E-2</v>
      </c>
      <c r="R36" s="5">
        <f t="shared" si="23"/>
        <v>6.641620189027822E-2</v>
      </c>
      <c r="S36" s="5">
        <f t="shared" si="23"/>
        <v>9.0085960986093894E-2</v>
      </c>
      <c r="T36" s="5">
        <f t="shared" si="23"/>
        <v>7.727726311140555E-2</v>
      </c>
      <c r="U36" s="5">
        <f t="shared" si="23"/>
        <v>0.1619047346795969</v>
      </c>
      <c r="V36" s="5">
        <f t="shared" si="23"/>
        <v>0.40210998063742359</v>
      </c>
    </row>
    <row r="37" spans="10:22" ht="15.75" thickTop="1" x14ac:dyDescent="0.25"/>
  </sheetData>
  <mergeCells count="17">
    <mergeCell ref="X4:AB4"/>
    <mergeCell ref="W6:Y6"/>
    <mergeCell ref="Z6:AB6"/>
    <mergeCell ref="AC6:AD6"/>
    <mergeCell ref="AE6:AF6"/>
    <mergeCell ref="S6:T6"/>
    <mergeCell ref="U6:V6"/>
    <mergeCell ref="J35:L35"/>
    <mergeCell ref="J36:L36"/>
    <mergeCell ref="B4:I4"/>
    <mergeCell ref="C6:E6"/>
    <mergeCell ref="F6:H6"/>
    <mergeCell ref="I6:J6"/>
    <mergeCell ref="K6:L6"/>
    <mergeCell ref="M6:O6"/>
    <mergeCell ref="P6:R6"/>
    <mergeCell ref="P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workbookViewId="0">
      <selection activeCell="I11" sqref="I11"/>
    </sheetView>
  </sheetViews>
  <sheetFormatPr defaultRowHeight="15" x14ac:dyDescent="0.25"/>
  <cols>
    <col min="1" max="1" width="22.7109375" customWidth="1"/>
    <col min="6" max="6" width="11.7109375" customWidth="1"/>
  </cols>
  <sheetData>
    <row r="2" spans="1:11" x14ac:dyDescent="0.25">
      <c r="A2" s="15" t="s">
        <v>24</v>
      </c>
    </row>
    <row r="4" spans="1:11" x14ac:dyDescent="0.25">
      <c r="B4" s="113" t="s">
        <v>2</v>
      </c>
      <c r="C4" s="113" t="s">
        <v>1</v>
      </c>
      <c r="D4" s="113" t="s">
        <v>3</v>
      </c>
      <c r="E4" s="113" t="s">
        <v>4</v>
      </c>
      <c r="F4" s="113" t="s">
        <v>23</v>
      </c>
      <c r="G4" s="113" t="s">
        <v>6</v>
      </c>
      <c r="H4" s="113" t="s">
        <v>7</v>
      </c>
      <c r="I4" s="113" t="s">
        <v>8</v>
      </c>
      <c r="J4" s="113" t="s">
        <v>9</v>
      </c>
      <c r="K4" s="113" t="s">
        <v>10</v>
      </c>
    </row>
    <row r="5" spans="1:11" x14ac:dyDescent="0.25">
      <c r="A5" s="17" t="str">
        <f t="array" ref="A5:A14">TRANSPOSE('VALIDATION DATA'!C8:L8)</f>
        <v>ANZ</v>
      </c>
      <c r="B5">
        <f t="array" ref="B5:K14">MMULT(TRANSPOSE('VALIDATION DATA'!W9:AF31),'VALIDATION DATA'!W9:AF31)</f>
        <v>9.2485042726196939E-2</v>
      </c>
      <c r="C5">
        <v>8.1020275733065125E-2</v>
      </c>
      <c r="D5">
        <v>8.5690488361475983E-2</v>
      </c>
      <c r="E5">
        <v>5.7334991601825737E-2</v>
      </c>
      <c r="F5">
        <v>3.2636615188938678E-2</v>
      </c>
      <c r="G5">
        <v>6.2499210682934694E-2</v>
      </c>
      <c r="H5">
        <v>3.240740254448185E-2</v>
      </c>
      <c r="I5">
        <v>6.4302087002926306E-2</v>
      </c>
      <c r="J5">
        <v>7.1046979439503069E-2</v>
      </c>
      <c r="K5">
        <v>0.12290154497203629</v>
      </c>
    </row>
    <row r="6" spans="1:11" x14ac:dyDescent="0.25">
      <c r="A6" s="17" t="str">
        <v>CBA</v>
      </c>
      <c r="B6">
        <v>8.1020275733065125E-2</v>
      </c>
      <c r="C6">
        <v>9.4788401815094056E-2</v>
      </c>
      <c r="D6">
        <v>8.0040802187611629E-2</v>
      </c>
      <c r="E6">
        <v>5.8297769020697325E-2</v>
      </c>
      <c r="F6">
        <v>1.3219075058749905E-2</v>
      </c>
      <c r="G6">
        <v>6.4046520643748439E-2</v>
      </c>
      <c r="H6">
        <v>4.934492035723563E-2</v>
      </c>
      <c r="I6">
        <v>6.5991174035642114E-2</v>
      </c>
      <c r="J6">
        <v>6.2291381743512841E-2</v>
      </c>
      <c r="K6">
        <v>0.23550119148756898</v>
      </c>
    </row>
    <row r="7" spans="1:11" x14ac:dyDescent="0.25">
      <c r="A7" s="17" t="str">
        <v>NAB.AX</v>
      </c>
      <c r="B7">
        <v>8.5690488361475983E-2</v>
      </c>
      <c r="C7">
        <v>8.0040802187611629E-2</v>
      </c>
      <c r="D7">
        <v>9.460545868004902E-2</v>
      </c>
      <c r="E7">
        <v>4.747639846119224E-2</v>
      </c>
      <c r="F7">
        <v>3.0452207926709104E-2</v>
      </c>
      <c r="G7">
        <v>5.9343783656088382E-2</v>
      </c>
      <c r="H7">
        <v>3.9161330347141005E-2</v>
      </c>
      <c r="I7">
        <v>6.2405692261354624E-2</v>
      </c>
      <c r="J7">
        <v>6.3956816413119733E-2</v>
      </c>
      <c r="K7">
        <v>0.14891359099691798</v>
      </c>
    </row>
    <row r="8" spans="1:11" x14ac:dyDescent="0.25">
      <c r="A8" s="17" t="str">
        <v>APN</v>
      </c>
      <c r="B8">
        <v>5.7334991601825737E-2</v>
      </c>
      <c r="C8">
        <v>5.8297769020697325E-2</v>
      </c>
      <c r="D8">
        <v>4.747639846119224E-2</v>
      </c>
      <c r="E8">
        <v>0.23425056316354587</v>
      </c>
      <c r="F8">
        <v>6.5458174132275296E-2</v>
      </c>
      <c r="G8">
        <v>6.9072017506384115E-2</v>
      </c>
      <c r="H8">
        <v>8.5524382697758666E-2</v>
      </c>
      <c r="I8">
        <v>6.9890811190557553E-2</v>
      </c>
      <c r="J8">
        <v>6.9741279548787422E-2</v>
      </c>
      <c r="K8">
        <v>0.13743303175215216</v>
      </c>
    </row>
    <row r="9" spans="1:11" x14ac:dyDescent="0.25">
      <c r="A9" s="17" t="str">
        <v>SWM(seven west media)</v>
      </c>
      <c r="B9">
        <v>3.2636615188938678E-2</v>
      </c>
      <c r="C9">
        <v>1.3219075058749905E-2</v>
      </c>
      <c r="D9">
        <v>3.0452207926709104E-2</v>
      </c>
      <c r="E9">
        <v>6.5458174132275296E-2</v>
      </c>
      <c r="F9">
        <v>0.19557729200282351</v>
      </c>
      <c r="G9">
        <v>3.0472038757367592E-2</v>
      </c>
      <c r="H9">
        <v>-8.8430340319016856E-5</v>
      </c>
      <c r="I9">
        <v>2.1544745430723041E-2</v>
      </c>
      <c r="J9">
        <v>-5.3660453204837193E-2</v>
      </c>
      <c r="K9">
        <v>-0.26106116795393375</v>
      </c>
    </row>
    <row r="10" spans="1:11" x14ac:dyDescent="0.25">
      <c r="A10" s="17" t="str">
        <v>SKT.AX</v>
      </c>
      <c r="B10">
        <v>6.2499210682934694E-2</v>
      </c>
      <c r="C10">
        <v>6.4046520643748439E-2</v>
      </c>
      <c r="D10">
        <v>5.9343783656088382E-2</v>
      </c>
      <c r="E10">
        <v>6.9072017506384115E-2</v>
      </c>
      <c r="F10">
        <v>3.0472038757367592E-2</v>
      </c>
      <c r="G10">
        <v>0.11681129337682948</v>
      </c>
      <c r="H10">
        <v>-6.0442847250768827E-3</v>
      </c>
      <c r="I10">
        <v>1.7645267915197906E-2</v>
      </c>
      <c r="J10">
        <v>6.962106432136729E-2</v>
      </c>
      <c r="K10">
        <v>7.7060431561413845E-2</v>
      </c>
    </row>
    <row r="11" spans="1:11" x14ac:dyDescent="0.25">
      <c r="A11" s="17" t="str">
        <v>HSN</v>
      </c>
      <c r="B11">
        <v>3.240740254448185E-2</v>
      </c>
      <c r="C11">
        <v>4.934492035723563E-2</v>
      </c>
      <c r="D11">
        <v>3.9161330347141005E-2</v>
      </c>
      <c r="E11">
        <v>8.5524382697758666E-2</v>
      </c>
      <c r="F11">
        <v>-8.8430340319016856E-5</v>
      </c>
      <c r="G11">
        <v>-6.0442847250768827E-3</v>
      </c>
      <c r="H11">
        <v>0.25829477037296367</v>
      </c>
      <c r="I11">
        <v>0.12576893604690598</v>
      </c>
      <c r="J11">
        <v>0.11387181649131553</v>
      </c>
      <c r="K11">
        <v>0.48020677793571359</v>
      </c>
    </row>
    <row r="12" spans="1:11" x14ac:dyDescent="0.25">
      <c r="A12" s="17" t="str">
        <v>TNE</v>
      </c>
      <c r="B12">
        <v>6.4302087002926306E-2</v>
      </c>
      <c r="C12">
        <v>6.5991174035642114E-2</v>
      </c>
      <c r="D12">
        <v>6.2405692261354624E-2</v>
      </c>
      <c r="E12">
        <v>6.9890811190557553E-2</v>
      </c>
      <c r="F12">
        <v>2.1544745430723041E-2</v>
      </c>
      <c r="G12">
        <v>1.7645267915197906E-2</v>
      </c>
      <c r="H12">
        <v>0.12576893604690598</v>
      </c>
      <c r="I12">
        <v>0.16038836183801222</v>
      </c>
      <c r="J12">
        <v>9.700185766566731E-2</v>
      </c>
      <c r="K12">
        <v>0.25960953074107207</v>
      </c>
    </row>
    <row r="13" spans="1:11" x14ac:dyDescent="0.25">
      <c r="A13" s="17" t="str">
        <v>API.AX</v>
      </c>
      <c r="B13">
        <v>7.1046979439503069E-2</v>
      </c>
      <c r="C13">
        <v>6.2291381743512841E-2</v>
      </c>
      <c r="D13">
        <v>6.3956816413119733E-2</v>
      </c>
      <c r="E13">
        <v>6.9741279548787422E-2</v>
      </c>
      <c r="F13">
        <v>-5.3660453204837193E-2</v>
      </c>
      <c r="G13">
        <v>6.962106432136729E-2</v>
      </c>
      <c r="H13">
        <v>0.11387181649131553</v>
      </c>
      <c r="I13">
        <v>9.700185766566731E-2</v>
      </c>
      <c r="J13">
        <v>0.725306276681561</v>
      </c>
      <c r="K13">
        <v>0.35489815049781026</v>
      </c>
    </row>
    <row r="14" spans="1:11" x14ac:dyDescent="0.25">
      <c r="A14" s="17" t="str">
        <v>PXS.AX</v>
      </c>
      <c r="B14">
        <v>0.12290154497203629</v>
      </c>
      <c r="C14">
        <v>0.23550119148756898</v>
      </c>
      <c r="D14">
        <v>0.14891359099691798</v>
      </c>
      <c r="E14">
        <v>0.13743303175215216</v>
      </c>
      <c r="F14">
        <v>-0.26106116795393375</v>
      </c>
      <c r="G14">
        <v>7.7060431561413845E-2</v>
      </c>
      <c r="H14">
        <v>0.48020677793571359</v>
      </c>
      <c r="I14">
        <v>0.25960953074107207</v>
      </c>
      <c r="J14">
        <v>0.35489815049781026</v>
      </c>
      <c r="K14">
        <v>4.1304932646241541</v>
      </c>
    </row>
    <row r="17" spans="1:17" x14ac:dyDescent="0.25">
      <c r="A17" s="15" t="s">
        <v>25</v>
      </c>
    </row>
    <row r="18" spans="1:17" x14ac:dyDescent="0.25">
      <c r="A18" s="16"/>
      <c r="B18" s="113" t="s">
        <v>2</v>
      </c>
      <c r="C18" s="113" t="s">
        <v>1</v>
      </c>
      <c r="D18" s="113" t="s">
        <v>3</v>
      </c>
      <c r="E18" s="113" t="s">
        <v>4</v>
      </c>
      <c r="F18" s="113" t="s">
        <v>23</v>
      </c>
      <c r="G18" s="113" t="s">
        <v>6</v>
      </c>
      <c r="H18" s="113" t="s">
        <v>7</v>
      </c>
      <c r="I18" s="113" t="s">
        <v>8</v>
      </c>
      <c r="J18" s="113" t="s">
        <v>9</v>
      </c>
      <c r="K18" s="113" t="s">
        <v>10</v>
      </c>
    </row>
    <row r="19" spans="1:17" x14ac:dyDescent="0.25">
      <c r="A19" s="17" t="str">
        <f t="array" ref="A19:A28">TRANSPOSE(B18:K18)</f>
        <v>ANZ</v>
      </c>
      <c r="B19" s="16">
        <f>B5/22</f>
        <v>4.2038655784634969E-3</v>
      </c>
      <c r="C19" s="16">
        <f t="shared" ref="C19:K19" si="0">C5/22</f>
        <v>3.6827398060484146E-3</v>
      </c>
      <c r="D19" s="16">
        <f t="shared" si="0"/>
        <v>3.8950221982489083E-3</v>
      </c>
      <c r="E19" s="16">
        <f t="shared" si="0"/>
        <v>2.6061359819011701E-3</v>
      </c>
      <c r="F19" s="16">
        <f t="shared" si="0"/>
        <v>1.4834825085881216E-3</v>
      </c>
      <c r="G19" s="16">
        <f t="shared" si="0"/>
        <v>2.8408732128606677E-3</v>
      </c>
      <c r="H19" s="16">
        <f t="shared" si="0"/>
        <v>1.4730637520219024E-3</v>
      </c>
      <c r="I19" s="16">
        <f t="shared" si="0"/>
        <v>2.9228221364966502E-3</v>
      </c>
      <c r="J19" s="16">
        <f t="shared" si="0"/>
        <v>3.2294081563410486E-3</v>
      </c>
      <c r="K19" s="16">
        <f t="shared" si="0"/>
        <v>5.586433862365286E-3</v>
      </c>
    </row>
    <row r="20" spans="1:17" x14ac:dyDescent="0.25">
      <c r="A20" s="17" t="str">
        <v>CBA</v>
      </c>
      <c r="B20" s="16">
        <f t="shared" ref="B20:K20" si="1">B6/22</f>
        <v>3.6827398060484146E-3</v>
      </c>
      <c r="C20" s="16">
        <f t="shared" si="1"/>
        <v>4.3085637188679119E-3</v>
      </c>
      <c r="D20" s="16">
        <f t="shared" si="1"/>
        <v>3.6382182812550738E-3</v>
      </c>
      <c r="E20" s="16">
        <f t="shared" si="1"/>
        <v>2.6498985918498785E-3</v>
      </c>
      <c r="F20" s="16">
        <f t="shared" si="1"/>
        <v>6.0086704812499568E-4</v>
      </c>
      <c r="G20" s="16">
        <f t="shared" si="1"/>
        <v>2.9112054838067473E-3</v>
      </c>
      <c r="H20" s="16">
        <f t="shared" si="1"/>
        <v>2.2429509253288921E-3</v>
      </c>
      <c r="I20" s="16">
        <f t="shared" si="1"/>
        <v>2.9995988198019143E-3</v>
      </c>
      <c r="J20" s="16">
        <f t="shared" si="1"/>
        <v>2.8314264428869473E-3</v>
      </c>
      <c r="K20" s="16">
        <f t="shared" si="1"/>
        <v>1.0704599613071318E-2</v>
      </c>
    </row>
    <row r="21" spans="1:17" x14ac:dyDescent="0.25">
      <c r="A21" s="17" t="str">
        <v>NAB.AX</v>
      </c>
      <c r="B21" s="16">
        <f t="shared" ref="B21:K21" si="2">B7/22</f>
        <v>3.8950221982489083E-3</v>
      </c>
      <c r="C21" s="16">
        <f t="shared" si="2"/>
        <v>3.6382182812550738E-3</v>
      </c>
      <c r="D21" s="16">
        <f t="shared" si="2"/>
        <v>4.3002481218204101E-3</v>
      </c>
      <c r="E21" s="16">
        <f t="shared" si="2"/>
        <v>2.1580181118723745E-3</v>
      </c>
      <c r="F21" s="16">
        <f t="shared" si="2"/>
        <v>1.3841912693958684E-3</v>
      </c>
      <c r="G21" s="16">
        <f t="shared" si="2"/>
        <v>2.697444711640381E-3</v>
      </c>
      <c r="H21" s="16">
        <f t="shared" si="2"/>
        <v>1.7800604703245911E-3</v>
      </c>
      <c r="I21" s="16">
        <f t="shared" si="2"/>
        <v>2.8366223755161191E-3</v>
      </c>
      <c r="J21" s="16">
        <f t="shared" si="2"/>
        <v>2.9071280187781697E-3</v>
      </c>
      <c r="K21" s="16">
        <f t="shared" si="2"/>
        <v>6.7687995907689986E-3</v>
      </c>
      <c r="N21" s="127" t="s">
        <v>156</v>
      </c>
      <c r="O21" s="127"/>
      <c r="P21" s="127"/>
      <c r="Q21" s="127"/>
    </row>
    <row r="22" spans="1:17" x14ac:dyDescent="0.25">
      <c r="A22" s="17" t="str">
        <v>APN</v>
      </c>
      <c r="B22" s="16">
        <f t="shared" ref="B22:K22" si="3">B8/22</f>
        <v>2.6061359819011701E-3</v>
      </c>
      <c r="C22" s="16">
        <f t="shared" si="3"/>
        <v>2.6498985918498785E-3</v>
      </c>
      <c r="D22" s="16">
        <f t="shared" si="3"/>
        <v>2.1580181118723745E-3</v>
      </c>
      <c r="E22" s="16">
        <f t="shared" si="3"/>
        <v>1.0647752871070266E-2</v>
      </c>
      <c r="F22" s="16">
        <f t="shared" si="3"/>
        <v>2.9753715514670587E-3</v>
      </c>
      <c r="G22" s="16">
        <f t="shared" si="3"/>
        <v>3.1396371593810962E-3</v>
      </c>
      <c r="H22" s="16">
        <f t="shared" si="3"/>
        <v>3.8874719408072121E-3</v>
      </c>
      <c r="I22" s="16">
        <f t="shared" si="3"/>
        <v>3.1768550541162524E-3</v>
      </c>
      <c r="J22" s="16">
        <f t="shared" si="3"/>
        <v>3.170058161308519E-3</v>
      </c>
      <c r="K22" s="16">
        <f t="shared" si="3"/>
        <v>6.2469559887341894E-3</v>
      </c>
      <c r="N22" s="127"/>
      <c r="O22" s="127"/>
      <c r="P22" s="127"/>
      <c r="Q22" s="127"/>
    </row>
    <row r="23" spans="1:17" x14ac:dyDescent="0.25">
      <c r="A23" s="17" t="str">
        <v>SWM</v>
      </c>
      <c r="B23" s="16">
        <f t="shared" ref="B23:K23" si="4">B9/22</f>
        <v>1.4834825085881216E-3</v>
      </c>
      <c r="C23" s="16">
        <f t="shared" si="4"/>
        <v>6.0086704812499568E-4</v>
      </c>
      <c r="D23" s="16">
        <f t="shared" si="4"/>
        <v>1.3841912693958684E-3</v>
      </c>
      <c r="E23" s="16">
        <f t="shared" si="4"/>
        <v>2.9753715514670587E-3</v>
      </c>
      <c r="F23" s="16">
        <f t="shared" si="4"/>
        <v>8.8898769092192499E-3</v>
      </c>
      <c r="G23" s="16">
        <f t="shared" si="4"/>
        <v>1.385092670789436E-3</v>
      </c>
      <c r="H23" s="16">
        <f t="shared" si="4"/>
        <v>-4.0195609235916756E-6</v>
      </c>
      <c r="I23" s="16">
        <f t="shared" si="4"/>
        <v>9.7930661048741094E-4</v>
      </c>
      <c r="J23" s="16">
        <f t="shared" si="4"/>
        <v>-2.4391115093107814E-3</v>
      </c>
      <c r="K23" s="16">
        <f t="shared" si="4"/>
        <v>-1.1866416725178807E-2</v>
      </c>
      <c r="N23" s="127"/>
      <c r="O23" s="127"/>
      <c r="P23" s="127"/>
      <c r="Q23" s="127"/>
    </row>
    <row r="24" spans="1:17" x14ac:dyDescent="0.25">
      <c r="A24" s="17" t="str">
        <v>SKT.AX</v>
      </c>
      <c r="B24" s="16">
        <f t="shared" ref="B24:K24" si="5">B10/22</f>
        <v>2.8408732128606677E-3</v>
      </c>
      <c r="C24" s="16">
        <f t="shared" si="5"/>
        <v>2.9112054838067473E-3</v>
      </c>
      <c r="D24" s="16">
        <f t="shared" si="5"/>
        <v>2.697444711640381E-3</v>
      </c>
      <c r="E24" s="16">
        <f t="shared" si="5"/>
        <v>3.1396371593810962E-3</v>
      </c>
      <c r="F24" s="16">
        <f t="shared" si="5"/>
        <v>1.385092670789436E-3</v>
      </c>
      <c r="G24" s="16">
        <f t="shared" si="5"/>
        <v>5.3096042444013402E-3</v>
      </c>
      <c r="H24" s="16">
        <f t="shared" si="5"/>
        <v>-2.7474021477622192E-4</v>
      </c>
      <c r="I24" s="16">
        <f t="shared" si="5"/>
        <v>8.0205763250899571E-4</v>
      </c>
      <c r="J24" s="16">
        <f t="shared" si="5"/>
        <v>3.1645938327894223E-3</v>
      </c>
      <c r="K24" s="16">
        <f t="shared" si="5"/>
        <v>3.5027468891551746E-3</v>
      </c>
    </row>
    <row r="25" spans="1:17" x14ac:dyDescent="0.25">
      <c r="A25" s="17" t="str">
        <v>HSN</v>
      </c>
      <c r="B25" s="16">
        <f t="shared" ref="B25:K25" si="6">B11/22</f>
        <v>1.4730637520219024E-3</v>
      </c>
      <c r="C25" s="16">
        <f t="shared" si="6"/>
        <v>2.2429509253288921E-3</v>
      </c>
      <c r="D25" s="16">
        <f t="shared" si="6"/>
        <v>1.7800604703245911E-3</v>
      </c>
      <c r="E25" s="16">
        <f t="shared" si="6"/>
        <v>3.8874719408072121E-3</v>
      </c>
      <c r="F25" s="16">
        <f t="shared" si="6"/>
        <v>-4.0195609235916756E-6</v>
      </c>
      <c r="G25" s="16">
        <f t="shared" si="6"/>
        <v>-2.7474021477622192E-4</v>
      </c>
      <c r="H25" s="16">
        <f t="shared" si="6"/>
        <v>1.1740671380589257E-2</v>
      </c>
      <c r="I25" s="16">
        <f t="shared" si="6"/>
        <v>5.716769820313908E-3</v>
      </c>
      <c r="J25" s="16">
        <f t="shared" si="6"/>
        <v>5.1759916586961606E-3</v>
      </c>
      <c r="K25" s="16">
        <f t="shared" si="6"/>
        <v>2.182758081525971E-2</v>
      </c>
    </row>
    <row r="26" spans="1:17" x14ac:dyDescent="0.25">
      <c r="A26" s="17" t="str">
        <v>TNE</v>
      </c>
      <c r="B26" s="16">
        <f t="shared" ref="B26:K26" si="7">B12/22</f>
        <v>2.9228221364966502E-3</v>
      </c>
      <c r="C26" s="16">
        <f t="shared" si="7"/>
        <v>2.9995988198019143E-3</v>
      </c>
      <c r="D26" s="16">
        <f t="shared" si="7"/>
        <v>2.8366223755161191E-3</v>
      </c>
      <c r="E26" s="16">
        <f t="shared" si="7"/>
        <v>3.1768550541162524E-3</v>
      </c>
      <c r="F26" s="16">
        <f t="shared" si="7"/>
        <v>9.7930661048741094E-4</v>
      </c>
      <c r="G26" s="16">
        <f t="shared" si="7"/>
        <v>8.0205763250899571E-4</v>
      </c>
      <c r="H26" s="16">
        <f t="shared" si="7"/>
        <v>5.716769820313908E-3</v>
      </c>
      <c r="I26" s="16">
        <f t="shared" si="7"/>
        <v>7.2903800835460103E-3</v>
      </c>
      <c r="J26" s="16">
        <f t="shared" si="7"/>
        <v>4.4091753484394236E-3</v>
      </c>
      <c r="K26" s="16">
        <f t="shared" si="7"/>
        <v>1.1800433215503276E-2</v>
      </c>
    </row>
    <row r="27" spans="1:17" x14ac:dyDescent="0.25">
      <c r="A27" s="17" t="str">
        <v>API.AX</v>
      </c>
      <c r="B27" s="16">
        <f t="shared" ref="B27:K27" si="8">B13/22</f>
        <v>3.2294081563410486E-3</v>
      </c>
      <c r="C27" s="16">
        <f t="shared" si="8"/>
        <v>2.8314264428869473E-3</v>
      </c>
      <c r="D27" s="16">
        <f t="shared" si="8"/>
        <v>2.9071280187781697E-3</v>
      </c>
      <c r="E27" s="16">
        <f t="shared" si="8"/>
        <v>3.170058161308519E-3</v>
      </c>
      <c r="F27" s="16">
        <f t="shared" si="8"/>
        <v>-2.4391115093107814E-3</v>
      </c>
      <c r="G27" s="16">
        <f t="shared" si="8"/>
        <v>3.1645938327894223E-3</v>
      </c>
      <c r="H27" s="16">
        <f t="shared" si="8"/>
        <v>5.1759916586961606E-3</v>
      </c>
      <c r="I27" s="16">
        <f t="shared" si="8"/>
        <v>4.4091753484394236E-3</v>
      </c>
      <c r="J27" s="16">
        <f t="shared" si="8"/>
        <v>3.2968467121889139E-2</v>
      </c>
      <c r="K27" s="16">
        <f t="shared" si="8"/>
        <v>1.6131734113536831E-2</v>
      </c>
    </row>
    <row r="28" spans="1:17" x14ac:dyDescent="0.25">
      <c r="A28" s="17" t="str">
        <v>PXS.AX</v>
      </c>
      <c r="B28" s="16">
        <f t="shared" ref="B28:K28" si="9">B14/22</f>
        <v>5.586433862365286E-3</v>
      </c>
      <c r="C28" s="16">
        <f t="shared" si="9"/>
        <v>1.0704599613071318E-2</v>
      </c>
      <c r="D28" s="16">
        <f t="shared" si="9"/>
        <v>6.7687995907689986E-3</v>
      </c>
      <c r="E28" s="16">
        <f t="shared" si="9"/>
        <v>6.2469559887341894E-3</v>
      </c>
      <c r="F28" s="16">
        <f t="shared" si="9"/>
        <v>-1.1866416725178807E-2</v>
      </c>
      <c r="G28" s="16">
        <f t="shared" si="9"/>
        <v>3.5027468891551746E-3</v>
      </c>
      <c r="H28" s="16">
        <f t="shared" si="9"/>
        <v>2.182758081525971E-2</v>
      </c>
      <c r="I28" s="16">
        <f t="shared" si="9"/>
        <v>1.1800433215503276E-2</v>
      </c>
      <c r="J28" s="16">
        <f t="shared" si="9"/>
        <v>1.6131734113536831E-2</v>
      </c>
      <c r="K28" s="16">
        <f t="shared" si="9"/>
        <v>0.18774969384655246</v>
      </c>
    </row>
    <row r="31" spans="1:17" x14ac:dyDescent="0.25">
      <c r="A31" s="15" t="s">
        <v>29</v>
      </c>
    </row>
    <row r="32" spans="1:17" x14ac:dyDescent="0.25">
      <c r="A32" s="16"/>
      <c r="B32" s="113" t="s">
        <v>2</v>
      </c>
      <c r="C32" s="113" t="s">
        <v>1</v>
      </c>
      <c r="D32" s="113" t="s">
        <v>3</v>
      </c>
      <c r="E32" s="113" t="s">
        <v>4</v>
      </c>
      <c r="F32" s="113" t="s">
        <v>23</v>
      </c>
      <c r="G32" s="113" t="s">
        <v>6</v>
      </c>
      <c r="H32" s="113" t="s">
        <v>7</v>
      </c>
      <c r="I32" s="113" t="s">
        <v>8</v>
      </c>
      <c r="J32" s="113" t="s">
        <v>9</v>
      </c>
      <c r="K32" s="113" t="s">
        <v>10</v>
      </c>
    </row>
    <row r="33" spans="1:11" x14ac:dyDescent="0.25">
      <c r="A33" s="17" t="str">
        <f t="array" ref="A33:A42">TRANSPOSE(B32:K32)</f>
        <v>ANZ</v>
      </c>
      <c r="B33" s="16">
        <f t="array" ref="B33:K42">MMULT(TRANSPOSE('VALIDATION DATA'!M36:V36),'VALIDATION DATA'!M36:V36)</f>
        <v>3.3565845889110958E-3</v>
      </c>
      <c r="C33" s="16">
        <v>3.4554819053262847E-3</v>
      </c>
      <c r="D33" s="16">
        <v>3.4188570631221615E-3</v>
      </c>
      <c r="E33" s="16">
        <v>6.2548570077724007E-3</v>
      </c>
      <c r="F33" s="16">
        <v>5.6854036604401508E-3</v>
      </c>
      <c r="G33" s="16">
        <v>3.8478916479877923E-3</v>
      </c>
      <c r="H33" s="16">
        <v>5.21922372875232E-3</v>
      </c>
      <c r="I33" s="16">
        <v>4.4771385120301235E-3</v>
      </c>
      <c r="J33" s="16">
        <v>9.3801189862151961E-3</v>
      </c>
      <c r="K33" s="16">
        <v>2.3296659429929853E-2</v>
      </c>
    </row>
    <row r="34" spans="1:11" x14ac:dyDescent="0.25">
      <c r="A34" s="17" t="str">
        <v>CBA</v>
      </c>
      <c r="B34" s="16">
        <v>3.4554819053262847E-3</v>
      </c>
      <c r="C34" s="16">
        <v>3.5572931001005767E-3</v>
      </c>
      <c r="D34" s="16">
        <v>3.5195891554599813E-3</v>
      </c>
      <c r="E34" s="16">
        <v>6.4391480799154991E-3</v>
      </c>
      <c r="F34" s="16">
        <v>5.8529165444032591E-3</v>
      </c>
      <c r="G34" s="16">
        <v>3.9612646757671592E-3</v>
      </c>
      <c r="H34" s="16">
        <v>5.373001238858666E-3</v>
      </c>
      <c r="I34" s="16">
        <v>4.6090514647147193E-3</v>
      </c>
      <c r="J34" s="16">
        <v>9.6564917606289623E-3</v>
      </c>
      <c r="K34" s="16">
        <v>2.3983064624862271E-2</v>
      </c>
    </row>
    <row r="35" spans="1:11" x14ac:dyDescent="0.25">
      <c r="A35" s="17" t="str">
        <v>NAB.AX</v>
      </c>
      <c r="B35" s="16">
        <v>3.4188570631221615E-3</v>
      </c>
      <c r="C35" s="16">
        <v>3.5195891554599813E-3</v>
      </c>
      <c r="D35" s="16">
        <v>3.4822848369962175E-3</v>
      </c>
      <c r="E35" s="16">
        <v>6.3708991963104733E-3</v>
      </c>
      <c r="F35" s="16">
        <v>5.7908811609905277E-3</v>
      </c>
      <c r="G35" s="16">
        <v>3.9192790142433317E-3</v>
      </c>
      <c r="H35" s="16">
        <v>5.3160525040866985E-3</v>
      </c>
      <c r="I35" s="16">
        <v>4.5601998754919073E-3</v>
      </c>
      <c r="J35" s="16">
        <v>9.5541420749213589E-3</v>
      </c>
      <c r="K35" s="16">
        <v>2.3728866807734957E-2</v>
      </c>
    </row>
    <row r="36" spans="1:11" x14ac:dyDescent="0.25">
      <c r="A36" s="17" t="str">
        <v>APN</v>
      </c>
      <c r="B36" s="16">
        <v>6.2548570077724007E-3</v>
      </c>
      <c r="C36" s="16">
        <v>6.4391480799154991E-3</v>
      </c>
      <c r="D36" s="16">
        <v>6.3708991963104733E-3</v>
      </c>
      <c r="E36" s="16">
        <v>1.1655668180366464E-2</v>
      </c>
      <c r="F36" s="16">
        <v>1.0594515343066432E-2</v>
      </c>
      <c r="G36" s="16">
        <v>7.1703874584531768E-3</v>
      </c>
      <c r="H36" s="16">
        <v>9.7258082584204802E-3</v>
      </c>
      <c r="I36" s="16">
        <v>8.3429630491820873E-3</v>
      </c>
      <c r="J36" s="16">
        <v>1.7479465039699934E-2</v>
      </c>
      <c r="K36" s="16">
        <v>4.3412364453551767E-2</v>
      </c>
    </row>
    <row r="37" spans="1:11" x14ac:dyDescent="0.25">
      <c r="A37" s="17" t="str">
        <v>SWM</v>
      </c>
      <c r="B37" s="16">
        <v>5.6854036604401508E-3</v>
      </c>
      <c r="C37" s="16">
        <v>5.8529165444032591E-3</v>
      </c>
      <c r="D37" s="16">
        <v>5.7908811609905277E-3</v>
      </c>
      <c r="E37" s="16">
        <v>1.0594515343066432E-2</v>
      </c>
      <c r="F37" s="16">
        <v>9.6299717543040925E-3</v>
      </c>
      <c r="G37" s="16">
        <v>6.5175825846069029E-3</v>
      </c>
      <c r="H37" s="16">
        <v>8.8403533133454663E-3</v>
      </c>
      <c r="I37" s="16">
        <v>7.5834048004287703E-3</v>
      </c>
      <c r="J37" s="16">
        <v>1.5888103340453177E-2</v>
      </c>
      <c r="K37" s="16">
        <v>3.9460025299680866E-2</v>
      </c>
    </row>
    <row r="38" spans="1:11" x14ac:dyDescent="0.25">
      <c r="A38" s="17" t="str">
        <v>SKT.AX</v>
      </c>
      <c r="B38" s="16">
        <v>3.8478916479877923E-3</v>
      </c>
      <c r="C38" s="16">
        <v>3.9612646757671592E-3</v>
      </c>
      <c r="D38" s="16">
        <v>3.9192790142433317E-3</v>
      </c>
      <c r="E38" s="16">
        <v>7.1703874584531768E-3</v>
      </c>
      <c r="F38" s="16">
        <v>6.5175825846069029E-3</v>
      </c>
      <c r="G38" s="16">
        <v>4.4111118735301966E-3</v>
      </c>
      <c r="H38" s="16">
        <v>5.9831673723321393E-3</v>
      </c>
      <c r="I38" s="16">
        <v>5.1324623083352609E-3</v>
      </c>
      <c r="J38" s="16">
        <v>1.0753097545472037E-2</v>
      </c>
      <c r="K38" s="16">
        <v>2.670661765611099E-2</v>
      </c>
    </row>
    <row r="39" spans="1:11" x14ac:dyDescent="0.25">
      <c r="A39" s="17" t="str">
        <v>HSN</v>
      </c>
      <c r="B39" s="16">
        <v>5.21922372875232E-3</v>
      </c>
      <c r="C39" s="16">
        <v>5.373001238858666E-3</v>
      </c>
      <c r="D39" s="16">
        <v>5.3160525040866985E-3</v>
      </c>
      <c r="E39" s="16">
        <v>9.7258082584204802E-3</v>
      </c>
      <c r="F39" s="16">
        <v>8.8403533133454663E-3</v>
      </c>
      <c r="G39" s="16">
        <v>5.9831673723321393E-3</v>
      </c>
      <c r="H39" s="16">
        <v>8.1154803667880318E-3</v>
      </c>
      <c r="I39" s="16">
        <v>6.9615965097661932E-3</v>
      </c>
      <c r="J39" s="16">
        <v>1.4585343611810049E-2</v>
      </c>
      <c r="K39" s="16">
        <v>3.6224464027821909E-2</v>
      </c>
    </row>
    <row r="40" spans="1:11" x14ac:dyDescent="0.25">
      <c r="A40" s="17" t="str">
        <v>TNE</v>
      </c>
      <c r="B40" s="16">
        <v>4.4771385120301235E-3</v>
      </c>
      <c r="C40" s="16">
        <v>4.6090514647147193E-3</v>
      </c>
      <c r="D40" s="16">
        <v>4.5601998754919073E-3</v>
      </c>
      <c r="E40" s="16">
        <v>8.3429630491820873E-3</v>
      </c>
      <c r="F40" s="16">
        <v>7.5834048004287703E-3</v>
      </c>
      <c r="G40" s="16">
        <v>5.1324623083352609E-3</v>
      </c>
      <c r="H40" s="16">
        <v>6.9615965097661932E-3</v>
      </c>
      <c r="I40" s="16">
        <v>5.9717753939894013E-3</v>
      </c>
      <c r="J40" s="16">
        <v>1.2511554780817516E-2</v>
      </c>
      <c r="K40" s="16">
        <v>3.1073958773440373E-2</v>
      </c>
    </row>
    <row r="41" spans="1:11" x14ac:dyDescent="0.25">
      <c r="A41" s="17" t="str">
        <v>API.AX</v>
      </c>
      <c r="B41" s="16">
        <v>9.3801189862151961E-3</v>
      </c>
      <c r="C41" s="16">
        <v>9.6564917606289623E-3</v>
      </c>
      <c r="D41" s="16">
        <v>9.5541420749213589E-3</v>
      </c>
      <c r="E41" s="16">
        <v>1.7479465039699934E-2</v>
      </c>
      <c r="F41" s="16">
        <v>1.5888103340453177E-2</v>
      </c>
      <c r="G41" s="16">
        <v>1.0753097545472037E-2</v>
      </c>
      <c r="H41" s="16">
        <v>1.4585343611810049E-2</v>
      </c>
      <c r="I41" s="16">
        <v>1.2511554780817516E-2</v>
      </c>
      <c r="J41" s="16">
        <v>2.6213143111670667E-2</v>
      </c>
      <c r="K41" s="16">
        <v>6.510350972711991E-2</v>
      </c>
    </row>
    <row r="42" spans="1:11" x14ac:dyDescent="0.25">
      <c r="A42" s="17" t="str">
        <v>PXS.AX</v>
      </c>
      <c r="B42" s="16">
        <v>2.3296659429929853E-2</v>
      </c>
      <c r="C42" s="16">
        <v>2.3983064624862271E-2</v>
      </c>
      <c r="D42" s="16">
        <v>2.3728866807734957E-2</v>
      </c>
      <c r="E42" s="16">
        <v>4.3412364453551767E-2</v>
      </c>
      <c r="F42" s="16">
        <v>3.9460025299680866E-2</v>
      </c>
      <c r="G42" s="16">
        <v>2.670661765611099E-2</v>
      </c>
      <c r="H42" s="16">
        <v>3.6224464027821909E-2</v>
      </c>
      <c r="I42" s="16">
        <v>3.1073958773440373E-2</v>
      </c>
      <c r="J42" s="16">
        <v>6.510350972711991E-2</v>
      </c>
      <c r="K42" s="16">
        <v>0.16169243652822918</v>
      </c>
    </row>
    <row r="45" spans="1:11" x14ac:dyDescent="0.25">
      <c r="A45" s="15" t="s">
        <v>30</v>
      </c>
    </row>
    <row r="46" spans="1:11" x14ac:dyDescent="0.25">
      <c r="A46" s="16"/>
      <c r="B46" s="113" t="s">
        <v>2</v>
      </c>
      <c r="C46" s="113" t="s">
        <v>1</v>
      </c>
      <c r="D46" s="113" t="s">
        <v>3</v>
      </c>
      <c r="E46" s="113" t="s">
        <v>4</v>
      </c>
      <c r="F46" s="113" t="s">
        <v>23</v>
      </c>
      <c r="G46" s="113" t="s">
        <v>6</v>
      </c>
      <c r="H46" s="113" t="s">
        <v>7</v>
      </c>
      <c r="I46" s="113" t="s">
        <v>8</v>
      </c>
      <c r="J46" s="113" t="s">
        <v>9</v>
      </c>
      <c r="K46" s="113" t="s">
        <v>10</v>
      </c>
    </row>
    <row r="47" spans="1:11" x14ac:dyDescent="0.25">
      <c r="A47" s="17" t="str">
        <f t="array" ref="A47:A56">TRANSPOSE(B46:K46)</f>
        <v>ANZ</v>
      </c>
      <c r="B47" s="16">
        <f>B19/B33</f>
        <v>1.2524235475404082</v>
      </c>
      <c r="C47" s="16">
        <f t="shared" ref="C47:K47" si="10">C19/C33</f>
        <v>1.0657673537146395</v>
      </c>
      <c r="D47" s="16">
        <f t="shared" si="10"/>
        <v>1.139276116648148</v>
      </c>
      <c r="E47" s="16">
        <f t="shared" si="10"/>
        <v>0.41665796334955979</v>
      </c>
      <c r="F47" s="16">
        <f t="shared" si="10"/>
        <v>0.26092826423397242</v>
      </c>
      <c r="G47" s="16">
        <f t="shared" si="10"/>
        <v>0.73829345333730156</v>
      </c>
      <c r="H47" s="16">
        <f t="shared" si="10"/>
        <v>0.28223809297672037</v>
      </c>
      <c r="I47" s="16">
        <f t="shared" si="10"/>
        <v>0.65283263598903474</v>
      </c>
      <c r="J47" s="16">
        <f t="shared" si="10"/>
        <v>0.34428221657815977</v>
      </c>
      <c r="K47" s="16">
        <f t="shared" si="10"/>
        <v>0.2397954899571671</v>
      </c>
    </row>
    <row r="48" spans="1:11" x14ac:dyDescent="0.25">
      <c r="A48" s="17" t="str">
        <v>CBA</v>
      </c>
      <c r="B48" s="16">
        <f t="shared" ref="B48:K48" si="11">B20/B34</f>
        <v>1.0657673537146395</v>
      </c>
      <c r="C48" s="16">
        <f t="shared" si="11"/>
        <v>1.2111916554601851</v>
      </c>
      <c r="D48" s="16">
        <f t="shared" si="11"/>
        <v>1.0337053901905175</v>
      </c>
      <c r="E48" s="16">
        <f t="shared" si="11"/>
        <v>0.41152937608551676</v>
      </c>
      <c r="F48" s="16">
        <f t="shared" si="11"/>
        <v>0.10266113373845445</v>
      </c>
      <c r="G48" s="16">
        <f t="shared" si="11"/>
        <v>0.73491819458969831</v>
      </c>
      <c r="H48" s="16">
        <f t="shared" si="11"/>
        <v>0.41744842884222749</v>
      </c>
      <c r="I48" s="16">
        <f t="shared" si="11"/>
        <v>0.6508061024629016</v>
      </c>
      <c r="J48" s="16">
        <f t="shared" si="11"/>
        <v>0.29321481476648886</v>
      </c>
      <c r="K48" s="16">
        <f t="shared" si="11"/>
        <v>0.44633993947438616</v>
      </c>
    </row>
    <row r="49" spans="1:11" x14ac:dyDescent="0.25">
      <c r="A49" s="17" t="str">
        <v>NAB.AX</v>
      </c>
      <c r="B49" s="16">
        <f t="shared" ref="B49:K49" si="12">B21/B35</f>
        <v>1.139276116648148</v>
      </c>
      <c r="C49" s="16">
        <f t="shared" si="12"/>
        <v>1.0337053901905175</v>
      </c>
      <c r="D49" s="16">
        <f t="shared" si="12"/>
        <v>1.234892699222663</v>
      </c>
      <c r="E49" s="16">
        <f t="shared" si="12"/>
        <v>0.33873053793130642</v>
      </c>
      <c r="F49" s="16">
        <f t="shared" si="12"/>
        <v>0.23902947253006709</v>
      </c>
      <c r="G49" s="16">
        <f t="shared" si="12"/>
        <v>0.68825023731084334</v>
      </c>
      <c r="H49" s="16">
        <f t="shared" si="12"/>
        <v>0.33484629223586021</v>
      </c>
      <c r="I49" s="16">
        <f t="shared" si="12"/>
        <v>0.62203904499035445</v>
      </c>
      <c r="J49" s="16">
        <f t="shared" si="12"/>
        <v>0.30427933727394341</v>
      </c>
      <c r="K49" s="16">
        <f t="shared" si="12"/>
        <v>0.28525591405665257</v>
      </c>
    </row>
    <row r="50" spans="1:11" x14ac:dyDescent="0.25">
      <c r="A50" s="17" t="str">
        <v>APN</v>
      </c>
      <c r="B50" s="16">
        <f t="shared" ref="B50:K50" si="13">B22/B36</f>
        <v>0.41665796334955979</v>
      </c>
      <c r="C50" s="16">
        <f t="shared" si="13"/>
        <v>0.41152937608551676</v>
      </c>
      <c r="D50" s="16">
        <f t="shared" si="13"/>
        <v>0.33873053793130642</v>
      </c>
      <c r="E50" s="16">
        <f t="shared" si="13"/>
        <v>0.91352573754681921</v>
      </c>
      <c r="F50" s="16">
        <f t="shared" si="13"/>
        <v>0.28084074213119031</v>
      </c>
      <c r="G50" s="16">
        <f t="shared" si="13"/>
        <v>0.43786157687751937</v>
      </c>
      <c r="H50" s="16">
        <f t="shared" si="13"/>
        <v>0.39970682513111327</v>
      </c>
      <c r="I50" s="16">
        <f t="shared" si="13"/>
        <v>0.3807825871202557</v>
      </c>
      <c r="J50" s="16">
        <f t="shared" si="13"/>
        <v>0.18135899205774197</v>
      </c>
      <c r="K50" s="16">
        <f t="shared" si="13"/>
        <v>0.1438980822023182</v>
      </c>
    </row>
    <row r="51" spans="1:11" x14ac:dyDescent="0.25">
      <c r="A51" s="17" t="str">
        <v>SWM</v>
      </c>
      <c r="B51" s="16">
        <f t="shared" ref="B51:K51" si="14">B23/B37</f>
        <v>0.26092826423397242</v>
      </c>
      <c r="C51" s="16">
        <f t="shared" si="14"/>
        <v>0.10266113373845445</v>
      </c>
      <c r="D51" s="16">
        <f t="shared" si="14"/>
        <v>0.23902947253006709</v>
      </c>
      <c r="E51" s="16">
        <f t="shared" si="14"/>
        <v>0.28084074213119031</v>
      </c>
      <c r="F51" s="16">
        <f t="shared" si="14"/>
        <v>0.92314672732512859</v>
      </c>
      <c r="G51" s="16">
        <f t="shared" si="14"/>
        <v>0.21251632070772994</v>
      </c>
      <c r="H51" s="16">
        <f t="shared" si="14"/>
        <v>-4.5468328935719288E-4</v>
      </c>
      <c r="I51" s="16">
        <f t="shared" si="14"/>
        <v>0.12913811622347265</v>
      </c>
      <c r="J51" s="16">
        <f t="shared" si="14"/>
        <v>-0.15351810452418738</v>
      </c>
      <c r="K51" s="16">
        <f t="shared" si="14"/>
        <v>-0.30071994721389034</v>
      </c>
    </row>
    <row r="52" spans="1:11" x14ac:dyDescent="0.25">
      <c r="A52" s="17" t="str">
        <v>SKT.AX</v>
      </c>
      <c r="B52" s="16">
        <f t="shared" ref="B52:K52" si="15">B24/B38</f>
        <v>0.73829345333730156</v>
      </c>
      <c r="C52" s="16">
        <f t="shared" si="15"/>
        <v>0.73491819458969831</v>
      </c>
      <c r="D52" s="16">
        <f t="shared" si="15"/>
        <v>0.68825023731084334</v>
      </c>
      <c r="E52" s="16">
        <f t="shared" si="15"/>
        <v>0.43786157687751937</v>
      </c>
      <c r="F52" s="16">
        <f t="shared" si="15"/>
        <v>0.21251632070772994</v>
      </c>
      <c r="G52" s="16">
        <f t="shared" si="15"/>
        <v>1.2036884115913578</v>
      </c>
      <c r="H52" s="16">
        <f t="shared" si="15"/>
        <v>-4.5918858303496318E-2</v>
      </c>
      <c r="I52" s="16">
        <f t="shared" si="15"/>
        <v>0.15627150952602845</v>
      </c>
      <c r="J52" s="16">
        <f t="shared" si="15"/>
        <v>0.29429602209104705</v>
      </c>
      <c r="K52" s="16">
        <f t="shared" si="15"/>
        <v>0.13115651462339628</v>
      </c>
    </row>
    <row r="53" spans="1:11" x14ac:dyDescent="0.25">
      <c r="A53" s="17" t="str">
        <v>HSN</v>
      </c>
      <c r="B53" s="16">
        <f t="shared" ref="B53:K53" si="16">B25/B39</f>
        <v>0.28223809297672037</v>
      </c>
      <c r="C53" s="16">
        <f t="shared" si="16"/>
        <v>0.41744842884222749</v>
      </c>
      <c r="D53" s="16">
        <f t="shared" si="16"/>
        <v>0.33484629223586021</v>
      </c>
      <c r="E53" s="16">
        <f t="shared" si="16"/>
        <v>0.39970682513111327</v>
      </c>
      <c r="F53" s="16">
        <f t="shared" si="16"/>
        <v>-4.5468328935719288E-4</v>
      </c>
      <c r="G53" s="16">
        <f t="shared" si="16"/>
        <v>-4.5918858303496318E-2</v>
      </c>
      <c r="H53" s="16">
        <f t="shared" si="16"/>
        <v>1.4467007311898672</v>
      </c>
      <c r="I53" s="16">
        <f t="shared" si="16"/>
        <v>0.82118660745333927</v>
      </c>
      <c r="J53" s="16">
        <f t="shared" si="16"/>
        <v>0.35487622345112629</v>
      </c>
      <c r="K53" s="16">
        <f t="shared" si="16"/>
        <v>0.60256463141856875</v>
      </c>
    </row>
    <row r="54" spans="1:11" x14ac:dyDescent="0.25">
      <c r="A54" s="17" t="str">
        <v>TNE</v>
      </c>
      <c r="B54" s="16">
        <f t="shared" ref="B54:K54" si="17">B26/B40</f>
        <v>0.65283263598903474</v>
      </c>
      <c r="C54" s="16">
        <f t="shared" si="17"/>
        <v>0.6508061024629016</v>
      </c>
      <c r="D54" s="16">
        <f t="shared" si="17"/>
        <v>0.62203904499035445</v>
      </c>
      <c r="E54" s="16">
        <f t="shared" si="17"/>
        <v>0.3807825871202557</v>
      </c>
      <c r="F54" s="16">
        <f t="shared" si="17"/>
        <v>0.12913811622347265</v>
      </c>
      <c r="G54" s="16">
        <f t="shared" si="17"/>
        <v>0.15627150952602845</v>
      </c>
      <c r="H54" s="16">
        <f t="shared" si="17"/>
        <v>0.82118660745333927</v>
      </c>
      <c r="I54" s="16">
        <f t="shared" si="17"/>
        <v>1.2208061426563006</v>
      </c>
      <c r="J54" s="16">
        <f t="shared" si="17"/>
        <v>0.35240826785168933</v>
      </c>
      <c r="K54" s="16">
        <f t="shared" si="17"/>
        <v>0.37975313353345175</v>
      </c>
    </row>
    <row r="55" spans="1:11" x14ac:dyDescent="0.25">
      <c r="A55" s="17" t="str">
        <v>API.AX</v>
      </c>
      <c r="B55" s="16">
        <f t="shared" ref="B55:K55" si="18">B27/B41</f>
        <v>0.34428221657815977</v>
      </c>
      <c r="C55" s="16">
        <f t="shared" si="18"/>
        <v>0.29321481476648886</v>
      </c>
      <c r="D55" s="16">
        <f t="shared" si="18"/>
        <v>0.30427933727394341</v>
      </c>
      <c r="E55" s="16">
        <f t="shared" si="18"/>
        <v>0.18135899205774197</v>
      </c>
      <c r="F55" s="16">
        <f t="shared" si="18"/>
        <v>-0.15351810452418738</v>
      </c>
      <c r="G55" s="16">
        <f t="shared" si="18"/>
        <v>0.29429602209104705</v>
      </c>
      <c r="H55" s="16">
        <f t="shared" si="18"/>
        <v>0.35487622345112629</v>
      </c>
      <c r="I55" s="16">
        <f t="shared" si="18"/>
        <v>0.35240826785168933</v>
      </c>
      <c r="J55" s="16">
        <f t="shared" si="18"/>
        <v>1.2577075164714167</v>
      </c>
      <c r="K55" s="16">
        <f t="shared" si="18"/>
        <v>0.24778593629057297</v>
      </c>
    </row>
    <row r="56" spans="1:11" x14ac:dyDescent="0.25">
      <c r="A56" s="17" t="str">
        <v>PXS.AX</v>
      </c>
      <c r="B56" s="16">
        <f t="shared" ref="B56:K56" si="19">B28/B42</f>
        <v>0.2397954899571671</v>
      </c>
      <c r="C56" s="16">
        <f t="shared" si="19"/>
        <v>0.44633993947438616</v>
      </c>
      <c r="D56" s="16">
        <f t="shared" si="19"/>
        <v>0.28525591405665257</v>
      </c>
      <c r="E56" s="16">
        <f t="shared" si="19"/>
        <v>0.1438980822023182</v>
      </c>
      <c r="F56" s="16">
        <f t="shared" si="19"/>
        <v>-0.30071994721389034</v>
      </c>
      <c r="G56" s="16">
        <f t="shared" si="19"/>
        <v>0.13115651462339628</v>
      </c>
      <c r="H56" s="16">
        <f t="shared" si="19"/>
        <v>0.60256463141856875</v>
      </c>
      <c r="I56" s="16">
        <f t="shared" si="19"/>
        <v>0.37975313353345175</v>
      </c>
      <c r="J56" s="16">
        <f t="shared" si="19"/>
        <v>0.24778593629057297</v>
      </c>
      <c r="K56" s="16">
        <f t="shared" si="19"/>
        <v>1.1611532232293009</v>
      </c>
    </row>
  </sheetData>
  <mergeCells count="1">
    <mergeCell ref="N21:Q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"/>
  <sheetViews>
    <sheetView workbookViewId="0">
      <selection activeCell="D1" sqref="D1:G2"/>
    </sheetView>
  </sheetViews>
  <sheetFormatPr defaultRowHeight="15" x14ac:dyDescent="0.25"/>
  <cols>
    <col min="1" max="1" width="6.28515625" customWidth="1"/>
    <col min="2" max="2" width="20.42578125" customWidth="1"/>
    <col min="3" max="3" width="14.42578125" customWidth="1"/>
    <col min="4" max="4" width="47.7109375" customWidth="1"/>
    <col min="6" max="6" width="13" customWidth="1"/>
    <col min="7" max="7" width="18.140625" customWidth="1"/>
    <col min="8" max="8" width="18" customWidth="1"/>
    <col min="11" max="11" width="43.140625" customWidth="1"/>
  </cols>
  <sheetData>
    <row r="1" spans="2:13" x14ac:dyDescent="0.25">
      <c r="D1" s="132" t="s">
        <v>161</v>
      </c>
      <c r="E1" s="132"/>
      <c r="F1" s="132"/>
      <c r="G1" s="132"/>
    </row>
    <row r="2" spans="2:13" x14ac:dyDescent="0.25">
      <c r="D2" s="132"/>
      <c r="E2" s="132"/>
      <c r="F2" s="132"/>
      <c r="G2" s="132"/>
    </row>
    <row r="4" spans="2:13" ht="15.75" x14ac:dyDescent="0.25">
      <c r="L4" s="128" t="s">
        <v>158</v>
      </c>
      <c r="M4" s="128"/>
    </row>
    <row r="5" spans="2:13" x14ac:dyDescent="0.25">
      <c r="C5" s="17" t="s">
        <v>34</v>
      </c>
      <c r="D5" s="88" t="s">
        <v>50</v>
      </c>
      <c r="E5" s="17" t="s">
        <v>145</v>
      </c>
      <c r="F5" s="17" t="s">
        <v>157</v>
      </c>
      <c r="G5" s="17" t="s">
        <v>73</v>
      </c>
      <c r="H5" s="17" t="s">
        <v>146</v>
      </c>
      <c r="L5" s="19">
        <f>QUARTILE(H6:H15,1)</f>
        <v>6.1336336003342228E-2</v>
      </c>
      <c r="M5" s="16" t="s">
        <v>40</v>
      </c>
    </row>
    <row r="6" spans="2:13" ht="15.75" x14ac:dyDescent="0.25">
      <c r="C6" s="19">
        <v>0</v>
      </c>
      <c r="D6" s="74" t="s">
        <v>2</v>
      </c>
      <c r="E6" s="17" t="str">
        <f t="array" ref="E6:E15">TRANSPOSE('VALIDATION DATA'!M7:V7)</f>
        <v>C1</v>
      </c>
      <c r="F6" s="17" t="s">
        <v>36</v>
      </c>
      <c r="G6" s="19">
        <f t="array" ref="G6:G15">TRANSPOSE('VALIDATION DATA'!M35:V35)</f>
        <v>-1.4918890494029466E-2</v>
      </c>
      <c r="H6" s="14">
        <f t="array" ref="H6:H15">TRANSPOSE('VALIDATION DATA'!M36:V36)</f>
        <v>5.7936038774765192E-2</v>
      </c>
      <c r="L6" s="19">
        <f>QUARTILE(H6:H15,2)</f>
        <v>8.3681612048749715E-2</v>
      </c>
      <c r="M6" s="16" t="s">
        <v>41</v>
      </c>
    </row>
    <row r="7" spans="2:13" ht="15.75" x14ac:dyDescent="0.25">
      <c r="C7" s="19">
        <v>0.5</v>
      </c>
      <c r="D7" s="74" t="s">
        <v>133</v>
      </c>
      <c r="E7" s="17" t="str">
        <v>C1</v>
      </c>
      <c r="F7" s="17" t="s">
        <v>36</v>
      </c>
      <c r="G7" s="19">
        <v>-2.5794510346212508E-4</v>
      </c>
      <c r="H7" s="19">
        <v>5.9643047374363566E-2</v>
      </c>
      <c r="L7" s="19">
        <f>QUARTILE(H6:H15,3)</f>
        <v>0.1055041697742324</v>
      </c>
      <c r="M7" s="16" t="s">
        <v>42</v>
      </c>
    </row>
    <row r="8" spans="2:13" ht="15.75" x14ac:dyDescent="0.25">
      <c r="C8" s="19">
        <v>0</v>
      </c>
      <c r="D8" s="74" t="s">
        <v>134</v>
      </c>
      <c r="E8" s="17" t="str">
        <v>C1</v>
      </c>
      <c r="F8" s="17" t="s">
        <v>36</v>
      </c>
      <c r="G8" s="19">
        <v>-8.9890637906876285E-3</v>
      </c>
      <c r="H8" s="19">
        <v>5.9010887444574306E-2</v>
      </c>
    </row>
    <row r="9" spans="2:13" ht="15.75" x14ac:dyDescent="0.25">
      <c r="C9" s="19">
        <v>0.2</v>
      </c>
      <c r="D9" s="74" t="s">
        <v>135</v>
      </c>
      <c r="E9" s="17" t="str">
        <v>C2</v>
      </c>
      <c r="F9" s="17" t="s">
        <v>38</v>
      </c>
      <c r="G9" s="19">
        <v>2.1150547595139763E-3</v>
      </c>
      <c r="H9" s="19">
        <v>0.10796141987009278</v>
      </c>
    </row>
    <row r="10" spans="2:13" ht="15.75" x14ac:dyDescent="0.25">
      <c r="C10" s="19">
        <v>0</v>
      </c>
      <c r="D10" s="74" t="s">
        <v>136</v>
      </c>
      <c r="E10" s="17" t="str">
        <v>C2</v>
      </c>
      <c r="F10" s="17" t="s">
        <v>37</v>
      </c>
      <c r="G10" s="19">
        <v>-1.9335927956802779E-2</v>
      </c>
      <c r="H10" s="19">
        <v>9.8132419486651259E-2</v>
      </c>
    </row>
    <row r="11" spans="2:13" ht="15.75" x14ac:dyDescent="0.25">
      <c r="C11" s="19">
        <v>0</v>
      </c>
      <c r="D11" s="74" t="s">
        <v>137</v>
      </c>
      <c r="E11" s="17" t="str">
        <v>C2</v>
      </c>
      <c r="F11" s="17" t="s">
        <v>37</v>
      </c>
      <c r="G11" s="19">
        <v>-1.1236896207419517E-2</v>
      </c>
      <c r="H11" s="19">
        <v>6.641620189027822E-2</v>
      </c>
      <c r="J11" s="110" t="s">
        <v>68</v>
      </c>
      <c r="K11" s="118" t="str">
        <f>IF(H6&lt;=$L$5,D6)</f>
        <v>ANZ</v>
      </c>
    </row>
    <row r="12" spans="2:13" ht="18" customHeight="1" x14ac:dyDescent="0.25">
      <c r="C12" s="19">
        <v>0.2</v>
      </c>
      <c r="D12" s="75" t="s">
        <v>138</v>
      </c>
      <c r="E12" s="17" t="str">
        <v>C3</v>
      </c>
      <c r="F12" s="17" t="s">
        <v>37</v>
      </c>
      <c r="G12" s="19">
        <v>5.5357339609458135E-2</v>
      </c>
      <c r="H12" s="19">
        <v>9.0085960986093894E-2</v>
      </c>
      <c r="J12" s="16"/>
      <c r="K12" s="118" t="str">
        <f t="shared" ref="K12:K20" si="0">IF(H7&lt;=$L$5,D7)</f>
        <v>COMMONWEALTH BANK OF AUSTRALIA</v>
      </c>
    </row>
    <row r="13" spans="2:13" ht="15.75" x14ac:dyDescent="0.25">
      <c r="C13" s="19">
        <v>0</v>
      </c>
      <c r="D13" s="74" t="s">
        <v>139</v>
      </c>
      <c r="E13" s="17" t="str">
        <v>C3</v>
      </c>
      <c r="F13" s="17" t="s">
        <v>37</v>
      </c>
      <c r="G13" s="19">
        <v>3.0950760139162318E-2</v>
      </c>
      <c r="H13" s="19">
        <v>7.727726311140555E-2</v>
      </c>
      <c r="J13" s="16"/>
      <c r="K13" s="118" t="str">
        <f t="shared" si="0"/>
        <v>NATIONAL AUSTRALIA BANK LIMITED</v>
      </c>
    </row>
    <row r="14" spans="2:13" ht="15.75" x14ac:dyDescent="0.25">
      <c r="C14" s="19">
        <v>0</v>
      </c>
      <c r="D14" s="74" t="s">
        <v>142</v>
      </c>
      <c r="E14" s="17" t="str">
        <v>C4</v>
      </c>
      <c r="F14" s="17" t="s">
        <v>38</v>
      </c>
      <c r="G14" s="19">
        <v>6.4744526258327093E-2</v>
      </c>
      <c r="H14" s="19">
        <v>0.1619047346795969</v>
      </c>
      <c r="J14" s="16"/>
      <c r="K14" s="118" t="b">
        <f t="shared" si="0"/>
        <v>0</v>
      </c>
    </row>
    <row r="15" spans="2:13" ht="15.75" x14ac:dyDescent="0.25">
      <c r="C15" s="19">
        <v>9.9999999999999978E-2</v>
      </c>
      <c r="D15" s="74" t="s">
        <v>141</v>
      </c>
      <c r="E15" s="17" t="str">
        <v>C4</v>
      </c>
      <c r="F15" s="17" t="s">
        <v>38</v>
      </c>
      <c r="G15" s="19">
        <v>0.10247775127434243</v>
      </c>
      <c r="H15" s="19">
        <v>0.40210998063742359</v>
      </c>
      <c r="J15" s="16"/>
      <c r="K15" s="118" t="b">
        <f t="shared" si="0"/>
        <v>0</v>
      </c>
    </row>
    <row r="16" spans="2:13" x14ac:dyDescent="0.25">
      <c r="B16" s="109" t="s">
        <v>160</v>
      </c>
      <c r="C16" s="14">
        <f>SUM(C6:C15)</f>
        <v>0.99999999999999989</v>
      </c>
      <c r="J16" s="16"/>
      <c r="K16" s="118" t="b">
        <f t="shared" si="0"/>
        <v>0</v>
      </c>
    </row>
    <row r="17" spans="2:11" x14ac:dyDescent="0.25">
      <c r="J17" s="16"/>
      <c r="K17" s="118" t="b">
        <f t="shared" si="0"/>
        <v>0</v>
      </c>
    </row>
    <row r="18" spans="2:11" x14ac:dyDescent="0.25">
      <c r="J18" s="16"/>
      <c r="K18" s="118" t="b">
        <f t="shared" si="0"/>
        <v>0</v>
      </c>
    </row>
    <row r="19" spans="2:11" x14ac:dyDescent="0.25">
      <c r="J19" s="16"/>
      <c r="K19" s="118" t="b">
        <f t="shared" si="0"/>
        <v>0</v>
      </c>
    </row>
    <row r="20" spans="2:11" x14ac:dyDescent="0.25">
      <c r="J20" s="16"/>
      <c r="K20" s="118" t="b">
        <f t="shared" si="0"/>
        <v>0</v>
      </c>
    </row>
    <row r="21" spans="2:11" x14ac:dyDescent="0.25">
      <c r="D21" s="129" t="s">
        <v>52</v>
      </c>
      <c r="E21" s="130"/>
    </row>
    <row r="22" spans="2:11" x14ac:dyDescent="0.25">
      <c r="D22" t="s">
        <v>159</v>
      </c>
      <c r="E22">
        <f>SUMPRODUCT(C6:C15,G6:G15)</f>
        <v>2.16132814494976E-2</v>
      </c>
      <c r="J22" s="110" t="s">
        <v>69</v>
      </c>
      <c r="K22" s="118" t="b">
        <f>IF(AND($L$5&lt;H6,H6&lt;$L$7),D6)</f>
        <v>0</v>
      </c>
    </row>
    <row r="23" spans="2:11" x14ac:dyDescent="0.25">
      <c r="J23" s="16"/>
      <c r="K23" s="118" t="b">
        <f t="shared" ref="K23:K30" si="1">IF(AND($L$5&lt;H7,H7&lt;$L$7),D7)</f>
        <v>0</v>
      </c>
    </row>
    <row r="24" spans="2:11" x14ac:dyDescent="0.25">
      <c r="J24" s="16"/>
      <c r="K24" s="118" t="b">
        <f t="shared" si="1"/>
        <v>0</v>
      </c>
    </row>
    <row r="25" spans="2:11" x14ac:dyDescent="0.25">
      <c r="J25" s="16"/>
      <c r="K25" s="118" t="b">
        <f t="shared" si="1"/>
        <v>0</v>
      </c>
    </row>
    <row r="26" spans="2:11" x14ac:dyDescent="0.25">
      <c r="C26" s="69" t="s">
        <v>54</v>
      </c>
      <c r="J26" s="16"/>
      <c r="K26" s="118" t="str">
        <f t="shared" si="1"/>
        <v>SEVEN WEST MEDIA LIMITED</v>
      </c>
    </row>
    <row r="27" spans="2:11" x14ac:dyDescent="0.25">
      <c r="C27" s="16"/>
      <c r="D27" s="16"/>
      <c r="E27" s="22" t="s">
        <v>57</v>
      </c>
      <c r="F27" s="17" t="s">
        <v>58</v>
      </c>
      <c r="J27" s="16"/>
      <c r="K27" s="118" t="str">
        <f t="shared" si="1"/>
        <v>SKY NETWORK TELEVISION LIMITED</v>
      </c>
    </row>
    <row r="28" spans="2:11" x14ac:dyDescent="0.25">
      <c r="B28" s="131" t="s">
        <v>150</v>
      </c>
      <c r="C28" s="16" t="s">
        <v>36</v>
      </c>
      <c r="D28" s="16" t="s">
        <v>56</v>
      </c>
      <c r="E28" s="24">
        <v>0.2</v>
      </c>
      <c r="F28" s="19">
        <f>SUM(C6,C7,C8)</f>
        <v>0.5</v>
      </c>
      <c r="J28" s="16"/>
      <c r="K28" s="118" t="str">
        <f t="shared" si="1"/>
        <v>HANSEN TECHNOLOGIES LIMITED</v>
      </c>
    </row>
    <row r="29" spans="2:11" x14ac:dyDescent="0.25">
      <c r="B29" s="131"/>
      <c r="C29" s="16" t="s">
        <v>37</v>
      </c>
      <c r="D29" s="16" t="s">
        <v>55</v>
      </c>
      <c r="E29" s="24">
        <v>0.5</v>
      </c>
      <c r="F29" s="19">
        <f>SUM(C10,C11,C12,C13)</f>
        <v>0.2</v>
      </c>
      <c r="J29" s="16"/>
      <c r="K29" s="118" t="str">
        <f t="shared" si="1"/>
        <v>TECHNOLOGY ONE LIMITED</v>
      </c>
    </row>
    <row r="30" spans="2:11" x14ac:dyDescent="0.25">
      <c r="B30" s="131"/>
      <c r="C30" s="16" t="s">
        <v>38</v>
      </c>
      <c r="D30" s="16" t="s">
        <v>55</v>
      </c>
      <c r="E30" s="26">
        <v>0.3</v>
      </c>
      <c r="F30" s="19">
        <f>SUM(C9,C14,C15)</f>
        <v>0.3</v>
      </c>
      <c r="J30" s="16"/>
      <c r="K30" s="118" t="b">
        <f t="shared" si="1"/>
        <v>0</v>
      </c>
    </row>
    <row r="31" spans="2:11" x14ac:dyDescent="0.25">
      <c r="B31" s="131"/>
      <c r="C31" s="16"/>
      <c r="D31" s="110" t="s">
        <v>151</v>
      </c>
      <c r="E31" s="108">
        <f>SUM(E28:E30)</f>
        <v>1</v>
      </c>
      <c r="F31" s="16"/>
    </row>
    <row r="32" spans="2:11" x14ac:dyDescent="0.25">
      <c r="B32" s="131" t="s">
        <v>149</v>
      </c>
      <c r="C32" s="16" t="s">
        <v>46</v>
      </c>
      <c r="D32" s="16" t="s">
        <v>55</v>
      </c>
      <c r="E32" s="26">
        <v>0.5</v>
      </c>
      <c r="F32" s="19">
        <f>SUM(C6,C7,C8)</f>
        <v>0.5</v>
      </c>
      <c r="J32" s="110" t="s">
        <v>70</v>
      </c>
      <c r="K32" s="118" t="b">
        <f>IF($L$7&lt;=H6,D6)</f>
        <v>0</v>
      </c>
    </row>
    <row r="33" spans="2:11" x14ac:dyDescent="0.25">
      <c r="B33" s="131"/>
      <c r="C33" s="16" t="s">
        <v>47</v>
      </c>
      <c r="D33" s="16" t="s">
        <v>55</v>
      </c>
      <c r="E33" s="26">
        <v>0.2</v>
      </c>
      <c r="F33" s="19">
        <f>SUM(C9,C10,C11)</f>
        <v>0.2</v>
      </c>
      <c r="J33" s="16"/>
      <c r="K33" s="118" t="b">
        <f t="shared" ref="K33:K41" si="2">IF($L$7&lt;=H7,D7)</f>
        <v>0</v>
      </c>
    </row>
    <row r="34" spans="2:11" x14ac:dyDescent="0.25">
      <c r="B34" s="131"/>
      <c r="C34" s="16" t="s">
        <v>48</v>
      </c>
      <c r="D34" s="16" t="s">
        <v>55</v>
      </c>
      <c r="E34" s="26">
        <v>0.2</v>
      </c>
      <c r="F34" s="19">
        <f>SUM(C12,C13)</f>
        <v>0.2</v>
      </c>
      <c r="J34" s="16"/>
      <c r="K34" s="118" t="b">
        <f t="shared" si="2"/>
        <v>0</v>
      </c>
    </row>
    <row r="35" spans="2:11" x14ac:dyDescent="0.25">
      <c r="B35" s="131"/>
      <c r="C35" s="16" t="s">
        <v>49</v>
      </c>
      <c r="D35" s="16" t="s">
        <v>55</v>
      </c>
      <c r="E35" s="26">
        <v>0.1</v>
      </c>
      <c r="F35" s="19">
        <f>SUM(C14,C15)</f>
        <v>9.9999999999999978E-2</v>
      </c>
      <c r="J35" s="16"/>
      <c r="K35" s="118" t="str">
        <f t="shared" si="2"/>
        <v>APN NEWS &amp; MEDIA LIMITED</v>
      </c>
    </row>
    <row r="36" spans="2:11" x14ac:dyDescent="0.25">
      <c r="D36" s="110" t="s">
        <v>151</v>
      </c>
      <c r="E36" s="14">
        <f>SUM(E32:E35)</f>
        <v>0.99999999999999989</v>
      </c>
      <c r="J36" s="16"/>
      <c r="K36" s="118" t="b">
        <f t="shared" si="2"/>
        <v>0</v>
      </c>
    </row>
    <row r="37" spans="2:11" x14ac:dyDescent="0.25">
      <c r="J37" s="16"/>
      <c r="K37" s="118" t="b">
        <f t="shared" si="2"/>
        <v>0</v>
      </c>
    </row>
    <row r="38" spans="2:11" x14ac:dyDescent="0.25">
      <c r="J38" s="16"/>
      <c r="K38" s="118" t="b">
        <f t="shared" si="2"/>
        <v>0</v>
      </c>
    </row>
    <row r="39" spans="2:11" x14ac:dyDescent="0.25">
      <c r="J39" s="16"/>
      <c r="K39" s="118" t="b">
        <f t="shared" si="2"/>
        <v>0</v>
      </c>
    </row>
    <row r="40" spans="2:11" x14ac:dyDescent="0.25">
      <c r="J40" s="16"/>
      <c r="K40" s="118" t="str">
        <f t="shared" si="2"/>
        <v>AUSTRALIAN PHARMACEUTICAL INDUSTRIES LTD</v>
      </c>
    </row>
    <row r="41" spans="2:11" x14ac:dyDescent="0.25">
      <c r="J41" s="16"/>
      <c r="K41" s="118" t="str">
        <f t="shared" si="2"/>
        <v>PHARMAXIS LTD</v>
      </c>
    </row>
  </sheetData>
  <mergeCells count="5">
    <mergeCell ref="L4:M4"/>
    <mergeCell ref="D21:E21"/>
    <mergeCell ref="B28:B31"/>
    <mergeCell ref="B32:B35"/>
    <mergeCell ref="D1:G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"/>
  <sheetViews>
    <sheetView topLeftCell="B1" workbookViewId="0">
      <selection activeCell="P20" sqref="P20"/>
    </sheetView>
  </sheetViews>
  <sheetFormatPr defaultRowHeight="15" x14ac:dyDescent="0.25"/>
  <cols>
    <col min="1" max="1" width="12.7109375" customWidth="1"/>
    <col min="2" max="2" width="15.140625" customWidth="1"/>
    <col min="3" max="3" width="13.85546875" customWidth="1"/>
    <col min="4" max="4" width="13.7109375" customWidth="1"/>
    <col min="5" max="5" width="11.140625" customWidth="1"/>
    <col min="6" max="6" width="16.140625" customWidth="1"/>
    <col min="7" max="7" width="14.28515625" customWidth="1"/>
    <col min="8" max="8" width="13.5703125" customWidth="1"/>
    <col min="9" max="9" width="13.140625" customWidth="1"/>
    <col min="10" max="10" width="12.140625" customWidth="1"/>
    <col min="11" max="11" width="17.7109375" customWidth="1"/>
  </cols>
  <sheetData>
    <row r="1" spans="1:32" x14ac:dyDescent="0.25">
      <c r="F1" s="133" t="s">
        <v>148</v>
      </c>
      <c r="G1" s="127"/>
      <c r="H1" s="127"/>
      <c r="I1" s="127"/>
      <c r="J1" s="127"/>
      <c r="K1" s="127"/>
    </row>
    <row r="2" spans="1:32" x14ac:dyDescent="0.25">
      <c r="F2" s="127"/>
      <c r="G2" s="127"/>
      <c r="H2" s="127"/>
      <c r="I2" s="127"/>
      <c r="J2" s="127"/>
      <c r="K2" s="127"/>
    </row>
    <row r="4" spans="1:32" x14ac:dyDescent="0.25">
      <c r="C4" s="125" t="s">
        <v>20</v>
      </c>
      <c r="D4" s="123"/>
      <c r="E4" s="123"/>
      <c r="F4" s="123"/>
      <c r="G4" s="123"/>
      <c r="H4" s="123"/>
      <c r="I4" s="123"/>
      <c r="J4" s="123"/>
      <c r="N4" s="125" t="s">
        <v>21</v>
      </c>
      <c r="O4" s="123"/>
      <c r="P4" s="123"/>
      <c r="Q4" s="123"/>
      <c r="R4" s="123"/>
      <c r="X4" s="126" t="s">
        <v>18</v>
      </c>
      <c r="Y4" s="126"/>
      <c r="Z4" s="126"/>
      <c r="AA4" s="126"/>
      <c r="AB4" s="126"/>
    </row>
    <row r="5" spans="1:32" ht="15.75" thickBot="1" x14ac:dyDescent="0.3"/>
    <row r="6" spans="1:32" ht="16.5" thickTop="1" thickBot="1" x14ac:dyDescent="0.3">
      <c r="B6" s="120" t="s">
        <v>12</v>
      </c>
      <c r="C6" s="120"/>
      <c r="D6" s="120"/>
      <c r="E6" s="120" t="s">
        <v>13</v>
      </c>
      <c r="F6" s="120"/>
      <c r="G6" s="120"/>
      <c r="H6" s="120" t="s">
        <v>14</v>
      </c>
      <c r="I6" s="120"/>
      <c r="J6" s="120" t="s">
        <v>15</v>
      </c>
      <c r="K6" s="120"/>
      <c r="L6" s="120" t="s">
        <v>12</v>
      </c>
      <c r="M6" s="120"/>
      <c r="N6" s="120"/>
      <c r="O6" s="120" t="s">
        <v>13</v>
      </c>
      <c r="P6" s="120"/>
      <c r="Q6" s="120"/>
      <c r="R6" s="120" t="s">
        <v>14</v>
      </c>
      <c r="S6" s="120"/>
      <c r="T6" s="120" t="s">
        <v>15</v>
      </c>
      <c r="U6" s="120"/>
      <c r="V6" s="120" t="s">
        <v>12</v>
      </c>
      <c r="W6" s="120"/>
      <c r="X6" s="120"/>
      <c r="Y6" s="120" t="s">
        <v>13</v>
      </c>
      <c r="Z6" s="120"/>
      <c r="AA6" s="120"/>
      <c r="AB6" s="120" t="s">
        <v>14</v>
      </c>
      <c r="AC6" s="120"/>
      <c r="AD6" s="120" t="s">
        <v>15</v>
      </c>
      <c r="AE6" s="120"/>
    </row>
    <row r="7" spans="1:32" ht="16.5" thickTop="1" thickBot="1" x14ac:dyDescent="0.3">
      <c r="B7" s="3" t="s">
        <v>46</v>
      </c>
      <c r="C7" s="3" t="s">
        <v>46</v>
      </c>
      <c r="D7" s="3" t="s">
        <v>46</v>
      </c>
      <c r="E7" s="3" t="s">
        <v>47</v>
      </c>
      <c r="F7" s="3" t="s">
        <v>47</v>
      </c>
      <c r="G7" s="3" t="s">
        <v>47</v>
      </c>
      <c r="H7" s="3" t="s">
        <v>48</v>
      </c>
      <c r="I7" s="3" t="s">
        <v>48</v>
      </c>
      <c r="J7" s="3" t="s">
        <v>49</v>
      </c>
      <c r="K7" s="3" t="s">
        <v>49</v>
      </c>
      <c r="L7" s="91" t="s">
        <v>46</v>
      </c>
      <c r="M7" s="91" t="s">
        <v>46</v>
      </c>
      <c r="N7" s="91" t="s">
        <v>46</v>
      </c>
      <c r="O7" s="91" t="s">
        <v>47</v>
      </c>
      <c r="P7" s="91" t="s">
        <v>47</v>
      </c>
      <c r="Q7" s="91" t="s">
        <v>47</v>
      </c>
      <c r="R7" s="91" t="s">
        <v>48</v>
      </c>
      <c r="S7" s="91" t="s">
        <v>48</v>
      </c>
      <c r="T7" s="91" t="s">
        <v>49</v>
      </c>
      <c r="U7" s="91" t="s">
        <v>49</v>
      </c>
      <c r="V7" s="3" t="s">
        <v>46</v>
      </c>
      <c r="W7" s="3" t="s">
        <v>46</v>
      </c>
      <c r="X7" s="3" t="s">
        <v>46</v>
      </c>
      <c r="Y7" s="3" t="s">
        <v>47</v>
      </c>
      <c r="Z7" s="3" t="s">
        <v>47</v>
      </c>
      <c r="AA7" s="3" t="s">
        <v>47</v>
      </c>
      <c r="AB7" s="3" t="s">
        <v>48</v>
      </c>
      <c r="AC7" s="3" t="s">
        <v>48</v>
      </c>
      <c r="AD7" s="3" t="s">
        <v>49</v>
      </c>
      <c r="AE7" s="3" t="s">
        <v>49</v>
      </c>
    </row>
    <row r="8" spans="1:32" ht="16.5" thickTop="1" thickBot="1" x14ac:dyDescent="0.3">
      <c r="A8" s="6" t="s">
        <v>0</v>
      </c>
      <c r="B8" s="7" t="s">
        <v>2</v>
      </c>
      <c r="C8" s="7" t="s">
        <v>1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  <c r="I8" s="7" t="s">
        <v>8</v>
      </c>
      <c r="J8" s="7" t="s">
        <v>9</v>
      </c>
      <c r="K8" s="11" t="s">
        <v>10</v>
      </c>
      <c r="L8" s="103" t="s">
        <v>2</v>
      </c>
      <c r="M8" s="103" t="s">
        <v>1</v>
      </c>
      <c r="N8" s="103" t="s">
        <v>3</v>
      </c>
      <c r="O8" s="103" t="s">
        <v>4</v>
      </c>
      <c r="P8" s="103" t="s">
        <v>5</v>
      </c>
      <c r="Q8" s="103" t="s">
        <v>6</v>
      </c>
      <c r="R8" s="103" t="s">
        <v>7</v>
      </c>
      <c r="S8" s="103" t="s">
        <v>8</v>
      </c>
      <c r="T8" s="103" t="s">
        <v>9</v>
      </c>
      <c r="U8" s="103" t="s">
        <v>10</v>
      </c>
      <c r="V8" s="90" t="s">
        <v>2</v>
      </c>
      <c r="W8" s="7" t="s">
        <v>1</v>
      </c>
      <c r="X8" s="7" t="s">
        <v>3</v>
      </c>
      <c r="Y8" s="7" t="s">
        <v>4</v>
      </c>
      <c r="Z8" s="7" t="s">
        <v>5</v>
      </c>
      <c r="AA8" s="7" t="s">
        <v>6</v>
      </c>
      <c r="AB8" s="7" t="s">
        <v>7</v>
      </c>
      <c r="AC8" s="7" t="s">
        <v>8</v>
      </c>
      <c r="AD8" s="7" t="s">
        <v>9</v>
      </c>
      <c r="AE8" s="11" t="s">
        <v>10</v>
      </c>
    </row>
    <row r="9" spans="1:32" ht="15.75" thickBot="1" x14ac:dyDescent="0.3">
      <c r="A9" s="8">
        <v>41701</v>
      </c>
      <c r="B9" s="9">
        <v>33.06</v>
      </c>
      <c r="C9" s="9">
        <v>77.0227</v>
      </c>
      <c r="D9" s="9">
        <v>33.732500000000002</v>
      </c>
      <c r="E9" s="9">
        <v>0.17</v>
      </c>
      <c r="F9" s="9">
        <v>1.9110199999999999</v>
      </c>
      <c r="G9" s="9">
        <v>5.89</v>
      </c>
      <c r="H9" s="9">
        <v>1.22</v>
      </c>
      <c r="I9" s="9">
        <v>2.29</v>
      </c>
      <c r="J9" s="9">
        <v>0.56499999999999995</v>
      </c>
      <c r="K9" s="12">
        <v>9.5000000000000001E-2</v>
      </c>
      <c r="L9" s="104">
        <f>(B9-B10)/B10</f>
        <v>2.8624766645924133E-2</v>
      </c>
      <c r="M9" s="104">
        <f t="shared" ref="M9:U9" si="0">(C9-C10)/C10</f>
        <v>3.7235195811343477E-2</v>
      </c>
      <c r="N9" s="104">
        <f t="shared" si="0"/>
        <v>2.0724651714496632E-2</v>
      </c>
      <c r="O9" s="104">
        <f t="shared" si="0"/>
        <v>-8.4594259867535271E-2</v>
      </c>
      <c r="P9" s="104">
        <f t="shared" si="0"/>
        <v>-0.10406938584153777</v>
      </c>
      <c r="Q9" s="104">
        <f t="shared" si="0"/>
        <v>2.972027972027971E-2</v>
      </c>
      <c r="R9" s="104">
        <f t="shared" si="0"/>
        <v>-6.8702290076335937E-2</v>
      </c>
      <c r="S9" s="104">
        <f t="shared" si="0"/>
        <v>-3.3755274261603407E-2</v>
      </c>
      <c r="T9" s="104">
        <f t="shared" si="0"/>
        <v>-5.0420168067226941E-2</v>
      </c>
      <c r="U9" s="104">
        <f t="shared" si="0"/>
        <v>-0.13636363636363635</v>
      </c>
      <c r="V9" s="14">
        <f>L9-L$60</f>
        <v>2.1352184961578632E-2</v>
      </c>
      <c r="W9" s="14">
        <f t="shared" ref="W9:AE9" si="1">M9-M$60</f>
        <v>2.9400524959882553E-2</v>
      </c>
      <c r="X9" s="14">
        <f t="shared" si="1"/>
        <v>1.3545234177134938E-2</v>
      </c>
      <c r="Y9" s="14">
        <f t="shared" si="1"/>
        <v>-7.1315220384196271E-2</v>
      </c>
      <c r="Z9" s="14">
        <f t="shared" si="1"/>
        <v>-8.5915435653196315E-2</v>
      </c>
      <c r="AA9" s="14">
        <f t="shared" si="1"/>
        <v>2.0478542429956358E-2</v>
      </c>
      <c r="AB9" s="14">
        <f t="shared" si="1"/>
        <v>-8.7011869510542128E-2</v>
      </c>
      <c r="AC9" s="14">
        <f t="shared" si="1"/>
        <v>-5.8436778364862496E-2</v>
      </c>
      <c r="AD9" s="14">
        <f t="shared" si="1"/>
        <v>-5.5665313880980533E-2</v>
      </c>
      <c r="AE9" s="14">
        <f t="shared" si="1"/>
        <v>-9.8650416468912844E-2</v>
      </c>
      <c r="AF9" s="14"/>
    </row>
    <row r="10" spans="1:32" ht="15.75" thickBot="1" x14ac:dyDescent="0.3">
      <c r="A10" s="8">
        <v>41673</v>
      </c>
      <c r="B10" s="9">
        <v>32.14</v>
      </c>
      <c r="C10" s="9">
        <v>74.2577</v>
      </c>
      <c r="D10" s="9">
        <v>33.047600000000003</v>
      </c>
      <c r="E10" s="9">
        <v>0.18570999999999999</v>
      </c>
      <c r="F10" s="9">
        <v>2.133</v>
      </c>
      <c r="G10" s="9">
        <v>5.72</v>
      </c>
      <c r="H10" s="9">
        <v>1.31</v>
      </c>
      <c r="I10" s="9">
        <v>2.37</v>
      </c>
      <c r="J10" s="9">
        <v>0.59499999999999997</v>
      </c>
      <c r="K10" s="12">
        <v>0.11</v>
      </c>
      <c r="L10" s="104">
        <f t="shared" ref="L10:L56" si="2">(B10-B11)/B11</f>
        <v>6.6710919349485615E-2</v>
      </c>
      <c r="M10" s="104">
        <f t="shared" ref="M10:M56" si="3">(C10-C11)/C11</f>
        <v>5.7930380604090687E-3</v>
      </c>
      <c r="N10" s="104">
        <f t="shared" ref="N10:N56" si="4">(D10-D11)/D11</f>
        <v>4.4814907319294092E-2</v>
      </c>
      <c r="O10" s="104">
        <f t="shared" ref="O10:O56" si="5">(E10-E11)/E11</f>
        <v>0.47893605160468267</v>
      </c>
      <c r="P10" s="104">
        <f t="shared" ref="P10:P56" si="6">(F10-F11)/F11</f>
        <v>9.1309078866442118E-3</v>
      </c>
      <c r="Q10" s="104">
        <f t="shared" ref="Q10:Q56" si="7">(G10-G11)/G11</f>
        <v>6.9158878504672922E-2</v>
      </c>
      <c r="R10" s="104">
        <f t="shared" ref="R10:R56" si="8">(H10-H11)/H11</f>
        <v>4.8000000000000043E-2</v>
      </c>
      <c r="S10" s="104">
        <f t="shared" ref="S10:S56" si="9">(I10-I11)/I11</f>
        <v>9.2165898617511607E-2</v>
      </c>
      <c r="T10" s="104">
        <f t="shared" ref="T10:T56" si="10">(J10-J11)/J11</f>
        <v>0</v>
      </c>
      <c r="U10" s="104">
        <f t="shared" ref="U10:U56" si="11">(K10-K11)/K11</f>
        <v>-0.15384615384615388</v>
      </c>
      <c r="V10" s="14">
        <f t="shared" ref="V10:V56" si="12">L10-L$60</f>
        <v>5.943833766514011E-2</v>
      </c>
      <c r="W10" s="14">
        <f t="shared" ref="W10:W56" si="13">M10-M$60</f>
        <v>-2.0416327910518558E-3</v>
      </c>
      <c r="X10" s="14">
        <f t="shared" ref="X10:X56" si="14">N10-N$60</f>
        <v>3.7635489781932395E-2</v>
      </c>
      <c r="Y10" s="14">
        <f t="shared" ref="Y10:Y56" si="15">O10-O$60</f>
        <v>0.49221509108802164</v>
      </c>
      <c r="Z10" s="14">
        <f t="shared" ref="Z10:Z56" si="16">P10-P$60</f>
        <v>2.7284858074985659E-2</v>
      </c>
      <c r="AA10" s="14">
        <f t="shared" ref="AA10:AA56" si="17">Q10-Q$60</f>
        <v>5.9917141214349566E-2</v>
      </c>
      <c r="AB10" s="14">
        <f t="shared" ref="AB10:AB56" si="18">R10-R$60</f>
        <v>2.9690420565793848E-2</v>
      </c>
      <c r="AC10" s="14">
        <f t="shared" ref="AC10:AC56" si="19">S10-S$60</f>
        <v>6.7484394514252519E-2</v>
      </c>
      <c r="AD10" s="14">
        <f t="shared" ref="AD10:AD56" si="20">T10-T$60</f>
        <v>-5.245145813753592E-3</v>
      </c>
      <c r="AE10" s="14">
        <f t="shared" ref="AE10:AE56" si="21">U10-U$60</f>
        <v>-0.11613293395143037</v>
      </c>
    </row>
    <row r="11" spans="1:32" ht="15.75" thickBot="1" x14ac:dyDescent="0.3">
      <c r="A11" s="8">
        <v>41640</v>
      </c>
      <c r="B11" s="9">
        <v>30.13</v>
      </c>
      <c r="C11" s="9">
        <v>73.83</v>
      </c>
      <c r="D11" s="9">
        <v>31.630099999999999</v>
      </c>
      <c r="E11" s="9">
        <v>0.12556999999999999</v>
      </c>
      <c r="F11" s="9">
        <v>2.1137000000000001</v>
      </c>
      <c r="G11" s="9">
        <v>5.35</v>
      </c>
      <c r="H11" s="9">
        <v>1.25</v>
      </c>
      <c r="I11" s="9">
        <v>2.17</v>
      </c>
      <c r="J11" s="9">
        <v>0.59499999999999997</v>
      </c>
      <c r="K11" s="12">
        <v>0.13</v>
      </c>
      <c r="L11" s="104">
        <f t="shared" si="2"/>
        <v>-6.5156686317095813E-2</v>
      </c>
      <c r="M11" s="104">
        <f t="shared" si="3"/>
        <v>-4.5887351901246765E-2</v>
      </c>
      <c r="N11" s="104">
        <f t="shared" si="4"/>
        <v>-4.5365373703717217E-2</v>
      </c>
      <c r="O11" s="104">
        <f t="shared" si="5"/>
        <v>4.4414871496298622E-2</v>
      </c>
      <c r="P11" s="104">
        <f t="shared" si="6"/>
        <v>-6.8086926234386946E-2</v>
      </c>
      <c r="Q11" s="104">
        <f t="shared" si="7"/>
        <v>-2.7272727272727337E-2</v>
      </c>
      <c r="R11" s="104">
        <f t="shared" si="8"/>
        <v>2.4590163934426253E-2</v>
      </c>
      <c r="S11" s="104">
        <f t="shared" si="9"/>
        <v>-5.2401746724890876E-2</v>
      </c>
      <c r="T11" s="104">
        <f t="shared" si="10"/>
        <v>-8.3333333333333419E-3</v>
      </c>
      <c r="U11" s="104">
        <f t="shared" si="11"/>
        <v>0.23809523809523819</v>
      </c>
      <c r="V11" s="14">
        <f t="shared" si="12"/>
        <v>-7.242926800144131E-2</v>
      </c>
      <c r="W11" s="14">
        <f t="shared" si="13"/>
        <v>-5.3722022752707689E-2</v>
      </c>
      <c r="X11" s="14">
        <f t="shared" si="14"/>
        <v>-5.2544791241078914E-2</v>
      </c>
      <c r="Y11" s="14">
        <f t="shared" si="15"/>
        <v>5.7693910979637622E-2</v>
      </c>
      <c r="Z11" s="14">
        <f t="shared" si="16"/>
        <v>-4.9932976046045498E-2</v>
      </c>
      <c r="AA11" s="14">
        <f t="shared" si="17"/>
        <v>-3.6514464563050693E-2</v>
      </c>
      <c r="AB11" s="14">
        <f t="shared" si="18"/>
        <v>6.2805845002200586E-3</v>
      </c>
      <c r="AC11" s="14">
        <f t="shared" si="19"/>
        <v>-7.7083250828149957E-2</v>
      </c>
      <c r="AD11" s="14">
        <f t="shared" si="20"/>
        <v>-1.3578479147086934E-2</v>
      </c>
      <c r="AE11" s="14">
        <f t="shared" si="21"/>
        <v>0.27580845798996168</v>
      </c>
    </row>
    <row r="12" spans="1:32" ht="15.75" thickBot="1" x14ac:dyDescent="0.3">
      <c r="A12" s="8">
        <v>41610</v>
      </c>
      <c r="B12" s="9">
        <v>32.229999999999997</v>
      </c>
      <c r="C12" s="9">
        <v>77.380799999999994</v>
      </c>
      <c r="D12" s="9">
        <v>33.133200000000002</v>
      </c>
      <c r="E12" s="9">
        <v>0.12023</v>
      </c>
      <c r="F12" s="9">
        <v>2.2681300000000002</v>
      </c>
      <c r="G12" s="9">
        <v>5.5</v>
      </c>
      <c r="H12" s="9">
        <v>1.22</v>
      </c>
      <c r="I12" s="9">
        <v>2.29</v>
      </c>
      <c r="J12" s="9">
        <v>0.6</v>
      </c>
      <c r="K12" s="12">
        <v>0.105</v>
      </c>
      <c r="L12" s="104">
        <f t="shared" si="2"/>
        <v>1.0344827586206844E-2</v>
      </c>
      <c r="M12" s="104">
        <f t="shared" si="3"/>
        <v>-2.5581197044988792E-4</v>
      </c>
      <c r="N12" s="104">
        <f t="shared" si="4"/>
        <v>7.2289742638788398E-3</v>
      </c>
      <c r="O12" s="104">
        <f t="shared" si="5"/>
        <v>0</v>
      </c>
      <c r="P12" s="104">
        <f t="shared" si="6"/>
        <v>5.8558054007635571E-2</v>
      </c>
      <c r="Q12" s="104">
        <f t="shared" si="7"/>
        <v>8.4812623274161669E-2</v>
      </c>
      <c r="R12" s="104">
        <f t="shared" si="8"/>
        <v>1.6666666666666684E-2</v>
      </c>
      <c r="S12" s="104">
        <f t="shared" si="9"/>
        <v>-5.7613168724279885E-2</v>
      </c>
      <c r="T12" s="104">
        <f t="shared" si="10"/>
        <v>-1.6393442622950834E-2</v>
      </c>
      <c r="U12" s="104">
        <f t="shared" si="11"/>
        <v>-8.6956521739130502E-2</v>
      </c>
      <c r="V12" s="14">
        <f t="shared" si="12"/>
        <v>3.0722459018613429E-3</v>
      </c>
      <c r="W12" s="14">
        <f t="shared" si="13"/>
        <v>-8.0904828219108132E-3</v>
      </c>
      <c r="X12" s="14">
        <f t="shared" si="14"/>
        <v>4.9556726517145135E-5</v>
      </c>
      <c r="Y12" s="14">
        <f t="shared" si="15"/>
        <v>1.3279039483338998E-2</v>
      </c>
      <c r="Z12" s="14">
        <f t="shared" si="16"/>
        <v>7.6712004195977013E-2</v>
      </c>
      <c r="AA12" s="14">
        <f t="shared" si="17"/>
        <v>7.5570885983838321E-2</v>
      </c>
      <c r="AB12" s="14">
        <f t="shared" si="18"/>
        <v>-1.642912767539511E-3</v>
      </c>
      <c r="AC12" s="14">
        <f t="shared" si="19"/>
        <v>-8.2294672827538967E-2</v>
      </c>
      <c r="AD12" s="14">
        <f t="shared" si="20"/>
        <v>-2.1638588436704426E-2</v>
      </c>
      <c r="AE12" s="14">
        <f t="shared" si="21"/>
        <v>-4.9243301844406999E-2</v>
      </c>
    </row>
    <row r="13" spans="1:32" ht="15.75" thickBot="1" x14ac:dyDescent="0.3">
      <c r="A13" s="8">
        <v>41579</v>
      </c>
      <c r="B13" s="9">
        <v>31.9</v>
      </c>
      <c r="C13" s="9">
        <v>77.400599999999997</v>
      </c>
      <c r="D13" s="9">
        <v>32.895400000000002</v>
      </c>
      <c r="E13" s="9">
        <v>0.12023</v>
      </c>
      <c r="F13" s="9">
        <v>2.1426599999999998</v>
      </c>
      <c r="G13" s="9">
        <v>5.07</v>
      </c>
      <c r="H13" s="9">
        <v>1.2</v>
      </c>
      <c r="I13" s="9">
        <v>2.4300000000000002</v>
      </c>
      <c r="J13" s="9">
        <v>0.61</v>
      </c>
      <c r="K13" s="12">
        <v>0.115</v>
      </c>
      <c r="L13" s="104">
        <f t="shared" si="2"/>
        <v>-5.7328605200945765E-2</v>
      </c>
      <c r="M13" s="104">
        <f t="shared" si="3"/>
        <v>2.2870358134002847E-2</v>
      </c>
      <c r="N13" s="104">
        <f t="shared" si="4"/>
        <v>-2.067294238131798E-2</v>
      </c>
      <c r="O13" s="104">
        <f t="shared" si="5"/>
        <v>-3.2198341785397967E-2</v>
      </c>
      <c r="P13" s="104">
        <f t="shared" si="6"/>
        <v>-0.11904448647315194</v>
      </c>
      <c r="Q13" s="104">
        <f t="shared" si="7"/>
        <v>-5.76208178438661E-2</v>
      </c>
      <c r="R13" s="104">
        <f t="shared" si="8"/>
        <v>9.0909090909090787E-2</v>
      </c>
      <c r="S13" s="104">
        <f t="shared" si="9"/>
        <v>0.19704433497536966</v>
      </c>
      <c r="T13" s="104">
        <f t="shared" si="10"/>
        <v>-5.4263565891472916E-2</v>
      </c>
      <c r="U13" s="104">
        <f t="shared" si="11"/>
        <v>-7.999999999999996E-2</v>
      </c>
      <c r="V13" s="14">
        <f t="shared" si="12"/>
        <v>-6.4601186885291262E-2</v>
      </c>
      <c r="W13" s="14">
        <f t="shared" si="13"/>
        <v>1.5035687282541923E-2</v>
      </c>
      <c r="X13" s="14">
        <f t="shared" si="14"/>
        <v>-2.7852359918679674E-2</v>
      </c>
      <c r="Y13" s="14">
        <f t="shared" si="15"/>
        <v>-1.8919302302058967E-2</v>
      </c>
      <c r="Z13" s="14">
        <f t="shared" si="16"/>
        <v>-0.10089053628481048</v>
      </c>
      <c r="AA13" s="14">
        <f t="shared" si="17"/>
        <v>-6.6862555134189455E-2</v>
      </c>
      <c r="AB13" s="14">
        <f t="shared" si="18"/>
        <v>7.2599511474884595E-2</v>
      </c>
      <c r="AC13" s="14">
        <f t="shared" si="19"/>
        <v>0.17236283087211057</v>
      </c>
      <c r="AD13" s="14">
        <f t="shared" si="20"/>
        <v>-5.9508711705226508E-2</v>
      </c>
      <c r="AE13" s="14">
        <f t="shared" si="21"/>
        <v>-4.2286780105276457E-2</v>
      </c>
    </row>
    <row r="14" spans="1:32" ht="15.75" thickBot="1" x14ac:dyDescent="0.3">
      <c r="A14" s="8">
        <v>41548</v>
      </c>
      <c r="B14" s="9">
        <v>33.840000000000003</v>
      </c>
      <c r="C14" s="9">
        <v>75.67</v>
      </c>
      <c r="D14" s="9">
        <v>33.589799999999997</v>
      </c>
      <c r="E14" s="9">
        <v>0.12422999999999999</v>
      </c>
      <c r="F14" s="9">
        <v>2.4321999999999999</v>
      </c>
      <c r="G14" s="9">
        <v>5.38</v>
      </c>
      <c r="H14" s="9">
        <v>1.1000000000000001</v>
      </c>
      <c r="I14" s="9">
        <v>2.0299999999999998</v>
      </c>
      <c r="J14" s="9">
        <v>0.64500000000000002</v>
      </c>
      <c r="K14" s="12">
        <v>0.125</v>
      </c>
      <c r="L14" s="104">
        <f t="shared" si="2"/>
        <v>9.9415204678362637E-2</v>
      </c>
      <c r="M14" s="104">
        <f t="shared" si="3"/>
        <v>6.8388437628395068E-2</v>
      </c>
      <c r="N14" s="104">
        <f t="shared" si="4"/>
        <v>2.8847096299926288E-2</v>
      </c>
      <c r="O14" s="104">
        <f t="shared" si="5"/>
        <v>0.22357923766374468</v>
      </c>
      <c r="P14" s="104">
        <f t="shared" si="6"/>
        <v>4.9995898790790728E-2</v>
      </c>
      <c r="Q14" s="104">
        <f t="shared" si="7"/>
        <v>2.8680688336519971E-2</v>
      </c>
      <c r="R14" s="104">
        <f t="shared" si="8"/>
        <v>8.9108910891089188E-2</v>
      </c>
      <c r="S14" s="104">
        <f t="shared" si="9"/>
        <v>-9.7560975609756184E-3</v>
      </c>
      <c r="T14" s="104">
        <f t="shared" si="10"/>
        <v>0.34375000000000011</v>
      </c>
      <c r="U14" s="104">
        <f t="shared" si="11"/>
        <v>-3.8461538461538491E-2</v>
      </c>
      <c r="V14" s="14">
        <f t="shared" si="12"/>
        <v>9.214262299401714E-2</v>
      </c>
      <c r="W14" s="14">
        <f t="shared" si="13"/>
        <v>6.0553766776934144E-2</v>
      </c>
      <c r="X14" s="14">
        <f t="shared" si="14"/>
        <v>2.1667678762564594E-2</v>
      </c>
      <c r="Y14" s="14">
        <f t="shared" si="15"/>
        <v>0.23685827714708368</v>
      </c>
      <c r="Z14" s="14">
        <f t="shared" si="16"/>
        <v>6.8149848979132177E-2</v>
      </c>
      <c r="AA14" s="14">
        <f t="shared" si="17"/>
        <v>1.9438951046196619E-2</v>
      </c>
      <c r="AB14" s="14">
        <f t="shared" si="18"/>
        <v>7.0799331456882997E-2</v>
      </c>
      <c r="AC14" s="14">
        <f t="shared" si="19"/>
        <v>-3.4437601664234707E-2</v>
      </c>
      <c r="AD14" s="14">
        <f t="shared" si="20"/>
        <v>0.33850485418624654</v>
      </c>
      <c r="AE14" s="14">
        <f t="shared" si="21"/>
        <v>-7.4831856681498859E-4</v>
      </c>
    </row>
    <row r="15" spans="1:32" ht="15.75" thickBot="1" x14ac:dyDescent="0.3">
      <c r="A15" s="8">
        <v>41519</v>
      </c>
      <c r="B15" s="9">
        <v>30.78</v>
      </c>
      <c r="C15" s="9">
        <v>70.826300000000003</v>
      </c>
      <c r="D15" s="9">
        <v>32.648000000000003</v>
      </c>
      <c r="E15" s="9">
        <v>0.10153</v>
      </c>
      <c r="F15" s="9">
        <v>2.3163900000000002</v>
      </c>
      <c r="G15" s="9">
        <v>5.23</v>
      </c>
      <c r="H15" s="9">
        <v>1.01</v>
      </c>
      <c r="I15" s="9">
        <v>2.0499999999999998</v>
      </c>
      <c r="J15" s="9">
        <v>0.48</v>
      </c>
      <c r="K15" s="12">
        <v>0.13</v>
      </c>
      <c r="L15" s="104">
        <f t="shared" si="2"/>
        <v>3.6712697878073422E-2</v>
      </c>
      <c r="M15" s="104">
        <f t="shared" si="3"/>
        <v>-2.2377583767555838E-2</v>
      </c>
      <c r="N15" s="104">
        <f t="shared" si="4"/>
        <v>5.7627206494520529E-2</v>
      </c>
      <c r="O15" s="104">
        <f t="shared" si="5"/>
        <v>8.576622821088653E-2</v>
      </c>
      <c r="P15" s="104">
        <f t="shared" si="6"/>
        <v>2.1277440005643401E-2</v>
      </c>
      <c r="Q15" s="104">
        <f t="shared" si="7"/>
        <v>6.0851926977687772E-2</v>
      </c>
      <c r="R15" s="104">
        <f t="shared" si="8"/>
        <v>-0.12173913043478253</v>
      </c>
      <c r="S15" s="104">
        <f t="shared" si="9"/>
        <v>4.5918367346938702E-2</v>
      </c>
      <c r="T15" s="104">
        <f t="shared" si="10"/>
        <v>-1.0309278350515474E-2</v>
      </c>
      <c r="U15" s="104">
        <f t="shared" si="11"/>
        <v>-3.703703703703707E-2</v>
      </c>
      <c r="V15" s="14">
        <f t="shared" si="12"/>
        <v>2.9440116193727921E-2</v>
      </c>
      <c r="W15" s="14">
        <f t="shared" si="13"/>
        <v>-3.0212254619016762E-2</v>
      </c>
      <c r="X15" s="14">
        <f t="shared" si="14"/>
        <v>5.0447788957158832E-2</v>
      </c>
      <c r="Y15" s="14">
        <f t="shared" si="15"/>
        <v>9.9045267694225531E-2</v>
      </c>
      <c r="Z15" s="14">
        <f t="shared" si="16"/>
        <v>3.9431390193984853E-2</v>
      </c>
      <c r="AA15" s="14">
        <f t="shared" si="17"/>
        <v>5.1610189687364416E-2</v>
      </c>
      <c r="AB15" s="14">
        <f t="shared" si="18"/>
        <v>-0.14004870986898874</v>
      </c>
      <c r="AC15" s="14">
        <f t="shared" si="19"/>
        <v>2.1236863243679616E-2</v>
      </c>
      <c r="AD15" s="14">
        <f t="shared" si="20"/>
        <v>-1.5554424164269066E-2</v>
      </c>
      <c r="AE15" s="14">
        <f t="shared" si="21"/>
        <v>6.7618285768643316E-4</v>
      </c>
    </row>
    <row r="16" spans="1:32" ht="15.75" thickBot="1" x14ac:dyDescent="0.3">
      <c r="A16" s="8">
        <v>41487</v>
      </c>
      <c r="B16" s="9">
        <v>29.69</v>
      </c>
      <c r="C16" s="9">
        <v>72.447500000000005</v>
      </c>
      <c r="D16" s="9">
        <v>30.8691</v>
      </c>
      <c r="E16" s="9">
        <v>9.3509999999999996E-2</v>
      </c>
      <c r="F16" s="9">
        <v>2.2681300000000002</v>
      </c>
      <c r="G16" s="9">
        <v>4.93</v>
      </c>
      <c r="H16" s="9">
        <v>1.1499999999999999</v>
      </c>
      <c r="I16" s="9">
        <v>1.96</v>
      </c>
      <c r="J16" s="9">
        <v>0.48499999999999999</v>
      </c>
      <c r="K16" s="12">
        <v>0.13500000000000001</v>
      </c>
      <c r="L16" s="104">
        <f t="shared" si="2"/>
        <v>-2.3521505376344182E-3</v>
      </c>
      <c r="M16" s="104">
        <f t="shared" si="3"/>
        <v>-1.8460888144034494E-2</v>
      </c>
      <c r="N16" s="104">
        <f t="shared" si="4"/>
        <v>3.9066260497837277E-2</v>
      </c>
      <c r="O16" s="104">
        <f t="shared" si="5"/>
        <v>0.18652455272173568</v>
      </c>
      <c r="P16" s="104">
        <f t="shared" si="6"/>
        <v>9.8134053760941989E-2</v>
      </c>
      <c r="Q16" s="104">
        <f t="shared" si="7"/>
        <v>4.2283298097251433E-2</v>
      </c>
      <c r="R16" s="104">
        <f t="shared" si="8"/>
        <v>0.19170984455958545</v>
      </c>
      <c r="S16" s="104">
        <f t="shared" si="9"/>
        <v>-5.7692307692307744E-2</v>
      </c>
      <c r="T16" s="104">
        <f t="shared" si="10"/>
        <v>8.9887640449438158E-2</v>
      </c>
      <c r="U16" s="104">
        <f t="shared" si="11"/>
        <v>-0.1818181818181818</v>
      </c>
      <c r="V16" s="14">
        <f t="shared" si="12"/>
        <v>-9.6247322219799192E-3</v>
      </c>
      <c r="W16" s="14">
        <f t="shared" si="13"/>
        <v>-2.6295558995495419E-2</v>
      </c>
      <c r="X16" s="14">
        <f t="shared" si="14"/>
        <v>3.188684296047558E-2</v>
      </c>
      <c r="Y16" s="14">
        <f t="shared" si="15"/>
        <v>0.19980359220507468</v>
      </c>
      <c r="Z16" s="14">
        <f t="shared" si="16"/>
        <v>0.11628800394928343</v>
      </c>
      <c r="AA16" s="14">
        <f t="shared" si="17"/>
        <v>3.3041560806928078E-2</v>
      </c>
      <c r="AB16" s="14">
        <f t="shared" si="18"/>
        <v>0.17340026512537926</v>
      </c>
      <c r="AC16" s="14">
        <f t="shared" si="19"/>
        <v>-8.2373811795566826E-2</v>
      </c>
      <c r="AD16" s="14">
        <f t="shared" si="20"/>
        <v>8.4642494635684573E-2</v>
      </c>
      <c r="AE16" s="14">
        <f t="shared" si="21"/>
        <v>-0.14410496192345829</v>
      </c>
    </row>
    <row r="17" spans="1:31" ht="15.75" thickBot="1" x14ac:dyDescent="0.3">
      <c r="A17" s="8">
        <v>41456</v>
      </c>
      <c r="B17" s="9">
        <v>29.76</v>
      </c>
      <c r="C17" s="9">
        <v>73.810100000000006</v>
      </c>
      <c r="D17" s="9">
        <v>29.708500000000001</v>
      </c>
      <c r="E17" s="9">
        <v>7.8810000000000005E-2</v>
      </c>
      <c r="F17" s="9">
        <v>2.0654400000000002</v>
      </c>
      <c r="G17" s="9">
        <v>4.7300000000000004</v>
      </c>
      <c r="H17" s="9">
        <v>0.96499999999999997</v>
      </c>
      <c r="I17" s="9">
        <v>2.08</v>
      </c>
      <c r="J17" s="9">
        <v>0.44500000000000001</v>
      </c>
      <c r="K17" s="12">
        <v>0.16500000000000001</v>
      </c>
      <c r="L17" s="104">
        <f t="shared" si="2"/>
        <v>4.1287613715885352E-2</v>
      </c>
      <c r="M17" s="104">
        <f t="shared" si="3"/>
        <v>7.2708960690160501E-2</v>
      </c>
      <c r="N17" s="104">
        <f t="shared" si="4"/>
        <v>5.2220541827081406E-2</v>
      </c>
      <c r="O17" s="104">
        <f t="shared" si="5"/>
        <v>0.17996706093726608</v>
      </c>
      <c r="P17" s="104">
        <f t="shared" si="6"/>
        <v>0.12631079555679173</v>
      </c>
      <c r="Q17" s="104">
        <f t="shared" si="7"/>
        <v>3.5010940919037226E-2</v>
      </c>
      <c r="R17" s="104">
        <f t="shared" si="8"/>
        <v>6.0439560439560371E-2</v>
      </c>
      <c r="S17" s="104">
        <f t="shared" si="9"/>
        <v>0.16201117318435757</v>
      </c>
      <c r="T17" s="104">
        <f t="shared" si="10"/>
        <v>0</v>
      </c>
      <c r="U17" s="104">
        <f t="shared" si="11"/>
        <v>0.17857142857142852</v>
      </c>
      <c r="V17" s="14">
        <f t="shared" si="12"/>
        <v>3.4015032031539848E-2</v>
      </c>
      <c r="W17" s="14">
        <f t="shared" si="13"/>
        <v>6.4874289838699584E-2</v>
      </c>
      <c r="X17" s="14">
        <f t="shared" si="14"/>
        <v>4.5041124289719708E-2</v>
      </c>
      <c r="Y17" s="14">
        <f t="shared" si="15"/>
        <v>0.19324610042060508</v>
      </c>
      <c r="Z17" s="14">
        <f t="shared" si="16"/>
        <v>0.14446474574513318</v>
      </c>
      <c r="AA17" s="14">
        <f t="shared" si="17"/>
        <v>2.576920362871387E-2</v>
      </c>
      <c r="AB17" s="14">
        <f t="shared" si="18"/>
        <v>4.2129981005354172E-2</v>
      </c>
      <c r="AC17" s="14">
        <f t="shared" si="19"/>
        <v>0.13732966908109848</v>
      </c>
      <c r="AD17" s="14">
        <f t="shared" si="20"/>
        <v>-5.245145813753592E-3</v>
      </c>
      <c r="AE17" s="14">
        <f t="shared" si="21"/>
        <v>0.21628464846615203</v>
      </c>
    </row>
    <row r="18" spans="1:31" ht="15.75" thickBot="1" x14ac:dyDescent="0.3">
      <c r="A18" s="8">
        <v>41428</v>
      </c>
      <c r="B18" s="9">
        <v>28.58</v>
      </c>
      <c r="C18" s="9">
        <v>68.807199999999995</v>
      </c>
      <c r="D18" s="9">
        <v>28.234100000000002</v>
      </c>
      <c r="E18" s="9">
        <v>6.6790000000000002E-2</v>
      </c>
      <c r="F18" s="9">
        <v>1.8338099999999999</v>
      </c>
      <c r="G18" s="9">
        <v>4.57</v>
      </c>
      <c r="H18" s="9">
        <v>0.91</v>
      </c>
      <c r="I18" s="9">
        <v>1.79</v>
      </c>
      <c r="J18" s="9">
        <v>0.44500000000000001</v>
      </c>
      <c r="K18" s="12">
        <v>0.14000000000000001</v>
      </c>
      <c r="L18" s="104">
        <f t="shared" si="2"/>
        <v>3.7763253449527932E-2</v>
      </c>
      <c r="M18" s="104">
        <f t="shared" si="3"/>
        <v>3.4699404658968237E-2</v>
      </c>
      <c r="N18" s="104">
        <f t="shared" si="4"/>
        <v>2.3449280825890349E-2</v>
      </c>
      <c r="O18" s="104">
        <f t="shared" si="5"/>
        <v>-0.12280010506960858</v>
      </c>
      <c r="P18" s="104">
        <f t="shared" si="6"/>
        <v>-0.13635999717427646</v>
      </c>
      <c r="Q18" s="104">
        <f t="shared" si="7"/>
        <v>-6.7346938775510221E-2</v>
      </c>
      <c r="R18" s="104">
        <f t="shared" si="8"/>
        <v>-5.4644808743169442E-3</v>
      </c>
      <c r="S18" s="104">
        <f t="shared" si="9"/>
        <v>3.4682080924855523E-2</v>
      </c>
      <c r="T18" s="104">
        <f t="shared" si="10"/>
        <v>-1.111111111111112E-2</v>
      </c>
      <c r="U18" s="104">
        <f t="shared" si="11"/>
        <v>-9.6774193548387011E-2</v>
      </c>
      <c r="V18" s="14">
        <f t="shared" si="12"/>
        <v>3.0490671765182432E-2</v>
      </c>
      <c r="W18" s="14">
        <f t="shared" si="13"/>
        <v>2.6864733807507313E-2</v>
      </c>
      <c r="X18" s="14">
        <f t="shared" si="14"/>
        <v>1.6269863288528655E-2</v>
      </c>
      <c r="Y18" s="14">
        <f t="shared" si="15"/>
        <v>-0.10952106558626958</v>
      </c>
      <c r="Z18" s="14">
        <f t="shared" si="16"/>
        <v>-0.11820604698593501</v>
      </c>
      <c r="AA18" s="14">
        <f t="shared" si="17"/>
        <v>-7.6588676065833569E-2</v>
      </c>
      <c r="AB18" s="14">
        <f t="shared" si="18"/>
        <v>-2.3774060308523137E-2</v>
      </c>
      <c r="AC18" s="14">
        <f t="shared" si="19"/>
        <v>1.0000576821596437E-2</v>
      </c>
      <c r="AD18" s="14">
        <f t="shared" si="20"/>
        <v>-1.6356256924864712E-2</v>
      </c>
      <c r="AE18" s="14">
        <f t="shared" si="21"/>
        <v>-5.9060973653663508E-2</v>
      </c>
    </row>
    <row r="19" spans="1:31" ht="15.75" thickBot="1" x14ac:dyDescent="0.3">
      <c r="A19" s="8">
        <v>41395</v>
      </c>
      <c r="B19" s="9">
        <v>27.54</v>
      </c>
      <c r="C19" s="9">
        <v>66.499700000000004</v>
      </c>
      <c r="D19" s="9">
        <v>27.587199999999999</v>
      </c>
      <c r="E19" s="9">
        <v>7.6139999999999999E-2</v>
      </c>
      <c r="F19" s="9">
        <v>2.1233499999999998</v>
      </c>
      <c r="G19" s="9">
        <v>4.9000000000000004</v>
      </c>
      <c r="H19" s="9">
        <v>0.91500000000000004</v>
      </c>
      <c r="I19" s="9">
        <v>1.73</v>
      </c>
      <c r="J19" s="9">
        <v>0.45</v>
      </c>
      <c r="K19" s="12">
        <v>0.155</v>
      </c>
      <c r="L19" s="104">
        <f t="shared" si="2"/>
        <v>-0.13505025125628142</v>
      </c>
      <c r="M19" s="104">
        <f t="shared" si="3"/>
        <v>-8.9721056421122825E-2</v>
      </c>
      <c r="N19" s="104">
        <f t="shared" si="4"/>
        <v>-0.14705845978802615</v>
      </c>
      <c r="O19" s="104">
        <f t="shared" si="5"/>
        <v>-0.3214508510827912</v>
      </c>
      <c r="P19" s="104">
        <f t="shared" si="6"/>
        <v>9.999896390235806E-2</v>
      </c>
      <c r="Q19" s="104">
        <f t="shared" si="7"/>
        <v>4.7008547008547147E-2</v>
      </c>
      <c r="R19" s="104">
        <f t="shared" si="8"/>
        <v>-5.4347826086956564E-3</v>
      </c>
      <c r="S19" s="104">
        <f t="shared" si="9"/>
        <v>0</v>
      </c>
      <c r="T19" s="104">
        <f t="shared" si="10"/>
        <v>-7.2164948453608199E-2</v>
      </c>
      <c r="U19" s="104">
        <f t="shared" si="11"/>
        <v>6.8965517241379379E-2</v>
      </c>
      <c r="V19" s="14">
        <f t="shared" si="12"/>
        <v>-0.14232283294062692</v>
      </c>
      <c r="W19" s="14">
        <f t="shared" si="13"/>
        <v>-9.7555727272583742E-2</v>
      </c>
      <c r="X19" s="14">
        <f t="shared" si="14"/>
        <v>-0.15423787732538785</v>
      </c>
      <c r="Y19" s="14">
        <f t="shared" si="15"/>
        <v>-0.30817181159945223</v>
      </c>
      <c r="Z19" s="14">
        <f t="shared" si="16"/>
        <v>0.1181529140906995</v>
      </c>
      <c r="AA19" s="14">
        <f t="shared" si="17"/>
        <v>3.7766809718223791E-2</v>
      </c>
      <c r="AB19" s="14">
        <f t="shared" si="18"/>
        <v>-2.374436204290185E-2</v>
      </c>
      <c r="AC19" s="14">
        <f t="shared" si="19"/>
        <v>-2.4681504103259085E-2</v>
      </c>
      <c r="AD19" s="14">
        <f t="shared" si="20"/>
        <v>-7.7410094267361784E-2</v>
      </c>
      <c r="AE19" s="14">
        <f t="shared" si="21"/>
        <v>0.10667873713610287</v>
      </c>
    </row>
    <row r="20" spans="1:31" ht="15.75" thickBot="1" x14ac:dyDescent="0.3">
      <c r="A20" s="8">
        <v>41365</v>
      </c>
      <c r="B20" s="9">
        <v>31.84</v>
      </c>
      <c r="C20" s="9">
        <v>73.054199999999994</v>
      </c>
      <c r="D20" s="9">
        <v>32.343600000000002</v>
      </c>
      <c r="E20" s="9">
        <v>0.11221</v>
      </c>
      <c r="F20" s="9">
        <v>1.93032</v>
      </c>
      <c r="G20" s="9">
        <v>4.68</v>
      </c>
      <c r="H20" s="9">
        <v>0.92</v>
      </c>
      <c r="I20" s="9">
        <v>1.73</v>
      </c>
      <c r="J20" s="9">
        <v>0.48499999999999999</v>
      </c>
      <c r="K20" s="12">
        <v>0.14499999999999999</v>
      </c>
      <c r="L20" s="104">
        <f t="shared" si="2"/>
        <v>0.11601822642832102</v>
      </c>
      <c r="M20" s="104">
        <f t="shared" si="3"/>
        <v>7.9988468958584219E-2</v>
      </c>
      <c r="N20" s="104">
        <f t="shared" si="4"/>
        <v>0.1024661269706009</v>
      </c>
      <c r="O20" s="104">
        <f t="shared" si="5"/>
        <v>0.1506357670221494</v>
      </c>
      <c r="P20" s="104">
        <f t="shared" si="6"/>
        <v>-4.9743037263462507E-3</v>
      </c>
      <c r="Q20" s="104">
        <f t="shared" si="7"/>
        <v>0.10377358490566026</v>
      </c>
      <c r="R20" s="104">
        <f t="shared" si="8"/>
        <v>5.7471264367816147E-2</v>
      </c>
      <c r="S20" s="104">
        <f t="shared" si="9"/>
        <v>-1.9830028328611853E-2</v>
      </c>
      <c r="T20" s="104">
        <f t="shared" si="10"/>
        <v>0.10227272727272724</v>
      </c>
      <c r="U20" s="104">
        <f t="shared" si="11"/>
        <v>-0.56060606060606066</v>
      </c>
      <c r="V20" s="14">
        <f t="shared" si="12"/>
        <v>0.10874564474397552</v>
      </c>
      <c r="W20" s="14">
        <f t="shared" si="13"/>
        <v>7.2153798107123301E-2</v>
      </c>
      <c r="X20" s="14">
        <f t="shared" si="14"/>
        <v>9.5286709433239206E-2</v>
      </c>
      <c r="Y20" s="14">
        <f t="shared" si="15"/>
        <v>0.1639148065054884</v>
      </c>
      <c r="Z20" s="14">
        <f t="shared" si="16"/>
        <v>1.3179646461995199E-2</v>
      </c>
      <c r="AA20" s="14">
        <f t="shared" si="17"/>
        <v>9.4531847615336909E-2</v>
      </c>
      <c r="AB20" s="14">
        <f t="shared" si="18"/>
        <v>3.9161684933609955E-2</v>
      </c>
      <c r="AC20" s="14">
        <f t="shared" si="19"/>
        <v>-4.4511532431870934E-2</v>
      </c>
      <c r="AD20" s="14">
        <f t="shared" si="20"/>
        <v>9.7027581458973639E-2</v>
      </c>
      <c r="AE20" s="14">
        <f t="shared" si="21"/>
        <v>-0.52289284071133713</v>
      </c>
    </row>
    <row r="21" spans="1:31" ht="15.75" thickBot="1" x14ac:dyDescent="0.3">
      <c r="A21" s="8">
        <v>41334</v>
      </c>
      <c r="B21" s="9">
        <v>28.53</v>
      </c>
      <c r="C21" s="9">
        <v>67.643500000000003</v>
      </c>
      <c r="D21" s="9">
        <v>29.337499999999999</v>
      </c>
      <c r="E21" s="9">
        <v>9.7519999999999996E-2</v>
      </c>
      <c r="F21" s="9">
        <v>1.93997</v>
      </c>
      <c r="G21" s="9">
        <v>4.24</v>
      </c>
      <c r="H21" s="9">
        <v>0.87</v>
      </c>
      <c r="I21" s="9">
        <v>1.7649999999999999</v>
      </c>
      <c r="J21" s="9">
        <v>0.44</v>
      </c>
      <c r="K21" s="12">
        <v>0.33</v>
      </c>
      <c r="L21" s="104">
        <f t="shared" si="2"/>
        <v>-6.6155988857937928E-3</v>
      </c>
      <c r="M21" s="104">
        <f t="shared" si="3"/>
        <v>1.1000261555132148E-2</v>
      </c>
      <c r="N21" s="104">
        <f t="shared" si="4"/>
        <v>2.1191352201805118E-2</v>
      </c>
      <c r="O21" s="104">
        <f t="shared" si="5"/>
        <v>0.21671865252651276</v>
      </c>
      <c r="P21" s="104">
        <f t="shared" si="6"/>
        <v>-0.14468306490368726</v>
      </c>
      <c r="Q21" s="104">
        <f t="shared" si="7"/>
        <v>1.6786570743405345E-2</v>
      </c>
      <c r="R21" s="104">
        <f t="shared" si="8"/>
        <v>2.3529411764705903E-2</v>
      </c>
      <c r="S21" s="104">
        <f t="shared" si="9"/>
        <v>2.0231213872832325E-2</v>
      </c>
      <c r="T21" s="104">
        <f t="shared" si="10"/>
        <v>1.1494252873563229E-2</v>
      </c>
      <c r="U21" s="104">
        <f t="shared" si="11"/>
        <v>-0.40540540540540543</v>
      </c>
      <c r="V21" s="14">
        <f t="shared" si="12"/>
        <v>-1.3888180570139293E-2</v>
      </c>
      <c r="W21" s="14">
        <f t="shared" si="13"/>
        <v>3.1655907036712231E-3</v>
      </c>
      <c r="X21" s="14">
        <f t="shared" si="14"/>
        <v>1.4011934664443424E-2</v>
      </c>
      <c r="Y21" s="14">
        <f t="shared" si="15"/>
        <v>0.22999769200985176</v>
      </c>
      <c r="Z21" s="14">
        <f t="shared" si="16"/>
        <v>-0.12652911471534581</v>
      </c>
      <c r="AA21" s="14">
        <f t="shared" si="17"/>
        <v>7.5448334530819911E-3</v>
      </c>
      <c r="AB21" s="14">
        <f t="shared" si="18"/>
        <v>5.2198323304997081E-3</v>
      </c>
      <c r="AC21" s="14">
        <f t="shared" si="19"/>
        <v>-4.4502902304267601E-3</v>
      </c>
      <c r="AD21" s="14">
        <f t="shared" si="20"/>
        <v>6.2491070598096367E-3</v>
      </c>
      <c r="AE21" s="14">
        <f t="shared" si="21"/>
        <v>-0.36769218551068195</v>
      </c>
    </row>
    <row r="22" spans="1:31" ht="15.75" thickBot="1" x14ac:dyDescent="0.3">
      <c r="A22" s="8">
        <v>41306</v>
      </c>
      <c r="B22" s="9">
        <v>28.72</v>
      </c>
      <c r="C22" s="9">
        <v>66.907499999999999</v>
      </c>
      <c r="D22" s="9">
        <v>28.7287</v>
      </c>
      <c r="E22" s="9">
        <v>8.0149999999999999E-2</v>
      </c>
      <c r="F22" s="9">
        <v>2.2681300000000002</v>
      </c>
      <c r="G22" s="9">
        <v>4.17</v>
      </c>
      <c r="H22" s="9">
        <v>0.85</v>
      </c>
      <c r="I22" s="9">
        <v>1.73</v>
      </c>
      <c r="J22" s="9">
        <v>0.435</v>
      </c>
      <c r="K22" s="12">
        <v>0.55500000000000005</v>
      </c>
      <c r="L22" s="104">
        <f t="shared" si="2"/>
        <v>8.0511662904439452E-2</v>
      </c>
      <c r="M22" s="104">
        <f t="shared" si="3"/>
        <v>4.3754787239851052E-2</v>
      </c>
      <c r="N22" s="104">
        <f t="shared" si="4"/>
        <v>0.103799501289041</v>
      </c>
      <c r="O22" s="104">
        <f t="shared" si="5"/>
        <v>3.4460505937016078E-2</v>
      </c>
      <c r="P22" s="104">
        <f t="shared" si="6"/>
        <v>0.11904738410530689</v>
      </c>
      <c r="Q22" s="104">
        <f t="shared" si="7"/>
        <v>0</v>
      </c>
      <c r="R22" s="104">
        <f t="shared" si="8"/>
        <v>-7.1038251366120284E-2</v>
      </c>
      <c r="S22" s="104">
        <f t="shared" si="9"/>
        <v>8.1249999999999933E-2</v>
      </c>
      <c r="T22" s="104">
        <f t="shared" si="10"/>
        <v>-4.3956043956043994E-2</v>
      </c>
      <c r="U22" s="104">
        <f t="shared" si="11"/>
        <v>-0.18382352941176469</v>
      </c>
      <c r="V22" s="14">
        <f t="shared" si="12"/>
        <v>7.3239081220093954E-2</v>
      </c>
      <c r="W22" s="14">
        <f t="shared" si="13"/>
        <v>3.5920116388390128E-2</v>
      </c>
      <c r="X22" s="14">
        <f t="shared" si="14"/>
        <v>9.6620083751679312E-2</v>
      </c>
      <c r="Y22" s="14">
        <f t="shared" si="15"/>
        <v>4.7739545420355078E-2</v>
      </c>
      <c r="Z22" s="14">
        <f t="shared" si="16"/>
        <v>0.13720133429364834</v>
      </c>
      <c r="AA22" s="14">
        <f t="shared" si="17"/>
        <v>-9.2417372903233538E-3</v>
      </c>
      <c r="AB22" s="14">
        <f t="shared" si="18"/>
        <v>-8.9347830800326475E-2</v>
      </c>
      <c r="AC22" s="14">
        <f t="shared" si="19"/>
        <v>5.6568495896740845E-2</v>
      </c>
      <c r="AD22" s="14">
        <f t="shared" si="20"/>
        <v>-4.9201189769797586E-2</v>
      </c>
      <c r="AE22" s="14">
        <f t="shared" si="21"/>
        <v>-0.14611030951704118</v>
      </c>
    </row>
    <row r="23" spans="1:31" ht="15.75" thickBot="1" x14ac:dyDescent="0.3">
      <c r="A23" s="8">
        <v>41275</v>
      </c>
      <c r="B23" s="9">
        <v>26.58</v>
      </c>
      <c r="C23" s="9">
        <v>64.102699999999999</v>
      </c>
      <c r="D23" s="9">
        <v>26.027100000000001</v>
      </c>
      <c r="E23" s="9">
        <v>7.7479999999999993E-2</v>
      </c>
      <c r="F23" s="9">
        <v>2.02684</v>
      </c>
      <c r="G23" s="9">
        <v>4.17</v>
      </c>
      <c r="H23" s="9">
        <v>0.91500000000000004</v>
      </c>
      <c r="I23" s="9">
        <v>1.6</v>
      </c>
      <c r="J23" s="9">
        <v>0.45500000000000002</v>
      </c>
      <c r="K23" s="12">
        <v>0.68</v>
      </c>
      <c r="L23" s="104">
        <f t="shared" si="2"/>
        <v>6.1077844311377145E-2</v>
      </c>
      <c r="M23" s="104">
        <f t="shared" si="3"/>
        <v>3.6507456556644058E-2</v>
      </c>
      <c r="N23" s="104">
        <f t="shared" si="4"/>
        <v>9.439872845543501E-2</v>
      </c>
      <c r="O23" s="104">
        <f t="shared" si="5"/>
        <v>0.16005390028447358</v>
      </c>
      <c r="P23" s="104">
        <f t="shared" si="6"/>
        <v>0.28049227347965078</v>
      </c>
      <c r="Q23" s="104">
        <f t="shared" si="7"/>
        <v>9.1623036649214687E-2</v>
      </c>
      <c r="R23" s="104">
        <f t="shared" si="8"/>
        <v>6.3953488372093081E-2</v>
      </c>
      <c r="S23" s="104">
        <f t="shared" si="9"/>
        <v>6.6666666666666721E-2</v>
      </c>
      <c r="T23" s="104">
        <f t="shared" si="10"/>
        <v>-3.1914893617021191E-2</v>
      </c>
      <c r="U23" s="104">
        <f t="shared" si="11"/>
        <v>-0.45161290322580638</v>
      </c>
      <c r="V23" s="14">
        <f t="shared" si="12"/>
        <v>5.3805262627031641E-2</v>
      </c>
      <c r="W23" s="14">
        <f t="shared" si="13"/>
        <v>2.8672785705183133E-2</v>
      </c>
      <c r="X23" s="14">
        <f t="shared" si="14"/>
        <v>8.721931091807332E-2</v>
      </c>
      <c r="Y23" s="14">
        <f t="shared" si="15"/>
        <v>0.17333293976781258</v>
      </c>
      <c r="Z23" s="14">
        <f t="shared" si="16"/>
        <v>0.29864622366799221</v>
      </c>
      <c r="AA23" s="14">
        <f t="shared" si="17"/>
        <v>8.2381299358891338E-2</v>
      </c>
      <c r="AB23" s="14">
        <f t="shared" si="18"/>
        <v>4.564390893788689E-2</v>
      </c>
      <c r="AC23" s="14">
        <f t="shared" si="19"/>
        <v>4.1985162563407633E-2</v>
      </c>
      <c r="AD23" s="14">
        <f t="shared" si="20"/>
        <v>-3.7160039430774783E-2</v>
      </c>
      <c r="AE23" s="14">
        <f t="shared" si="21"/>
        <v>-0.4138996833310829</v>
      </c>
    </row>
    <row r="24" spans="1:31" ht="15.75" thickBot="1" x14ac:dyDescent="0.3">
      <c r="A24" s="8">
        <v>41246</v>
      </c>
      <c r="B24" s="9">
        <v>25.05</v>
      </c>
      <c r="C24" s="9">
        <v>61.844900000000003</v>
      </c>
      <c r="D24" s="9">
        <v>23.7821</v>
      </c>
      <c r="E24" s="9">
        <v>6.6790000000000002E-2</v>
      </c>
      <c r="F24" s="9">
        <v>1.5828599999999999</v>
      </c>
      <c r="G24" s="9">
        <v>3.82</v>
      </c>
      <c r="H24" s="9">
        <v>0.86</v>
      </c>
      <c r="I24" s="9">
        <v>1.5</v>
      </c>
      <c r="J24" s="9">
        <v>0.47</v>
      </c>
      <c r="K24" s="12">
        <v>1.24</v>
      </c>
      <c r="L24" s="104">
        <f t="shared" si="2"/>
        <v>2.8325123152709412E-2</v>
      </c>
      <c r="M24" s="104">
        <f t="shared" si="3"/>
        <v>4.1715865200789057E-2</v>
      </c>
      <c r="N24" s="104">
        <f t="shared" si="4"/>
        <v>2.8806637769183543E-2</v>
      </c>
      <c r="O24" s="104">
        <f t="shared" si="5"/>
        <v>-0.16668746101060508</v>
      </c>
      <c r="P24" s="104">
        <f t="shared" si="6"/>
        <v>9.2260215890180262E-3</v>
      </c>
      <c r="Q24" s="104">
        <f t="shared" si="7"/>
        <v>-8.6124401913875576E-2</v>
      </c>
      <c r="R24" s="104">
        <f t="shared" si="8"/>
        <v>0</v>
      </c>
      <c r="S24" s="104">
        <f t="shared" si="9"/>
        <v>7.1428571428571494E-2</v>
      </c>
      <c r="T24" s="104">
        <f t="shared" si="10"/>
        <v>1.0752688172042901E-2</v>
      </c>
      <c r="U24" s="104">
        <f t="shared" si="11"/>
        <v>-8.0000000000000071E-3</v>
      </c>
      <c r="V24" s="14">
        <f t="shared" si="12"/>
        <v>2.1052541468363911E-2</v>
      </c>
      <c r="W24" s="14">
        <f t="shared" si="13"/>
        <v>3.3881194349328132E-2</v>
      </c>
      <c r="X24" s="14">
        <f t="shared" si="14"/>
        <v>2.1627220231821849E-2</v>
      </c>
      <c r="Y24" s="14">
        <f t="shared" si="15"/>
        <v>-0.15340842152726608</v>
      </c>
      <c r="Z24" s="14">
        <f t="shared" si="16"/>
        <v>2.7379971777359475E-2</v>
      </c>
      <c r="AA24" s="14">
        <f t="shared" si="17"/>
        <v>-9.5366139204198924E-2</v>
      </c>
      <c r="AB24" s="14">
        <f t="shared" si="18"/>
        <v>-1.8309579434206195E-2</v>
      </c>
      <c r="AC24" s="14">
        <f t="shared" si="19"/>
        <v>4.6747067325312405E-2</v>
      </c>
      <c r="AD24" s="14">
        <f t="shared" si="20"/>
        <v>5.5075423582893086E-3</v>
      </c>
      <c r="AE24" s="14">
        <f t="shared" si="21"/>
        <v>2.9713219894723496E-2</v>
      </c>
    </row>
    <row r="25" spans="1:31" ht="15.75" thickBot="1" x14ac:dyDescent="0.3">
      <c r="A25" s="8">
        <v>41214</v>
      </c>
      <c r="B25" s="9">
        <v>24.36</v>
      </c>
      <c r="C25" s="9">
        <v>59.368299999999998</v>
      </c>
      <c r="D25" s="9">
        <v>23.116199999999999</v>
      </c>
      <c r="E25" s="9">
        <v>8.0149999999999999E-2</v>
      </c>
      <c r="F25" s="9">
        <v>1.56839</v>
      </c>
      <c r="G25" s="9">
        <v>4.18</v>
      </c>
      <c r="H25" s="9">
        <v>0.86</v>
      </c>
      <c r="I25" s="9">
        <v>1.4</v>
      </c>
      <c r="J25" s="9">
        <v>0.46500000000000002</v>
      </c>
      <c r="K25" s="12">
        <v>1.25</v>
      </c>
      <c r="L25" s="104">
        <f t="shared" si="2"/>
        <v>-4.2829076620825142E-2</v>
      </c>
      <c r="M25" s="104">
        <f t="shared" si="3"/>
        <v>3.3592275604643507E-2</v>
      </c>
      <c r="N25" s="104">
        <f t="shared" si="4"/>
        <v>-5.7773828545341924E-2</v>
      </c>
      <c r="O25" s="104">
        <f t="shared" si="5"/>
        <v>-0.18917551846231659</v>
      </c>
      <c r="P25" s="104">
        <f t="shared" si="6"/>
        <v>0.337452139135477</v>
      </c>
      <c r="Q25" s="104">
        <f t="shared" si="7"/>
        <v>-1.4150943396226532E-2</v>
      </c>
      <c r="R25" s="104">
        <f t="shared" si="8"/>
        <v>-2.2727272727272749E-2</v>
      </c>
      <c r="S25" s="104">
        <f t="shared" si="9"/>
        <v>3.5842293906809273E-3</v>
      </c>
      <c r="T25" s="104">
        <f t="shared" si="10"/>
        <v>-1.0638297872340318E-2</v>
      </c>
      <c r="U25" s="104">
        <f t="shared" si="11"/>
        <v>-3.1007751937984523E-2</v>
      </c>
      <c r="V25" s="14">
        <f t="shared" si="12"/>
        <v>-5.0101658305170646E-2</v>
      </c>
      <c r="W25" s="14">
        <f t="shared" si="13"/>
        <v>2.5757604753182582E-2</v>
      </c>
      <c r="X25" s="14">
        <f t="shared" si="14"/>
        <v>-6.4953246082703614E-2</v>
      </c>
      <c r="Y25" s="14">
        <f t="shared" si="15"/>
        <v>-0.17589647897897759</v>
      </c>
      <c r="Z25" s="14">
        <f t="shared" si="16"/>
        <v>0.35560608932381843</v>
      </c>
      <c r="AA25" s="14">
        <f t="shared" si="17"/>
        <v>-2.3392680686549885E-2</v>
      </c>
      <c r="AB25" s="14">
        <f t="shared" si="18"/>
        <v>-4.103685216147894E-2</v>
      </c>
      <c r="AC25" s="14">
        <f t="shared" si="19"/>
        <v>-2.1097274712578159E-2</v>
      </c>
      <c r="AD25" s="14">
        <f t="shared" si="20"/>
        <v>-1.5883443686093908E-2</v>
      </c>
      <c r="AE25" s="14">
        <f t="shared" si="21"/>
        <v>6.7054679567389794E-3</v>
      </c>
    </row>
    <row r="26" spans="1:31" ht="15.75" thickBot="1" x14ac:dyDescent="0.3">
      <c r="A26" s="8">
        <v>41183</v>
      </c>
      <c r="B26" s="9">
        <v>25.45</v>
      </c>
      <c r="C26" s="9">
        <v>57.438800000000001</v>
      </c>
      <c r="D26" s="9">
        <v>24.5336</v>
      </c>
      <c r="E26" s="9">
        <v>9.8849999999999993E-2</v>
      </c>
      <c r="F26" s="9">
        <v>1.1726700000000001</v>
      </c>
      <c r="G26" s="9">
        <v>4.24</v>
      </c>
      <c r="H26" s="9">
        <v>0.88</v>
      </c>
      <c r="I26" s="9">
        <v>1.395</v>
      </c>
      <c r="J26" s="9">
        <v>0.47</v>
      </c>
      <c r="K26" s="12">
        <v>1.29</v>
      </c>
      <c r="L26" s="104">
        <f t="shared" si="2"/>
        <v>2.8282828282828253E-2</v>
      </c>
      <c r="M26" s="104">
        <f t="shared" si="3"/>
        <v>3.5502393207077841E-2</v>
      </c>
      <c r="N26" s="104">
        <f t="shared" si="4"/>
        <v>1.1769945810410637E-2</v>
      </c>
      <c r="O26" s="104">
        <f t="shared" si="5"/>
        <v>8.8177014531043471E-2</v>
      </c>
      <c r="P26" s="104">
        <f t="shared" si="6"/>
        <v>7.0481806729593047E-2</v>
      </c>
      <c r="Q26" s="104">
        <f t="shared" si="7"/>
        <v>4.691358024691368E-2</v>
      </c>
      <c r="R26" s="104">
        <f t="shared" si="8"/>
        <v>5.7142857142857195E-3</v>
      </c>
      <c r="S26" s="104">
        <f t="shared" si="9"/>
        <v>2.1978021978021997E-2</v>
      </c>
      <c r="T26" s="104">
        <f t="shared" si="10"/>
        <v>9.3023255813953445E-2</v>
      </c>
      <c r="U26" s="104">
        <f t="shared" si="11"/>
        <v>0.11206896551724149</v>
      </c>
      <c r="V26" s="14">
        <f t="shared" si="12"/>
        <v>2.1010246598482753E-2</v>
      </c>
      <c r="W26" s="14">
        <f t="shared" si="13"/>
        <v>2.7667722355616917E-2</v>
      </c>
      <c r="X26" s="14">
        <f t="shared" si="14"/>
        <v>4.5905282730489419E-3</v>
      </c>
      <c r="Y26" s="14">
        <f t="shared" si="15"/>
        <v>0.10145605401438247</v>
      </c>
      <c r="Z26" s="14">
        <f t="shared" si="16"/>
        <v>8.8635756917934488E-2</v>
      </c>
      <c r="AA26" s="14">
        <f t="shared" si="17"/>
        <v>3.7671842956590325E-2</v>
      </c>
      <c r="AB26" s="14">
        <f t="shared" si="18"/>
        <v>-1.2595293719920474E-2</v>
      </c>
      <c r="AC26" s="14">
        <f t="shared" si="19"/>
        <v>-2.7034821252370882E-3</v>
      </c>
      <c r="AD26" s="14">
        <f t="shared" si="20"/>
        <v>8.777811000019986E-2</v>
      </c>
      <c r="AE26" s="14">
        <f t="shared" si="21"/>
        <v>0.149782185411965</v>
      </c>
    </row>
    <row r="27" spans="1:31" ht="15.75" thickBot="1" x14ac:dyDescent="0.3">
      <c r="A27" s="8">
        <v>41155</v>
      </c>
      <c r="B27" s="9">
        <v>24.75</v>
      </c>
      <c r="C27" s="9">
        <v>55.469499999999996</v>
      </c>
      <c r="D27" s="9">
        <v>24.248200000000001</v>
      </c>
      <c r="E27" s="9">
        <v>9.0840000000000004E-2</v>
      </c>
      <c r="F27" s="9">
        <v>1.0954600000000001</v>
      </c>
      <c r="G27" s="9">
        <v>4.05</v>
      </c>
      <c r="H27" s="9">
        <v>0.875</v>
      </c>
      <c r="I27" s="9">
        <v>1.365</v>
      </c>
      <c r="J27" s="9">
        <v>0.43</v>
      </c>
      <c r="K27" s="12">
        <v>1.1599999999999999</v>
      </c>
      <c r="L27" s="104">
        <f t="shared" si="2"/>
        <v>-2.8203062046736616E-3</v>
      </c>
      <c r="M27" s="104">
        <f t="shared" si="3"/>
        <v>1.881715492699047E-2</v>
      </c>
      <c r="N27" s="104">
        <f t="shared" si="4"/>
        <v>1.110842388811519E-2</v>
      </c>
      <c r="O27" s="104">
        <f t="shared" si="5"/>
        <v>0.19306540583136333</v>
      </c>
      <c r="P27" s="104">
        <f t="shared" si="6"/>
        <v>-0.22525389685705394</v>
      </c>
      <c r="Q27" s="104">
        <f t="shared" si="7"/>
        <v>5.1948051948051875E-2</v>
      </c>
      <c r="R27" s="104">
        <f t="shared" si="8"/>
        <v>-4.8913043478260913E-2</v>
      </c>
      <c r="S27" s="104">
        <f t="shared" si="9"/>
        <v>4.5977011494252915E-2</v>
      </c>
      <c r="T27" s="104">
        <f t="shared" si="10"/>
        <v>0.14666666666666664</v>
      </c>
      <c r="U27" s="104">
        <f t="shared" si="11"/>
        <v>7.4074074074073931E-2</v>
      </c>
      <c r="V27" s="14">
        <f t="shared" si="12"/>
        <v>-1.0092887889019162E-2</v>
      </c>
      <c r="W27" s="14">
        <f t="shared" si="13"/>
        <v>1.0982484075529545E-2</v>
      </c>
      <c r="X27" s="14">
        <f t="shared" si="14"/>
        <v>3.9290063507534953E-3</v>
      </c>
      <c r="Y27" s="14">
        <f t="shared" si="15"/>
        <v>0.20634444531470233</v>
      </c>
      <c r="Z27" s="14">
        <f t="shared" si="16"/>
        <v>-0.20709994666871248</v>
      </c>
      <c r="AA27" s="14">
        <f t="shared" si="17"/>
        <v>4.270631465772852E-2</v>
      </c>
      <c r="AB27" s="14">
        <f t="shared" si="18"/>
        <v>-6.7222622912467112E-2</v>
      </c>
      <c r="AC27" s="14">
        <f t="shared" si="19"/>
        <v>2.1295507390993829E-2</v>
      </c>
      <c r="AD27" s="14">
        <f t="shared" si="20"/>
        <v>0.14142152085291304</v>
      </c>
      <c r="AE27" s="14">
        <f t="shared" si="21"/>
        <v>0.11178729396879744</v>
      </c>
    </row>
    <row r="28" spans="1:31" ht="15.75" thickBot="1" x14ac:dyDescent="0.3">
      <c r="A28" s="8">
        <v>41122</v>
      </c>
      <c r="B28" s="9">
        <v>24.82</v>
      </c>
      <c r="C28" s="9">
        <v>54.445</v>
      </c>
      <c r="D28" s="9">
        <v>23.9818</v>
      </c>
      <c r="E28" s="9">
        <v>7.6139999999999999E-2</v>
      </c>
      <c r="F28" s="9">
        <v>1.4139600000000001</v>
      </c>
      <c r="G28" s="9">
        <v>3.85</v>
      </c>
      <c r="H28" s="9">
        <v>0.92</v>
      </c>
      <c r="I28" s="9">
        <v>1.3049999999999999</v>
      </c>
      <c r="J28" s="9">
        <v>0.375</v>
      </c>
      <c r="K28" s="12">
        <v>1.08</v>
      </c>
      <c r="L28" s="104">
        <f t="shared" si="2"/>
        <v>5.4375531011045079E-2</v>
      </c>
      <c r="M28" s="104">
        <f t="shared" si="3"/>
        <v>-4.8497029010835351E-2</v>
      </c>
      <c r="N28" s="104">
        <f t="shared" si="4"/>
        <v>9.2075916340528599E-3</v>
      </c>
      <c r="O28" s="104">
        <f t="shared" si="5"/>
        <v>-0.46732894920945856</v>
      </c>
      <c r="P28" s="104">
        <f t="shared" si="6"/>
        <v>-5.7875028317852864E-2</v>
      </c>
      <c r="Q28" s="104">
        <f t="shared" si="7"/>
        <v>0</v>
      </c>
      <c r="R28" s="104">
        <f t="shared" si="8"/>
        <v>-3.1578947368420963E-2</v>
      </c>
      <c r="S28" s="104">
        <f t="shared" si="9"/>
        <v>4.3999999999999949E-2</v>
      </c>
      <c r="T28" s="104">
        <f t="shared" si="10"/>
        <v>7.1428571428571494E-2</v>
      </c>
      <c r="U28" s="104">
        <f t="shared" si="11"/>
        <v>-3.1390134529147913E-2</v>
      </c>
      <c r="V28" s="14">
        <f t="shared" si="12"/>
        <v>4.7102949326699575E-2</v>
      </c>
      <c r="W28" s="14">
        <f t="shared" si="13"/>
        <v>-5.6331699862296275E-2</v>
      </c>
      <c r="X28" s="14">
        <f t="shared" si="14"/>
        <v>2.0281740966911653E-3</v>
      </c>
      <c r="Y28" s="14">
        <f t="shared" si="15"/>
        <v>-0.45404990972611958</v>
      </c>
      <c r="Z28" s="14">
        <f t="shared" si="16"/>
        <v>-3.9721078129511415E-2</v>
      </c>
      <c r="AA28" s="14">
        <f t="shared" si="17"/>
        <v>-9.2417372903233538E-3</v>
      </c>
      <c r="AB28" s="14">
        <f t="shared" si="18"/>
        <v>-4.9888526802627162E-2</v>
      </c>
      <c r="AC28" s="14">
        <f t="shared" si="19"/>
        <v>1.9318495896740864E-2</v>
      </c>
      <c r="AD28" s="14">
        <f t="shared" si="20"/>
        <v>6.6183425614817909E-2</v>
      </c>
      <c r="AE28" s="14">
        <f t="shared" si="21"/>
        <v>6.3230853655755898E-3</v>
      </c>
    </row>
    <row r="29" spans="1:31" ht="15.75" thickBot="1" x14ac:dyDescent="0.3">
      <c r="A29" s="8">
        <v>41092</v>
      </c>
      <c r="B29" s="9">
        <v>23.54</v>
      </c>
      <c r="C29" s="9">
        <v>57.22</v>
      </c>
      <c r="D29" s="9">
        <v>23.763000000000002</v>
      </c>
      <c r="E29" s="9">
        <v>0.14294000000000001</v>
      </c>
      <c r="F29" s="9">
        <v>1.50082</v>
      </c>
      <c r="G29" s="9">
        <v>3.85</v>
      </c>
      <c r="H29" s="9">
        <v>0.95</v>
      </c>
      <c r="I29" s="9">
        <v>1.25</v>
      </c>
      <c r="J29" s="9">
        <v>0.35</v>
      </c>
      <c r="K29" s="12">
        <v>1.115</v>
      </c>
      <c r="L29" s="104">
        <f t="shared" si="2"/>
        <v>6.8542896050839672E-2</v>
      </c>
      <c r="M29" s="104">
        <f t="shared" si="3"/>
        <v>8.3426900872686977E-2</v>
      </c>
      <c r="N29" s="104">
        <f t="shared" si="4"/>
        <v>6.1170355286426302E-2</v>
      </c>
      <c r="O29" s="104">
        <f t="shared" si="5"/>
        <v>-0.18936085748312809</v>
      </c>
      <c r="P29" s="104">
        <f t="shared" si="6"/>
        <v>-5.0258188629575283E-2</v>
      </c>
      <c r="Q29" s="104">
        <f t="shared" si="7"/>
        <v>1.3157894736842176E-2</v>
      </c>
      <c r="R29" s="104">
        <f t="shared" si="8"/>
        <v>4.972375690607727E-2</v>
      </c>
      <c r="S29" s="104">
        <f t="shared" si="9"/>
        <v>7.2961373390557901E-2</v>
      </c>
      <c r="T29" s="104">
        <f t="shared" si="10"/>
        <v>0</v>
      </c>
      <c r="U29" s="104">
        <f t="shared" si="11"/>
        <v>8.780487804878058E-2</v>
      </c>
      <c r="V29" s="14">
        <f t="shared" si="12"/>
        <v>6.1270314366494168E-2</v>
      </c>
      <c r="W29" s="14">
        <f t="shared" si="13"/>
        <v>7.5592230021226059E-2</v>
      </c>
      <c r="X29" s="14">
        <f t="shared" si="14"/>
        <v>5.3990937749064605E-2</v>
      </c>
      <c r="Y29" s="14">
        <f t="shared" si="15"/>
        <v>-0.17608181799978909</v>
      </c>
      <c r="Z29" s="14">
        <f t="shared" si="16"/>
        <v>-3.2104238441233834E-2</v>
      </c>
      <c r="AA29" s="14">
        <f t="shared" si="17"/>
        <v>3.9161574465188219E-3</v>
      </c>
      <c r="AB29" s="14">
        <f t="shared" si="18"/>
        <v>3.1414177471871071E-2</v>
      </c>
      <c r="AC29" s="14">
        <f t="shared" si="19"/>
        <v>4.8279869287298813E-2</v>
      </c>
      <c r="AD29" s="14">
        <f t="shared" si="20"/>
        <v>-5.245145813753592E-3</v>
      </c>
      <c r="AE29" s="14">
        <f t="shared" si="21"/>
        <v>0.12551809794350408</v>
      </c>
    </row>
    <row r="30" spans="1:31" ht="15.75" thickBot="1" x14ac:dyDescent="0.3">
      <c r="A30" s="8">
        <v>41061</v>
      </c>
      <c r="B30" s="9">
        <v>22.03</v>
      </c>
      <c r="C30" s="9">
        <v>52.813899999999997</v>
      </c>
      <c r="D30" s="9">
        <v>22.3932</v>
      </c>
      <c r="E30" s="9">
        <v>0.17632999999999999</v>
      </c>
      <c r="F30" s="9">
        <v>1.5802400000000001</v>
      </c>
      <c r="G30" s="9">
        <v>3.8</v>
      </c>
      <c r="H30" s="9">
        <v>0.90500000000000003</v>
      </c>
      <c r="I30" s="9">
        <v>1.165</v>
      </c>
      <c r="J30" s="9">
        <v>0.35</v>
      </c>
      <c r="K30" s="12">
        <v>1.0249999999999999</v>
      </c>
      <c r="L30" s="104">
        <f t="shared" si="2"/>
        <v>5.4066985645933138E-2</v>
      </c>
      <c r="M30" s="104">
        <f t="shared" si="3"/>
        <v>7.4899559977042202E-2</v>
      </c>
      <c r="N30" s="104">
        <f t="shared" si="4"/>
        <v>4.7154988590026647E-2</v>
      </c>
      <c r="O30" s="104">
        <f t="shared" si="5"/>
        <v>-0.14841108857336041</v>
      </c>
      <c r="P30" s="104">
        <f t="shared" si="6"/>
        <v>-0.29352330795470294</v>
      </c>
      <c r="Q30" s="104">
        <f t="shared" si="7"/>
        <v>-2.0618556701030948E-2</v>
      </c>
      <c r="R30" s="104">
        <f t="shared" si="8"/>
        <v>5.5555555555555601E-3</v>
      </c>
      <c r="S30" s="104">
        <f t="shared" si="9"/>
        <v>-2.5104602510460271E-2</v>
      </c>
      <c r="T30" s="104">
        <f t="shared" si="10"/>
        <v>-2.7777777777777804E-2</v>
      </c>
      <c r="U30" s="104">
        <f t="shared" si="11"/>
        <v>-0.11255411255411266</v>
      </c>
      <c r="V30" s="14">
        <f t="shared" si="12"/>
        <v>4.6794403961587634E-2</v>
      </c>
      <c r="W30" s="14">
        <f t="shared" si="13"/>
        <v>6.7064889125581284E-2</v>
      </c>
      <c r="X30" s="14">
        <f t="shared" si="14"/>
        <v>3.997557105266495E-2</v>
      </c>
      <c r="Y30" s="14">
        <f t="shared" si="15"/>
        <v>-0.13513204909002141</v>
      </c>
      <c r="Z30" s="14">
        <f t="shared" si="16"/>
        <v>-0.27536935776636151</v>
      </c>
      <c r="AA30" s="14">
        <f t="shared" si="17"/>
        <v>-2.98602939913543E-2</v>
      </c>
      <c r="AB30" s="14">
        <f t="shared" si="18"/>
        <v>-1.2754023878650635E-2</v>
      </c>
      <c r="AC30" s="14">
        <f t="shared" si="19"/>
        <v>-4.9786106613719357E-2</v>
      </c>
      <c r="AD30" s="14">
        <f t="shared" si="20"/>
        <v>-3.3022923591531396E-2</v>
      </c>
      <c r="AE30" s="14">
        <f t="shared" si="21"/>
        <v>-7.4840892659389147E-2</v>
      </c>
    </row>
    <row r="31" spans="1:31" ht="15.75" thickBot="1" x14ac:dyDescent="0.3">
      <c r="A31" s="8">
        <v>41030</v>
      </c>
      <c r="B31" s="9">
        <v>20.9</v>
      </c>
      <c r="C31" s="9">
        <v>49.133800000000001</v>
      </c>
      <c r="D31" s="9">
        <v>21.384799999999998</v>
      </c>
      <c r="E31" s="9">
        <v>0.20705999999999999</v>
      </c>
      <c r="F31" s="9">
        <v>2.2367900000000001</v>
      </c>
      <c r="G31" s="9">
        <v>3.88</v>
      </c>
      <c r="H31" s="9">
        <v>0.9</v>
      </c>
      <c r="I31" s="9">
        <v>1.1950000000000001</v>
      </c>
      <c r="J31" s="9">
        <v>0.36</v>
      </c>
      <c r="K31" s="12">
        <v>1.155</v>
      </c>
      <c r="L31" s="104">
        <f t="shared" si="2"/>
        <v>-0.12588874947720624</v>
      </c>
      <c r="M31" s="104">
        <f t="shared" si="3"/>
        <v>-4.9450666377764331E-2</v>
      </c>
      <c r="N31" s="104">
        <f t="shared" si="4"/>
        <v>-0.10900007916369815</v>
      </c>
      <c r="O31" s="104">
        <f t="shared" si="5"/>
        <v>-7.7354959451029381E-2</v>
      </c>
      <c r="P31" s="104">
        <f t="shared" si="6"/>
        <v>-0.16553877605837672</v>
      </c>
      <c r="Q31" s="104">
        <f t="shared" si="7"/>
        <v>-9.1334894613583073E-2</v>
      </c>
      <c r="R31" s="104">
        <f t="shared" si="8"/>
        <v>-5.2631578947368356E-2</v>
      </c>
      <c r="S31" s="104">
        <f t="shared" si="9"/>
        <v>-2.8455284552845465E-2</v>
      </c>
      <c r="T31" s="104">
        <f t="shared" si="10"/>
        <v>-8.860759493670893E-2</v>
      </c>
      <c r="U31" s="104">
        <f t="shared" si="11"/>
        <v>-0.13157894736842107</v>
      </c>
      <c r="V31" s="14">
        <f t="shared" si="12"/>
        <v>-0.13316133116155174</v>
      </c>
      <c r="W31" s="14">
        <f t="shared" si="13"/>
        <v>-5.7285337229225256E-2</v>
      </c>
      <c r="X31" s="14">
        <f t="shared" si="14"/>
        <v>-0.11617949670105984</v>
      </c>
      <c r="Y31" s="14">
        <f t="shared" si="15"/>
        <v>-6.4075919967690381E-2</v>
      </c>
      <c r="Z31" s="14">
        <f t="shared" si="16"/>
        <v>-0.14738482587003526</v>
      </c>
      <c r="AA31" s="14">
        <f t="shared" si="17"/>
        <v>-0.10057663190390642</v>
      </c>
      <c r="AB31" s="14">
        <f t="shared" si="18"/>
        <v>-7.0941158381574554E-2</v>
      </c>
      <c r="AC31" s="14">
        <f t="shared" si="19"/>
        <v>-5.313678865610455E-2</v>
      </c>
      <c r="AD31" s="14">
        <f t="shared" si="20"/>
        <v>-9.3852740750462516E-2</v>
      </c>
      <c r="AE31" s="14">
        <f t="shared" si="21"/>
        <v>-9.3865727473697563E-2</v>
      </c>
    </row>
    <row r="32" spans="1:31" ht="15.75" thickBot="1" x14ac:dyDescent="0.3">
      <c r="A32" s="8">
        <v>41001</v>
      </c>
      <c r="B32" s="9">
        <v>23.91</v>
      </c>
      <c r="C32" s="9">
        <v>51.689900000000002</v>
      </c>
      <c r="D32" s="9">
        <v>24.000900000000001</v>
      </c>
      <c r="E32" s="9">
        <v>0.22442000000000001</v>
      </c>
      <c r="F32" s="9">
        <v>2.68052</v>
      </c>
      <c r="G32" s="9">
        <v>4.2699999999999996</v>
      </c>
      <c r="H32" s="9">
        <v>0.95</v>
      </c>
      <c r="I32" s="9">
        <v>1.23</v>
      </c>
      <c r="J32" s="9">
        <v>0.39500000000000002</v>
      </c>
      <c r="K32" s="12">
        <v>1.33</v>
      </c>
      <c r="L32" s="104">
        <f t="shared" si="2"/>
        <v>2.7944969905416964E-2</v>
      </c>
      <c r="M32" s="104">
        <f t="shared" si="3"/>
        <v>3.7324904675898121E-2</v>
      </c>
      <c r="N32" s="104">
        <f t="shared" si="4"/>
        <v>2.5609360043757825E-2</v>
      </c>
      <c r="O32" s="104">
        <f t="shared" si="5"/>
        <v>-7.1839199305182164E-2</v>
      </c>
      <c r="P32" s="104">
        <f t="shared" si="6"/>
        <v>-0.24296845654832344</v>
      </c>
      <c r="Q32" s="104">
        <f t="shared" si="7"/>
        <v>3.8929440389294218E-2</v>
      </c>
      <c r="R32" s="104">
        <f t="shared" si="8"/>
        <v>4.3956043956043869E-2</v>
      </c>
      <c r="S32" s="104">
        <f t="shared" si="9"/>
        <v>6.0344827586206955E-2</v>
      </c>
      <c r="T32" s="104">
        <f t="shared" si="10"/>
        <v>0.27419354838709686</v>
      </c>
      <c r="U32" s="104">
        <f t="shared" si="11"/>
        <v>1.1406844106463974E-2</v>
      </c>
      <c r="V32" s="14">
        <f t="shared" si="12"/>
        <v>2.0672388221071463E-2</v>
      </c>
      <c r="W32" s="14">
        <f t="shared" si="13"/>
        <v>2.9490233824437197E-2</v>
      </c>
      <c r="X32" s="14">
        <f t="shared" si="14"/>
        <v>1.8429942506396131E-2</v>
      </c>
      <c r="Y32" s="14">
        <f t="shared" si="15"/>
        <v>-5.8560159821843163E-2</v>
      </c>
      <c r="Z32" s="14">
        <f t="shared" si="16"/>
        <v>-0.22481450635998199</v>
      </c>
      <c r="AA32" s="14">
        <f t="shared" si="17"/>
        <v>2.9687703098970862E-2</v>
      </c>
      <c r="AB32" s="14">
        <f t="shared" si="18"/>
        <v>2.5646464521837675E-2</v>
      </c>
      <c r="AC32" s="14">
        <f t="shared" si="19"/>
        <v>3.5663323482947873E-2</v>
      </c>
      <c r="AD32" s="14">
        <f t="shared" si="20"/>
        <v>0.26894840257334329</v>
      </c>
      <c r="AE32" s="14">
        <f t="shared" si="21"/>
        <v>4.9120064001187479E-2</v>
      </c>
    </row>
    <row r="33" spans="1:31" ht="15.75" thickBot="1" x14ac:dyDescent="0.3">
      <c r="A33" s="8">
        <v>40969</v>
      </c>
      <c r="B33" s="9">
        <v>23.26</v>
      </c>
      <c r="C33" s="9">
        <v>49.83</v>
      </c>
      <c r="D33" s="9">
        <v>23.401599999999998</v>
      </c>
      <c r="E33" s="9">
        <v>0.24179</v>
      </c>
      <c r="F33" s="9">
        <v>3.5408300000000001</v>
      </c>
      <c r="G33" s="9">
        <v>4.1100000000000003</v>
      </c>
      <c r="H33" s="9">
        <v>0.91</v>
      </c>
      <c r="I33" s="9">
        <v>1.1599999999999999</v>
      </c>
      <c r="J33" s="9">
        <v>0.31</v>
      </c>
      <c r="K33" s="12">
        <v>1.3149999999999999</v>
      </c>
      <c r="L33" s="104">
        <f t="shared" si="2"/>
        <v>5.9681093394077553E-2</v>
      </c>
      <c r="M33" s="104">
        <f t="shared" si="3"/>
        <v>1.3554743753508609E-2</v>
      </c>
      <c r="N33" s="104">
        <f t="shared" si="4"/>
        <v>3.9290488477543475E-2</v>
      </c>
      <c r="O33" s="104">
        <f t="shared" si="5"/>
        <v>0</v>
      </c>
      <c r="P33" s="104">
        <f t="shared" si="6"/>
        <v>-1.5111983889451308E-2</v>
      </c>
      <c r="Q33" s="104">
        <f t="shared" si="7"/>
        <v>4.8469387755102143E-2</v>
      </c>
      <c r="R33" s="104">
        <f t="shared" si="8"/>
        <v>-6.666666666666661E-2</v>
      </c>
      <c r="S33" s="104">
        <f t="shared" si="9"/>
        <v>8.4112149532710137E-2</v>
      </c>
      <c r="T33" s="104">
        <f t="shared" si="10"/>
        <v>8.7719298245614127E-2</v>
      </c>
      <c r="U33" s="104">
        <f t="shared" si="11"/>
        <v>0.26442307692307682</v>
      </c>
      <c r="V33" s="14">
        <f t="shared" si="12"/>
        <v>5.2408511709732049E-2</v>
      </c>
      <c r="W33" s="14">
        <f t="shared" si="13"/>
        <v>5.7200729020476845E-3</v>
      </c>
      <c r="X33" s="14">
        <f t="shared" si="14"/>
        <v>3.2111070940181778E-2</v>
      </c>
      <c r="Y33" s="14">
        <f t="shared" si="15"/>
        <v>1.3279039483338998E-2</v>
      </c>
      <c r="Z33" s="14">
        <f t="shared" si="16"/>
        <v>3.0419662988901402E-3</v>
      </c>
      <c r="AA33" s="14">
        <f t="shared" si="17"/>
        <v>3.9227650464778788E-2</v>
      </c>
      <c r="AB33" s="14">
        <f t="shared" si="18"/>
        <v>-8.4976246100872802E-2</v>
      </c>
      <c r="AC33" s="14">
        <f t="shared" si="19"/>
        <v>5.9430645429451048E-2</v>
      </c>
      <c r="AD33" s="14">
        <f t="shared" si="20"/>
        <v>8.2474152431860542E-2</v>
      </c>
      <c r="AE33" s="14">
        <f t="shared" si="21"/>
        <v>0.3021362968178003</v>
      </c>
    </row>
    <row r="34" spans="1:31" ht="15.75" thickBot="1" x14ac:dyDescent="0.3">
      <c r="A34" s="8">
        <v>40940</v>
      </c>
      <c r="B34" s="9">
        <v>21.95</v>
      </c>
      <c r="C34" s="9">
        <v>49.163600000000002</v>
      </c>
      <c r="D34" s="9">
        <v>22.5169</v>
      </c>
      <c r="E34" s="9">
        <v>0.24179</v>
      </c>
      <c r="F34" s="9">
        <v>3.5951599999999999</v>
      </c>
      <c r="G34" s="9">
        <v>3.92</v>
      </c>
      <c r="H34" s="9">
        <v>0.97499999999999998</v>
      </c>
      <c r="I34" s="9">
        <v>1.07</v>
      </c>
      <c r="J34" s="9">
        <v>0.28499999999999998</v>
      </c>
      <c r="K34" s="12">
        <v>1.04</v>
      </c>
      <c r="L34" s="104">
        <f t="shared" si="2"/>
        <v>2.5221858944418456E-2</v>
      </c>
      <c r="M34" s="104">
        <f t="shared" si="3"/>
        <v>-2.4280072240855738E-2</v>
      </c>
      <c r="N34" s="104">
        <f t="shared" si="4"/>
        <v>-7.545805951137333E-3</v>
      </c>
      <c r="O34" s="104">
        <f t="shared" si="5"/>
        <v>0.23975798595087933</v>
      </c>
      <c r="P34" s="104">
        <f t="shared" si="6"/>
        <v>0.14409187969589826</v>
      </c>
      <c r="Q34" s="104">
        <f t="shared" si="7"/>
        <v>-3.4482758620689578E-2</v>
      </c>
      <c r="R34" s="104">
        <f t="shared" si="8"/>
        <v>3.1746031746031779E-2</v>
      </c>
      <c r="S34" s="104">
        <f t="shared" si="9"/>
        <v>7.5376884422110615E-2</v>
      </c>
      <c r="T34" s="104">
        <f t="shared" si="10"/>
        <v>-5.0000000000000044E-2</v>
      </c>
      <c r="U34" s="104">
        <f t="shared" si="11"/>
        <v>5.5837563451776699E-2</v>
      </c>
      <c r="V34" s="14">
        <f t="shared" si="12"/>
        <v>1.7949277260072956E-2</v>
      </c>
      <c r="W34" s="14">
        <f t="shared" si="13"/>
        <v>-3.2114743092316662E-2</v>
      </c>
      <c r="X34" s="14">
        <f t="shared" si="14"/>
        <v>-1.4725223488499029E-2</v>
      </c>
      <c r="Y34" s="14">
        <f t="shared" si="15"/>
        <v>0.2530370254342183</v>
      </c>
      <c r="Z34" s="14">
        <f t="shared" si="16"/>
        <v>0.16224582988423972</v>
      </c>
      <c r="AA34" s="14">
        <f t="shared" si="17"/>
        <v>-4.3724495911012934E-2</v>
      </c>
      <c r="AB34" s="14">
        <f t="shared" si="18"/>
        <v>1.3436452311825584E-2</v>
      </c>
      <c r="AC34" s="14">
        <f t="shared" si="19"/>
        <v>5.0695380318851527E-2</v>
      </c>
      <c r="AD34" s="14">
        <f t="shared" si="20"/>
        <v>-5.5245145813753636E-2</v>
      </c>
      <c r="AE34" s="14">
        <f t="shared" si="21"/>
        <v>9.3550783346500202E-2</v>
      </c>
    </row>
    <row r="35" spans="1:31" ht="15.75" thickBot="1" x14ac:dyDescent="0.3">
      <c r="A35" s="8">
        <v>40910</v>
      </c>
      <c r="B35" s="9">
        <v>21.41</v>
      </c>
      <c r="C35" s="9">
        <v>50.387</v>
      </c>
      <c r="D35" s="9">
        <v>22.688099999999999</v>
      </c>
      <c r="E35" s="9">
        <v>0.19503000000000001</v>
      </c>
      <c r="F35" s="9">
        <v>3.1423700000000001</v>
      </c>
      <c r="G35" s="9">
        <v>4.0599999999999996</v>
      </c>
      <c r="H35" s="9">
        <v>0.94499999999999995</v>
      </c>
      <c r="I35" s="9">
        <v>0.995</v>
      </c>
      <c r="J35" s="9">
        <v>0.3</v>
      </c>
      <c r="K35" s="12">
        <v>0.98499999999999999</v>
      </c>
      <c r="L35" s="104">
        <f t="shared" si="2"/>
        <v>4.2864101315148513E-2</v>
      </c>
      <c r="M35" s="104">
        <f t="shared" si="3"/>
        <v>2.9255558188369717E-2</v>
      </c>
      <c r="N35" s="104">
        <f t="shared" si="4"/>
        <v>2.0974709747097347E-2</v>
      </c>
      <c r="O35" s="104">
        <f t="shared" si="5"/>
        <v>2.8151194053455699E-2</v>
      </c>
      <c r="P35" s="104">
        <f t="shared" si="6"/>
        <v>7.0986234232760501E-2</v>
      </c>
      <c r="Q35" s="104">
        <f t="shared" si="7"/>
        <v>4.9504950495048447E-3</v>
      </c>
      <c r="R35" s="104">
        <f t="shared" si="8"/>
        <v>1.6129032258064412E-2</v>
      </c>
      <c r="S35" s="104">
        <f t="shared" si="9"/>
        <v>-5.0000000000000044E-3</v>
      </c>
      <c r="T35" s="104">
        <f t="shared" si="10"/>
        <v>0.13207547169811309</v>
      </c>
      <c r="U35" s="104">
        <f t="shared" si="11"/>
        <v>-5.2884615384615433E-2</v>
      </c>
      <c r="V35" s="14">
        <f t="shared" si="12"/>
        <v>3.5591519630803009E-2</v>
      </c>
      <c r="W35" s="14">
        <f t="shared" si="13"/>
        <v>2.1420887336908792E-2</v>
      </c>
      <c r="X35" s="14">
        <f t="shared" si="14"/>
        <v>1.3795292209735653E-2</v>
      </c>
      <c r="Y35" s="14">
        <f t="shared" si="15"/>
        <v>4.1430233536794696E-2</v>
      </c>
      <c r="Z35" s="14">
        <f t="shared" si="16"/>
        <v>8.9140184421101942E-2</v>
      </c>
      <c r="AA35" s="14">
        <f t="shared" si="17"/>
        <v>-4.291242240818509E-3</v>
      </c>
      <c r="AB35" s="14">
        <f t="shared" si="18"/>
        <v>-2.1805471761417831E-3</v>
      </c>
      <c r="AC35" s="14">
        <f t="shared" si="19"/>
        <v>-2.968150410325909E-2</v>
      </c>
      <c r="AD35" s="14">
        <f t="shared" si="20"/>
        <v>0.1268303258843595</v>
      </c>
      <c r="AE35" s="14">
        <f t="shared" si="21"/>
        <v>-1.517139548989193E-2</v>
      </c>
    </row>
    <row r="36" spans="1:31" ht="15.75" thickBot="1" x14ac:dyDescent="0.3">
      <c r="A36" s="8">
        <v>40878</v>
      </c>
      <c r="B36" s="9">
        <v>20.53</v>
      </c>
      <c r="C36" s="9">
        <v>48.954799999999999</v>
      </c>
      <c r="D36" s="9">
        <v>22.222000000000001</v>
      </c>
      <c r="E36" s="9">
        <v>0.18969</v>
      </c>
      <c r="F36" s="9">
        <v>2.9340899999999999</v>
      </c>
      <c r="G36" s="9">
        <v>4.04</v>
      </c>
      <c r="H36" s="9">
        <v>0.93</v>
      </c>
      <c r="I36" s="9">
        <v>1</v>
      </c>
      <c r="J36" s="9">
        <v>0.26500000000000001</v>
      </c>
      <c r="K36" s="12">
        <v>1.04</v>
      </c>
      <c r="L36" s="104">
        <f t="shared" si="2"/>
        <v>3.1658291457286561E-2</v>
      </c>
      <c r="M36" s="104">
        <f t="shared" si="3"/>
        <v>3.8396762301514953E-2</v>
      </c>
      <c r="N36" s="104">
        <f t="shared" si="4"/>
        <v>-2.1329621230831148E-3</v>
      </c>
      <c r="O36" s="104">
        <f t="shared" si="5"/>
        <v>-3.4017416102255907E-2</v>
      </c>
      <c r="P36" s="104">
        <f t="shared" si="6"/>
        <v>-1.8180175477342613E-2</v>
      </c>
      <c r="Q36" s="104">
        <f t="shared" si="7"/>
        <v>-1.463414634146332E-2</v>
      </c>
      <c r="R36" s="104">
        <f t="shared" si="8"/>
        <v>-4.1237113402061779E-2</v>
      </c>
      <c r="S36" s="104">
        <f t="shared" si="9"/>
        <v>0</v>
      </c>
      <c r="T36" s="104">
        <f t="shared" si="10"/>
        <v>0.12765957446808524</v>
      </c>
      <c r="U36" s="104">
        <f t="shared" si="11"/>
        <v>-3.2558139534883651E-2</v>
      </c>
      <c r="V36" s="14">
        <f t="shared" si="12"/>
        <v>2.438570977294106E-2</v>
      </c>
      <c r="W36" s="14">
        <f t="shared" si="13"/>
        <v>3.0562091450054028E-2</v>
      </c>
      <c r="X36" s="14">
        <f t="shared" si="14"/>
        <v>-9.3123796604448091E-3</v>
      </c>
      <c r="Y36" s="14">
        <f t="shared" si="15"/>
        <v>-2.0738376618916907E-2</v>
      </c>
      <c r="Z36" s="14">
        <f t="shared" si="16"/>
        <v>-2.6225289001164526E-5</v>
      </c>
      <c r="AA36" s="14">
        <f t="shared" si="17"/>
        <v>-2.3875883631786672E-2</v>
      </c>
      <c r="AB36" s="14">
        <f t="shared" si="18"/>
        <v>-5.954669283626797E-2</v>
      </c>
      <c r="AC36" s="14">
        <f t="shared" si="19"/>
        <v>-2.4681504103259085E-2</v>
      </c>
      <c r="AD36" s="14">
        <f t="shared" si="20"/>
        <v>0.12241442865433164</v>
      </c>
      <c r="AE36" s="14">
        <f t="shared" si="21"/>
        <v>5.1550803598398517E-3</v>
      </c>
    </row>
    <row r="37" spans="1:31" ht="15.75" thickBot="1" x14ac:dyDescent="0.3">
      <c r="A37" s="8">
        <v>40848</v>
      </c>
      <c r="B37" s="9">
        <v>19.899999999999999</v>
      </c>
      <c r="C37" s="9">
        <v>47.144599999999997</v>
      </c>
      <c r="D37" s="9">
        <v>22.269500000000001</v>
      </c>
      <c r="E37" s="9">
        <v>0.19636999999999999</v>
      </c>
      <c r="F37" s="9">
        <v>2.9884200000000001</v>
      </c>
      <c r="G37" s="9">
        <v>4.0999999999999996</v>
      </c>
      <c r="H37" s="9">
        <v>0.97</v>
      </c>
      <c r="I37" s="9">
        <v>1</v>
      </c>
      <c r="J37" s="9">
        <v>0.23499999999999999</v>
      </c>
      <c r="K37" s="12">
        <v>1.075</v>
      </c>
      <c r="L37" s="104">
        <f t="shared" si="2"/>
        <v>-8.2103321033210386E-2</v>
      </c>
      <c r="M37" s="104">
        <f t="shared" si="3"/>
        <v>-3.7953657317185224E-2</v>
      </c>
      <c r="N37" s="104">
        <f t="shared" si="4"/>
        <v>-8.9107493455497372E-2</v>
      </c>
      <c r="O37" s="104">
        <f t="shared" si="5"/>
        <v>-0.15998631133165084</v>
      </c>
      <c r="P37" s="104">
        <f t="shared" si="6"/>
        <v>-8.3334867028618725E-2</v>
      </c>
      <c r="Q37" s="104">
        <f t="shared" si="7"/>
        <v>-4.2056074766355277E-2</v>
      </c>
      <c r="R37" s="104">
        <f t="shared" si="8"/>
        <v>-7.1770334928229623E-2</v>
      </c>
      <c r="S37" s="104">
        <f t="shared" si="9"/>
        <v>-8.2568807339449615E-2</v>
      </c>
      <c r="T37" s="104">
        <f t="shared" si="10"/>
        <v>-0.21666666666666667</v>
      </c>
      <c r="U37" s="104">
        <f t="shared" si="11"/>
        <v>-0.13130611156453792</v>
      </c>
      <c r="V37" s="14">
        <f t="shared" si="12"/>
        <v>-8.9375902717555883E-2</v>
      </c>
      <c r="W37" s="14">
        <f t="shared" si="13"/>
        <v>-4.5788328168646149E-2</v>
      </c>
      <c r="X37" s="14">
        <f t="shared" si="14"/>
        <v>-9.6286910992859062E-2</v>
      </c>
      <c r="Y37" s="14">
        <f t="shared" si="15"/>
        <v>-0.14670727184831184</v>
      </c>
      <c r="Z37" s="14">
        <f t="shared" si="16"/>
        <v>-6.518091684027727E-2</v>
      </c>
      <c r="AA37" s="14">
        <f t="shared" si="17"/>
        <v>-5.1297812056678632E-2</v>
      </c>
      <c r="AB37" s="14">
        <f t="shared" si="18"/>
        <v>-9.0079914362435815E-2</v>
      </c>
      <c r="AC37" s="14">
        <f t="shared" si="19"/>
        <v>-0.1072503114427087</v>
      </c>
      <c r="AD37" s="14">
        <f t="shared" si="20"/>
        <v>-0.22191181248042027</v>
      </c>
      <c r="AE37" s="14">
        <f t="shared" si="21"/>
        <v>-9.359289166981441E-2</v>
      </c>
    </row>
    <row r="38" spans="1:31" ht="15.75" thickBot="1" x14ac:dyDescent="0.3">
      <c r="A38" s="8">
        <v>40819</v>
      </c>
      <c r="B38" s="9">
        <v>21.68</v>
      </c>
      <c r="C38" s="9">
        <v>49.0045</v>
      </c>
      <c r="D38" s="9">
        <v>24.448</v>
      </c>
      <c r="E38" s="9">
        <v>0.23377000000000001</v>
      </c>
      <c r="F38" s="9">
        <v>3.2601</v>
      </c>
      <c r="G38" s="9">
        <v>4.28</v>
      </c>
      <c r="H38" s="9">
        <v>1.0449999999999999</v>
      </c>
      <c r="I38" s="9">
        <v>1.0900000000000001</v>
      </c>
      <c r="J38" s="9">
        <v>0.3</v>
      </c>
      <c r="K38" s="12">
        <v>1.23749</v>
      </c>
      <c r="L38" s="104">
        <f t="shared" si="2"/>
        <v>0.11065573770491804</v>
      </c>
      <c r="M38" s="104">
        <f t="shared" si="3"/>
        <v>8.166959132095053E-2</v>
      </c>
      <c r="N38" s="104">
        <f t="shared" si="4"/>
        <v>0.14886138288173981</v>
      </c>
      <c r="O38" s="104">
        <f t="shared" si="5"/>
        <v>4.1662953390963361E-2</v>
      </c>
      <c r="P38" s="104">
        <f t="shared" si="6"/>
        <v>0.36882368748110589</v>
      </c>
      <c r="Q38" s="104">
        <f t="shared" si="7"/>
        <v>7.0588235294118231E-3</v>
      </c>
      <c r="R38" s="104">
        <f t="shared" si="8"/>
        <v>0.25149700598802394</v>
      </c>
      <c r="S38" s="104">
        <f t="shared" si="9"/>
        <v>1.8691588785046745E-2</v>
      </c>
      <c r="T38" s="104">
        <f t="shared" si="10"/>
        <v>0.33333333333333326</v>
      </c>
      <c r="U38" s="104">
        <f t="shared" si="11"/>
        <v>0.79309995073463357</v>
      </c>
      <c r="V38" s="14">
        <f t="shared" si="12"/>
        <v>0.10338315602057255</v>
      </c>
      <c r="W38" s="14">
        <f t="shared" si="13"/>
        <v>7.3834920469489612E-2</v>
      </c>
      <c r="X38" s="14">
        <f t="shared" si="14"/>
        <v>0.1416819653443781</v>
      </c>
      <c r="Y38" s="14">
        <f t="shared" si="15"/>
        <v>5.4941992874302362E-2</v>
      </c>
      <c r="Z38" s="14">
        <f t="shared" si="16"/>
        <v>0.38697763766944732</v>
      </c>
      <c r="AA38" s="14">
        <f t="shared" si="17"/>
        <v>-2.1829137609115307E-3</v>
      </c>
      <c r="AB38" s="14">
        <f t="shared" si="18"/>
        <v>0.23318742655381774</v>
      </c>
      <c r="AC38" s="14">
        <f t="shared" si="19"/>
        <v>-5.9899153182123403E-3</v>
      </c>
      <c r="AD38" s="14">
        <f t="shared" si="20"/>
        <v>0.32808818751957969</v>
      </c>
      <c r="AE38" s="14">
        <f t="shared" si="21"/>
        <v>0.83081317062935711</v>
      </c>
    </row>
    <row r="39" spans="1:31" ht="15.75" thickBot="1" x14ac:dyDescent="0.3">
      <c r="A39" s="8">
        <v>40787</v>
      </c>
      <c r="B39" s="9">
        <v>19.52</v>
      </c>
      <c r="C39" s="9">
        <v>45.304499999999997</v>
      </c>
      <c r="D39" s="9">
        <v>21.280200000000001</v>
      </c>
      <c r="E39" s="9">
        <v>0.22442000000000001</v>
      </c>
      <c r="F39" s="9">
        <v>2.3816799999999998</v>
      </c>
      <c r="G39" s="9">
        <v>4.25</v>
      </c>
      <c r="H39" s="9">
        <v>0.83499999999999996</v>
      </c>
      <c r="I39" s="9">
        <v>1.07</v>
      </c>
      <c r="J39" s="9">
        <v>0.22500000000000001</v>
      </c>
      <c r="K39" s="12">
        <v>0.69013999999999998</v>
      </c>
      <c r="L39" s="104">
        <f t="shared" si="2"/>
        <v>-3.7949728930507617E-2</v>
      </c>
      <c r="M39" s="104">
        <f t="shared" si="3"/>
        <v>-5.5372996776493905E-2</v>
      </c>
      <c r="N39" s="104">
        <f t="shared" si="4"/>
        <v>-5.6912658878587444E-2</v>
      </c>
      <c r="O39" s="104">
        <f t="shared" si="5"/>
        <v>-2.890523582864557E-2</v>
      </c>
      <c r="P39" s="104">
        <f t="shared" si="6"/>
        <v>-0.27945349702606059</v>
      </c>
      <c r="Q39" s="104">
        <f t="shared" si="7"/>
        <v>-7.0021881838074451E-2</v>
      </c>
      <c r="R39" s="104">
        <f t="shared" si="8"/>
        <v>-0.1565656565656566</v>
      </c>
      <c r="S39" s="104">
        <f t="shared" si="9"/>
        <v>-9.2592592592592674E-3</v>
      </c>
      <c r="T39" s="104">
        <f t="shared" si="10"/>
        <v>-4.2553191489361625E-2</v>
      </c>
      <c r="U39" s="104">
        <f t="shared" si="11"/>
        <v>-0.21621314677690456</v>
      </c>
      <c r="V39" s="14">
        <f t="shared" si="12"/>
        <v>-4.5222310614853121E-2</v>
      </c>
      <c r="W39" s="14">
        <f t="shared" si="13"/>
        <v>-6.3207667627954822E-2</v>
      </c>
      <c r="X39" s="14">
        <f t="shared" si="14"/>
        <v>-6.4092076415949134E-2</v>
      </c>
      <c r="Y39" s="14">
        <f t="shared" si="15"/>
        <v>-1.562619634530657E-2</v>
      </c>
      <c r="Z39" s="14">
        <f t="shared" si="16"/>
        <v>-0.26129954683771917</v>
      </c>
      <c r="AA39" s="14">
        <f t="shared" si="17"/>
        <v>-7.92636191283978E-2</v>
      </c>
      <c r="AB39" s="14">
        <f t="shared" si="18"/>
        <v>-0.17487523599986279</v>
      </c>
      <c r="AC39" s="14">
        <f t="shared" si="19"/>
        <v>-3.3940763362518354E-2</v>
      </c>
      <c r="AD39" s="14">
        <f t="shared" si="20"/>
        <v>-4.7798337303115217E-2</v>
      </c>
      <c r="AE39" s="14">
        <f t="shared" si="21"/>
        <v>-0.17849992688218105</v>
      </c>
    </row>
    <row r="40" spans="1:31" ht="15.75" thickBot="1" x14ac:dyDescent="0.3">
      <c r="A40" s="8">
        <v>40756</v>
      </c>
      <c r="B40" s="9">
        <v>20.29</v>
      </c>
      <c r="C40" s="9">
        <v>47.9602</v>
      </c>
      <c r="D40" s="9">
        <v>22.564399999999999</v>
      </c>
      <c r="E40" s="9">
        <v>0.2311</v>
      </c>
      <c r="F40" s="9">
        <v>3.30538</v>
      </c>
      <c r="G40" s="9">
        <v>4.57</v>
      </c>
      <c r="H40" s="9">
        <v>0.99</v>
      </c>
      <c r="I40" s="9">
        <v>1.08</v>
      </c>
      <c r="J40" s="9">
        <v>0.23499999999999999</v>
      </c>
      <c r="K40" s="12">
        <v>0.88051999999999997</v>
      </c>
      <c r="L40" s="104">
        <f t="shared" si="2"/>
        <v>-2.5924147863658147E-2</v>
      </c>
      <c r="M40" s="104">
        <f t="shared" si="3"/>
        <v>-2.1310287830709419E-2</v>
      </c>
      <c r="N40" s="104">
        <f t="shared" si="4"/>
        <v>-1.1668447886188871E-2</v>
      </c>
      <c r="O40" s="104">
        <f t="shared" si="5"/>
        <v>-0.21722047217423701</v>
      </c>
      <c r="P40" s="104">
        <f t="shared" si="6"/>
        <v>1.9555950376004827E-2</v>
      </c>
      <c r="Q40" s="104">
        <f t="shared" si="7"/>
        <v>-4.3572984749454414E-3</v>
      </c>
      <c r="R40" s="104">
        <f t="shared" si="8"/>
        <v>6.4516129032257993E-2</v>
      </c>
      <c r="S40" s="104">
        <f t="shared" si="9"/>
        <v>-1.8181818181818195E-2</v>
      </c>
      <c r="T40" s="104">
        <f t="shared" si="10"/>
        <v>-0.12962962962962973</v>
      </c>
      <c r="U40" s="104">
        <f t="shared" si="11"/>
        <v>-0.15909503299557831</v>
      </c>
      <c r="V40" s="14">
        <f t="shared" si="12"/>
        <v>-3.3196729548003651E-2</v>
      </c>
      <c r="W40" s="14">
        <f t="shared" si="13"/>
        <v>-2.9144958682170343E-2</v>
      </c>
      <c r="X40" s="14">
        <f t="shared" si="14"/>
        <v>-1.8847865423550565E-2</v>
      </c>
      <c r="Y40" s="14">
        <f t="shared" si="15"/>
        <v>-0.20394143269089801</v>
      </c>
      <c r="Z40" s="14">
        <f t="shared" si="16"/>
        <v>3.7709900564346276E-2</v>
      </c>
      <c r="AA40" s="14">
        <f t="shared" si="17"/>
        <v>-1.3599035765268795E-2</v>
      </c>
      <c r="AB40" s="14">
        <f t="shared" si="18"/>
        <v>4.6206549598051802E-2</v>
      </c>
      <c r="AC40" s="14">
        <f t="shared" si="19"/>
        <v>-4.2863322285077277E-2</v>
      </c>
      <c r="AD40" s="14">
        <f t="shared" si="20"/>
        <v>-0.13487477544338333</v>
      </c>
      <c r="AE40" s="14">
        <f t="shared" si="21"/>
        <v>-0.1213818131008548</v>
      </c>
    </row>
    <row r="41" spans="1:31" ht="15.75" thickBot="1" x14ac:dyDescent="0.3">
      <c r="A41" s="8">
        <v>40725</v>
      </c>
      <c r="B41" s="9">
        <v>20.83</v>
      </c>
      <c r="C41" s="9">
        <v>49.0045</v>
      </c>
      <c r="D41" s="9">
        <v>22.8308</v>
      </c>
      <c r="E41" s="9">
        <v>0.29522999999999999</v>
      </c>
      <c r="F41" s="9">
        <v>3.2419799999999999</v>
      </c>
      <c r="G41" s="9">
        <v>4.59</v>
      </c>
      <c r="H41" s="9">
        <v>0.93</v>
      </c>
      <c r="I41" s="9">
        <v>1.1000000000000001</v>
      </c>
      <c r="J41" s="9">
        <v>0.27</v>
      </c>
      <c r="K41" s="12">
        <v>1.04711</v>
      </c>
      <c r="L41" s="104">
        <f t="shared" si="2"/>
        <v>-5.3181818181818261E-2</v>
      </c>
      <c r="M41" s="104">
        <f t="shared" si="3"/>
        <v>-5.7935491808636205E-2</v>
      </c>
      <c r="N41" s="104">
        <f t="shared" si="4"/>
        <v>-6.3232657281541454E-2</v>
      </c>
      <c r="O41" s="104">
        <f t="shared" si="5"/>
        <v>-0.15967893433524033</v>
      </c>
      <c r="P41" s="104">
        <f t="shared" si="6"/>
        <v>-0.1160510523201758</v>
      </c>
      <c r="Q41" s="104">
        <f t="shared" si="7"/>
        <v>6.7441860465116285E-2</v>
      </c>
      <c r="R41" s="104">
        <f t="shared" si="8"/>
        <v>2.1978021978021997E-2</v>
      </c>
      <c r="S41" s="104">
        <f t="shared" si="9"/>
        <v>7.8431372549019676E-2</v>
      </c>
      <c r="T41" s="104">
        <f t="shared" si="10"/>
        <v>-3.571428571428574E-2</v>
      </c>
      <c r="U41" s="104">
        <f t="shared" si="11"/>
        <v>0.30952589387326312</v>
      </c>
      <c r="V41" s="14">
        <f t="shared" si="12"/>
        <v>-6.0454399866163765E-2</v>
      </c>
      <c r="W41" s="14">
        <f t="shared" si="13"/>
        <v>-6.5770162660097137E-2</v>
      </c>
      <c r="X41" s="14">
        <f t="shared" si="14"/>
        <v>-7.0412074818903145E-2</v>
      </c>
      <c r="Y41" s="14">
        <f t="shared" si="15"/>
        <v>-0.14639989485190133</v>
      </c>
      <c r="Z41" s="14">
        <f t="shared" si="16"/>
        <v>-9.7897102131834363E-2</v>
      </c>
      <c r="AA41" s="14">
        <f t="shared" si="17"/>
        <v>5.820012317479293E-2</v>
      </c>
      <c r="AB41" s="14">
        <f t="shared" si="18"/>
        <v>3.6684425438158023E-3</v>
      </c>
      <c r="AC41" s="14">
        <f t="shared" si="19"/>
        <v>5.3749868445760587E-2</v>
      </c>
      <c r="AD41" s="14">
        <f t="shared" si="20"/>
        <v>-4.0959431528039332E-2</v>
      </c>
      <c r="AE41" s="14">
        <f t="shared" si="21"/>
        <v>0.34723911376798661</v>
      </c>
    </row>
    <row r="42" spans="1:31" ht="15.75" thickBot="1" x14ac:dyDescent="0.3">
      <c r="A42" s="8">
        <v>40695</v>
      </c>
      <c r="B42" s="9">
        <v>22</v>
      </c>
      <c r="C42" s="9">
        <v>52.0182</v>
      </c>
      <c r="D42" s="9">
        <v>24.3719</v>
      </c>
      <c r="E42" s="9">
        <v>0.35132999999999998</v>
      </c>
      <c r="F42" s="9">
        <v>3.6676099999999998</v>
      </c>
      <c r="G42" s="9">
        <v>4.3</v>
      </c>
      <c r="H42" s="9">
        <v>0.91</v>
      </c>
      <c r="I42" s="9">
        <v>1.02</v>
      </c>
      <c r="J42" s="9">
        <v>0.28000000000000003</v>
      </c>
      <c r="K42" s="12">
        <v>0.79961000000000004</v>
      </c>
      <c r="L42" s="104">
        <f t="shared" si="2"/>
        <v>-5.8743786714866254E-3</v>
      </c>
      <c r="M42" s="104">
        <f t="shared" si="3"/>
        <v>3.3189531890551995E-2</v>
      </c>
      <c r="N42" s="104">
        <f t="shared" si="4"/>
        <v>-3.247717348154034E-2</v>
      </c>
      <c r="O42" s="104">
        <f t="shared" si="5"/>
        <v>-6.4068410677180498E-2</v>
      </c>
      <c r="P42" s="104">
        <f t="shared" si="6"/>
        <v>-5.8138161273754575E-2</v>
      </c>
      <c r="Q42" s="104">
        <f t="shared" si="7"/>
        <v>0</v>
      </c>
      <c r="R42" s="104">
        <f t="shared" si="8"/>
        <v>0</v>
      </c>
      <c r="S42" s="104">
        <f t="shared" si="9"/>
        <v>-6.8493150684931461E-2</v>
      </c>
      <c r="T42" s="104">
        <f t="shared" si="10"/>
        <v>-5.0847457627118502E-2</v>
      </c>
      <c r="U42" s="104">
        <f t="shared" si="11"/>
        <v>-0.26316128972806607</v>
      </c>
      <c r="V42" s="14">
        <f t="shared" si="12"/>
        <v>-1.3146960355832127E-2</v>
      </c>
      <c r="W42" s="14">
        <f t="shared" si="13"/>
        <v>2.535486103909107E-2</v>
      </c>
      <c r="X42" s="14">
        <f t="shared" si="14"/>
        <v>-3.9656591018902038E-2</v>
      </c>
      <c r="Y42" s="14">
        <f t="shared" si="15"/>
        <v>-5.0789371193841498E-2</v>
      </c>
      <c r="Z42" s="14">
        <f t="shared" si="16"/>
        <v>-3.9984211085413127E-2</v>
      </c>
      <c r="AA42" s="14">
        <f t="shared" si="17"/>
        <v>-9.2417372903233538E-3</v>
      </c>
      <c r="AB42" s="14">
        <f t="shared" si="18"/>
        <v>-1.8309579434206195E-2</v>
      </c>
      <c r="AC42" s="14">
        <f t="shared" si="19"/>
        <v>-9.317465478819055E-2</v>
      </c>
      <c r="AD42" s="14">
        <f t="shared" si="20"/>
        <v>-5.6092603440872094E-2</v>
      </c>
      <c r="AE42" s="14">
        <f t="shared" si="21"/>
        <v>-0.22544806983334256</v>
      </c>
    </row>
    <row r="43" spans="1:31" ht="15.75" thickBot="1" x14ac:dyDescent="0.3">
      <c r="A43" s="8">
        <v>40665</v>
      </c>
      <c r="B43" s="9">
        <v>22.13</v>
      </c>
      <c r="C43" s="9">
        <v>50.347200000000001</v>
      </c>
      <c r="D43" s="9">
        <v>25.19</v>
      </c>
      <c r="E43" s="9">
        <v>0.37537999999999999</v>
      </c>
      <c r="F43" s="9">
        <v>3.8940000000000001</v>
      </c>
      <c r="G43" s="9">
        <v>4.3</v>
      </c>
      <c r="H43" s="9">
        <v>0.91</v>
      </c>
      <c r="I43" s="9">
        <v>1.095</v>
      </c>
      <c r="J43" s="9">
        <v>0.29499999999999998</v>
      </c>
      <c r="K43" s="12">
        <v>1.0851900000000001</v>
      </c>
      <c r="L43" s="104">
        <f t="shared" si="2"/>
        <v>-8.6669418076764398E-2</v>
      </c>
      <c r="M43" s="104">
        <f t="shared" si="3"/>
        <v>-5.7532113079972885E-2</v>
      </c>
      <c r="N43" s="104">
        <f t="shared" si="4"/>
        <v>-2.2153901097408016E-2</v>
      </c>
      <c r="O43" s="104">
        <f t="shared" si="5"/>
        <v>-0.10508749344395177</v>
      </c>
      <c r="P43" s="104">
        <f t="shared" si="6"/>
        <v>-0.14000057421636034</v>
      </c>
      <c r="Q43" s="104">
        <f t="shared" si="7"/>
        <v>7.0257611241218388E-3</v>
      </c>
      <c r="R43" s="104">
        <f t="shared" si="8"/>
        <v>3.4090909090909123E-2</v>
      </c>
      <c r="S43" s="104">
        <f t="shared" si="9"/>
        <v>7.3529411764705843E-2</v>
      </c>
      <c r="T43" s="104">
        <f t="shared" si="10"/>
        <v>-6.3492063492063544E-2</v>
      </c>
      <c r="U43" s="104">
        <f t="shared" si="11"/>
        <v>-0.61872856821631339</v>
      </c>
      <c r="V43" s="14">
        <f t="shared" si="12"/>
        <v>-9.3941999761109896E-2</v>
      </c>
      <c r="W43" s="14">
        <f t="shared" si="13"/>
        <v>-6.5366783931433803E-2</v>
      </c>
      <c r="X43" s="14">
        <f t="shared" si="14"/>
        <v>-2.933331863476971E-2</v>
      </c>
      <c r="Y43" s="14">
        <f t="shared" si="15"/>
        <v>-9.1808453960612768E-2</v>
      </c>
      <c r="Z43" s="14">
        <f t="shared" si="16"/>
        <v>-0.12184662402801888</v>
      </c>
      <c r="AA43" s="14">
        <f t="shared" si="17"/>
        <v>-2.2159761662015149E-3</v>
      </c>
      <c r="AB43" s="14">
        <f t="shared" si="18"/>
        <v>1.5781329656702928E-2</v>
      </c>
      <c r="AC43" s="14">
        <f t="shared" si="19"/>
        <v>4.8847907661446754E-2</v>
      </c>
      <c r="AD43" s="14">
        <f t="shared" si="20"/>
        <v>-6.8737209305817143E-2</v>
      </c>
      <c r="AE43" s="14">
        <f t="shared" si="21"/>
        <v>-0.58101534832158985</v>
      </c>
    </row>
    <row r="44" spans="1:31" ht="15.75" thickBot="1" x14ac:dyDescent="0.3">
      <c r="A44" s="8">
        <v>40634</v>
      </c>
      <c r="B44" s="9">
        <v>24.23</v>
      </c>
      <c r="C44" s="9">
        <v>53.4206</v>
      </c>
      <c r="D44" s="9">
        <v>25.7607</v>
      </c>
      <c r="E44" s="9">
        <v>0.41946</v>
      </c>
      <c r="F44" s="9">
        <v>4.5279100000000003</v>
      </c>
      <c r="G44" s="9">
        <v>4.2699999999999996</v>
      </c>
      <c r="H44" s="9">
        <v>0.88</v>
      </c>
      <c r="I44" s="9">
        <v>1.02</v>
      </c>
      <c r="J44" s="9">
        <v>0.315</v>
      </c>
      <c r="K44" s="12">
        <v>2.8462399999999999</v>
      </c>
      <c r="L44" s="104">
        <f t="shared" si="2"/>
        <v>1.7639647207055933E-2</v>
      </c>
      <c r="M44" s="104">
        <f t="shared" si="3"/>
        <v>2.5001151242574432E-2</v>
      </c>
      <c r="N44" s="104">
        <f t="shared" si="4"/>
        <v>4.7578962778611497E-2</v>
      </c>
      <c r="O44" s="104">
        <f t="shared" si="5"/>
        <v>9.6521843783849166E-3</v>
      </c>
      <c r="P44" s="104">
        <f t="shared" si="6"/>
        <v>-5.8380332068942421E-2</v>
      </c>
      <c r="Q44" s="104">
        <f t="shared" si="7"/>
        <v>5.9553349875930348E-2</v>
      </c>
      <c r="R44" s="104">
        <f t="shared" si="8"/>
        <v>-2.222222222222224E-2</v>
      </c>
      <c r="S44" s="104">
        <f t="shared" si="9"/>
        <v>6.2500000000000056E-2</v>
      </c>
      <c r="T44" s="104">
        <f t="shared" si="10"/>
        <v>-1.5625000000000014E-2</v>
      </c>
      <c r="U44" s="104">
        <f t="shared" si="11"/>
        <v>0.11985269237730262</v>
      </c>
      <c r="V44" s="14">
        <f t="shared" si="12"/>
        <v>1.0367065522710432E-2</v>
      </c>
      <c r="W44" s="14">
        <f t="shared" si="13"/>
        <v>1.7166480391113507E-2</v>
      </c>
      <c r="X44" s="14">
        <f t="shared" si="14"/>
        <v>4.03995452412498E-2</v>
      </c>
      <c r="Y44" s="14">
        <f t="shared" si="15"/>
        <v>2.2931223861723915E-2</v>
      </c>
      <c r="Z44" s="14">
        <f t="shared" si="16"/>
        <v>-4.0226381880600973E-2</v>
      </c>
      <c r="AA44" s="14">
        <f t="shared" si="17"/>
        <v>5.0311612585606992E-2</v>
      </c>
      <c r="AB44" s="14">
        <f t="shared" si="18"/>
        <v>-4.0531801656428432E-2</v>
      </c>
      <c r="AC44" s="14">
        <f t="shared" si="19"/>
        <v>3.7818495896740967E-2</v>
      </c>
      <c r="AD44" s="14">
        <f t="shared" si="20"/>
        <v>-2.0870145813753606E-2</v>
      </c>
      <c r="AE44" s="14">
        <f t="shared" si="21"/>
        <v>0.15756591227202613</v>
      </c>
    </row>
    <row r="45" spans="1:31" ht="15.75" thickBot="1" x14ac:dyDescent="0.3">
      <c r="A45" s="8">
        <v>40603</v>
      </c>
      <c r="B45" s="9">
        <v>23.81</v>
      </c>
      <c r="C45" s="9">
        <v>52.117600000000003</v>
      </c>
      <c r="D45" s="9">
        <v>24.590699999999998</v>
      </c>
      <c r="E45" s="9">
        <v>0.41544999999999999</v>
      </c>
      <c r="F45" s="9">
        <v>4.8086399999999996</v>
      </c>
      <c r="G45" s="9">
        <v>4.03</v>
      </c>
      <c r="H45" s="9">
        <v>0.9</v>
      </c>
      <c r="I45" s="9">
        <v>0.96</v>
      </c>
      <c r="J45" s="9">
        <v>0.32</v>
      </c>
      <c r="K45" s="12">
        <v>2.54162</v>
      </c>
      <c r="L45" s="104">
        <f t="shared" si="2"/>
        <v>-1.3261500207210952E-2</v>
      </c>
      <c r="M45" s="104">
        <f t="shared" si="3"/>
        <v>-1.3368973833764241E-2</v>
      </c>
      <c r="N45" s="104">
        <f t="shared" si="4"/>
        <v>1.939445302345637E-3</v>
      </c>
      <c r="O45" s="104">
        <f t="shared" si="5"/>
        <v>-0.11143193241364567</v>
      </c>
      <c r="P45" s="104">
        <f t="shared" si="6"/>
        <v>-5.1785946687805416E-2</v>
      </c>
      <c r="Q45" s="104">
        <f t="shared" si="7"/>
        <v>4.9875311720699407E-3</v>
      </c>
      <c r="R45" s="104">
        <f t="shared" si="8"/>
        <v>-6.2499999999999944E-2</v>
      </c>
      <c r="S45" s="104">
        <f t="shared" si="9"/>
        <v>-3.0303030303030332E-2</v>
      </c>
      <c r="T45" s="104">
        <f t="shared" si="10"/>
        <v>-0.20000000000000004</v>
      </c>
      <c r="U45" s="104">
        <f t="shared" si="11"/>
        <v>7.6610921906504689E-2</v>
      </c>
      <c r="V45" s="14">
        <f t="shared" si="12"/>
        <v>-2.0534081891556453E-2</v>
      </c>
      <c r="W45" s="14">
        <f t="shared" si="13"/>
        <v>-2.1203644685225165E-2</v>
      </c>
      <c r="X45" s="14">
        <f t="shared" si="14"/>
        <v>-5.2399722350160577E-3</v>
      </c>
      <c r="Y45" s="14">
        <f t="shared" si="15"/>
        <v>-9.8152892930306671E-2</v>
      </c>
      <c r="Z45" s="14">
        <f t="shared" si="16"/>
        <v>-3.3631996499463968E-2</v>
      </c>
      <c r="AA45" s="14">
        <f t="shared" si="17"/>
        <v>-4.2542061182534131E-3</v>
      </c>
      <c r="AB45" s="14">
        <f t="shared" si="18"/>
        <v>-8.0809579434206136E-2</v>
      </c>
      <c r="AC45" s="14">
        <f t="shared" si="19"/>
        <v>-5.498453440628942E-2</v>
      </c>
      <c r="AD45" s="14">
        <f t="shared" si="20"/>
        <v>-0.20524514581375364</v>
      </c>
      <c r="AE45" s="14">
        <f t="shared" si="21"/>
        <v>0.11432414180122819</v>
      </c>
    </row>
    <row r="46" spans="1:31" ht="15.75" thickBot="1" x14ac:dyDescent="0.3">
      <c r="A46" s="8">
        <v>40575</v>
      </c>
      <c r="B46" s="9">
        <v>24.13</v>
      </c>
      <c r="C46" s="9">
        <v>52.823799999999999</v>
      </c>
      <c r="D46" s="9">
        <v>24.543099999999999</v>
      </c>
      <c r="E46" s="9">
        <v>0.46755000000000002</v>
      </c>
      <c r="F46" s="9">
        <v>5.0712599999999997</v>
      </c>
      <c r="G46" s="9">
        <v>4.01</v>
      </c>
      <c r="H46" s="9">
        <v>0.96</v>
      </c>
      <c r="I46" s="9">
        <v>0.99</v>
      </c>
      <c r="J46" s="9">
        <v>0.4</v>
      </c>
      <c r="K46" s="12">
        <v>2.36076</v>
      </c>
      <c r="L46" s="104">
        <f t="shared" si="2"/>
        <v>1.943388255175316E-2</v>
      </c>
      <c r="M46" s="104">
        <f t="shared" si="3"/>
        <v>1.2968982213912416E-2</v>
      </c>
      <c r="N46" s="104">
        <f t="shared" si="4"/>
        <v>4.665424259353227E-2</v>
      </c>
      <c r="O46" s="104">
        <f t="shared" si="5"/>
        <v>1.1553190108392314E-2</v>
      </c>
      <c r="P46" s="104">
        <f t="shared" si="6"/>
        <v>-9.8229448029489658E-2</v>
      </c>
      <c r="Q46" s="104">
        <f t="shared" si="7"/>
        <v>-3.1400966183574859E-2</v>
      </c>
      <c r="R46" s="104">
        <f t="shared" si="8"/>
        <v>0.21518987341772142</v>
      </c>
      <c r="S46" s="104">
        <f t="shared" si="9"/>
        <v>1.0204081632653071E-2</v>
      </c>
      <c r="T46" s="104">
        <f t="shared" si="10"/>
        <v>-5.8823529411764629E-2</v>
      </c>
      <c r="U46" s="104">
        <f t="shared" si="11"/>
        <v>-6.0607145841540408E-2</v>
      </c>
      <c r="V46" s="14">
        <f t="shared" si="12"/>
        <v>1.2161300867407659E-2</v>
      </c>
      <c r="W46" s="14">
        <f t="shared" si="13"/>
        <v>5.1343113624514915E-3</v>
      </c>
      <c r="X46" s="14">
        <f t="shared" si="14"/>
        <v>3.9474825056170573E-2</v>
      </c>
      <c r="Y46" s="14">
        <f t="shared" si="15"/>
        <v>2.4832229591731314E-2</v>
      </c>
      <c r="Z46" s="14">
        <f t="shared" si="16"/>
        <v>-8.0075497841148202E-2</v>
      </c>
      <c r="AA46" s="14">
        <f t="shared" si="17"/>
        <v>-4.0642703473898215E-2</v>
      </c>
      <c r="AB46" s="14">
        <f t="shared" si="18"/>
        <v>0.19688029398351523</v>
      </c>
      <c r="AC46" s="14">
        <f t="shared" si="19"/>
        <v>-1.4477422470606014E-2</v>
      </c>
      <c r="AD46" s="14">
        <f t="shared" si="20"/>
        <v>-6.4068675225518221E-2</v>
      </c>
      <c r="AE46" s="14">
        <f t="shared" si="21"/>
        <v>-2.2893925946816905E-2</v>
      </c>
    </row>
    <row r="47" spans="1:31" ht="15.75" thickBot="1" x14ac:dyDescent="0.3">
      <c r="A47" s="8">
        <v>40546</v>
      </c>
      <c r="B47" s="9">
        <v>23.67</v>
      </c>
      <c r="C47" s="9">
        <v>52.147500000000001</v>
      </c>
      <c r="D47" s="9">
        <v>23.449100000000001</v>
      </c>
      <c r="E47" s="9">
        <v>0.46221000000000001</v>
      </c>
      <c r="F47" s="9">
        <v>5.6236699999999997</v>
      </c>
      <c r="G47" s="9">
        <v>4.1399999999999997</v>
      </c>
      <c r="H47" s="9">
        <v>0.79</v>
      </c>
      <c r="I47" s="9">
        <v>0.98</v>
      </c>
      <c r="J47" s="9">
        <v>0.42499999999999999</v>
      </c>
      <c r="K47" s="12">
        <v>2.5130699999999999</v>
      </c>
      <c r="L47" s="104">
        <f t="shared" si="2"/>
        <v>1.3704496788008577E-2</v>
      </c>
      <c r="M47" s="104">
        <f t="shared" si="3"/>
        <v>3.2697380407316158E-2</v>
      </c>
      <c r="N47" s="104">
        <f t="shared" si="4"/>
        <v>4.008356471830176E-2</v>
      </c>
      <c r="O47" s="104">
        <f t="shared" si="5"/>
        <v>-0.10594220279314477</v>
      </c>
      <c r="P47" s="104">
        <f t="shared" si="6"/>
        <v>-3.4213251495391533E-2</v>
      </c>
      <c r="Q47" s="104">
        <f t="shared" si="7"/>
        <v>6.1538461538461479E-2</v>
      </c>
      <c r="R47" s="104">
        <f t="shared" si="8"/>
        <v>3.9473684210526348E-2</v>
      </c>
      <c r="S47" s="104">
        <f t="shared" si="9"/>
        <v>2.0833333333333353E-2</v>
      </c>
      <c r="T47" s="104">
        <f t="shared" si="10"/>
        <v>-3.4090909090909123E-2</v>
      </c>
      <c r="U47" s="104">
        <f t="shared" si="11"/>
        <v>-0.11409303702868108</v>
      </c>
      <c r="V47" s="14">
        <f t="shared" si="12"/>
        <v>6.4319151036630754E-3</v>
      </c>
      <c r="W47" s="14">
        <f t="shared" si="13"/>
        <v>2.4862709555855234E-2</v>
      </c>
      <c r="X47" s="14">
        <f t="shared" si="14"/>
        <v>3.2904147180940063E-2</v>
      </c>
      <c r="Y47" s="14">
        <f t="shared" si="15"/>
        <v>-9.2663163309805771E-2</v>
      </c>
      <c r="Z47" s="14">
        <f t="shared" si="16"/>
        <v>-1.6059301307050085E-2</v>
      </c>
      <c r="AA47" s="14">
        <f t="shared" si="17"/>
        <v>5.2296724248138124E-2</v>
      </c>
      <c r="AB47" s="14">
        <f t="shared" si="18"/>
        <v>2.1164104776320154E-2</v>
      </c>
      <c r="AC47" s="14">
        <f t="shared" si="19"/>
        <v>-3.8481707699257323E-3</v>
      </c>
      <c r="AD47" s="14">
        <f t="shared" si="20"/>
        <v>-3.9336054904662715E-2</v>
      </c>
      <c r="AE47" s="14">
        <f t="shared" si="21"/>
        <v>-7.6379817133957584E-2</v>
      </c>
    </row>
    <row r="48" spans="1:31" ht="15.75" thickBot="1" x14ac:dyDescent="0.3">
      <c r="A48" s="8">
        <v>40513</v>
      </c>
      <c r="B48" s="9">
        <v>23.35</v>
      </c>
      <c r="C48" s="9">
        <v>50.496400000000001</v>
      </c>
      <c r="D48" s="9">
        <v>22.545400000000001</v>
      </c>
      <c r="E48" s="9">
        <v>0.51698</v>
      </c>
      <c r="F48" s="9">
        <v>5.8228900000000001</v>
      </c>
      <c r="G48" s="9">
        <v>3.9</v>
      </c>
      <c r="H48" s="9">
        <v>0.76</v>
      </c>
      <c r="I48" s="9">
        <v>0.96</v>
      </c>
      <c r="J48" s="9">
        <v>0.44</v>
      </c>
      <c r="K48" s="12">
        <v>2.8367200000000001</v>
      </c>
      <c r="L48" s="104">
        <f t="shared" si="2"/>
        <v>3.0450132391880019E-2</v>
      </c>
      <c r="M48" s="104">
        <f t="shared" si="3"/>
        <v>4.8532883712527827E-2</v>
      </c>
      <c r="N48" s="104">
        <f t="shared" si="4"/>
        <v>1.1090631040312814E-2</v>
      </c>
      <c r="O48" s="104">
        <f t="shared" si="5"/>
        <v>4.3139628732849093E-2</v>
      </c>
      <c r="P48" s="104">
        <f t="shared" si="6"/>
        <v>-1.8320644147576698E-2</v>
      </c>
      <c r="Q48" s="104">
        <f t="shared" si="7"/>
        <v>-3.7037037037037014E-2</v>
      </c>
      <c r="R48" s="104">
        <f t="shared" si="8"/>
        <v>-5.0000000000000044E-2</v>
      </c>
      <c r="S48" s="104">
        <f t="shared" si="9"/>
        <v>-1.0309278350515474E-2</v>
      </c>
      <c r="T48" s="104">
        <f t="shared" si="10"/>
        <v>-0.14563106796116507</v>
      </c>
      <c r="U48" s="104">
        <f t="shared" si="11"/>
        <v>8.7590961023824354E-2</v>
      </c>
      <c r="V48" s="14">
        <f t="shared" si="12"/>
        <v>2.3177550707534519E-2</v>
      </c>
      <c r="W48" s="14">
        <f t="shared" si="13"/>
        <v>4.0698212861066903E-2</v>
      </c>
      <c r="X48" s="14">
        <f t="shared" si="14"/>
        <v>3.9112135029511193E-3</v>
      </c>
      <c r="Y48" s="14">
        <f t="shared" si="15"/>
        <v>5.6418668216188093E-2</v>
      </c>
      <c r="Z48" s="14">
        <f t="shared" si="16"/>
        <v>-1.6669395923524927E-4</v>
      </c>
      <c r="AA48" s="14">
        <f t="shared" si="17"/>
        <v>-4.627877432736037E-2</v>
      </c>
      <c r="AB48" s="14">
        <f t="shared" si="18"/>
        <v>-6.8309579434206236E-2</v>
      </c>
      <c r="AC48" s="14">
        <f t="shared" si="19"/>
        <v>-3.4990782453774558E-2</v>
      </c>
      <c r="AD48" s="14">
        <f t="shared" si="20"/>
        <v>-0.15087621377491867</v>
      </c>
      <c r="AE48" s="14">
        <f t="shared" si="21"/>
        <v>0.12530418091854786</v>
      </c>
    </row>
    <row r="49" spans="1:31" ht="15.75" thickBot="1" x14ac:dyDescent="0.3">
      <c r="A49" s="8">
        <v>40483</v>
      </c>
      <c r="B49" s="9">
        <v>22.66</v>
      </c>
      <c r="C49" s="9">
        <v>48.159100000000002</v>
      </c>
      <c r="D49" s="9">
        <v>22.298100000000002</v>
      </c>
      <c r="E49" s="9">
        <v>0.49559999999999998</v>
      </c>
      <c r="F49" s="9">
        <v>5.9315600000000002</v>
      </c>
      <c r="G49" s="9">
        <v>4.05</v>
      </c>
      <c r="H49" s="9">
        <v>0.8</v>
      </c>
      <c r="I49" s="9">
        <v>0.97</v>
      </c>
      <c r="J49" s="9">
        <v>0.51500000000000001</v>
      </c>
      <c r="K49" s="12">
        <v>2.60826</v>
      </c>
      <c r="L49" s="104">
        <f t="shared" si="2"/>
        <v>-8.6658605401047917E-2</v>
      </c>
      <c r="M49" s="104">
        <f t="shared" si="3"/>
        <v>-9.8156734139996892E-3</v>
      </c>
      <c r="N49" s="104">
        <f t="shared" si="4"/>
        <v>-7.9340371680904312E-2</v>
      </c>
      <c r="O49" s="104">
        <f t="shared" si="5"/>
        <v>-4.135556501218618E-2</v>
      </c>
      <c r="P49" s="104">
        <f t="shared" si="6"/>
        <v>-8.5196260932731041E-2</v>
      </c>
      <c r="Q49" s="104">
        <f t="shared" si="7"/>
        <v>9.975062344139661E-3</v>
      </c>
      <c r="R49" s="104">
        <f t="shared" si="8"/>
        <v>5.2631578947368467E-2</v>
      </c>
      <c r="S49" s="104">
        <f t="shared" si="9"/>
        <v>-2.0202020202020221E-2</v>
      </c>
      <c r="T49" s="104">
        <f t="shared" si="10"/>
        <v>0</v>
      </c>
      <c r="U49" s="104">
        <f t="shared" si="11"/>
        <v>-2.8367499748548155E-2</v>
      </c>
      <c r="V49" s="14">
        <f t="shared" si="12"/>
        <v>-9.3931187085393414E-2</v>
      </c>
      <c r="W49" s="14">
        <f t="shared" si="13"/>
        <v>-1.7650344265460614E-2</v>
      </c>
      <c r="X49" s="14">
        <f t="shared" si="14"/>
        <v>-8.6519789218266002E-2</v>
      </c>
      <c r="Y49" s="14">
        <f t="shared" si="15"/>
        <v>-2.8076525528847179E-2</v>
      </c>
      <c r="Z49" s="14">
        <f t="shared" si="16"/>
        <v>-6.7042310744389599E-2</v>
      </c>
      <c r="AA49" s="14">
        <f t="shared" si="17"/>
        <v>7.3332505381630726E-4</v>
      </c>
      <c r="AB49" s="14">
        <f t="shared" si="18"/>
        <v>3.4321999513162268E-2</v>
      </c>
      <c r="AC49" s="14">
        <f t="shared" si="19"/>
        <v>-4.488352430527931E-2</v>
      </c>
      <c r="AD49" s="14">
        <f t="shared" si="20"/>
        <v>-5.245145813753592E-3</v>
      </c>
      <c r="AE49" s="14">
        <f t="shared" si="21"/>
        <v>9.3457201461753479E-3</v>
      </c>
    </row>
    <row r="50" spans="1:31" ht="15.75" thickBot="1" x14ac:dyDescent="0.3">
      <c r="A50" s="8">
        <v>40452</v>
      </c>
      <c r="B50" s="9">
        <v>24.81</v>
      </c>
      <c r="C50" s="9">
        <v>48.636499999999998</v>
      </c>
      <c r="D50" s="9">
        <v>24.2197</v>
      </c>
      <c r="E50" s="9">
        <v>0.51698</v>
      </c>
      <c r="F50" s="9">
        <v>6.4839700000000002</v>
      </c>
      <c r="G50" s="9">
        <v>4.01</v>
      </c>
      <c r="H50" s="9">
        <v>0.76</v>
      </c>
      <c r="I50" s="9">
        <v>0.99</v>
      </c>
      <c r="J50" s="9">
        <v>0.51500000000000001</v>
      </c>
      <c r="K50" s="12">
        <v>2.6844100000000002</v>
      </c>
      <c r="L50" s="104">
        <f t="shared" si="2"/>
        <v>4.7719594594594551E-2</v>
      </c>
      <c r="M50" s="104">
        <f t="shared" si="3"/>
        <v>-4.4360654062741922E-2</v>
      </c>
      <c r="N50" s="104">
        <f t="shared" si="4"/>
        <v>4.737508037584796E-3</v>
      </c>
      <c r="O50" s="104">
        <f t="shared" si="5"/>
        <v>-3.2488677620990454E-2</v>
      </c>
      <c r="P50" s="104">
        <f t="shared" si="6"/>
        <v>1.3992472482242757E-3</v>
      </c>
      <c r="Q50" s="104">
        <f t="shared" si="7"/>
        <v>4.4270833333333315E-2</v>
      </c>
      <c r="R50" s="104">
        <f t="shared" si="8"/>
        <v>-1.2987012987012998E-2</v>
      </c>
      <c r="S50" s="104">
        <f t="shared" si="9"/>
        <v>1.0204081632653071E-2</v>
      </c>
      <c r="T50" s="104">
        <f t="shared" si="10"/>
        <v>-9.6153846153846229E-3</v>
      </c>
      <c r="U50" s="104">
        <f t="shared" si="11"/>
        <v>0.29954106677768866</v>
      </c>
      <c r="V50" s="14">
        <f t="shared" si="12"/>
        <v>4.0447012910249047E-2</v>
      </c>
      <c r="W50" s="14">
        <f t="shared" si="13"/>
        <v>-5.2195324914202847E-2</v>
      </c>
      <c r="X50" s="14">
        <f t="shared" si="14"/>
        <v>-2.4419094997768986E-3</v>
      </c>
      <c r="Y50" s="14">
        <f t="shared" si="15"/>
        <v>-1.9209638137651454E-2</v>
      </c>
      <c r="Z50" s="14">
        <f t="shared" si="16"/>
        <v>1.9553197436565726E-2</v>
      </c>
      <c r="AA50" s="14">
        <f t="shared" si="17"/>
        <v>3.5029096043009959E-2</v>
      </c>
      <c r="AB50" s="14">
        <f t="shared" si="18"/>
        <v>-3.1296592421219196E-2</v>
      </c>
      <c r="AC50" s="14">
        <f t="shared" si="19"/>
        <v>-1.4477422470606014E-2</v>
      </c>
      <c r="AD50" s="14">
        <f t="shared" si="20"/>
        <v>-1.4860530429138215E-2</v>
      </c>
      <c r="AE50" s="14">
        <f t="shared" si="21"/>
        <v>0.33725428667241214</v>
      </c>
    </row>
    <row r="51" spans="1:31" ht="15.75" thickBot="1" x14ac:dyDescent="0.3">
      <c r="A51" s="8">
        <v>40422</v>
      </c>
      <c r="B51" s="9">
        <v>23.68</v>
      </c>
      <c r="C51" s="9">
        <v>50.894199999999998</v>
      </c>
      <c r="D51" s="9">
        <v>24.105499999999999</v>
      </c>
      <c r="E51" s="9">
        <v>0.53434000000000004</v>
      </c>
      <c r="F51" s="9">
        <v>6.4749100000000004</v>
      </c>
      <c r="G51" s="9">
        <v>3.84</v>
      </c>
      <c r="H51" s="9">
        <v>0.77</v>
      </c>
      <c r="I51" s="9">
        <v>0.98</v>
      </c>
      <c r="J51" s="9">
        <v>0.52</v>
      </c>
      <c r="K51" s="12">
        <v>2.0656599999999998</v>
      </c>
      <c r="L51" s="104">
        <f t="shared" si="2"/>
        <v>4.8251438689685698E-2</v>
      </c>
      <c r="M51" s="104">
        <f t="shared" si="3"/>
        <v>1.7296002910317791E-2</v>
      </c>
      <c r="N51" s="104">
        <f t="shared" si="4"/>
        <v>9.2244117500464351E-2</v>
      </c>
      <c r="O51" s="104">
        <f t="shared" si="5"/>
        <v>5.8203782552728046E-2</v>
      </c>
      <c r="P51" s="104">
        <f t="shared" si="6"/>
        <v>5.9258786653317408E-2</v>
      </c>
      <c r="Q51" s="104">
        <f t="shared" si="7"/>
        <v>-1.5384615384615399E-2</v>
      </c>
      <c r="R51" s="104">
        <f t="shared" si="8"/>
        <v>0</v>
      </c>
      <c r="S51" s="104">
        <f t="shared" si="9"/>
        <v>0.12643678160919539</v>
      </c>
      <c r="T51" s="104">
        <f t="shared" si="10"/>
        <v>0.22352941176470595</v>
      </c>
      <c r="U51" s="104">
        <f t="shared" si="11"/>
        <v>6.8966409472207876E-2</v>
      </c>
      <c r="V51" s="14">
        <f t="shared" si="12"/>
        <v>4.0978857005340194E-2</v>
      </c>
      <c r="W51" s="14">
        <f t="shared" si="13"/>
        <v>9.4613320588568667E-3</v>
      </c>
      <c r="X51" s="14">
        <f t="shared" si="14"/>
        <v>8.5064699963102661E-2</v>
      </c>
      <c r="Y51" s="14">
        <f t="shared" si="15"/>
        <v>7.148282203606704E-2</v>
      </c>
      <c r="Z51" s="14">
        <f t="shared" si="16"/>
        <v>7.7412736841658863E-2</v>
      </c>
      <c r="AA51" s="14">
        <f t="shared" si="17"/>
        <v>-2.4626352674938755E-2</v>
      </c>
      <c r="AB51" s="14">
        <f t="shared" si="18"/>
        <v>-1.8309579434206195E-2</v>
      </c>
      <c r="AC51" s="14">
        <f t="shared" si="19"/>
        <v>0.1017552775059363</v>
      </c>
      <c r="AD51" s="14">
        <f t="shared" si="20"/>
        <v>0.21828426595095235</v>
      </c>
      <c r="AE51" s="14">
        <f t="shared" si="21"/>
        <v>0.10667962936693137</v>
      </c>
    </row>
    <row r="52" spans="1:31" ht="15.75" thickBot="1" x14ac:dyDescent="0.3">
      <c r="A52" s="8">
        <v>40392</v>
      </c>
      <c r="B52" s="9">
        <v>22.59</v>
      </c>
      <c r="C52" s="9">
        <v>50.0289</v>
      </c>
      <c r="D52" s="9">
        <v>22.069700000000001</v>
      </c>
      <c r="E52" s="9">
        <v>0.50495000000000001</v>
      </c>
      <c r="F52" s="9">
        <v>6.1126800000000001</v>
      </c>
      <c r="G52" s="9">
        <v>3.9</v>
      </c>
      <c r="H52" s="9">
        <v>0.77</v>
      </c>
      <c r="I52" s="9">
        <v>0.87</v>
      </c>
      <c r="J52" s="9">
        <v>0.42499999999999999</v>
      </c>
      <c r="K52" s="12">
        <v>1.9323900000000001</v>
      </c>
      <c r="L52" s="104">
        <f t="shared" si="2"/>
        <v>-1.9956616052060772E-2</v>
      </c>
      <c r="M52" s="104">
        <f t="shared" si="3"/>
        <v>-4.299995409053349E-2</v>
      </c>
      <c r="N52" s="104">
        <f t="shared" si="4"/>
        <v>-7.6801766942611954E-2</v>
      </c>
      <c r="O52" s="104">
        <f t="shared" si="5"/>
        <v>-0.10426977453745578</v>
      </c>
      <c r="P52" s="104">
        <f t="shared" si="6"/>
        <v>-2.4566633102640498E-2</v>
      </c>
      <c r="Q52" s="104">
        <f t="shared" si="7"/>
        <v>1.0362694300518144E-2</v>
      </c>
      <c r="R52" s="104">
        <f t="shared" si="8"/>
        <v>0.19379844961240308</v>
      </c>
      <c r="S52" s="104">
        <f t="shared" si="9"/>
        <v>-1.1363636363636374E-2</v>
      </c>
      <c r="T52" s="104">
        <f t="shared" si="10"/>
        <v>3.6585365853658569E-2</v>
      </c>
      <c r="U52" s="104">
        <f t="shared" si="11"/>
        <v>-7.7274593882209086E-2</v>
      </c>
      <c r="V52" s="14">
        <f t="shared" si="12"/>
        <v>-2.7229197736406273E-2</v>
      </c>
      <c r="W52" s="14">
        <f t="shared" si="13"/>
        <v>-5.0834624941994415E-2</v>
      </c>
      <c r="X52" s="14">
        <f t="shared" si="14"/>
        <v>-8.3981184479973645E-2</v>
      </c>
      <c r="Y52" s="14">
        <f t="shared" si="15"/>
        <v>-9.0990735054116784E-2</v>
      </c>
      <c r="Z52" s="14">
        <f t="shared" si="16"/>
        <v>-6.4126829142990491E-3</v>
      </c>
      <c r="AA52" s="14">
        <f t="shared" si="17"/>
        <v>1.12095701019479E-3</v>
      </c>
      <c r="AB52" s="14">
        <f t="shared" si="18"/>
        <v>0.17548887017819689</v>
      </c>
      <c r="AC52" s="14">
        <f t="shared" si="19"/>
        <v>-3.6045140466895456E-2</v>
      </c>
      <c r="AD52" s="14">
        <f t="shared" si="20"/>
        <v>3.1340220039904977E-2</v>
      </c>
      <c r="AE52" s="14">
        <f t="shared" si="21"/>
        <v>-3.9561373987485583E-2</v>
      </c>
    </row>
    <row r="53" spans="1:31" ht="15.75" thickBot="1" x14ac:dyDescent="0.3">
      <c r="A53" s="8">
        <v>40360</v>
      </c>
      <c r="B53" s="9">
        <v>23.05</v>
      </c>
      <c r="C53" s="9">
        <v>52.276800000000001</v>
      </c>
      <c r="D53" s="9">
        <v>23.9057</v>
      </c>
      <c r="E53" s="9">
        <v>0.56372999999999995</v>
      </c>
      <c r="F53" s="9">
        <v>6.2666300000000001</v>
      </c>
      <c r="G53" s="9">
        <v>3.86</v>
      </c>
      <c r="H53" s="9">
        <v>0.64500000000000002</v>
      </c>
      <c r="I53" s="9">
        <v>0.88</v>
      </c>
      <c r="J53" s="9">
        <v>0.41</v>
      </c>
      <c r="K53" s="12">
        <v>2.09422</v>
      </c>
      <c r="L53" s="104">
        <f t="shared" si="2"/>
        <v>6.6635816751503998E-2</v>
      </c>
      <c r="M53" s="104">
        <f t="shared" si="3"/>
        <v>8.0592584630585551E-2</v>
      </c>
      <c r="N53" s="104">
        <f t="shared" si="4"/>
        <v>7.9463918829218883E-2</v>
      </c>
      <c r="O53" s="104">
        <f t="shared" si="5"/>
        <v>6.297965417758751E-2</v>
      </c>
      <c r="P53" s="104">
        <f t="shared" si="6"/>
        <v>5.8103743176457313E-2</v>
      </c>
      <c r="Q53" s="104">
        <f t="shared" si="7"/>
        <v>-1.0256410256410265E-2</v>
      </c>
      <c r="R53" s="104">
        <f t="shared" si="8"/>
        <v>0.14159292035398244</v>
      </c>
      <c r="S53" s="104">
        <f t="shared" si="9"/>
        <v>0.11392405063291135</v>
      </c>
      <c r="T53" s="104">
        <f t="shared" si="10"/>
        <v>5.1282051282051183E-2</v>
      </c>
      <c r="U53" s="104">
        <f t="shared" si="11"/>
        <v>6.7961957214615371E-2</v>
      </c>
      <c r="V53" s="14">
        <f t="shared" si="12"/>
        <v>5.9363235067158494E-2</v>
      </c>
      <c r="W53" s="14">
        <f t="shared" si="13"/>
        <v>7.2757913779124633E-2</v>
      </c>
      <c r="X53" s="14">
        <f t="shared" si="14"/>
        <v>7.2284501291857192E-2</v>
      </c>
      <c r="Y53" s="14">
        <f t="shared" si="15"/>
        <v>7.625869366092651E-2</v>
      </c>
      <c r="Z53" s="14">
        <f t="shared" si="16"/>
        <v>7.6257693364798762E-2</v>
      </c>
      <c r="AA53" s="14">
        <f t="shared" si="17"/>
        <v>-1.9498147546733617E-2</v>
      </c>
      <c r="AB53" s="14">
        <f t="shared" si="18"/>
        <v>0.12328334091977625</v>
      </c>
      <c r="AC53" s="14">
        <f t="shared" si="19"/>
        <v>8.9242546529652259E-2</v>
      </c>
      <c r="AD53" s="14">
        <f t="shared" si="20"/>
        <v>4.6036905468297591E-2</v>
      </c>
      <c r="AE53" s="14">
        <f t="shared" si="21"/>
        <v>0.10567517710933888</v>
      </c>
    </row>
    <row r="54" spans="1:31" ht="15.75" thickBot="1" x14ac:dyDescent="0.3">
      <c r="A54" s="8">
        <v>40330</v>
      </c>
      <c r="B54" s="9">
        <v>21.61</v>
      </c>
      <c r="C54" s="9">
        <v>48.377899999999997</v>
      </c>
      <c r="D54" s="9">
        <v>22.145900000000001</v>
      </c>
      <c r="E54" s="9">
        <v>0.53032999999999997</v>
      </c>
      <c r="F54" s="9">
        <v>5.9225099999999999</v>
      </c>
      <c r="G54" s="9">
        <v>3.9</v>
      </c>
      <c r="H54" s="9">
        <v>0.56499999999999995</v>
      </c>
      <c r="I54" s="9">
        <v>0.79</v>
      </c>
      <c r="J54" s="9">
        <v>0.39</v>
      </c>
      <c r="K54" s="12">
        <v>1.96095</v>
      </c>
      <c r="L54" s="104">
        <f t="shared" si="2"/>
        <v>-3.1376064545047037E-2</v>
      </c>
      <c r="M54" s="104">
        <f t="shared" si="3"/>
        <v>-5.314405830912932E-2</v>
      </c>
      <c r="N54" s="104">
        <f t="shared" si="4"/>
        <v>-5.4809838626382237E-2</v>
      </c>
      <c r="O54" s="104">
        <f t="shared" si="5"/>
        <v>-9.3623421237032434E-2</v>
      </c>
      <c r="P54" s="104">
        <f t="shared" si="6"/>
        <v>-2.8231688207699657E-2</v>
      </c>
      <c r="Q54" s="104">
        <f t="shared" si="7"/>
        <v>8.3333333333333287E-2</v>
      </c>
      <c r="R54" s="104">
        <f t="shared" si="8"/>
        <v>8.6538461538461398E-2</v>
      </c>
      <c r="S54" s="104">
        <f t="shared" si="9"/>
        <v>-3.6585365853658437E-2</v>
      </c>
      <c r="T54" s="104">
        <f t="shared" si="10"/>
        <v>-0.17021276595744672</v>
      </c>
      <c r="U54" s="104">
        <f t="shared" si="11"/>
        <v>-0.33116978351995796</v>
      </c>
      <c r="V54" s="14">
        <f t="shared" si="12"/>
        <v>-3.8648646229392541E-2</v>
      </c>
      <c r="W54" s="14">
        <f t="shared" si="13"/>
        <v>-6.0978729160590245E-2</v>
      </c>
      <c r="X54" s="14">
        <f t="shared" si="14"/>
        <v>-6.1989256163743935E-2</v>
      </c>
      <c r="Y54" s="14">
        <f t="shared" si="15"/>
        <v>-8.0344381753693433E-2</v>
      </c>
      <c r="Z54" s="14">
        <f t="shared" si="16"/>
        <v>-1.0077738019358209E-2</v>
      </c>
      <c r="AA54" s="14">
        <f t="shared" si="17"/>
        <v>7.4091596043009939E-2</v>
      </c>
      <c r="AB54" s="14">
        <f t="shared" si="18"/>
        <v>6.8228882104255206E-2</v>
      </c>
      <c r="AC54" s="14">
        <f t="shared" si="19"/>
        <v>-6.1266869956917519E-2</v>
      </c>
      <c r="AD54" s="14">
        <f t="shared" si="20"/>
        <v>-0.17545791177120032</v>
      </c>
      <c r="AE54" s="14">
        <f t="shared" si="21"/>
        <v>-0.29345656362523448</v>
      </c>
    </row>
    <row r="55" spans="1:31" ht="15.75" thickBot="1" x14ac:dyDescent="0.3">
      <c r="A55" s="8">
        <v>40301</v>
      </c>
      <c r="B55" s="9">
        <v>22.31</v>
      </c>
      <c r="C55" s="9">
        <v>51.093200000000003</v>
      </c>
      <c r="D55" s="9">
        <v>23.430099999999999</v>
      </c>
      <c r="E55" s="9">
        <v>0.58511000000000002</v>
      </c>
      <c r="F55" s="9">
        <v>6.09457</v>
      </c>
      <c r="G55" s="9">
        <v>3.6</v>
      </c>
      <c r="H55" s="9">
        <v>0.52</v>
      </c>
      <c r="I55" s="9">
        <v>0.82</v>
      </c>
      <c r="J55" s="9">
        <v>0.47</v>
      </c>
      <c r="K55" s="12">
        <v>2.9319099999999998</v>
      </c>
      <c r="L55" s="104">
        <f t="shared" si="2"/>
        <v>-7.8099173553719037E-2</v>
      </c>
      <c r="M55" s="104">
        <f t="shared" si="3"/>
        <v>-0.12203001304242474</v>
      </c>
      <c r="N55" s="104">
        <f t="shared" si="4"/>
        <v>-0.12035636115167875</v>
      </c>
      <c r="O55" s="104">
        <f t="shared" si="5"/>
        <v>-0.10611546511450261</v>
      </c>
      <c r="P55" s="104">
        <f t="shared" si="6"/>
        <v>-0.14810108888609325</v>
      </c>
      <c r="Q55" s="104">
        <f t="shared" si="7"/>
        <v>-7.6923076923076886E-2</v>
      </c>
      <c r="R55" s="104">
        <f t="shared" si="8"/>
        <v>-0.15447154471544711</v>
      </c>
      <c r="S55" s="104">
        <f t="shared" si="9"/>
        <v>-2.3809523809523832E-2</v>
      </c>
      <c r="T55" s="104">
        <f t="shared" si="10"/>
        <v>-0.16071428571428584</v>
      </c>
      <c r="U55" s="104">
        <f t="shared" si="11"/>
        <v>3.2576076430591914E-3</v>
      </c>
      <c r="V55" s="14">
        <f t="shared" si="12"/>
        <v>-8.5371755238064534E-2</v>
      </c>
      <c r="W55" s="14">
        <f t="shared" si="13"/>
        <v>-0.12986468389388567</v>
      </c>
      <c r="X55" s="14">
        <f t="shared" si="14"/>
        <v>-0.12753577868904045</v>
      </c>
      <c r="Y55" s="14">
        <f t="shared" si="15"/>
        <v>-9.2836425631163608E-2</v>
      </c>
      <c r="Z55" s="14">
        <f t="shared" si="16"/>
        <v>-0.12994713869775179</v>
      </c>
      <c r="AA55" s="14">
        <f t="shared" si="17"/>
        <v>-8.6164814213400234E-2</v>
      </c>
      <c r="AB55" s="14">
        <f t="shared" si="18"/>
        <v>-0.1727811241496533</v>
      </c>
      <c r="AC55" s="14">
        <f t="shared" si="19"/>
        <v>-4.8491027912782918E-2</v>
      </c>
      <c r="AD55" s="14">
        <f t="shared" si="20"/>
        <v>-0.16595943152803944</v>
      </c>
      <c r="AE55" s="14">
        <f t="shared" si="21"/>
        <v>4.0970827537782695E-2</v>
      </c>
    </row>
    <row r="56" spans="1:31" ht="15.75" thickBot="1" x14ac:dyDescent="0.3">
      <c r="A56" s="8">
        <v>40269</v>
      </c>
      <c r="B56" s="9">
        <v>24.2</v>
      </c>
      <c r="C56" s="9">
        <v>58.194699999999997</v>
      </c>
      <c r="D56" s="9">
        <v>26.635899999999999</v>
      </c>
      <c r="E56" s="9">
        <v>0.65456999999999999</v>
      </c>
      <c r="F56" s="9">
        <v>7.1540999999999997</v>
      </c>
      <c r="G56" s="9">
        <v>3.9</v>
      </c>
      <c r="H56" s="9">
        <v>0.61499999999999999</v>
      </c>
      <c r="I56" s="9">
        <v>0.84</v>
      </c>
      <c r="J56" s="9">
        <v>0.56000000000000005</v>
      </c>
      <c r="K56" s="12">
        <v>2.92239</v>
      </c>
      <c r="L56" s="104">
        <f t="shared" si="2"/>
        <v>-4.5741324921135654E-2</v>
      </c>
      <c r="M56" s="104">
        <f t="shared" si="3"/>
        <v>3.9437937938831873E-2</v>
      </c>
      <c r="N56" s="104">
        <f t="shared" si="4"/>
        <v>1.7441260843490777E-2</v>
      </c>
      <c r="O56" s="104">
        <f t="shared" si="5"/>
        <v>6.0599186609848157E-2</v>
      </c>
      <c r="P56" s="104">
        <f t="shared" si="6"/>
        <v>-3.7834533446033805E-3</v>
      </c>
      <c r="Q56" s="104">
        <f t="shared" si="7"/>
        <v>-2.5000000000000022E-2</v>
      </c>
      <c r="R56" s="104">
        <f t="shared" si="8"/>
        <v>2.5000000000000022E-2</v>
      </c>
      <c r="S56" s="104">
        <f t="shared" si="9"/>
        <v>9.0909090909090842E-2</v>
      </c>
      <c r="T56" s="104">
        <f t="shared" si="10"/>
        <v>-7.4380165289256089E-2</v>
      </c>
      <c r="U56" s="104">
        <f t="shared" si="11"/>
        <v>8.480547007531751E-2</v>
      </c>
      <c r="V56" s="14">
        <f t="shared" si="12"/>
        <v>-5.3013906605481158E-2</v>
      </c>
      <c r="W56" s="14">
        <f t="shared" si="13"/>
        <v>3.1603267087370948E-2</v>
      </c>
      <c r="X56" s="14">
        <f t="shared" si="14"/>
        <v>1.0261843306129084E-2</v>
      </c>
      <c r="Y56" s="14">
        <f t="shared" si="15"/>
        <v>7.3878226093187158E-2</v>
      </c>
      <c r="Z56" s="14">
        <f t="shared" si="16"/>
        <v>1.4370496843738069E-2</v>
      </c>
      <c r="AA56" s="14">
        <f t="shared" si="17"/>
        <v>-3.4241737290323378E-2</v>
      </c>
      <c r="AB56" s="14">
        <f t="shared" si="18"/>
        <v>6.6904205657938275E-3</v>
      </c>
      <c r="AC56" s="14">
        <f t="shared" si="19"/>
        <v>6.6227586805831754E-2</v>
      </c>
      <c r="AD56" s="14">
        <f t="shared" si="20"/>
        <v>-7.9625311103009688E-2</v>
      </c>
      <c r="AE56" s="14">
        <f t="shared" si="21"/>
        <v>0.12251868997004101</v>
      </c>
    </row>
    <row r="57" spans="1:31" ht="15.75" thickBot="1" x14ac:dyDescent="0.3">
      <c r="A57" s="8">
        <v>40238</v>
      </c>
      <c r="B57" s="9">
        <v>25.36</v>
      </c>
      <c r="C57" s="9">
        <v>55.986699999999999</v>
      </c>
      <c r="D57" s="9">
        <v>26.179300000000001</v>
      </c>
      <c r="E57" s="9">
        <v>0.61717</v>
      </c>
      <c r="F57" s="9">
        <v>7.1812699999999996</v>
      </c>
      <c r="G57" s="9">
        <v>4</v>
      </c>
      <c r="H57" s="9">
        <v>0.6</v>
      </c>
      <c r="I57" s="9">
        <v>0.77</v>
      </c>
      <c r="J57" s="9">
        <v>0.60499999999999998</v>
      </c>
      <c r="K57" s="9">
        <v>2.6939299999999999</v>
      </c>
    </row>
    <row r="59" spans="1:31" ht="15.75" thickBot="1" x14ac:dyDescent="0.3"/>
    <row r="60" spans="1:31" ht="16.5" thickTop="1" thickBot="1" x14ac:dyDescent="0.3">
      <c r="I60" s="134" t="s">
        <v>22</v>
      </c>
      <c r="J60" s="134"/>
      <c r="K60" s="135"/>
      <c r="L60" s="20">
        <f>AVERAGE(L9:L56)</f>
        <v>7.2725816843455015E-3</v>
      </c>
      <c r="M60" s="20">
        <f t="shared" ref="M60:U60" si="22">AVERAGE(M9:M56)</f>
        <v>7.8346708514609245E-3</v>
      </c>
      <c r="N60" s="20">
        <f t="shared" si="22"/>
        <v>7.1794175373616946E-3</v>
      </c>
      <c r="O60" s="20">
        <f t="shared" si="22"/>
        <v>-1.3279039483338998E-2</v>
      </c>
      <c r="P60" s="20">
        <f t="shared" si="22"/>
        <v>-1.8153950188341449E-2</v>
      </c>
      <c r="Q60" s="20">
        <f t="shared" si="22"/>
        <v>9.2417372903233538E-3</v>
      </c>
      <c r="R60" s="20">
        <f t="shared" si="22"/>
        <v>1.8309579434206195E-2</v>
      </c>
      <c r="S60" s="20">
        <f t="shared" si="22"/>
        <v>2.4681504103259085E-2</v>
      </c>
      <c r="T60" s="20">
        <f t="shared" si="22"/>
        <v>5.245145813753592E-3</v>
      </c>
      <c r="U60" s="20">
        <f t="shared" si="22"/>
        <v>-3.7713219894723503E-2</v>
      </c>
    </row>
    <row r="61" spans="1:31" ht="16.5" thickTop="1" thickBot="1" x14ac:dyDescent="0.3">
      <c r="I61" s="134" t="s">
        <v>17</v>
      </c>
      <c r="J61" s="134"/>
      <c r="K61" s="135"/>
      <c r="L61" s="20">
        <f>_xlfn.STDEV.S(L9:L56)</f>
        <v>5.9064255721704664E-2</v>
      </c>
      <c r="M61" s="20">
        <f t="shared" ref="M61:U61" si="23">_xlfn.STDEV.S(M9:M56)</f>
        <v>4.8608019536265305E-2</v>
      </c>
      <c r="N61" s="20">
        <f t="shared" si="23"/>
        <v>6.1679582967645814E-2</v>
      </c>
      <c r="O61" s="20">
        <f t="shared" si="23"/>
        <v>0.16060876128219401</v>
      </c>
      <c r="P61" s="20">
        <f t="shared" si="23"/>
        <v>0.13647578744700736</v>
      </c>
      <c r="Q61" s="20">
        <f t="shared" si="23"/>
        <v>4.8455654952853096E-2</v>
      </c>
      <c r="R61" s="20">
        <f t="shared" si="23"/>
        <v>8.5161060725957485E-2</v>
      </c>
      <c r="S61" s="20">
        <f t="shared" si="23"/>
        <v>6.0499375383421115E-2</v>
      </c>
      <c r="T61" s="20">
        <f t="shared" si="23"/>
        <v>0.1201029267336117</v>
      </c>
      <c r="U61" s="20">
        <f t="shared" si="23"/>
        <v>0.23115139858649861</v>
      </c>
    </row>
    <row r="62" spans="1:31" ht="15.75" thickTop="1" x14ac:dyDescent="0.25"/>
  </sheetData>
  <mergeCells count="18">
    <mergeCell ref="F1:K2"/>
    <mergeCell ref="AB6:AC6"/>
    <mergeCell ref="AD6:AE6"/>
    <mergeCell ref="I60:K60"/>
    <mergeCell ref="I61:K61"/>
    <mergeCell ref="O6:Q6"/>
    <mergeCell ref="R6:S6"/>
    <mergeCell ref="T6:U6"/>
    <mergeCell ref="N4:R4"/>
    <mergeCell ref="V6:X6"/>
    <mergeCell ref="Y6:AA6"/>
    <mergeCell ref="L6:N6"/>
    <mergeCell ref="X4:AB4"/>
    <mergeCell ref="B6:D6"/>
    <mergeCell ref="E6:G6"/>
    <mergeCell ref="H6:I6"/>
    <mergeCell ref="J6:K6"/>
    <mergeCell ref="C4:J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8"/>
  <sheetViews>
    <sheetView topLeftCell="A22" workbookViewId="0">
      <selection activeCell="N45" sqref="N45"/>
    </sheetView>
  </sheetViews>
  <sheetFormatPr defaultRowHeight="15" x14ac:dyDescent="0.25"/>
  <cols>
    <col min="14" max="14" width="20.7109375" customWidth="1"/>
  </cols>
  <sheetData>
    <row r="3" spans="1:11" x14ac:dyDescent="0.25">
      <c r="A3" t="s">
        <v>24</v>
      </c>
    </row>
    <row r="4" spans="1:11" ht="15.75" thickBot="1" x14ac:dyDescent="0.3"/>
    <row r="5" spans="1:11" ht="16.5" thickTop="1" thickBot="1" x14ac:dyDescent="0.3">
      <c r="B5" s="7" t="s">
        <v>2</v>
      </c>
      <c r="C5" s="7" t="s">
        <v>1</v>
      </c>
      <c r="D5" s="7" t="s">
        <v>3</v>
      </c>
      <c r="E5" s="7" t="s">
        <v>4</v>
      </c>
      <c r="F5" s="7" t="s">
        <v>23</v>
      </c>
      <c r="G5" s="7" t="s">
        <v>6</v>
      </c>
      <c r="H5" s="7" t="s">
        <v>7</v>
      </c>
      <c r="I5" s="7" t="s">
        <v>8</v>
      </c>
      <c r="J5" s="7" t="s">
        <v>9</v>
      </c>
      <c r="K5" s="11" t="s">
        <v>10</v>
      </c>
    </row>
    <row r="6" spans="1:11" ht="16.5" thickTop="1" thickBot="1" x14ac:dyDescent="0.3">
      <c r="A6" s="7" t="s">
        <v>2</v>
      </c>
      <c r="B6">
        <f t="array" ref="B6:K15">MMULT(TRANSPOSE(PORTFOLIO!V9:AE56),PORTFOLIO!V9:AE56)</f>
        <v>0.16396355628606937</v>
      </c>
      <c r="C6">
        <v>9.622915877338617E-2</v>
      </c>
      <c r="D6">
        <v>0.15024861886005189</v>
      </c>
      <c r="E6">
        <v>0.16943135275366741</v>
      </c>
      <c r="F6">
        <v>0.12065472088694577</v>
      </c>
      <c r="G6">
        <v>4.3802600302615971E-2</v>
      </c>
      <c r="H6">
        <v>5.3286350338429753E-2</v>
      </c>
      <c r="I6">
        <v>4.1699379913890271E-2</v>
      </c>
      <c r="J6">
        <v>0.18526585602807599</v>
      </c>
      <c r="K6">
        <v>8.8154562002891151E-2</v>
      </c>
    </row>
    <row r="7" spans="1:11" ht="16.5" thickTop="1" thickBot="1" x14ac:dyDescent="0.3">
      <c r="A7" s="7" t="s">
        <v>1</v>
      </c>
      <c r="B7">
        <v>9.622915877338617E-2</v>
      </c>
      <c r="C7">
        <v>0.11104875947218358</v>
      </c>
      <c r="D7">
        <v>0.10636804608360675</v>
      </c>
      <c r="E7">
        <v>0.11737919978235144</v>
      </c>
      <c r="F7">
        <v>8.0972271791314207E-2</v>
      </c>
      <c r="G7">
        <v>1.4192535207971067E-2</v>
      </c>
      <c r="H7">
        <v>5.9540152352615824E-2</v>
      </c>
      <c r="I7">
        <v>4.0372619375058393E-2</v>
      </c>
      <c r="J7">
        <v>0.12559102065426817</v>
      </c>
      <c r="K7">
        <v>5.0705554056390954E-2</v>
      </c>
    </row>
    <row r="8" spans="1:11" ht="16.5" thickTop="1" thickBot="1" x14ac:dyDescent="0.3">
      <c r="A8" s="7" t="s">
        <v>3</v>
      </c>
      <c r="B8">
        <v>0.15024861886005189</v>
      </c>
      <c r="C8">
        <v>0.10636804608360675</v>
      </c>
      <c r="D8">
        <v>0.17880543488794715</v>
      </c>
      <c r="E8">
        <v>0.20261791097245527</v>
      </c>
      <c r="F8">
        <v>0.13359363701450386</v>
      </c>
      <c r="G8">
        <v>4.3573768792892834E-2</v>
      </c>
      <c r="H8">
        <v>7.789500401557875E-2</v>
      </c>
      <c r="I8">
        <v>6.9226460589922961E-2</v>
      </c>
      <c r="J8">
        <v>0.17139486402743395</v>
      </c>
      <c r="K8">
        <v>6.5992601737165479E-2</v>
      </c>
    </row>
    <row r="9" spans="1:11" ht="16.5" thickTop="1" thickBot="1" x14ac:dyDescent="0.3">
      <c r="A9" s="7" t="s">
        <v>4</v>
      </c>
      <c r="B9">
        <v>0.16943135275366741</v>
      </c>
      <c r="C9">
        <v>0.11737919978235144</v>
      </c>
      <c r="D9">
        <v>0.20261791097245527</v>
      </c>
      <c r="E9">
        <v>1.2123731874282369</v>
      </c>
      <c r="F9">
        <v>0.21052618313645646</v>
      </c>
      <c r="G9">
        <v>0.10285938387745147</v>
      </c>
      <c r="H9">
        <v>0.13401265804113999</v>
      </c>
      <c r="I9">
        <v>9.9666002192526928E-2</v>
      </c>
      <c r="J9">
        <v>0.27316168309379418</v>
      </c>
      <c r="K9">
        <v>-0.10060823126761961</v>
      </c>
    </row>
    <row r="10" spans="1:11" ht="16.5" thickTop="1" thickBot="1" x14ac:dyDescent="0.3">
      <c r="A10" s="7" t="s">
        <v>23</v>
      </c>
      <c r="B10">
        <v>0.12065472088694577</v>
      </c>
      <c r="C10">
        <v>8.0972271791314207E-2</v>
      </c>
      <c r="D10">
        <v>0.13359363701450386</v>
      </c>
      <c r="E10">
        <v>0.21052618313645646</v>
      </c>
      <c r="F10">
        <v>0.8754051062861945</v>
      </c>
      <c r="G10">
        <v>8.0504191095538441E-2</v>
      </c>
      <c r="H10">
        <v>0.19198111490178527</v>
      </c>
      <c r="I10">
        <v>4.9533205832438407E-2</v>
      </c>
      <c r="J10">
        <v>0.1716628009704616</v>
      </c>
      <c r="K10">
        <v>0.37951125951825404</v>
      </c>
    </row>
    <row r="11" spans="1:11" ht="16.5" thickTop="1" thickBot="1" x14ac:dyDescent="0.3">
      <c r="A11" s="7" t="s">
        <v>6</v>
      </c>
      <c r="B11">
        <v>4.3802600302615971E-2</v>
      </c>
      <c r="C11">
        <v>1.4192535207971067E-2</v>
      </c>
      <c r="D11">
        <v>4.3573768792892834E-2</v>
      </c>
      <c r="E11">
        <v>0.10285938387745147</v>
      </c>
      <c r="F11">
        <v>8.0504191095538441E-2</v>
      </c>
      <c r="G11">
        <v>0.11035367335476796</v>
      </c>
      <c r="H11">
        <v>3.9886327277687358E-2</v>
      </c>
      <c r="I11">
        <v>1.0895833266156376E-3</v>
      </c>
      <c r="J11">
        <v>6.311374914547413E-2</v>
      </c>
      <c r="K11">
        <v>-4.8247930478235487E-2</v>
      </c>
    </row>
    <row r="12" spans="1:11" ht="16.5" thickTop="1" thickBot="1" x14ac:dyDescent="0.3">
      <c r="A12" s="7" t="s">
        <v>7</v>
      </c>
      <c r="B12">
        <v>5.3286350338429753E-2</v>
      </c>
      <c r="C12">
        <v>5.9540152352615824E-2</v>
      </c>
      <c r="D12">
        <v>7.789500401557875E-2</v>
      </c>
      <c r="E12">
        <v>0.13401265804113999</v>
      </c>
      <c r="F12">
        <v>0.19198111490178527</v>
      </c>
      <c r="G12">
        <v>3.9886327277687358E-2</v>
      </c>
      <c r="H12">
        <v>0.34086309440660006</v>
      </c>
      <c r="I12">
        <v>2.6065867432702238E-2</v>
      </c>
      <c r="J12">
        <v>0.1711501224908184</v>
      </c>
      <c r="K12">
        <v>9.7394958736339909E-2</v>
      </c>
    </row>
    <row r="13" spans="1:11" ht="16.5" thickTop="1" thickBot="1" x14ac:dyDescent="0.3">
      <c r="A13" s="7" t="s">
        <v>8</v>
      </c>
      <c r="B13">
        <v>4.1699379913890271E-2</v>
      </c>
      <c r="C13">
        <v>4.0372619375058393E-2</v>
      </c>
      <c r="D13">
        <v>6.9226460589922961E-2</v>
      </c>
      <c r="E13">
        <v>9.9666002192526928E-2</v>
      </c>
      <c r="F13">
        <v>4.9533205832438407E-2</v>
      </c>
      <c r="G13">
        <v>1.0895833266156376E-3</v>
      </c>
      <c r="H13">
        <v>2.6065867432702238E-2</v>
      </c>
      <c r="I13">
        <v>0.17202819782385273</v>
      </c>
      <c r="J13">
        <v>6.9700449564735228E-2</v>
      </c>
      <c r="K13">
        <v>0.11802291706560945</v>
      </c>
    </row>
    <row r="14" spans="1:11" ht="16.5" thickTop="1" thickBot="1" x14ac:dyDescent="0.3">
      <c r="A14" s="7" t="s">
        <v>9</v>
      </c>
      <c r="B14">
        <v>0.18526585602807599</v>
      </c>
      <c r="C14">
        <v>0.12559102065426817</v>
      </c>
      <c r="D14">
        <v>0.17139486402743395</v>
      </c>
      <c r="E14">
        <v>0.27316168309379418</v>
      </c>
      <c r="F14">
        <v>0.1716628009704616</v>
      </c>
      <c r="G14">
        <v>6.311374914547413E-2</v>
      </c>
      <c r="H14">
        <v>0.1711501224908184</v>
      </c>
      <c r="I14">
        <v>6.9700449564735228E-2</v>
      </c>
      <c r="J14">
        <v>0.67796151146902739</v>
      </c>
      <c r="K14">
        <v>0.39852044421434457</v>
      </c>
    </row>
    <row r="15" spans="1:11" ht="15.75" thickTop="1" x14ac:dyDescent="0.25">
      <c r="A15" s="11" t="s">
        <v>10</v>
      </c>
      <c r="B15">
        <v>8.8154562002891151E-2</v>
      </c>
      <c r="C15">
        <v>5.0705554056390954E-2</v>
      </c>
      <c r="D15">
        <v>6.5992601737165479E-2</v>
      </c>
      <c r="E15">
        <v>-0.10060823126761961</v>
      </c>
      <c r="F15">
        <v>0.37951125951825404</v>
      </c>
      <c r="G15">
        <v>-4.8247930478235487E-2</v>
      </c>
      <c r="H15">
        <v>9.7394958736339909E-2</v>
      </c>
      <c r="I15">
        <v>0.11802291706560945</v>
      </c>
      <c r="J15">
        <v>0.39852044421434457</v>
      </c>
      <c r="K15">
        <v>2.5112555462192341</v>
      </c>
    </row>
    <row r="18" spans="1:14" ht="15.75" thickBot="1" x14ac:dyDescent="0.3">
      <c r="A18" s="15" t="s">
        <v>25</v>
      </c>
    </row>
    <row r="19" spans="1:14" ht="16.5" thickTop="1" thickBot="1" x14ac:dyDescent="0.3">
      <c r="B19" s="7" t="s">
        <v>2</v>
      </c>
      <c r="C19" s="7" t="s">
        <v>1</v>
      </c>
      <c r="D19" s="7" t="s">
        <v>3</v>
      </c>
      <c r="E19" s="7" t="s">
        <v>4</v>
      </c>
      <c r="F19" s="7" t="s">
        <v>23</v>
      </c>
      <c r="G19" s="7" t="s">
        <v>6</v>
      </c>
      <c r="H19" s="7" t="s">
        <v>7</v>
      </c>
      <c r="I19" s="7" t="s">
        <v>8</v>
      </c>
      <c r="J19" s="7" t="s">
        <v>9</v>
      </c>
      <c r="K19" s="11" t="s">
        <v>10</v>
      </c>
    </row>
    <row r="20" spans="1:14" ht="16.5" thickTop="1" thickBot="1" x14ac:dyDescent="0.3">
      <c r="A20" s="7" t="s">
        <v>2</v>
      </c>
      <c r="B20">
        <f>B6/47</f>
        <v>3.4885863039589228E-3</v>
      </c>
      <c r="C20">
        <f t="shared" ref="C20:K20" si="0">C6/47</f>
        <v>2.0474289100720464E-3</v>
      </c>
      <c r="D20">
        <f t="shared" si="0"/>
        <v>3.1967791246819552E-3</v>
      </c>
      <c r="E20">
        <f t="shared" si="0"/>
        <v>3.6049223990142001E-3</v>
      </c>
      <c r="F20">
        <f t="shared" si="0"/>
        <v>2.5671217209988465E-3</v>
      </c>
      <c r="G20">
        <f t="shared" si="0"/>
        <v>9.3197021920459508E-4</v>
      </c>
      <c r="H20">
        <f t="shared" si="0"/>
        <v>1.1337521348602074E-3</v>
      </c>
      <c r="I20">
        <f t="shared" si="0"/>
        <v>8.8722084923170794E-4</v>
      </c>
      <c r="J20">
        <f t="shared" si="0"/>
        <v>3.9418267240016172E-3</v>
      </c>
      <c r="K20">
        <f t="shared" si="0"/>
        <v>1.8756289787849182E-3</v>
      </c>
      <c r="M20" s="127" t="s">
        <v>26</v>
      </c>
      <c r="N20" s="127"/>
    </row>
    <row r="21" spans="1:14" ht="16.5" thickTop="1" thickBot="1" x14ac:dyDescent="0.3">
      <c r="A21" s="7" t="s">
        <v>1</v>
      </c>
      <c r="B21">
        <f t="shared" ref="B21:K21" si="1">B7/47</f>
        <v>2.0474289100720464E-3</v>
      </c>
      <c r="C21">
        <f t="shared" si="1"/>
        <v>2.3627395632379485E-3</v>
      </c>
      <c r="D21">
        <f t="shared" si="1"/>
        <v>2.2631499166724843E-3</v>
      </c>
      <c r="E21">
        <f t="shared" si="1"/>
        <v>2.497429782603222E-3</v>
      </c>
      <c r="F21">
        <f t="shared" si="1"/>
        <v>1.7228142934322171E-3</v>
      </c>
      <c r="G21">
        <f t="shared" si="1"/>
        <v>3.0196883421215037E-4</v>
      </c>
      <c r="H21">
        <f t="shared" si="1"/>
        <v>1.2668117521833155E-3</v>
      </c>
      <c r="I21">
        <f t="shared" si="1"/>
        <v>8.5899190159698709E-4</v>
      </c>
      <c r="J21">
        <f t="shared" si="1"/>
        <v>2.6721493756227269E-3</v>
      </c>
      <c r="K21">
        <f t="shared" si="1"/>
        <v>1.0788415756678926E-3</v>
      </c>
      <c r="M21" s="127"/>
      <c r="N21" s="127"/>
    </row>
    <row r="22" spans="1:14" ht="16.5" thickTop="1" thickBot="1" x14ac:dyDescent="0.3">
      <c r="A22" s="7" t="s">
        <v>3</v>
      </c>
      <c r="B22">
        <f t="shared" ref="B22:K22" si="2">B8/47</f>
        <v>3.1967791246819552E-3</v>
      </c>
      <c r="C22">
        <f t="shared" si="2"/>
        <v>2.2631499166724843E-3</v>
      </c>
      <c r="D22">
        <f t="shared" si="2"/>
        <v>3.8043709550627052E-3</v>
      </c>
      <c r="E22">
        <f t="shared" si="2"/>
        <v>4.3110193823926654E-3</v>
      </c>
      <c r="F22">
        <f t="shared" si="2"/>
        <v>2.8424178088192311E-3</v>
      </c>
      <c r="G22">
        <f t="shared" si="2"/>
        <v>9.2710146367857096E-4</v>
      </c>
      <c r="H22">
        <f t="shared" si="2"/>
        <v>1.6573405109697606E-3</v>
      </c>
      <c r="I22">
        <f t="shared" si="2"/>
        <v>1.4729034168068716E-3</v>
      </c>
      <c r="J22">
        <f t="shared" si="2"/>
        <v>3.6466992346262544E-3</v>
      </c>
      <c r="K22">
        <f t="shared" si="2"/>
        <v>1.4040979093013933E-3</v>
      </c>
      <c r="M22" s="127"/>
      <c r="N22" s="127"/>
    </row>
    <row r="23" spans="1:14" ht="16.5" thickTop="1" thickBot="1" x14ac:dyDescent="0.3">
      <c r="A23" s="7" t="s">
        <v>4</v>
      </c>
      <c r="B23">
        <f t="shared" ref="B23:K23" si="3">B9/47</f>
        <v>3.6049223990142001E-3</v>
      </c>
      <c r="C23">
        <f t="shared" si="3"/>
        <v>2.497429782603222E-3</v>
      </c>
      <c r="D23">
        <f t="shared" si="3"/>
        <v>4.3110193823926654E-3</v>
      </c>
      <c r="E23">
        <f t="shared" si="3"/>
        <v>2.5795174200600783E-2</v>
      </c>
      <c r="F23">
        <f t="shared" si="3"/>
        <v>4.4792804922650312E-3</v>
      </c>
      <c r="G23">
        <f t="shared" si="3"/>
        <v>2.1884975293074782E-3</v>
      </c>
      <c r="H23">
        <f t="shared" si="3"/>
        <v>2.8513331498114889E-3</v>
      </c>
      <c r="I23">
        <f t="shared" si="3"/>
        <v>2.1205532381388709E-3</v>
      </c>
      <c r="J23">
        <f t="shared" si="3"/>
        <v>5.8119507041232803E-3</v>
      </c>
      <c r="K23">
        <f t="shared" si="3"/>
        <v>-2.1406006652685025E-3</v>
      </c>
    </row>
    <row r="24" spans="1:14" ht="16.5" thickTop="1" thickBot="1" x14ac:dyDescent="0.3">
      <c r="A24" s="7" t="s">
        <v>23</v>
      </c>
      <c r="B24">
        <f t="shared" ref="B24:K24" si="4">B10/47</f>
        <v>2.5671217209988465E-3</v>
      </c>
      <c r="C24">
        <f t="shared" si="4"/>
        <v>1.7228142934322171E-3</v>
      </c>
      <c r="D24">
        <f t="shared" si="4"/>
        <v>2.8424178088192311E-3</v>
      </c>
      <c r="E24">
        <f t="shared" si="4"/>
        <v>4.4792804922650312E-3</v>
      </c>
      <c r="F24">
        <f t="shared" si="4"/>
        <v>1.8625640559280735E-2</v>
      </c>
      <c r="G24">
        <f t="shared" si="4"/>
        <v>1.7128551296923073E-3</v>
      </c>
      <c r="H24">
        <f t="shared" si="4"/>
        <v>4.0847045723784101E-3</v>
      </c>
      <c r="I24">
        <f t="shared" si="4"/>
        <v>1.0538979964348598E-3</v>
      </c>
      <c r="J24">
        <f t="shared" si="4"/>
        <v>3.6524000206481192E-3</v>
      </c>
      <c r="K24">
        <f t="shared" si="4"/>
        <v>8.0747076493245546E-3</v>
      </c>
    </row>
    <row r="25" spans="1:14" ht="16.5" thickTop="1" thickBot="1" x14ac:dyDescent="0.3">
      <c r="A25" s="7" t="s">
        <v>6</v>
      </c>
      <c r="B25">
        <f t="shared" ref="B25:K25" si="5">B11/47</f>
        <v>9.3197021920459508E-4</v>
      </c>
      <c r="C25">
        <f t="shared" si="5"/>
        <v>3.0196883421215037E-4</v>
      </c>
      <c r="D25">
        <f t="shared" si="5"/>
        <v>9.2710146367857096E-4</v>
      </c>
      <c r="E25">
        <f t="shared" si="5"/>
        <v>2.1884975293074782E-3</v>
      </c>
      <c r="F25">
        <f t="shared" si="5"/>
        <v>1.7128551296923073E-3</v>
      </c>
      <c r="G25">
        <f t="shared" si="5"/>
        <v>2.3479504969099569E-3</v>
      </c>
      <c r="H25">
        <f t="shared" si="5"/>
        <v>8.4864526122739061E-4</v>
      </c>
      <c r="I25">
        <f t="shared" si="5"/>
        <v>2.3182623970545483E-5</v>
      </c>
      <c r="J25">
        <f t="shared" si="5"/>
        <v>1.3428457264994496E-3</v>
      </c>
      <c r="K25">
        <f t="shared" si="5"/>
        <v>-1.0265517123028828E-3</v>
      </c>
    </row>
    <row r="26" spans="1:14" ht="16.5" thickTop="1" thickBot="1" x14ac:dyDescent="0.3">
      <c r="A26" s="7" t="s">
        <v>7</v>
      </c>
      <c r="B26">
        <f t="shared" ref="B26:K26" si="6">B12/47</f>
        <v>1.1337521348602074E-3</v>
      </c>
      <c r="C26">
        <f t="shared" si="6"/>
        <v>1.2668117521833155E-3</v>
      </c>
      <c r="D26">
        <f t="shared" si="6"/>
        <v>1.6573405109697606E-3</v>
      </c>
      <c r="E26">
        <f t="shared" si="6"/>
        <v>2.8513331498114889E-3</v>
      </c>
      <c r="F26">
        <f t="shared" si="6"/>
        <v>4.0847045723784101E-3</v>
      </c>
      <c r="G26">
        <f t="shared" si="6"/>
        <v>8.4864526122739061E-4</v>
      </c>
      <c r="H26">
        <f t="shared" si="6"/>
        <v>7.252406263970214E-3</v>
      </c>
      <c r="I26">
        <f t="shared" si="6"/>
        <v>5.5459292410004759E-4</v>
      </c>
      <c r="J26">
        <f t="shared" si="6"/>
        <v>3.6414919678897533E-3</v>
      </c>
      <c r="K26">
        <f t="shared" si="6"/>
        <v>2.0722331646029768E-3</v>
      </c>
    </row>
    <row r="27" spans="1:14" ht="16.5" thickTop="1" thickBot="1" x14ac:dyDescent="0.3">
      <c r="A27" s="7" t="s">
        <v>8</v>
      </c>
      <c r="B27">
        <f t="shared" ref="B27:K27" si="7">B13/47</f>
        <v>8.8722084923170794E-4</v>
      </c>
      <c r="C27">
        <f t="shared" si="7"/>
        <v>8.5899190159698709E-4</v>
      </c>
      <c r="D27">
        <f t="shared" si="7"/>
        <v>1.4729034168068716E-3</v>
      </c>
      <c r="E27">
        <f t="shared" si="7"/>
        <v>2.1205532381388709E-3</v>
      </c>
      <c r="F27">
        <f t="shared" si="7"/>
        <v>1.0538979964348598E-3</v>
      </c>
      <c r="G27">
        <f t="shared" si="7"/>
        <v>2.3182623970545483E-5</v>
      </c>
      <c r="H27">
        <f t="shared" si="7"/>
        <v>5.5459292410004759E-4</v>
      </c>
      <c r="I27">
        <f t="shared" si="7"/>
        <v>3.6601744217841007E-3</v>
      </c>
      <c r="J27">
        <f t="shared" si="7"/>
        <v>1.4829882886113878E-3</v>
      </c>
      <c r="K27">
        <f t="shared" si="7"/>
        <v>2.5111258950129673E-3</v>
      </c>
    </row>
    <row r="28" spans="1:14" ht="16.5" thickTop="1" thickBot="1" x14ac:dyDescent="0.3">
      <c r="A28" s="7" t="s">
        <v>9</v>
      </c>
      <c r="B28">
        <f t="shared" ref="B28:K28" si="8">B14/47</f>
        <v>3.9418267240016172E-3</v>
      </c>
      <c r="C28">
        <f t="shared" si="8"/>
        <v>2.6721493756227269E-3</v>
      </c>
      <c r="D28">
        <f t="shared" si="8"/>
        <v>3.6466992346262544E-3</v>
      </c>
      <c r="E28">
        <f t="shared" si="8"/>
        <v>5.8119507041232803E-3</v>
      </c>
      <c r="F28">
        <f t="shared" si="8"/>
        <v>3.6524000206481192E-3</v>
      </c>
      <c r="G28">
        <f t="shared" si="8"/>
        <v>1.3428457264994496E-3</v>
      </c>
      <c r="H28">
        <f t="shared" si="8"/>
        <v>3.6414919678897533E-3</v>
      </c>
      <c r="I28">
        <f t="shared" si="8"/>
        <v>1.4829882886113878E-3</v>
      </c>
      <c r="J28">
        <f t="shared" si="8"/>
        <v>1.4424713009979306E-2</v>
      </c>
      <c r="K28">
        <f t="shared" si="8"/>
        <v>8.479158387539246E-3</v>
      </c>
    </row>
    <row r="29" spans="1:14" ht="15.75" thickTop="1" x14ac:dyDescent="0.25">
      <c r="A29" s="11" t="s">
        <v>10</v>
      </c>
      <c r="B29">
        <f t="shared" ref="B29:K29" si="9">B15/47</f>
        <v>1.8756289787849182E-3</v>
      </c>
      <c r="C29">
        <f t="shared" si="9"/>
        <v>1.0788415756678926E-3</v>
      </c>
      <c r="D29">
        <f t="shared" si="9"/>
        <v>1.4040979093013933E-3</v>
      </c>
      <c r="E29">
        <f t="shared" si="9"/>
        <v>-2.1406006652685025E-3</v>
      </c>
      <c r="F29">
        <f t="shared" si="9"/>
        <v>8.0747076493245546E-3</v>
      </c>
      <c r="G29">
        <f t="shared" si="9"/>
        <v>-1.0265517123028828E-3</v>
      </c>
      <c r="H29">
        <f t="shared" si="9"/>
        <v>2.0722331646029768E-3</v>
      </c>
      <c r="I29">
        <f t="shared" si="9"/>
        <v>2.5111258950129673E-3</v>
      </c>
      <c r="J29">
        <f t="shared" si="9"/>
        <v>8.479158387539246E-3</v>
      </c>
      <c r="K29">
        <f t="shared" si="9"/>
        <v>5.3430969068494344E-2</v>
      </c>
    </row>
    <row r="32" spans="1:14" x14ac:dyDescent="0.25">
      <c r="A32" s="15" t="s">
        <v>29</v>
      </c>
    </row>
    <row r="33" spans="1:11" ht="15.75" thickBot="1" x14ac:dyDescent="0.3"/>
    <row r="34" spans="1:11" ht="16.5" thickTop="1" thickBot="1" x14ac:dyDescent="0.3">
      <c r="B34" s="7" t="s">
        <v>2</v>
      </c>
      <c r="C34" s="7" t="s">
        <v>1</v>
      </c>
      <c r="D34" s="7" t="s">
        <v>3</v>
      </c>
      <c r="E34" s="7" t="s">
        <v>4</v>
      </c>
      <c r="F34" s="7" t="s">
        <v>23</v>
      </c>
      <c r="G34" s="7" t="s">
        <v>6</v>
      </c>
      <c r="H34" s="7" t="s">
        <v>7</v>
      </c>
      <c r="I34" s="7" t="s">
        <v>8</v>
      </c>
      <c r="J34" s="7" t="s">
        <v>9</v>
      </c>
      <c r="K34" s="11" t="s">
        <v>10</v>
      </c>
    </row>
    <row r="35" spans="1:11" ht="16.5" thickTop="1" thickBot="1" x14ac:dyDescent="0.3">
      <c r="A35" s="7" t="s">
        <v>2</v>
      </c>
      <c r="B35">
        <f t="array" ref="B35:K44">MMULT(TRANSPOSE(PORTFOLIO!L61:U61),PORTFOLIO!L61:U61)</f>
        <v>3.4885863039589224E-3</v>
      </c>
      <c r="C35">
        <v>2.8709964960155904E-3</v>
      </c>
      <c r="D35">
        <v>3.643058661209132E-3</v>
      </c>
      <c r="E35">
        <v>9.4862369475177261E-3</v>
      </c>
      <c r="F35">
        <v>8.0608408095910536E-3</v>
      </c>
      <c r="G35">
        <v>2.8619971952980002E-3</v>
      </c>
      <c r="H35">
        <v>5.0299746682495724E-3</v>
      </c>
      <c r="I35">
        <v>3.573350578649789E-3</v>
      </c>
      <c r="J35">
        <v>7.0937899775192007E-3</v>
      </c>
      <c r="K35">
        <v>1.3652785316542636E-2</v>
      </c>
    </row>
    <row r="36" spans="1:11" ht="16.5" thickTop="1" thickBot="1" x14ac:dyDescent="0.3">
      <c r="A36" s="7" t="s">
        <v>1</v>
      </c>
      <c r="B36">
        <v>2.8709964960155904E-3</v>
      </c>
      <c r="C36">
        <v>2.3627395632379498E-3</v>
      </c>
      <c r="D36">
        <v>2.9981223738800244E-3</v>
      </c>
      <c r="E36">
        <v>7.8068738061002566E-3</v>
      </c>
      <c r="F36">
        <v>6.6338177424513254E-3</v>
      </c>
      <c r="G36">
        <v>2.3553334225908142E-3</v>
      </c>
      <c r="H36">
        <v>4.1395105034964172E-3</v>
      </c>
      <c r="I36">
        <v>2.9407548205691819E-3</v>
      </c>
      <c r="J36">
        <v>5.8379654090300378E-3</v>
      </c>
      <c r="K36">
        <v>1.1235811698327573E-2</v>
      </c>
    </row>
    <row r="37" spans="1:11" ht="16.5" thickTop="1" thickBot="1" x14ac:dyDescent="0.3">
      <c r="A37" s="7" t="s">
        <v>3</v>
      </c>
      <c r="B37">
        <v>3.643058661209132E-3</v>
      </c>
      <c r="C37">
        <v>2.9981223738800244E-3</v>
      </c>
      <c r="D37">
        <v>3.8043709550627035E-3</v>
      </c>
      <c r="E37">
        <v>9.9062814168359055E-3</v>
      </c>
      <c r="F37">
        <v>8.4177696549124856E-3</v>
      </c>
      <c r="G37">
        <v>2.9887245899161202E-3</v>
      </c>
      <c r="H37">
        <v>5.2526987106594186E-3</v>
      </c>
      <c r="I37">
        <v>3.7315762434524716E-3</v>
      </c>
      <c r="J37">
        <v>7.4078984341228891E-3</v>
      </c>
      <c r="K37">
        <v>1.4257321867203309E-2</v>
      </c>
    </row>
    <row r="38" spans="1:11" ht="16.5" thickTop="1" thickBot="1" x14ac:dyDescent="0.3">
      <c r="A38" s="7" t="s">
        <v>4</v>
      </c>
      <c r="B38">
        <v>9.4862369475177261E-3</v>
      </c>
      <c r="C38">
        <v>7.8068738061002566E-3</v>
      </c>
      <c r="D38">
        <v>9.9062814168359055E-3</v>
      </c>
      <c r="E38">
        <v>2.579517420060078E-2</v>
      </c>
      <c r="F38">
        <v>2.1919207166875856E-2</v>
      </c>
      <c r="G38">
        <v>7.7824027190951444E-3</v>
      </c>
      <c r="H38">
        <v>1.3677612472673734E-2</v>
      </c>
      <c r="I38">
        <v>9.716729738677727E-3</v>
      </c>
      <c r="J38">
        <v>1.9289582289051477E-2</v>
      </c>
      <c r="K38">
        <v>3.7124939795624229E-2</v>
      </c>
    </row>
    <row r="39" spans="1:11" ht="16.5" thickTop="1" thickBot="1" x14ac:dyDescent="0.3">
      <c r="A39" s="7" t="s">
        <v>23</v>
      </c>
      <c r="B39">
        <v>8.0608408095910536E-3</v>
      </c>
      <c r="C39">
        <v>6.6338177424513254E-3</v>
      </c>
      <c r="D39">
        <v>8.4177696549124856E-3</v>
      </c>
      <c r="E39">
        <v>2.1919207166875856E-2</v>
      </c>
      <c r="F39">
        <v>1.8625640559280732E-2</v>
      </c>
      <c r="G39">
        <v>6.6130236659511085E-3</v>
      </c>
      <c r="H39">
        <v>1.1622422822397459E-2</v>
      </c>
      <c r="I39">
        <v>8.2566998955044893E-3</v>
      </c>
      <c r="J39">
        <v>1.639114150065989E-2</v>
      </c>
      <c r="K39">
        <v>3.1546569141569461E-2</v>
      </c>
    </row>
    <row r="40" spans="1:11" ht="16.5" thickTop="1" thickBot="1" x14ac:dyDescent="0.3">
      <c r="A40" s="7" t="s">
        <v>6</v>
      </c>
      <c r="B40">
        <v>2.8619971952980002E-3</v>
      </c>
      <c r="C40">
        <v>2.3553334225908142E-3</v>
      </c>
      <c r="D40">
        <v>2.9887245899161202E-3</v>
      </c>
      <c r="E40">
        <v>7.7824027190951444E-3</v>
      </c>
      <c r="F40">
        <v>6.6130236659511085E-3</v>
      </c>
      <c r="G40">
        <v>2.3479504969099569E-3</v>
      </c>
      <c r="H40">
        <v>4.1265349739559648E-3</v>
      </c>
      <c r="I40">
        <v>2.9315368584421882E-3</v>
      </c>
      <c r="J40">
        <v>5.8196659766316843E-3</v>
      </c>
      <c r="K40">
        <v>1.1200592411776792E-2</v>
      </c>
    </row>
    <row r="41" spans="1:11" ht="16.5" thickTop="1" thickBot="1" x14ac:dyDescent="0.3">
      <c r="A41" s="7" t="s">
        <v>7</v>
      </c>
      <c r="B41">
        <v>5.0299746682495724E-3</v>
      </c>
      <c r="C41">
        <v>4.1395105034964172E-3</v>
      </c>
      <c r="D41">
        <v>5.2526987106594186E-3</v>
      </c>
      <c r="E41">
        <v>1.3677612472673734E-2</v>
      </c>
      <c r="F41">
        <v>1.1622422822397459E-2</v>
      </c>
      <c r="G41">
        <v>4.1265349739559648E-3</v>
      </c>
      <c r="H41">
        <v>7.2524062639702184E-3</v>
      </c>
      <c r="I41">
        <v>5.1521909809100234E-3</v>
      </c>
      <c r="J41">
        <v>1.0228092636926329E-2</v>
      </c>
      <c r="K41">
        <v>1.968509829191481E-2</v>
      </c>
    </row>
    <row r="42" spans="1:11" ht="16.5" thickTop="1" thickBot="1" x14ac:dyDescent="0.3">
      <c r="A42" s="7" t="s">
        <v>8</v>
      </c>
      <c r="B42">
        <v>3.573350578649789E-3</v>
      </c>
      <c r="C42">
        <v>2.9407548205691819E-3</v>
      </c>
      <c r="D42">
        <v>3.7315762434524716E-3</v>
      </c>
      <c r="E42">
        <v>9.716729738677727E-3</v>
      </c>
      <c r="F42">
        <v>8.2566998955044893E-3</v>
      </c>
      <c r="G42">
        <v>2.9315368584421882E-3</v>
      </c>
      <c r="H42">
        <v>5.1521909809100234E-3</v>
      </c>
      <c r="I42">
        <v>3.6601744217841007E-3</v>
      </c>
      <c r="J42">
        <v>7.2661520491042976E-3</v>
      </c>
      <c r="K42">
        <v>1.3984515233487376E-2</v>
      </c>
    </row>
    <row r="43" spans="1:11" ht="16.5" thickTop="1" thickBot="1" x14ac:dyDescent="0.3">
      <c r="A43" s="7" t="s">
        <v>9</v>
      </c>
      <c r="B43">
        <v>7.0937899775192007E-3</v>
      </c>
      <c r="C43">
        <v>5.8379654090300378E-3</v>
      </c>
      <c r="D43">
        <v>7.4078984341228891E-3</v>
      </c>
      <c r="E43">
        <v>1.9289582289051477E-2</v>
      </c>
      <c r="F43">
        <v>1.639114150065989E-2</v>
      </c>
      <c r="G43">
        <v>5.8196659766316843E-3</v>
      </c>
      <c r="H43">
        <v>1.0228092636926329E-2</v>
      </c>
      <c r="I43">
        <v>7.2661520491042976E-3</v>
      </c>
      <c r="J43">
        <v>1.4424713009979299E-2</v>
      </c>
      <c r="K43">
        <v>2.7761959488806116E-2</v>
      </c>
    </row>
    <row r="44" spans="1:11" ht="15.75" thickTop="1" x14ac:dyDescent="0.25">
      <c r="A44" s="11" t="s">
        <v>10</v>
      </c>
      <c r="B44">
        <v>1.3652785316542636E-2</v>
      </c>
      <c r="C44">
        <v>1.1235811698327573E-2</v>
      </c>
      <c r="D44">
        <v>1.4257321867203309E-2</v>
      </c>
      <c r="E44">
        <v>3.7124939795624229E-2</v>
      </c>
      <c r="F44">
        <v>3.1546569141569461E-2</v>
      </c>
      <c r="G44">
        <v>1.1200592411776792E-2</v>
      </c>
      <c r="H44">
        <v>1.968509829191481E-2</v>
      </c>
      <c r="I44">
        <v>1.3984515233487376E-2</v>
      </c>
      <c r="J44">
        <v>2.7761959488806116E-2</v>
      </c>
      <c r="K44">
        <v>5.3430969068494351E-2</v>
      </c>
    </row>
    <row r="47" spans="1:11" ht="15.75" thickBot="1" x14ac:dyDescent="0.3">
      <c r="A47" s="15" t="s">
        <v>30</v>
      </c>
    </row>
    <row r="48" spans="1:11" ht="16.5" thickTop="1" thickBot="1" x14ac:dyDescent="0.3">
      <c r="B48" s="7" t="s">
        <v>2</v>
      </c>
      <c r="C48" s="7" t="s">
        <v>1</v>
      </c>
      <c r="D48" s="7" t="s">
        <v>3</v>
      </c>
      <c r="E48" s="7" t="s">
        <v>4</v>
      </c>
      <c r="F48" s="7" t="s">
        <v>23</v>
      </c>
      <c r="G48" s="7" t="s">
        <v>6</v>
      </c>
      <c r="H48" s="7" t="s">
        <v>7</v>
      </c>
      <c r="I48" s="7" t="s">
        <v>8</v>
      </c>
      <c r="J48" s="7" t="s">
        <v>9</v>
      </c>
      <c r="K48" s="11" t="s">
        <v>10</v>
      </c>
    </row>
    <row r="49" spans="1:11" ht="16.5" thickTop="1" thickBot="1" x14ac:dyDescent="0.3">
      <c r="A49" s="7" t="s">
        <v>2</v>
      </c>
      <c r="B49">
        <f>B20/B35</f>
        <v>1.0000000000000002</v>
      </c>
      <c r="C49">
        <f t="shared" ref="C49:K49" si="10">C20/C35</f>
        <v>0.71314225319100777</v>
      </c>
      <c r="D49">
        <f t="shared" si="10"/>
        <v>0.87749866855587322</v>
      </c>
      <c r="E49">
        <f t="shared" si="10"/>
        <v>0.38001606105332464</v>
      </c>
      <c r="F49">
        <f t="shared" si="10"/>
        <v>0.31846823199192825</v>
      </c>
      <c r="G49">
        <f t="shared" si="10"/>
        <v>0.32563631464619774</v>
      </c>
      <c r="H49">
        <f t="shared" si="10"/>
        <v>0.22539917387988603</v>
      </c>
      <c r="I49">
        <f t="shared" si="10"/>
        <v>0.24828821849518876</v>
      </c>
      <c r="J49">
        <f t="shared" si="10"/>
        <v>0.55567288240751245</v>
      </c>
      <c r="K49">
        <f t="shared" si="10"/>
        <v>0.1373806835234038</v>
      </c>
    </row>
    <row r="50" spans="1:11" ht="16.5" thickTop="1" thickBot="1" x14ac:dyDescent="0.3">
      <c r="A50" s="7" t="s">
        <v>1</v>
      </c>
      <c r="B50">
        <f t="shared" ref="B50:K50" si="11">B21/B36</f>
        <v>0.71314225319100777</v>
      </c>
      <c r="C50">
        <f t="shared" si="11"/>
        <v>0.99999999999999944</v>
      </c>
      <c r="D50">
        <f t="shared" si="11"/>
        <v>0.75485575118257286</v>
      </c>
      <c r="E50">
        <f t="shared" si="11"/>
        <v>0.31990139006112045</v>
      </c>
      <c r="F50">
        <f t="shared" si="11"/>
        <v>0.2597017826413186</v>
      </c>
      <c r="G50">
        <f t="shared" si="11"/>
        <v>0.12820640649678863</v>
      </c>
      <c r="H50">
        <f t="shared" si="11"/>
        <v>0.30602936050368978</v>
      </c>
      <c r="I50">
        <f t="shared" si="11"/>
        <v>0.29209912216712086</v>
      </c>
      <c r="J50">
        <f t="shared" si="11"/>
        <v>0.45771928889635155</v>
      </c>
      <c r="K50">
        <f t="shared" si="11"/>
        <v>9.6018125315189815E-2</v>
      </c>
    </row>
    <row r="51" spans="1:11" ht="16.5" thickTop="1" thickBot="1" x14ac:dyDescent="0.3">
      <c r="A51" s="7" t="s">
        <v>3</v>
      </c>
      <c r="B51">
        <f t="shared" ref="B51:K51" si="12">B22/B37</f>
        <v>0.87749866855587322</v>
      </c>
      <c r="C51">
        <f t="shared" si="12"/>
        <v>0.75485575118257286</v>
      </c>
      <c r="D51">
        <f t="shared" si="12"/>
        <v>1.0000000000000004</v>
      </c>
      <c r="E51">
        <f t="shared" si="12"/>
        <v>0.43518038716990309</v>
      </c>
      <c r="F51">
        <f t="shared" si="12"/>
        <v>0.33766875613666125</v>
      </c>
      <c r="G51">
        <f t="shared" si="12"/>
        <v>0.31019969749189585</v>
      </c>
      <c r="H51">
        <f t="shared" si="12"/>
        <v>0.31552171602884488</v>
      </c>
      <c r="I51">
        <f t="shared" si="12"/>
        <v>0.39471347246120703</v>
      </c>
      <c r="J51">
        <f t="shared" si="12"/>
        <v>0.49227176466520106</v>
      </c>
      <c r="K51">
        <f t="shared" si="12"/>
        <v>9.8482584764484848E-2</v>
      </c>
    </row>
    <row r="52" spans="1:11" ht="16.5" thickTop="1" thickBot="1" x14ac:dyDescent="0.3">
      <c r="A52" s="7" t="s">
        <v>4</v>
      </c>
      <c r="B52">
        <f t="shared" ref="B52:K52" si="13">B23/B38</f>
        <v>0.38001606105332464</v>
      </c>
      <c r="C52">
        <f t="shared" si="13"/>
        <v>0.31990139006112045</v>
      </c>
      <c r="D52">
        <f t="shared" si="13"/>
        <v>0.43518038716990309</v>
      </c>
      <c r="E52">
        <f t="shared" si="13"/>
        <v>1.0000000000000002</v>
      </c>
      <c r="F52">
        <f t="shared" si="13"/>
        <v>0.20435412915089771</v>
      </c>
      <c r="G52">
        <f t="shared" si="13"/>
        <v>0.28121103575605422</v>
      </c>
      <c r="H52">
        <f t="shared" si="13"/>
        <v>0.2084671689235324</v>
      </c>
      <c r="I52">
        <f t="shared" si="13"/>
        <v>0.21823733860765385</v>
      </c>
      <c r="J52">
        <f t="shared" si="13"/>
        <v>0.30129997721215923</v>
      </c>
      <c r="K52">
        <f t="shared" si="13"/>
        <v>-5.7659370683230217E-2</v>
      </c>
    </row>
    <row r="53" spans="1:11" ht="16.5" thickTop="1" thickBot="1" x14ac:dyDescent="0.3">
      <c r="A53" s="7" t="s">
        <v>23</v>
      </c>
      <c r="B53">
        <f t="shared" ref="B53:K53" si="14">B24/B39</f>
        <v>0.31846823199192825</v>
      </c>
      <c r="C53">
        <f t="shared" si="14"/>
        <v>0.2597017826413186</v>
      </c>
      <c r="D53">
        <f t="shared" si="14"/>
        <v>0.33766875613666125</v>
      </c>
      <c r="E53">
        <f t="shared" si="14"/>
        <v>0.20435412915089771</v>
      </c>
      <c r="F53">
        <f t="shared" si="14"/>
        <v>1.0000000000000002</v>
      </c>
      <c r="G53">
        <f t="shared" si="14"/>
        <v>0.25901239980606638</v>
      </c>
      <c r="H53">
        <f t="shared" si="14"/>
        <v>0.35145035030964583</v>
      </c>
      <c r="I53">
        <f t="shared" si="14"/>
        <v>0.12764155289314486</v>
      </c>
      <c r="J53">
        <f t="shared" si="14"/>
        <v>0.22282767923765878</v>
      </c>
      <c r="K53">
        <f t="shared" si="14"/>
        <v>0.25596151559582347</v>
      </c>
    </row>
    <row r="54" spans="1:11" ht="16.5" thickTop="1" thickBot="1" x14ac:dyDescent="0.3">
      <c r="A54" s="7" t="s">
        <v>6</v>
      </c>
      <c r="B54">
        <f t="shared" ref="B54:K54" si="15">B25/B40</f>
        <v>0.32563631464619774</v>
      </c>
      <c r="C54">
        <f t="shared" si="15"/>
        <v>0.12820640649678863</v>
      </c>
      <c r="D54">
        <f t="shared" si="15"/>
        <v>0.31019969749189585</v>
      </c>
      <c r="E54">
        <f t="shared" si="15"/>
        <v>0.28121103575605422</v>
      </c>
      <c r="F54">
        <f t="shared" si="15"/>
        <v>0.25901239980606638</v>
      </c>
      <c r="G54">
        <f t="shared" si="15"/>
        <v>1</v>
      </c>
      <c r="H54">
        <f t="shared" si="15"/>
        <v>0.20565565700605806</v>
      </c>
      <c r="I54">
        <f t="shared" si="15"/>
        <v>7.9080104020471612E-3</v>
      </c>
      <c r="J54">
        <f t="shared" si="15"/>
        <v>0.23074274913569251</v>
      </c>
      <c r="K54">
        <f t="shared" si="15"/>
        <v>-9.1651555075204907E-2</v>
      </c>
    </row>
    <row r="55" spans="1:11" ht="16.5" thickTop="1" thickBot="1" x14ac:dyDescent="0.3">
      <c r="A55" s="7" t="s">
        <v>7</v>
      </c>
      <c r="B55">
        <f t="shared" ref="B55:K55" si="16">B26/B41</f>
        <v>0.22539917387988603</v>
      </c>
      <c r="C55">
        <f t="shared" si="16"/>
        <v>0.30602936050368978</v>
      </c>
      <c r="D55">
        <f t="shared" si="16"/>
        <v>0.31552171602884488</v>
      </c>
      <c r="E55">
        <f t="shared" si="16"/>
        <v>0.2084671689235324</v>
      </c>
      <c r="F55">
        <f t="shared" si="16"/>
        <v>0.35145035030964583</v>
      </c>
      <c r="G55">
        <f t="shared" si="16"/>
        <v>0.20565565700605806</v>
      </c>
      <c r="H55">
        <f t="shared" si="16"/>
        <v>0.99999999999999944</v>
      </c>
      <c r="I55">
        <f t="shared" si="16"/>
        <v>0.10764215188352562</v>
      </c>
      <c r="J55">
        <f t="shared" si="16"/>
        <v>0.3560284499910501</v>
      </c>
      <c r="K55">
        <f t="shared" si="16"/>
        <v>0.10526912966719083</v>
      </c>
    </row>
    <row r="56" spans="1:11" ht="16.5" thickTop="1" thickBot="1" x14ac:dyDescent="0.3">
      <c r="A56" s="7" t="s">
        <v>8</v>
      </c>
      <c r="B56">
        <f t="shared" ref="B56:K56" si="17">B27/B42</f>
        <v>0.24828821849518876</v>
      </c>
      <c r="C56">
        <f t="shared" si="17"/>
        <v>0.29209912216712086</v>
      </c>
      <c r="D56">
        <f t="shared" si="17"/>
        <v>0.39471347246120703</v>
      </c>
      <c r="E56">
        <f t="shared" si="17"/>
        <v>0.21823733860765385</v>
      </c>
      <c r="F56">
        <f t="shared" si="17"/>
        <v>0.12764155289314486</v>
      </c>
      <c r="G56">
        <f t="shared" si="17"/>
        <v>7.9080104020471612E-3</v>
      </c>
      <c r="H56">
        <f t="shared" si="17"/>
        <v>0.10764215188352562</v>
      </c>
      <c r="I56">
        <f t="shared" si="17"/>
        <v>1</v>
      </c>
      <c r="J56">
        <f t="shared" si="17"/>
        <v>0.20409541096710143</v>
      </c>
      <c r="K56">
        <f t="shared" si="17"/>
        <v>0.17956474379603915</v>
      </c>
    </row>
    <row r="57" spans="1:11" ht="16.5" thickTop="1" thickBot="1" x14ac:dyDescent="0.3">
      <c r="A57" s="7" t="s">
        <v>9</v>
      </c>
      <c r="B57">
        <f t="shared" ref="B57:K57" si="18">B28/B43</f>
        <v>0.55567288240751245</v>
      </c>
      <c r="C57">
        <f t="shared" si="18"/>
        <v>0.45771928889635155</v>
      </c>
      <c r="D57">
        <f t="shared" si="18"/>
        <v>0.49227176466520106</v>
      </c>
      <c r="E57">
        <f t="shared" si="18"/>
        <v>0.30129997721215923</v>
      </c>
      <c r="F57">
        <f t="shared" si="18"/>
        <v>0.22282767923765878</v>
      </c>
      <c r="G57">
        <f t="shared" si="18"/>
        <v>0.23074274913569251</v>
      </c>
      <c r="H57">
        <f t="shared" si="18"/>
        <v>0.3560284499910501</v>
      </c>
      <c r="I57">
        <f t="shared" si="18"/>
        <v>0.20409541096710143</v>
      </c>
      <c r="J57">
        <f t="shared" si="18"/>
        <v>1.0000000000000004</v>
      </c>
      <c r="K57">
        <f t="shared" si="18"/>
        <v>0.30542362800284767</v>
      </c>
    </row>
    <row r="58" spans="1:11" ht="15.75" thickTop="1" x14ac:dyDescent="0.25">
      <c r="A58" s="11" t="s">
        <v>10</v>
      </c>
      <c r="B58">
        <f t="shared" ref="B58:K58" si="19">B29/B44</f>
        <v>0.1373806835234038</v>
      </c>
      <c r="C58">
        <f t="shared" si="19"/>
        <v>9.6018125315189815E-2</v>
      </c>
      <c r="D58">
        <f t="shared" si="19"/>
        <v>9.8482584764484848E-2</v>
      </c>
      <c r="E58">
        <f t="shared" si="19"/>
        <v>-5.7659370683230217E-2</v>
      </c>
      <c r="F58">
        <f t="shared" si="19"/>
        <v>0.25596151559582347</v>
      </c>
      <c r="G58">
        <f t="shared" si="19"/>
        <v>-9.1651555075204907E-2</v>
      </c>
      <c r="H58">
        <f t="shared" si="19"/>
        <v>0.10526912966719083</v>
      </c>
      <c r="I58">
        <f t="shared" si="19"/>
        <v>0.17956474379603915</v>
      </c>
      <c r="J58">
        <f t="shared" si="19"/>
        <v>0.30542362800284767</v>
      </c>
      <c r="K58">
        <f t="shared" si="19"/>
        <v>0.99999999999999989</v>
      </c>
    </row>
  </sheetData>
  <mergeCells count="1">
    <mergeCell ref="M20:N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37"/>
  <sheetViews>
    <sheetView topLeftCell="E7" zoomScale="106" zoomScaleNormal="106" workbookViewId="0">
      <selection activeCell="L16" sqref="L16"/>
    </sheetView>
  </sheetViews>
  <sheetFormatPr defaultRowHeight="15" x14ac:dyDescent="0.25"/>
  <cols>
    <col min="1" max="1" width="19.7109375" customWidth="1"/>
    <col min="2" max="2" width="21.28515625" customWidth="1"/>
    <col min="3" max="3" width="47.42578125" customWidth="1"/>
    <col min="4" max="4" width="16.7109375" customWidth="1"/>
    <col min="5" max="5" width="16.5703125" customWidth="1"/>
    <col min="6" max="6" width="12.85546875" customWidth="1"/>
    <col min="8" max="8" width="20.42578125" bestFit="1" customWidth="1"/>
    <col min="10" max="10" width="16.85546875" customWidth="1"/>
    <col min="12" max="12" width="36.140625" customWidth="1"/>
    <col min="13" max="13" width="13.85546875" customWidth="1"/>
    <col min="14" max="14" width="39.28515625" customWidth="1"/>
    <col min="15" max="15" width="15.7109375" customWidth="1"/>
    <col min="16" max="16" width="28.5703125" customWidth="1"/>
  </cols>
  <sheetData>
    <row r="7" spans="2:15" x14ac:dyDescent="0.25">
      <c r="B7" s="17" t="s">
        <v>34</v>
      </c>
      <c r="C7" s="17" t="s">
        <v>50</v>
      </c>
      <c r="D7" s="17" t="s">
        <v>39</v>
      </c>
      <c r="E7" s="17" t="s">
        <v>35</v>
      </c>
      <c r="F7" s="17" t="s">
        <v>31</v>
      </c>
      <c r="G7" s="17" t="s">
        <v>32</v>
      </c>
      <c r="H7" s="17" t="s">
        <v>33</v>
      </c>
      <c r="J7" s="15" t="s">
        <v>44</v>
      </c>
      <c r="K7" s="15"/>
      <c r="L7" s="15"/>
      <c r="M7" s="15"/>
      <c r="N7" s="15"/>
      <c r="O7" s="15"/>
    </row>
    <row r="8" spans="2:15" ht="15.75" x14ac:dyDescent="0.25">
      <c r="B8" s="19">
        <v>0</v>
      </c>
      <c r="C8" s="74" t="s">
        <v>2</v>
      </c>
      <c r="D8" s="16" t="s">
        <v>36</v>
      </c>
      <c r="E8" s="18" t="str">
        <f t="array" ref="E8:E17">TRANSPOSE(PORTFOLIO!V7:AE7)</f>
        <v>C1</v>
      </c>
      <c r="F8" s="19">
        <f t="array" ref="F8:F17">TRANSPOSE(PORTFOLIO!L60:U60)</f>
        <v>7.2725816843455015E-3</v>
      </c>
      <c r="G8" s="19">
        <f t="array" ref="G8:G17">TRANSPOSE(PORTFOLIO!L61:U61)</f>
        <v>5.9064255721704664E-2</v>
      </c>
      <c r="H8" s="19">
        <f>F8/G8</f>
        <v>0.12312999792314332</v>
      </c>
      <c r="J8" s="114">
        <v>5.9064255721704664E-2</v>
      </c>
      <c r="K8" s="115" t="s">
        <v>36</v>
      </c>
    </row>
    <row r="9" spans="2:15" ht="15.75" x14ac:dyDescent="0.25">
      <c r="B9" s="19">
        <v>0.5</v>
      </c>
      <c r="C9" s="74" t="s">
        <v>133</v>
      </c>
      <c r="D9" s="16" t="s">
        <v>36</v>
      </c>
      <c r="E9" s="18" t="str">
        <v>C1</v>
      </c>
      <c r="F9" s="19">
        <v>7.8346708514609245E-3</v>
      </c>
      <c r="G9" s="19">
        <v>4.8608019536265305E-2</v>
      </c>
      <c r="H9" s="19">
        <f t="shared" ref="H9:H17" si="0">F9/G9</f>
        <v>0.1611806225846264</v>
      </c>
      <c r="J9" s="114">
        <v>4.8608019536265305E-2</v>
      </c>
      <c r="K9" s="115" t="s">
        <v>36</v>
      </c>
      <c r="M9" s="15" t="s">
        <v>43</v>
      </c>
    </row>
    <row r="10" spans="2:15" ht="15.75" x14ac:dyDescent="0.25">
      <c r="B10" s="19">
        <v>0</v>
      </c>
      <c r="C10" s="74" t="s">
        <v>134</v>
      </c>
      <c r="D10" s="16" t="s">
        <v>37</v>
      </c>
      <c r="E10" s="18" t="str">
        <v>C1</v>
      </c>
      <c r="F10" s="19">
        <v>7.1794175373616946E-3</v>
      </c>
      <c r="G10" s="19">
        <v>6.1679582967645814E-2</v>
      </c>
      <c r="H10" s="19">
        <f t="shared" si="0"/>
        <v>0.11639860699330079</v>
      </c>
      <c r="J10" s="114">
        <v>6.1679582967645814E-2</v>
      </c>
      <c r="K10" s="116" t="s">
        <v>37</v>
      </c>
      <c r="L10" s="19">
        <f>QUARTILE(J8:J17,1)</f>
        <v>5.9423035637133775E-2</v>
      </c>
      <c r="M10" s="16" t="s">
        <v>40</v>
      </c>
      <c r="N10" t="s">
        <v>45</v>
      </c>
    </row>
    <row r="11" spans="2:15" ht="15.75" x14ac:dyDescent="0.25">
      <c r="B11" s="19">
        <v>0</v>
      </c>
      <c r="C11" s="74" t="s">
        <v>135</v>
      </c>
      <c r="D11" s="16" t="s">
        <v>38</v>
      </c>
      <c r="E11" s="18" t="str">
        <v>C2</v>
      </c>
      <c r="F11" s="19">
        <v>-1.3279039483338998E-2</v>
      </c>
      <c r="G11" s="19">
        <v>0.16060876128219401</v>
      </c>
      <c r="H11" s="19">
        <f t="shared" si="0"/>
        <v>-8.2679421579046744E-2</v>
      </c>
      <c r="J11" s="114">
        <v>0.16060876128219401</v>
      </c>
      <c r="K11" s="117" t="s">
        <v>38</v>
      </c>
      <c r="L11" s="19">
        <f>QUARTILE(J8:J17,2)</f>
        <v>7.3420321846801653E-2</v>
      </c>
      <c r="M11" s="16" t="s">
        <v>41</v>
      </c>
      <c r="N11" t="s">
        <v>66</v>
      </c>
    </row>
    <row r="12" spans="2:15" ht="15.75" x14ac:dyDescent="0.25">
      <c r="B12" s="19">
        <v>0</v>
      </c>
      <c r="C12" s="74" t="s">
        <v>136</v>
      </c>
      <c r="D12" s="16" t="s">
        <v>38</v>
      </c>
      <c r="E12" s="18" t="str">
        <v>C2</v>
      </c>
      <c r="F12" s="19">
        <v>-1.8153950188341449E-2</v>
      </c>
      <c r="G12" s="19">
        <v>0.13647578744700736</v>
      </c>
      <c r="H12" s="19">
        <f t="shared" si="0"/>
        <v>-0.13301956726492972</v>
      </c>
      <c r="J12" s="114">
        <v>0.13647578744700736</v>
      </c>
      <c r="K12" s="117" t="s">
        <v>38</v>
      </c>
      <c r="L12" s="19">
        <f>QUARTILE(J8:J17,3)</f>
        <v>0.13238257226865846</v>
      </c>
      <c r="M12" s="16" t="s">
        <v>42</v>
      </c>
      <c r="N12" t="s">
        <v>67</v>
      </c>
    </row>
    <row r="13" spans="2:15" ht="15.75" x14ac:dyDescent="0.25">
      <c r="B13" s="19">
        <v>0.2</v>
      </c>
      <c r="C13" s="74" t="s">
        <v>137</v>
      </c>
      <c r="D13" s="16" t="s">
        <v>36</v>
      </c>
      <c r="E13" s="18" t="str">
        <v>C2</v>
      </c>
      <c r="F13" s="19">
        <v>9.2417372903233538E-3</v>
      </c>
      <c r="G13" s="19">
        <v>4.8455654952853096E-2</v>
      </c>
      <c r="H13" s="19">
        <f t="shared" si="0"/>
        <v>0.1907256707048017</v>
      </c>
      <c r="J13" s="114">
        <v>4.8455654952853096E-2</v>
      </c>
      <c r="K13" s="115" t="s">
        <v>36</v>
      </c>
    </row>
    <row r="14" spans="2:15" ht="19.5" customHeight="1" x14ac:dyDescent="0.25">
      <c r="B14" s="19">
        <v>0</v>
      </c>
      <c r="C14" s="75" t="s">
        <v>138</v>
      </c>
      <c r="D14" s="16" t="s">
        <v>37</v>
      </c>
      <c r="E14" s="18" t="str">
        <v>C3</v>
      </c>
      <c r="F14" s="19">
        <v>1.8309579434206195E-2</v>
      </c>
      <c r="G14" s="19">
        <v>8.5161060725957485E-2</v>
      </c>
      <c r="H14" s="19">
        <f t="shared" si="0"/>
        <v>0.21499942905978095</v>
      </c>
      <c r="J14" s="114">
        <v>8.5161060725957485E-2</v>
      </c>
      <c r="K14" s="116" t="s">
        <v>37</v>
      </c>
    </row>
    <row r="15" spans="2:15" ht="15.75" x14ac:dyDescent="0.25">
      <c r="B15" s="19">
        <v>0.2</v>
      </c>
      <c r="C15" s="74" t="s">
        <v>139</v>
      </c>
      <c r="D15" s="16" t="s">
        <v>37</v>
      </c>
      <c r="E15" s="18" t="str">
        <v>C3</v>
      </c>
      <c r="F15" s="19">
        <v>2.4681504103259085E-2</v>
      </c>
      <c r="G15" s="19">
        <v>6.0499375383421115E-2</v>
      </c>
      <c r="H15" s="19">
        <f t="shared" si="0"/>
        <v>0.40796295741629518</v>
      </c>
      <c r="J15" s="114">
        <v>6.0499375383421115E-2</v>
      </c>
      <c r="K15" s="116" t="s">
        <v>37</v>
      </c>
    </row>
    <row r="16" spans="2:15" ht="15.75" x14ac:dyDescent="0.25">
      <c r="B16" s="19">
        <v>9.9999999999999978E-2</v>
      </c>
      <c r="C16" s="74" t="s">
        <v>142</v>
      </c>
      <c r="D16" s="16" t="s">
        <v>37</v>
      </c>
      <c r="E16" s="18" t="str">
        <v>C4</v>
      </c>
      <c r="F16" s="19">
        <v>5.245145813753592E-3</v>
      </c>
      <c r="G16" s="19">
        <v>0.1201029267336117</v>
      </c>
      <c r="H16" s="19">
        <f t="shared" si="0"/>
        <v>4.3672089901583548E-2</v>
      </c>
      <c r="J16" s="114">
        <v>0.1201029267336117</v>
      </c>
      <c r="K16" s="116" t="s">
        <v>37</v>
      </c>
    </row>
    <row r="17" spans="1:16" ht="15.75" x14ac:dyDescent="0.25">
      <c r="B17" s="19">
        <v>0</v>
      </c>
      <c r="C17" s="74" t="s">
        <v>141</v>
      </c>
      <c r="D17" s="16" t="s">
        <v>38</v>
      </c>
      <c r="E17" s="18" t="str">
        <v>C4</v>
      </c>
      <c r="F17" s="19">
        <v>-3.7713219894723503E-2</v>
      </c>
      <c r="G17" s="19">
        <v>0.23115139858649861</v>
      </c>
      <c r="H17" s="19">
        <f t="shared" si="0"/>
        <v>-0.1631537603723861</v>
      </c>
      <c r="J17" s="114">
        <v>0.23115139858649861</v>
      </c>
      <c r="K17" s="117" t="s">
        <v>38</v>
      </c>
    </row>
    <row r="18" spans="1:16" x14ac:dyDescent="0.25">
      <c r="A18" s="109" t="s">
        <v>51</v>
      </c>
      <c r="B18" s="14">
        <f>SUM(B8:B17)</f>
        <v>0.99999999999999989</v>
      </c>
      <c r="G18" s="14"/>
    </row>
    <row r="20" spans="1:16" x14ac:dyDescent="0.25">
      <c r="H20" s="14"/>
      <c r="K20" s="126" t="s">
        <v>71</v>
      </c>
      <c r="L20" s="126"/>
    </row>
    <row r="21" spans="1:16" x14ac:dyDescent="0.25">
      <c r="H21" s="14"/>
    </row>
    <row r="22" spans="1:16" x14ac:dyDescent="0.25">
      <c r="B22" s="129" t="s">
        <v>52</v>
      </c>
      <c r="C22" s="130"/>
      <c r="H22" s="14"/>
      <c r="K22" s="15" t="s">
        <v>68</v>
      </c>
      <c r="L22" s="31" t="str">
        <f>IF(G8&lt;=$L$10,C8)</f>
        <v>ANZ</v>
      </c>
      <c r="M22" s="15" t="s">
        <v>69</v>
      </c>
      <c r="N22" s="32" t="b">
        <f>IF(AND(G8&gt;$L$10,G8&lt;$L$12),C8)</f>
        <v>0</v>
      </c>
      <c r="O22" s="15" t="s">
        <v>70</v>
      </c>
      <c r="P22" s="33" t="b">
        <f>IF(G8&gt;=$L$12,C8)</f>
        <v>0</v>
      </c>
    </row>
    <row r="23" spans="1:16" x14ac:dyDescent="0.25">
      <c r="L23" s="31" t="str">
        <f t="shared" ref="L23:L31" si="1">IF(G9&lt;=$L$10,C9)</f>
        <v>COMMONWEALTH BANK OF AUSTRALIA</v>
      </c>
      <c r="N23" s="32" t="b">
        <f t="shared" ref="N23:N31" si="2">IF(AND(G9&gt;$L$10,G9&lt;$L$12),C9)</f>
        <v>0</v>
      </c>
      <c r="P23" s="33" t="b">
        <f t="shared" ref="P23:P31" si="3">IF(G9&gt;=$L$12,C9)</f>
        <v>0</v>
      </c>
    </row>
    <row r="24" spans="1:16" x14ac:dyDescent="0.25">
      <c r="B24" t="s">
        <v>53</v>
      </c>
      <c r="C24" s="24">
        <f>SUMPRODUCT(B8:B17,F8:F17)</f>
        <v>1.122649828582231E-2</v>
      </c>
      <c r="L24" s="31" t="b">
        <f t="shared" si="1"/>
        <v>0</v>
      </c>
      <c r="N24" s="32" t="str">
        <f t="shared" si="2"/>
        <v>NATIONAL AUSTRALIA BANK LIMITED</v>
      </c>
      <c r="P24" s="33" t="b">
        <f t="shared" si="3"/>
        <v>0</v>
      </c>
    </row>
    <row r="25" spans="1:16" x14ac:dyDescent="0.25">
      <c r="L25" s="31" t="b">
        <f t="shared" si="1"/>
        <v>0</v>
      </c>
      <c r="N25" s="32" t="b">
        <f t="shared" si="2"/>
        <v>0</v>
      </c>
      <c r="P25" s="33" t="str">
        <f t="shared" si="3"/>
        <v>APN NEWS &amp; MEDIA LIMITED</v>
      </c>
    </row>
    <row r="26" spans="1:16" x14ac:dyDescent="0.25">
      <c r="L26" s="31" t="b">
        <f t="shared" si="1"/>
        <v>0</v>
      </c>
      <c r="N26" s="32" t="b">
        <f t="shared" si="2"/>
        <v>0</v>
      </c>
      <c r="P26" s="33" t="str">
        <f t="shared" si="3"/>
        <v>SEVEN WEST MEDIA LIMITED</v>
      </c>
    </row>
    <row r="27" spans="1:16" x14ac:dyDescent="0.25">
      <c r="B27" s="69" t="s">
        <v>54</v>
      </c>
      <c r="L27" s="31" t="str">
        <f t="shared" si="1"/>
        <v>SKY NETWORK TELEVISION LIMITED</v>
      </c>
      <c r="N27" s="32" t="b">
        <f t="shared" si="2"/>
        <v>0</v>
      </c>
      <c r="P27" s="33" t="b">
        <f t="shared" si="3"/>
        <v>0</v>
      </c>
    </row>
    <row r="28" spans="1:16" x14ac:dyDescent="0.25">
      <c r="B28" s="16"/>
      <c r="C28" s="16"/>
      <c r="D28" s="22" t="s">
        <v>57</v>
      </c>
      <c r="E28" s="23" t="s">
        <v>58</v>
      </c>
      <c r="L28" s="31" t="b">
        <f t="shared" si="1"/>
        <v>0</v>
      </c>
      <c r="N28" s="32" t="str">
        <f t="shared" si="2"/>
        <v>HANSEN TECHNOLOGIES LIMITED</v>
      </c>
      <c r="P28" s="33" t="b">
        <f t="shared" si="3"/>
        <v>0</v>
      </c>
    </row>
    <row r="29" spans="1:16" x14ac:dyDescent="0.25">
      <c r="A29" s="131" t="s">
        <v>150</v>
      </c>
      <c r="B29" s="16" t="s">
        <v>36</v>
      </c>
      <c r="C29" s="16" t="s">
        <v>56</v>
      </c>
      <c r="D29" s="24">
        <v>0.2</v>
      </c>
      <c r="E29" s="25">
        <f>SUM(B8,B9,B13)</f>
        <v>0.7</v>
      </c>
      <c r="L29" s="31" t="b">
        <f t="shared" si="1"/>
        <v>0</v>
      </c>
      <c r="N29" s="32" t="str">
        <f t="shared" si="2"/>
        <v>TECHNOLOGY ONE LIMITED</v>
      </c>
      <c r="P29" s="33" t="b">
        <f t="shared" si="3"/>
        <v>0</v>
      </c>
    </row>
    <row r="30" spans="1:16" x14ac:dyDescent="0.25">
      <c r="A30" s="131"/>
      <c r="B30" s="16" t="s">
        <v>37</v>
      </c>
      <c r="C30" s="16" t="s">
        <v>55</v>
      </c>
      <c r="D30" s="24">
        <v>0.5</v>
      </c>
      <c r="E30" s="25">
        <f>SUM(B10,B15)</f>
        <v>0.2</v>
      </c>
      <c r="L30" s="31" t="b">
        <f t="shared" si="1"/>
        <v>0</v>
      </c>
      <c r="N30" s="32" t="str">
        <f t="shared" si="2"/>
        <v>AUSTRALIAN PHARMACEUTICAL INDUSTRIES LTD</v>
      </c>
      <c r="P30" s="33" t="b">
        <f t="shared" si="3"/>
        <v>0</v>
      </c>
    </row>
    <row r="31" spans="1:16" x14ac:dyDescent="0.25">
      <c r="A31" s="131"/>
      <c r="B31" s="16" t="s">
        <v>38</v>
      </c>
      <c r="C31" s="16" t="s">
        <v>55</v>
      </c>
      <c r="D31" s="26">
        <v>0.3</v>
      </c>
      <c r="E31" s="25">
        <f>SUM(B11,B12,B14,B16,B17)</f>
        <v>9.9999999999999978E-2</v>
      </c>
      <c r="L31" s="31" t="b">
        <f t="shared" si="1"/>
        <v>0</v>
      </c>
      <c r="N31" s="32" t="b">
        <f t="shared" si="2"/>
        <v>0</v>
      </c>
      <c r="P31" s="33" t="str">
        <f t="shared" si="3"/>
        <v>PHARMAXIS LTD</v>
      </c>
    </row>
    <row r="32" spans="1:16" x14ac:dyDescent="0.25">
      <c r="A32" s="131"/>
      <c r="B32" s="16"/>
      <c r="C32" s="110" t="s">
        <v>151</v>
      </c>
      <c r="D32" s="108">
        <f>SUM(D29:D31)</f>
        <v>1</v>
      </c>
      <c r="E32" s="56"/>
      <c r="L32" s="105"/>
      <c r="N32" s="106"/>
      <c r="P32" s="107"/>
    </row>
    <row r="33" spans="1:5" x14ac:dyDescent="0.25">
      <c r="A33" s="131" t="s">
        <v>149</v>
      </c>
      <c r="B33" s="16" t="s">
        <v>46</v>
      </c>
      <c r="C33" s="16" t="s">
        <v>55</v>
      </c>
      <c r="D33" s="26">
        <v>0.5</v>
      </c>
      <c r="E33" s="25">
        <f>SUM(B8,B9,B10)</f>
        <v>0.5</v>
      </c>
    </row>
    <row r="34" spans="1:5" x14ac:dyDescent="0.25">
      <c r="A34" s="131"/>
      <c r="B34" s="16" t="s">
        <v>47</v>
      </c>
      <c r="C34" s="16" t="s">
        <v>55</v>
      </c>
      <c r="D34" s="26">
        <v>0.2</v>
      </c>
      <c r="E34" s="25">
        <f>SUM(B11:B13)</f>
        <v>0.2</v>
      </c>
    </row>
    <row r="35" spans="1:5" x14ac:dyDescent="0.25">
      <c r="A35" s="131"/>
      <c r="B35" s="16" t="s">
        <v>48</v>
      </c>
      <c r="C35" s="16" t="s">
        <v>55</v>
      </c>
      <c r="D35" s="26">
        <v>0.2</v>
      </c>
      <c r="E35" s="25">
        <f>SUM(B14:B15)</f>
        <v>0.2</v>
      </c>
    </row>
    <row r="36" spans="1:5" x14ac:dyDescent="0.25">
      <c r="A36" s="131"/>
      <c r="B36" s="16" t="s">
        <v>49</v>
      </c>
      <c r="C36" s="16" t="s">
        <v>55</v>
      </c>
      <c r="D36" s="26">
        <v>0.1</v>
      </c>
      <c r="E36" s="25">
        <f>SUM(B16:B17)</f>
        <v>9.9999999999999978E-2</v>
      </c>
    </row>
    <row r="37" spans="1:5" x14ac:dyDescent="0.25">
      <c r="C37" s="110" t="s">
        <v>151</v>
      </c>
      <c r="D37" s="14">
        <f>SUM(D33:D36)</f>
        <v>0.99999999999999989</v>
      </c>
    </row>
  </sheetData>
  <mergeCells count="4">
    <mergeCell ref="B22:C22"/>
    <mergeCell ref="K20:L20"/>
    <mergeCell ref="A33:A36"/>
    <mergeCell ref="A29:A32"/>
  </mergeCells>
  <pageMargins left="0.7" right="0.7" top="0.75" bottom="0.75" header="0.3" footer="0.3"/>
  <ignoredErrors>
    <ignoredError sqref="E34:E3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18.7109375" bestFit="1" customWidth="1"/>
    <col min="4" max="4" width="6.140625" customWidth="1"/>
    <col min="5" max="6" width="12.7109375" bestFit="1" customWidth="1"/>
    <col min="7" max="8" width="12" bestFit="1" customWidth="1"/>
  </cols>
  <sheetData>
    <row r="1" spans="1:8" x14ac:dyDescent="0.25">
      <c r="A1" s="15" t="s">
        <v>90</v>
      </c>
    </row>
    <row r="2" spans="1:8" x14ac:dyDescent="0.25">
      <c r="A2" s="15" t="s">
        <v>152</v>
      </c>
    </row>
    <row r="3" spans="1:8" x14ac:dyDescent="0.25">
      <c r="A3" s="15" t="s">
        <v>153</v>
      </c>
    </row>
    <row r="6" spans="1:8" ht="15.75" thickBot="1" x14ac:dyDescent="0.3">
      <c r="A6" t="s">
        <v>91</v>
      </c>
    </row>
    <row r="7" spans="1:8" x14ac:dyDescent="0.25">
      <c r="B7" s="111"/>
      <c r="C7" s="111"/>
      <c r="D7" s="111" t="s">
        <v>94</v>
      </c>
      <c r="E7" s="111" t="s">
        <v>95</v>
      </c>
      <c r="F7" s="111" t="s">
        <v>97</v>
      </c>
      <c r="G7" s="111" t="s">
        <v>99</v>
      </c>
      <c r="H7" s="111" t="s">
        <v>99</v>
      </c>
    </row>
    <row r="8" spans="1:8" ht="15.75" thickBot="1" x14ac:dyDescent="0.3">
      <c r="B8" s="112" t="s">
        <v>92</v>
      </c>
      <c r="C8" s="112" t="s">
        <v>93</v>
      </c>
      <c r="D8" s="112" t="s">
        <v>79</v>
      </c>
      <c r="E8" s="112" t="s">
        <v>96</v>
      </c>
      <c r="F8" s="112" t="s">
        <v>98</v>
      </c>
      <c r="G8" s="112" t="s">
        <v>100</v>
      </c>
      <c r="H8" s="112" t="s">
        <v>101</v>
      </c>
    </row>
    <row r="9" spans="1:8" x14ac:dyDescent="0.25">
      <c r="B9" s="70" t="s">
        <v>106</v>
      </c>
      <c r="C9" s="70" t="s">
        <v>34</v>
      </c>
      <c r="D9" s="70">
        <v>0</v>
      </c>
      <c r="E9" s="70">
        <v>-5.6208916711542305E-4</v>
      </c>
      <c r="F9" s="70">
        <v>7.2725816843455015E-3</v>
      </c>
      <c r="G9" s="70">
        <v>5.6208916711542305E-4</v>
      </c>
      <c r="H9" s="70">
        <v>1E+30</v>
      </c>
    </row>
    <row r="10" spans="1:8" x14ac:dyDescent="0.25">
      <c r="B10" s="70" t="s">
        <v>107</v>
      </c>
      <c r="C10" s="70" t="s">
        <v>34</v>
      </c>
      <c r="D10" s="70">
        <v>0.5</v>
      </c>
      <c r="E10" s="70">
        <v>0</v>
      </c>
      <c r="F10" s="70">
        <v>7.8346708514609245E-3</v>
      </c>
      <c r="G10" s="70">
        <v>1E+30</v>
      </c>
      <c r="H10" s="70">
        <v>5.6208916711542305E-4</v>
      </c>
    </row>
    <row r="11" spans="1:8" x14ac:dyDescent="0.25">
      <c r="B11" s="70" t="s">
        <v>108</v>
      </c>
      <c r="C11" s="70" t="s">
        <v>34</v>
      </c>
      <c r="D11" s="70">
        <v>0</v>
      </c>
      <c r="E11" s="70">
        <v>-6.5525331409923074E-4</v>
      </c>
      <c r="F11" s="70">
        <v>7.1794175373616938E-3</v>
      </c>
      <c r="G11" s="70">
        <v>6.5525331409923074E-4</v>
      </c>
      <c r="H11" s="70">
        <v>1E+30</v>
      </c>
    </row>
    <row r="12" spans="1:8" x14ac:dyDescent="0.25">
      <c r="B12" s="70" t="s">
        <v>109</v>
      </c>
      <c r="C12" s="70" t="s">
        <v>34</v>
      </c>
      <c r="D12" s="70">
        <v>0</v>
      </c>
      <c r="E12" s="70">
        <v>-2.2520776773662352E-2</v>
      </c>
      <c r="F12" s="70">
        <v>-1.3279039483338998E-2</v>
      </c>
      <c r="G12" s="70">
        <v>2.2520776773662352E-2</v>
      </c>
      <c r="H12" s="70">
        <v>1E+30</v>
      </c>
    </row>
    <row r="13" spans="1:8" x14ac:dyDescent="0.25">
      <c r="B13" s="70" t="s">
        <v>110</v>
      </c>
      <c r="C13" s="70" t="s">
        <v>34</v>
      </c>
      <c r="D13" s="70">
        <v>0</v>
      </c>
      <c r="E13" s="70">
        <v>-2.7395687478664804E-2</v>
      </c>
      <c r="F13" s="70">
        <v>-1.8153950188341449E-2</v>
      </c>
      <c r="G13" s="70">
        <v>2.7395687478664804E-2</v>
      </c>
      <c r="H13" s="70">
        <v>1E+30</v>
      </c>
    </row>
    <row r="14" spans="1:8" x14ac:dyDescent="0.25">
      <c r="B14" s="70" t="s">
        <v>111</v>
      </c>
      <c r="C14" s="70" t="s">
        <v>34</v>
      </c>
      <c r="D14" s="70">
        <v>0.2</v>
      </c>
      <c r="E14" s="70">
        <v>0</v>
      </c>
      <c r="F14" s="70">
        <v>9.2417372903233538E-3</v>
      </c>
      <c r="G14" s="70">
        <v>1E+30</v>
      </c>
      <c r="H14" s="70">
        <v>3.9965914765697635E-3</v>
      </c>
    </row>
    <row r="15" spans="1:8" x14ac:dyDescent="0.25">
      <c r="B15" s="70" t="s">
        <v>112</v>
      </c>
      <c r="C15" s="70" t="s">
        <v>34</v>
      </c>
      <c r="D15" s="70">
        <v>0</v>
      </c>
      <c r="E15" s="70">
        <v>-6.3719246690528905E-3</v>
      </c>
      <c r="F15" s="70">
        <v>1.8309579434206195E-2</v>
      </c>
      <c r="G15" s="70">
        <v>6.3719246690528905E-3</v>
      </c>
      <c r="H15" s="70">
        <v>1E+30</v>
      </c>
    </row>
    <row r="16" spans="1:8" x14ac:dyDescent="0.25">
      <c r="B16" s="70" t="s">
        <v>113</v>
      </c>
      <c r="C16" s="70" t="s">
        <v>34</v>
      </c>
      <c r="D16" s="70">
        <v>0.2</v>
      </c>
      <c r="E16" s="70">
        <v>0</v>
      </c>
      <c r="F16" s="70">
        <v>2.4681504103259085E-2</v>
      </c>
      <c r="G16" s="70">
        <v>1E+30</v>
      </c>
      <c r="H16" s="70">
        <v>6.3719246690528905E-3</v>
      </c>
    </row>
    <row r="17" spans="1:8" x14ac:dyDescent="0.25">
      <c r="B17" s="70" t="s">
        <v>114</v>
      </c>
      <c r="C17" s="70" t="s">
        <v>34</v>
      </c>
      <c r="D17" s="70">
        <v>9.9999999999999978E-2</v>
      </c>
      <c r="E17" s="70">
        <v>0</v>
      </c>
      <c r="F17" s="70">
        <v>5.245145813753592E-3</v>
      </c>
      <c r="G17" s="70">
        <v>2.5895250377073317E-3</v>
      </c>
      <c r="H17" s="70">
        <v>4.2958365708477095E-2</v>
      </c>
    </row>
    <row r="18" spans="1:8" ht="15.75" thickBot="1" x14ac:dyDescent="0.3">
      <c r="B18" s="71" t="s">
        <v>115</v>
      </c>
      <c r="C18" s="71" t="s">
        <v>34</v>
      </c>
      <c r="D18" s="71">
        <v>0</v>
      </c>
      <c r="E18" s="71">
        <v>-4.2958365708477095E-2</v>
      </c>
      <c r="F18" s="71">
        <v>-3.7713219894723503E-2</v>
      </c>
      <c r="G18" s="71">
        <v>4.2958365708477095E-2</v>
      </c>
      <c r="H18" s="71">
        <v>1E+30</v>
      </c>
    </row>
    <row r="20" spans="1:8" ht="15.75" thickBot="1" x14ac:dyDescent="0.3">
      <c r="A20" t="s">
        <v>54</v>
      </c>
    </row>
    <row r="21" spans="1:8" x14ac:dyDescent="0.25">
      <c r="B21" s="111"/>
      <c r="C21" s="111"/>
      <c r="D21" s="111" t="s">
        <v>94</v>
      </c>
      <c r="E21" s="111" t="s">
        <v>102</v>
      </c>
      <c r="F21" s="111" t="s">
        <v>104</v>
      </c>
      <c r="G21" s="111" t="s">
        <v>99</v>
      </c>
      <c r="H21" s="111" t="s">
        <v>99</v>
      </c>
    </row>
    <row r="22" spans="1:8" ht="15.75" thickBot="1" x14ac:dyDescent="0.3">
      <c r="B22" s="112" t="s">
        <v>92</v>
      </c>
      <c r="C22" s="112" t="s">
        <v>93</v>
      </c>
      <c r="D22" s="112" t="s">
        <v>79</v>
      </c>
      <c r="E22" s="112" t="s">
        <v>103</v>
      </c>
      <c r="F22" s="112" t="s">
        <v>105</v>
      </c>
      <c r="G22" s="112" t="s">
        <v>100</v>
      </c>
      <c r="H22" s="112" t="s">
        <v>101</v>
      </c>
    </row>
    <row r="23" spans="1:8" x14ac:dyDescent="0.25">
      <c r="B23" s="70" t="s">
        <v>116</v>
      </c>
      <c r="C23" s="70" t="s">
        <v>117</v>
      </c>
      <c r="D23" s="70">
        <v>0.99999999999999989</v>
      </c>
      <c r="E23" s="70">
        <v>5.245145813753592E-3</v>
      </c>
      <c r="F23" s="70">
        <v>1</v>
      </c>
      <c r="G23" s="70">
        <v>2.7755575615628914E-17</v>
      </c>
      <c r="H23" s="70">
        <v>9.9999999999999978E-2</v>
      </c>
    </row>
    <row r="24" spans="1:8" x14ac:dyDescent="0.25">
      <c r="B24" s="70" t="s">
        <v>118</v>
      </c>
      <c r="C24" s="70" t="s">
        <v>119</v>
      </c>
      <c r="D24" s="70">
        <v>0.7</v>
      </c>
      <c r="E24" s="70">
        <v>0</v>
      </c>
      <c r="F24" s="70">
        <v>0.2</v>
      </c>
      <c r="G24" s="70">
        <v>0.5</v>
      </c>
      <c r="H24" s="70">
        <v>1E+30</v>
      </c>
    </row>
    <row r="25" spans="1:8" x14ac:dyDescent="0.25">
      <c r="B25" s="70" t="s">
        <v>120</v>
      </c>
      <c r="C25" s="70" t="s">
        <v>121</v>
      </c>
      <c r="D25" s="70">
        <v>0.2</v>
      </c>
      <c r="E25" s="70">
        <v>0</v>
      </c>
      <c r="F25" s="70">
        <v>0.5</v>
      </c>
      <c r="G25" s="70">
        <v>1E+30</v>
      </c>
      <c r="H25" s="70">
        <v>0.3</v>
      </c>
    </row>
    <row r="26" spans="1:8" x14ac:dyDescent="0.25">
      <c r="B26" s="70" t="s">
        <v>122</v>
      </c>
      <c r="C26" s="70" t="s">
        <v>121</v>
      </c>
      <c r="D26" s="70">
        <v>9.9999999999999978E-2</v>
      </c>
      <c r="E26" s="70">
        <v>0</v>
      </c>
      <c r="F26" s="70">
        <v>0.3</v>
      </c>
      <c r="G26" s="70">
        <v>1E+30</v>
      </c>
      <c r="H26" s="70">
        <v>0.2</v>
      </c>
    </row>
    <row r="27" spans="1:8" x14ac:dyDescent="0.25">
      <c r="B27" s="70" t="s">
        <v>123</v>
      </c>
      <c r="C27" s="70" t="s">
        <v>121</v>
      </c>
      <c r="D27" s="70">
        <v>0.5</v>
      </c>
      <c r="E27" s="70">
        <v>2.5895250377073317E-3</v>
      </c>
      <c r="F27" s="70">
        <v>0.5</v>
      </c>
      <c r="G27" s="70">
        <v>9.9999999999999978E-2</v>
      </c>
      <c r="H27" s="70">
        <v>2.7755575615628914E-17</v>
      </c>
    </row>
    <row r="28" spans="1:8" x14ac:dyDescent="0.25">
      <c r="B28" s="70" t="s">
        <v>124</v>
      </c>
      <c r="C28" s="70" t="s">
        <v>121</v>
      </c>
      <c r="D28" s="70">
        <v>0.2</v>
      </c>
      <c r="E28" s="70">
        <v>3.9965914765697635E-3</v>
      </c>
      <c r="F28" s="70">
        <v>0.2</v>
      </c>
      <c r="G28" s="70">
        <v>9.9999999999999978E-2</v>
      </c>
      <c r="H28" s="70">
        <v>2.7755575615628914E-17</v>
      </c>
    </row>
    <row r="29" spans="1:8" x14ac:dyDescent="0.25">
      <c r="B29" s="70" t="s">
        <v>125</v>
      </c>
      <c r="C29" s="70" t="s">
        <v>121</v>
      </c>
      <c r="D29" s="70">
        <v>0.2</v>
      </c>
      <c r="E29" s="70">
        <v>1.9436358289505493E-2</v>
      </c>
      <c r="F29" s="70">
        <v>0.2</v>
      </c>
      <c r="G29" s="70">
        <v>9.9999999999999978E-2</v>
      </c>
      <c r="H29" s="70">
        <v>2.7755575615628914E-17</v>
      </c>
    </row>
    <row r="30" spans="1:8" ht="15.75" thickBot="1" x14ac:dyDescent="0.3">
      <c r="B30" s="71" t="s">
        <v>154</v>
      </c>
      <c r="C30" s="71" t="s">
        <v>121</v>
      </c>
      <c r="D30" s="71">
        <v>9.9999999999999978E-2</v>
      </c>
      <c r="E30" s="71">
        <v>0</v>
      </c>
      <c r="F30" s="71">
        <v>0.1</v>
      </c>
      <c r="G30" s="71">
        <v>1E+30</v>
      </c>
      <c r="H30" s="71">
        <v>2.7755575615628914E-17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workbookViewId="0"/>
  </sheetViews>
  <sheetFormatPr defaultRowHeight="15" x14ac:dyDescent="0.25"/>
  <cols>
    <col min="1" max="1" width="2.28515625" customWidth="1"/>
    <col min="2" max="2" width="6.140625" bestFit="1" customWidth="1"/>
    <col min="3" max="3" width="22" bestFit="1" customWidth="1"/>
    <col min="4" max="4" width="7.140625" bestFit="1" customWidth="1"/>
    <col min="5" max="5" width="2.28515625" customWidth="1"/>
    <col min="6" max="6" width="7.140625" bestFit="1" customWidth="1"/>
    <col min="7" max="7" width="9.5703125" bestFit="1" customWidth="1"/>
    <col min="8" max="8" width="2.28515625" customWidth="1"/>
    <col min="9" max="9" width="7.140625" bestFit="1" customWidth="1"/>
    <col min="10" max="10" width="9.5703125" bestFit="1" customWidth="1"/>
  </cols>
  <sheetData>
    <row r="1" spans="1:10" x14ac:dyDescent="0.25">
      <c r="A1" s="15" t="s">
        <v>126</v>
      </c>
    </row>
    <row r="2" spans="1:10" x14ac:dyDescent="0.25">
      <c r="A2" s="15" t="s">
        <v>152</v>
      </c>
    </row>
    <row r="3" spans="1:10" x14ac:dyDescent="0.25">
      <c r="A3" s="15" t="s">
        <v>153</v>
      </c>
    </row>
    <row r="5" spans="1:10" ht="15.75" thickBot="1" x14ac:dyDescent="0.3"/>
    <row r="6" spans="1:10" x14ac:dyDescent="0.25">
      <c r="B6" s="111"/>
      <c r="C6" s="111" t="s">
        <v>97</v>
      </c>
      <c r="D6" s="111"/>
    </row>
    <row r="7" spans="1:10" ht="15.75" thickBot="1" x14ac:dyDescent="0.3">
      <c r="B7" s="112" t="s">
        <v>92</v>
      </c>
      <c r="C7" s="112" t="s">
        <v>93</v>
      </c>
      <c r="D7" s="112" t="s">
        <v>79</v>
      </c>
    </row>
    <row r="8" spans="1:10" ht="15.75" thickBot="1" x14ac:dyDescent="0.3">
      <c r="B8" s="71" t="s">
        <v>132</v>
      </c>
      <c r="C8" s="71" t="s">
        <v>155</v>
      </c>
      <c r="D8" s="72">
        <v>1.122649828582231E-2</v>
      </c>
    </row>
    <row r="10" spans="1:10" ht="15.75" thickBot="1" x14ac:dyDescent="0.3"/>
    <row r="11" spans="1:10" x14ac:dyDescent="0.25">
      <c r="B11" s="111"/>
      <c r="C11" s="111" t="s">
        <v>127</v>
      </c>
      <c r="D11" s="111"/>
      <c r="F11" s="111" t="s">
        <v>128</v>
      </c>
      <c r="G11" s="111" t="s">
        <v>97</v>
      </c>
      <c r="I11" s="111" t="s">
        <v>131</v>
      </c>
      <c r="J11" s="111" t="s">
        <v>97</v>
      </c>
    </row>
    <row r="12" spans="1:10" ht="15.75" thickBot="1" x14ac:dyDescent="0.3">
      <c r="B12" s="112" t="s">
        <v>92</v>
      </c>
      <c r="C12" s="112" t="s">
        <v>93</v>
      </c>
      <c r="D12" s="112" t="s">
        <v>79</v>
      </c>
      <c r="F12" s="112" t="s">
        <v>129</v>
      </c>
      <c r="G12" s="112" t="s">
        <v>130</v>
      </c>
      <c r="I12" s="112" t="s">
        <v>129</v>
      </c>
      <c r="J12" s="112" t="s">
        <v>130</v>
      </c>
    </row>
    <row r="13" spans="1:10" x14ac:dyDescent="0.25">
      <c r="B13" s="70" t="s">
        <v>106</v>
      </c>
      <c r="C13" s="70" t="s">
        <v>34</v>
      </c>
      <c r="D13" s="73">
        <v>0</v>
      </c>
      <c r="F13" s="73">
        <v>0</v>
      </c>
      <c r="G13" s="73">
        <v>1.122649828582231E-2</v>
      </c>
      <c r="I13" s="73">
        <v>0</v>
      </c>
      <c r="J13" s="73">
        <v>1.122649828582231E-2</v>
      </c>
    </row>
    <row r="14" spans="1:10" x14ac:dyDescent="0.25">
      <c r="B14" s="70" t="s">
        <v>107</v>
      </c>
      <c r="C14" s="70" t="s">
        <v>34</v>
      </c>
      <c r="D14" s="73">
        <v>0.5</v>
      </c>
      <c r="F14" s="73">
        <v>0.5</v>
      </c>
      <c r="G14" s="73">
        <v>1.122649828582231E-2</v>
      </c>
      <c r="I14" s="73">
        <v>0.5</v>
      </c>
      <c r="J14" s="73">
        <v>1.122649828582231E-2</v>
      </c>
    </row>
    <row r="15" spans="1:10" x14ac:dyDescent="0.25">
      <c r="B15" s="70" t="s">
        <v>108</v>
      </c>
      <c r="C15" s="70" t="s">
        <v>34</v>
      </c>
      <c r="D15" s="73">
        <v>0</v>
      </c>
      <c r="F15" s="73">
        <v>0</v>
      </c>
      <c r="G15" s="73">
        <v>1.122649828582231E-2</v>
      </c>
      <c r="I15" s="73">
        <v>0</v>
      </c>
      <c r="J15" s="73">
        <v>1.122649828582231E-2</v>
      </c>
    </row>
    <row r="16" spans="1:10" x14ac:dyDescent="0.25">
      <c r="B16" s="70" t="s">
        <v>109</v>
      </c>
      <c r="C16" s="70" t="s">
        <v>34</v>
      </c>
      <c r="D16" s="73">
        <v>0</v>
      </c>
      <c r="F16" s="73">
        <v>0</v>
      </c>
      <c r="G16" s="73">
        <v>1.122649828582231E-2</v>
      </c>
      <c r="I16" s="73">
        <v>0</v>
      </c>
      <c r="J16" s="73">
        <v>1.122649828582231E-2</v>
      </c>
    </row>
    <row r="17" spans="2:10" x14ac:dyDescent="0.25">
      <c r="B17" s="70" t="s">
        <v>110</v>
      </c>
      <c r="C17" s="70" t="s">
        <v>34</v>
      </c>
      <c r="D17" s="73">
        <v>0</v>
      </c>
      <c r="F17" s="73">
        <v>0</v>
      </c>
      <c r="G17" s="73">
        <v>1.122649828582231E-2</v>
      </c>
      <c r="I17" s="73">
        <v>0</v>
      </c>
      <c r="J17" s="73">
        <v>1.122649828582231E-2</v>
      </c>
    </row>
    <row r="18" spans="2:10" x14ac:dyDescent="0.25">
      <c r="B18" s="70" t="s">
        <v>111</v>
      </c>
      <c r="C18" s="70" t="s">
        <v>34</v>
      </c>
      <c r="D18" s="73">
        <v>0.2</v>
      </c>
      <c r="F18" s="73">
        <v>0.2</v>
      </c>
      <c r="G18" s="73">
        <v>1.122649828582231E-2</v>
      </c>
      <c r="I18" s="73">
        <v>0.2</v>
      </c>
      <c r="J18" s="73">
        <v>1.122649828582231E-2</v>
      </c>
    </row>
    <row r="19" spans="2:10" x14ac:dyDescent="0.25">
      <c r="B19" s="70" t="s">
        <v>112</v>
      </c>
      <c r="C19" s="70" t="s">
        <v>34</v>
      </c>
      <c r="D19" s="73">
        <v>0</v>
      </c>
      <c r="F19" s="73">
        <v>0</v>
      </c>
      <c r="G19" s="73">
        <v>1.122649828582231E-2</v>
      </c>
      <c r="I19" s="73">
        <v>0</v>
      </c>
      <c r="J19" s="73">
        <v>1.122649828582231E-2</v>
      </c>
    </row>
    <row r="20" spans="2:10" x14ac:dyDescent="0.25">
      <c r="B20" s="70" t="s">
        <v>113</v>
      </c>
      <c r="C20" s="70" t="s">
        <v>34</v>
      </c>
      <c r="D20" s="73">
        <v>0.2</v>
      </c>
      <c r="F20" s="73">
        <v>0.2</v>
      </c>
      <c r="G20" s="73">
        <v>1.122649828582231E-2</v>
      </c>
      <c r="I20" s="73">
        <v>0.2</v>
      </c>
      <c r="J20" s="73">
        <v>1.122649828582231E-2</v>
      </c>
    </row>
    <row r="21" spans="2:10" x14ac:dyDescent="0.25">
      <c r="B21" s="70" t="s">
        <v>114</v>
      </c>
      <c r="C21" s="70" t="s">
        <v>34</v>
      </c>
      <c r="D21" s="73">
        <v>9.9999999999999978E-2</v>
      </c>
      <c r="F21" s="73">
        <v>0.1</v>
      </c>
      <c r="G21" s="73">
        <v>1.122649828582231E-2</v>
      </c>
      <c r="I21" s="73">
        <v>0.1</v>
      </c>
      <c r="J21" s="73">
        <v>1.122649828582231E-2</v>
      </c>
    </row>
    <row r="22" spans="2:10" ht="15.75" thickBot="1" x14ac:dyDescent="0.3">
      <c r="B22" s="71" t="s">
        <v>115</v>
      </c>
      <c r="C22" s="71" t="s">
        <v>34</v>
      </c>
      <c r="D22" s="72">
        <v>0</v>
      </c>
      <c r="F22" s="72">
        <v>1.3877787807814457E-17</v>
      </c>
      <c r="G22" s="72">
        <v>1.122649828582231E-2</v>
      </c>
      <c r="I22" s="72">
        <v>1.3877787807814457E-17</v>
      </c>
      <c r="J22" s="72">
        <v>1.122649828582231E-2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A4" workbookViewId="0">
      <selection activeCell="D5" sqref="D5"/>
    </sheetView>
  </sheetViews>
  <sheetFormatPr defaultRowHeight="15" x14ac:dyDescent="0.25"/>
  <cols>
    <col min="1" max="1" width="12.28515625" customWidth="1"/>
    <col min="2" max="2" width="45.28515625" customWidth="1"/>
    <col min="3" max="3" width="13" customWidth="1"/>
    <col min="4" max="4" width="16.42578125" customWidth="1"/>
    <col min="6" max="6" width="14.140625" customWidth="1"/>
    <col min="7" max="7" width="13.7109375" customWidth="1"/>
    <col min="9" max="9" width="20.42578125" bestFit="1" customWidth="1"/>
  </cols>
  <sheetData>
    <row r="2" spans="2:14" x14ac:dyDescent="0.25">
      <c r="E2" s="125" t="s">
        <v>162</v>
      </c>
      <c r="F2" s="125"/>
      <c r="G2" s="125"/>
      <c r="H2" s="125"/>
      <c r="I2" s="125"/>
    </row>
    <row r="5" spans="2:14" x14ac:dyDescent="0.25">
      <c r="B5" s="17" t="s">
        <v>144</v>
      </c>
      <c r="C5" s="17" t="s">
        <v>39</v>
      </c>
      <c r="D5" s="17" t="s">
        <v>35</v>
      </c>
      <c r="E5" s="17" t="s">
        <v>59</v>
      </c>
      <c r="F5" s="17" t="s">
        <v>60</v>
      </c>
      <c r="G5" s="17" t="s">
        <v>31</v>
      </c>
      <c r="H5" s="17" t="s">
        <v>32</v>
      </c>
      <c r="I5" s="17" t="s">
        <v>33</v>
      </c>
    </row>
    <row r="6" spans="2:14" ht="15.75" x14ac:dyDescent="0.25">
      <c r="B6" s="74" t="s">
        <v>2</v>
      </c>
      <c r="C6" s="16" t="s">
        <v>36</v>
      </c>
      <c r="D6" s="27" t="s">
        <v>46</v>
      </c>
      <c r="E6" s="16">
        <v>1</v>
      </c>
      <c r="F6" s="19">
        <f>IF(E6=1,12.5%,0%)</f>
        <v>0.125</v>
      </c>
      <c r="G6" s="19">
        <f t="array" ref="G6:G15">TRANSPOSE(PORTFOLIO!L60:U60)</f>
        <v>7.2725816843455015E-3</v>
      </c>
      <c r="H6" s="19">
        <f t="array" ref="H6:H15">TRANSPOSE(PORTFOLIO!L61:U61)</f>
        <v>5.9064255721704664E-2</v>
      </c>
      <c r="I6" s="19">
        <f>G6/H6</f>
        <v>0.12312999792314332</v>
      </c>
    </row>
    <row r="7" spans="2:14" ht="15.75" x14ac:dyDescent="0.25">
      <c r="B7" s="74" t="s">
        <v>133</v>
      </c>
      <c r="C7" s="16" t="s">
        <v>36</v>
      </c>
      <c r="D7" s="27" t="s">
        <v>46</v>
      </c>
      <c r="E7" s="16">
        <v>1</v>
      </c>
      <c r="F7" s="19">
        <f t="shared" ref="F7:F15" si="0">IF(E7=1,12.5%,0%)</f>
        <v>0.125</v>
      </c>
      <c r="G7" s="19">
        <v>7.8346708514609245E-3</v>
      </c>
      <c r="H7" s="19">
        <v>4.8608019536265305E-2</v>
      </c>
      <c r="I7" s="19">
        <f t="shared" ref="I7:I15" si="1">G7/H7</f>
        <v>0.1611806225846264</v>
      </c>
      <c r="N7" s="14"/>
    </row>
    <row r="8" spans="2:14" ht="15.75" x14ac:dyDescent="0.25">
      <c r="B8" s="74" t="s">
        <v>143</v>
      </c>
      <c r="C8" s="16" t="s">
        <v>37</v>
      </c>
      <c r="D8" s="27" t="s">
        <v>46</v>
      </c>
      <c r="E8" s="16">
        <v>1</v>
      </c>
      <c r="F8" s="19">
        <f t="shared" si="0"/>
        <v>0.125</v>
      </c>
      <c r="G8" s="19">
        <v>7.1794175373616946E-3</v>
      </c>
      <c r="H8" s="19">
        <v>6.1679582967645814E-2</v>
      </c>
      <c r="I8" s="19">
        <f t="shared" si="1"/>
        <v>0.11639860699330079</v>
      </c>
    </row>
    <row r="9" spans="2:14" ht="15.75" x14ac:dyDescent="0.25">
      <c r="B9" s="74" t="s">
        <v>135</v>
      </c>
      <c r="C9" s="16" t="s">
        <v>38</v>
      </c>
      <c r="D9" s="27" t="s">
        <v>47</v>
      </c>
      <c r="E9" s="16">
        <v>1</v>
      </c>
      <c r="F9" s="19">
        <f t="shared" si="0"/>
        <v>0.125</v>
      </c>
      <c r="G9" s="19">
        <v>-1.3279039483338998E-2</v>
      </c>
      <c r="H9" s="19">
        <v>0.16060876128219401</v>
      </c>
      <c r="I9" s="19">
        <f t="shared" si="1"/>
        <v>-8.2679421579046744E-2</v>
      </c>
    </row>
    <row r="10" spans="2:14" ht="15.75" x14ac:dyDescent="0.25">
      <c r="B10" s="74" t="s">
        <v>136</v>
      </c>
      <c r="C10" s="16" t="s">
        <v>38</v>
      </c>
      <c r="D10" s="27" t="s">
        <v>47</v>
      </c>
      <c r="E10" s="16">
        <v>0</v>
      </c>
      <c r="F10" s="19">
        <f t="shared" si="0"/>
        <v>0</v>
      </c>
      <c r="G10" s="19">
        <v>-1.8153950188341449E-2</v>
      </c>
      <c r="H10" s="19">
        <v>0.13647578744700736</v>
      </c>
      <c r="I10" s="19">
        <f t="shared" si="1"/>
        <v>-0.13301956726492972</v>
      </c>
      <c r="N10" s="14"/>
    </row>
    <row r="11" spans="2:14" ht="15.75" x14ac:dyDescent="0.25">
      <c r="B11" s="74" t="s">
        <v>137</v>
      </c>
      <c r="C11" s="16" t="s">
        <v>36</v>
      </c>
      <c r="D11" s="27" t="s">
        <v>47</v>
      </c>
      <c r="E11" s="16">
        <v>1</v>
      </c>
      <c r="F11" s="19">
        <f t="shared" si="0"/>
        <v>0.125</v>
      </c>
      <c r="G11" s="19">
        <v>9.2417372903233538E-3</v>
      </c>
      <c r="H11" s="19">
        <v>4.8455654952853096E-2</v>
      </c>
      <c r="I11" s="19">
        <f t="shared" si="1"/>
        <v>0.1907256707048017</v>
      </c>
    </row>
    <row r="12" spans="2:14" ht="15.75" x14ac:dyDescent="0.25">
      <c r="B12" s="75" t="s">
        <v>138</v>
      </c>
      <c r="C12" s="16" t="s">
        <v>37</v>
      </c>
      <c r="D12" s="27" t="s">
        <v>48</v>
      </c>
      <c r="E12" s="16">
        <v>1</v>
      </c>
      <c r="F12" s="19">
        <f t="shared" si="0"/>
        <v>0.125</v>
      </c>
      <c r="G12" s="19">
        <v>1.8309579434206195E-2</v>
      </c>
      <c r="H12" s="19">
        <v>8.5161060725957485E-2</v>
      </c>
      <c r="I12" s="19">
        <f t="shared" si="1"/>
        <v>0.21499942905978095</v>
      </c>
    </row>
    <row r="13" spans="2:14" ht="15.75" x14ac:dyDescent="0.25">
      <c r="B13" s="74" t="s">
        <v>139</v>
      </c>
      <c r="C13" s="16" t="s">
        <v>37</v>
      </c>
      <c r="D13" s="27" t="s">
        <v>48</v>
      </c>
      <c r="E13" s="16">
        <v>1</v>
      </c>
      <c r="F13" s="19">
        <f t="shared" si="0"/>
        <v>0.125</v>
      </c>
      <c r="G13" s="19">
        <v>2.4681504103259085E-2</v>
      </c>
      <c r="H13" s="19">
        <v>6.0499375383421115E-2</v>
      </c>
      <c r="I13" s="19">
        <f t="shared" si="1"/>
        <v>0.40796295741629518</v>
      </c>
      <c r="N13" s="14"/>
    </row>
    <row r="14" spans="2:14" ht="15.75" x14ac:dyDescent="0.25">
      <c r="B14" s="74" t="s">
        <v>140</v>
      </c>
      <c r="C14" s="16" t="s">
        <v>37</v>
      </c>
      <c r="D14" s="27" t="s">
        <v>49</v>
      </c>
      <c r="E14" s="16">
        <v>1</v>
      </c>
      <c r="F14" s="19">
        <f t="shared" si="0"/>
        <v>0.125</v>
      </c>
      <c r="G14" s="19">
        <v>5.245145813753592E-3</v>
      </c>
      <c r="H14" s="19">
        <v>0.1201029267336117</v>
      </c>
      <c r="I14" s="19">
        <f t="shared" si="1"/>
        <v>4.3672089901583548E-2</v>
      </c>
    </row>
    <row r="15" spans="2:14" ht="15.75" x14ac:dyDescent="0.25">
      <c r="B15" s="74" t="s">
        <v>141</v>
      </c>
      <c r="C15" s="16" t="s">
        <v>38</v>
      </c>
      <c r="D15" s="27" t="s">
        <v>49</v>
      </c>
      <c r="E15" s="16">
        <v>0</v>
      </c>
      <c r="F15" s="19">
        <f t="shared" si="0"/>
        <v>0</v>
      </c>
      <c r="G15" s="19">
        <v>-3.7713219894723503E-2</v>
      </c>
      <c r="H15" s="19">
        <v>0.23115139858649861</v>
      </c>
      <c r="I15" s="19">
        <f t="shared" si="1"/>
        <v>-0.1631537603723861</v>
      </c>
    </row>
    <row r="19" spans="1:5" x14ac:dyDescent="0.25">
      <c r="A19" s="125" t="s">
        <v>61</v>
      </c>
      <c r="B19" s="125"/>
      <c r="C19" s="125"/>
      <c r="D19" s="125"/>
      <c r="E19" s="87">
        <f>SUM(E6:E15)</f>
        <v>8</v>
      </c>
    </row>
    <row r="21" spans="1:5" x14ac:dyDescent="0.25">
      <c r="A21" s="125" t="s">
        <v>62</v>
      </c>
      <c r="B21" s="125"/>
      <c r="C21" s="125"/>
      <c r="D21" s="125"/>
      <c r="E21" s="24">
        <f>SUMPRODUCT(E6:E15,F6:F15)</f>
        <v>1</v>
      </c>
    </row>
    <row r="23" spans="1:5" x14ac:dyDescent="0.25">
      <c r="A23" s="136" t="s">
        <v>52</v>
      </c>
      <c r="B23" s="136"/>
    </row>
    <row r="25" spans="1:5" x14ac:dyDescent="0.25">
      <c r="A25" s="126" t="s">
        <v>63</v>
      </c>
      <c r="B25" s="126"/>
      <c r="C25" s="28">
        <f>SUMPRODUCT(E6:E15,F6:F15,G6:G15)</f>
        <v>8.3106996539214183E-3</v>
      </c>
    </row>
    <row r="27" spans="1:5" x14ac:dyDescent="0.25">
      <c r="A27" s="21" t="s">
        <v>54</v>
      </c>
    </row>
    <row r="28" spans="1:5" x14ac:dyDescent="0.25">
      <c r="A28" s="16"/>
      <c r="B28" s="16"/>
      <c r="C28" s="29" t="s">
        <v>57</v>
      </c>
      <c r="D28" s="17" t="s">
        <v>58</v>
      </c>
    </row>
    <row r="29" spans="1:5" x14ac:dyDescent="0.25">
      <c r="A29" s="37" t="s">
        <v>64</v>
      </c>
      <c r="B29" s="86" t="s">
        <v>55</v>
      </c>
      <c r="C29" s="30">
        <v>2</v>
      </c>
      <c r="D29" s="16">
        <f>SUM(E9,E10,E15)</f>
        <v>1</v>
      </c>
    </row>
    <row r="30" spans="1:5" x14ac:dyDescent="0.25">
      <c r="A30" s="16" t="s">
        <v>65</v>
      </c>
      <c r="B30" s="86" t="s">
        <v>56</v>
      </c>
      <c r="C30" s="30">
        <v>2</v>
      </c>
      <c r="D30" s="16">
        <f>SUM(E6,E7,E11)</f>
        <v>3</v>
      </c>
    </row>
    <row r="31" spans="1:5" x14ac:dyDescent="0.25">
      <c r="A31" s="16"/>
      <c r="B31" s="86"/>
      <c r="D31" s="16"/>
    </row>
    <row r="32" spans="1:5" x14ac:dyDescent="0.25">
      <c r="A32" s="16" t="s">
        <v>46</v>
      </c>
      <c r="B32" s="86" t="s">
        <v>55</v>
      </c>
      <c r="C32" s="30">
        <f>COUNTIF(D6:D15,"C1")</f>
        <v>3</v>
      </c>
      <c r="D32" s="16">
        <f>SUM(E6:E8)</f>
        <v>3</v>
      </c>
    </row>
    <row r="33" spans="1:4" x14ac:dyDescent="0.25">
      <c r="A33" s="16" t="s">
        <v>47</v>
      </c>
      <c r="B33" s="86" t="s">
        <v>55</v>
      </c>
      <c r="C33" s="30">
        <f>COUNTIF(D6:D15,"C2")</f>
        <v>3</v>
      </c>
      <c r="D33" s="16">
        <f>SUM(E9:E11)</f>
        <v>2</v>
      </c>
    </row>
    <row r="34" spans="1:4" x14ac:dyDescent="0.25">
      <c r="A34" s="16" t="s">
        <v>48</v>
      </c>
      <c r="B34" s="86" t="s">
        <v>55</v>
      </c>
      <c r="C34" s="30">
        <f>COUNTIF(D7:D16,"C3")</f>
        <v>2</v>
      </c>
      <c r="D34" s="16">
        <f>SUM(E12:E13)</f>
        <v>2</v>
      </c>
    </row>
    <row r="35" spans="1:4" x14ac:dyDescent="0.25">
      <c r="A35" s="16" t="s">
        <v>49</v>
      </c>
      <c r="B35" s="86" t="s">
        <v>55</v>
      </c>
      <c r="C35" s="30">
        <f>COUNTIF(D8:D17,"C4")</f>
        <v>2</v>
      </c>
      <c r="D35" s="16">
        <f>SUM(E14:E15)</f>
        <v>1</v>
      </c>
    </row>
  </sheetData>
  <sortState ref="L6:L15">
    <sortCondition ref="L6"/>
  </sortState>
  <mergeCells count="5">
    <mergeCell ref="A19:D19"/>
    <mergeCell ref="A21:D21"/>
    <mergeCell ref="A23:B23"/>
    <mergeCell ref="A25:B25"/>
    <mergeCell ref="E2:I2"/>
  </mergeCells>
  <pageMargins left="0.7" right="0.7" top="0.75" bottom="0.75" header="0.3" footer="0.3"/>
  <ignoredErrors>
    <ignoredError sqref="D32:D35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41"/>
  <sheetViews>
    <sheetView topLeftCell="A7" workbookViewId="0">
      <selection activeCell="E8" sqref="E8"/>
    </sheetView>
  </sheetViews>
  <sheetFormatPr defaultRowHeight="15" x14ac:dyDescent="0.25"/>
  <cols>
    <col min="1" max="1" width="3.7109375" customWidth="1"/>
    <col min="2" max="2" width="9.140625" hidden="1" customWidth="1"/>
    <col min="3" max="3" width="44" customWidth="1"/>
    <col min="4" max="4" width="18.7109375" customWidth="1"/>
    <col min="5" max="5" width="21.140625" customWidth="1"/>
    <col min="6" max="6" width="17.140625" customWidth="1"/>
    <col min="7" max="7" width="15.7109375" customWidth="1"/>
    <col min="8" max="8" width="20.42578125" bestFit="1" customWidth="1"/>
    <col min="17" max="17" width="12" bestFit="1" customWidth="1"/>
    <col min="19" max="19" width="12" bestFit="1" customWidth="1"/>
  </cols>
  <sheetData>
    <row r="3" spans="3:21" x14ac:dyDescent="0.25">
      <c r="F3" s="125" t="s">
        <v>87</v>
      </c>
      <c r="G3" s="123"/>
      <c r="H3" s="123"/>
    </row>
    <row r="6" spans="3:21" x14ac:dyDescent="0.25">
      <c r="K6" s="126" t="s">
        <v>76</v>
      </c>
      <c r="L6" s="126"/>
    </row>
    <row r="8" spans="3:21" x14ac:dyDescent="0.25">
      <c r="C8" s="17" t="s">
        <v>144</v>
      </c>
      <c r="D8" s="17" t="s">
        <v>39</v>
      </c>
      <c r="E8" s="17" t="s">
        <v>72</v>
      </c>
      <c r="F8" s="34" t="s">
        <v>73</v>
      </c>
      <c r="G8" s="17" t="s">
        <v>74</v>
      </c>
      <c r="H8" s="34" t="s">
        <v>75</v>
      </c>
      <c r="K8" s="16"/>
      <c r="L8" s="17" t="s">
        <v>2</v>
      </c>
      <c r="M8" s="17" t="s">
        <v>1</v>
      </c>
      <c r="N8" s="17" t="s">
        <v>3</v>
      </c>
      <c r="O8" s="17" t="s">
        <v>4</v>
      </c>
      <c r="P8" s="17" t="s">
        <v>23</v>
      </c>
      <c r="Q8" s="17" t="s">
        <v>6</v>
      </c>
      <c r="R8" s="17" t="s">
        <v>7</v>
      </c>
      <c r="S8" s="17" t="s">
        <v>8</v>
      </c>
      <c r="T8" s="17" t="s">
        <v>9</v>
      </c>
      <c r="U8" s="17" t="s">
        <v>10</v>
      </c>
    </row>
    <row r="9" spans="3:21" ht="15.75" x14ac:dyDescent="0.25">
      <c r="C9" s="74" t="s">
        <v>2</v>
      </c>
      <c r="D9" s="16" t="s">
        <v>36</v>
      </c>
      <c r="E9" s="27" t="s">
        <v>46</v>
      </c>
      <c r="F9" s="19">
        <f t="array" ref="F9:F18">TRANSPOSE(PORTFOLIO!L60:U60)</f>
        <v>7.2725816843455015E-3</v>
      </c>
      <c r="G9" s="19">
        <f t="array" ref="G9:G18">TRANSPOSE(PORTFOLIO!L61:U61)</f>
        <v>5.9064255721704664E-2</v>
      </c>
      <c r="H9" s="19">
        <f>F9/G9</f>
        <v>0.12312999792314332</v>
      </c>
      <c r="K9" s="17" t="s">
        <v>2</v>
      </c>
      <c r="L9" s="35">
        <v>3.4885863039589228E-3</v>
      </c>
      <c r="M9" s="36">
        <v>2.0474289100720464E-3</v>
      </c>
      <c r="N9" s="36">
        <v>3.1967791246819552E-3</v>
      </c>
      <c r="O9" s="36">
        <v>3.6049223990142001E-3</v>
      </c>
      <c r="P9" s="36">
        <v>2.5671217209988465E-3</v>
      </c>
      <c r="Q9" s="36">
        <v>9.3197021920459508E-4</v>
      </c>
      <c r="R9" s="36">
        <v>1.1337521348602074E-3</v>
      </c>
      <c r="S9" s="36">
        <v>8.8722084923170794E-4</v>
      </c>
      <c r="T9" s="36">
        <v>3.9418267240016172E-3</v>
      </c>
      <c r="U9" s="36">
        <v>1.8756289787849182E-3</v>
      </c>
    </row>
    <row r="10" spans="3:21" ht="15.75" x14ac:dyDescent="0.25">
      <c r="C10" s="74" t="s">
        <v>133</v>
      </c>
      <c r="D10" s="16" t="s">
        <v>36</v>
      </c>
      <c r="E10" s="27" t="s">
        <v>46</v>
      </c>
      <c r="F10" s="19">
        <v>7.8346708514609245E-3</v>
      </c>
      <c r="G10" s="19">
        <v>4.8608019536265305E-2</v>
      </c>
      <c r="H10" s="19">
        <f t="shared" ref="H10:H18" si="0">F10/G10</f>
        <v>0.1611806225846264</v>
      </c>
      <c r="K10" s="17" t="s">
        <v>1</v>
      </c>
      <c r="L10" s="36">
        <v>2.0474289100720464E-3</v>
      </c>
      <c r="M10" s="35">
        <v>2.3627395632379485E-3</v>
      </c>
      <c r="N10" s="36">
        <v>2.2631499166724843E-3</v>
      </c>
      <c r="O10" s="36">
        <v>2.497429782603222E-3</v>
      </c>
      <c r="P10" s="36">
        <v>1.7228142934322171E-3</v>
      </c>
      <c r="Q10" s="36">
        <v>3.0196883421215037E-4</v>
      </c>
      <c r="R10" s="36">
        <v>1.2668117521833155E-3</v>
      </c>
      <c r="S10" s="36">
        <v>8.5899190159698709E-4</v>
      </c>
      <c r="T10" s="36">
        <v>2.6721493756227269E-3</v>
      </c>
      <c r="U10" s="36">
        <v>1.0788415756678926E-3</v>
      </c>
    </row>
    <row r="11" spans="3:21" ht="15.75" x14ac:dyDescent="0.25">
      <c r="C11" s="74" t="s">
        <v>143</v>
      </c>
      <c r="D11" s="16" t="s">
        <v>37</v>
      </c>
      <c r="E11" s="27" t="s">
        <v>46</v>
      </c>
      <c r="F11" s="19">
        <v>7.1794175373616946E-3</v>
      </c>
      <c r="G11" s="19">
        <v>6.1679582967645814E-2</v>
      </c>
      <c r="H11" s="19">
        <f t="shared" si="0"/>
        <v>0.11639860699330079</v>
      </c>
      <c r="K11" s="17" t="s">
        <v>3</v>
      </c>
      <c r="L11" s="36">
        <v>3.1967791246819552E-3</v>
      </c>
      <c r="M11" s="36">
        <v>2.2631499166724843E-3</v>
      </c>
      <c r="N11" s="35">
        <v>3.8043709550627052E-3</v>
      </c>
      <c r="O11" s="36">
        <v>4.3110193823926654E-3</v>
      </c>
      <c r="P11" s="36">
        <v>2.8424178088192311E-3</v>
      </c>
      <c r="Q11" s="36">
        <v>9.2710146367857096E-4</v>
      </c>
      <c r="R11" s="36">
        <v>1.6573405109697606E-3</v>
      </c>
      <c r="S11" s="36">
        <v>1.4729034168068716E-3</v>
      </c>
      <c r="T11" s="36">
        <v>3.6466992346262544E-3</v>
      </c>
      <c r="U11" s="36">
        <v>1.4040979093013933E-3</v>
      </c>
    </row>
    <row r="12" spans="3:21" ht="15.75" x14ac:dyDescent="0.25">
      <c r="C12" s="74" t="s">
        <v>135</v>
      </c>
      <c r="D12" s="16" t="s">
        <v>38</v>
      </c>
      <c r="E12" s="27" t="s">
        <v>47</v>
      </c>
      <c r="F12" s="19">
        <v>-1.3279039483338998E-2</v>
      </c>
      <c r="G12" s="19">
        <v>0.16060876128219401</v>
      </c>
      <c r="H12" s="19">
        <f t="shared" si="0"/>
        <v>-8.2679421579046744E-2</v>
      </c>
      <c r="K12" s="17" t="s">
        <v>4</v>
      </c>
      <c r="L12" s="36">
        <v>3.6049223990142001E-3</v>
      </c>
      <c r="M12" s="36">
        <v>2.497429782603222E-3</v>
      </c>
      <c r="N12" s="36">
        <v>4.3110193823926654E-3</v>
      </c>
      <c r="O12" s="35">
        <v>2.5795174200600783E-2</v>
      </c>
      <c r="P12" s="36">
        <v>4.4792804922650312E-3</v>
      </c>
      <c r="Q12" s="36">
        <v>2.1884975293074782E-3</v>
      </c>
      <c r="R12" s="36">
        <v>2.8513331498114889E-3</v>
      </c>
      <c r="S12" s="36">
        <v>2.1205532381388709E-3</v>
      </c>
      <c r="T12" s="36">
        <v>5.8119507041232803E-3</v>
      </c>
      <c r="U12" s="36">
        <v>-2.1406006652685025E-3</v>
      </c>
    </row>
    <row r="13" spans="3:21" ht="15.75" x14ac:dyDescent="0.25">
      <c r="C13" s="74" t="s">
        <v>136</v>
      </c>
      <c r="D13" s="16" t="s">
        <v>38</v>
      </c>
      <c r="E13" s="27" t="s">
        <v>47</v>
      </c>
      <c r="F13" s="19">
        <v>-1.8153950188341449E-2</v>
      </c>
      <c r="G13" s="19">
        <v>0.13647578744700736</v>
      </c>
      <c r="H13" s="19">
        <f>F13/G13</f>
        <v>-0.13301956726492972</v>
      </c>
      <c r="K13" s="17" t="s">
        <v>23</v>
      </c>
      <c r="L13" s="36">
        <v>2.5671217209988465E-3</v>
      </c>
      <c r="M13" s="36">
        <v>1.7228142934322171E-3</v>
      </c>
      <c r="N13" s="36">
        <v>2.8424178088192311E-3</v>
      </c>
      <c r="O13" s="36">
        <v>4.4792804922650312E-3</v>
      </c>
      <c r="P13" s="35">
        <v>1.8625640559280735E-2</v>
      </c>
      <c r="Q13" s="36">
        <v>1.7128551296923073E-3</v>
      </c>
      <c r="R13" s="36">
        <v>4.0847045723784101E-3</v>
      </c>
      <c r="S13" s="36">
        <v>1.0538979964348598E-3</v>
      </c>
      <c r="T13" s="36">
        <v>3.6524000206481192E-3</v>
      </c>
      <c r="U13" s="36">
        <v>8.0747076493245546E-3</v>
      </c>
    </row>
    <row r="14" spans="3:21" ht="15.75" x14ac:dyDescent="0.25">
      <c r="C14" s="74" t="s">
        <v>137</v>
      </c>
      <c r="D14" s="16" t="s">
        <v>36</v>
      </c>
      <c r="E14" s="27" t="s">
        <v>47</v>
      </c>
      <c r="F14" s="19">
        <v>9.2417372903233538E-3</v>
      </c>
      <c r="G14" s="19">
        <v>4.8455654952853096E-2</v>
      </c>
      <c r="H14" s="19">
        <f t="shared" si="0"/>
        <v>0.1907256707048017</v>
      </c>
      <c r="K14" s="17" t="s">
        <v>6</v>
      </c>
      <c r="L14" s="36">
        <v>9.3197021920459508E-4</v>
      </c>
      <c r="M14" s="36">
        <v>3.0196883421215037E-4</v>
      </c>
      <c r="N14" s="36">
        <v>9.2710146367857096E-4</v>
      </c>
      <c r="O14" s="36">
        <v>2.1884975293074782E-3</v>
      </c>
      <c r="P14" s="36">
        <v>1.7128551296923073E-3</v>
      </c>
      <c r="Q14" s="35">
        <v>2.3479504969099569E-3</v>
      </c>
      <c r="R14" s="36">
        <v>8.4864526122739061E-4</v>
      </c>
      <c r="S14" s="36">
        <v>2.3182623970545499E-5</v>
      </c>
      <c r="T14" s="36">
        <v>1.3428457264994496E-3</v>
      </c>
      <c r="U14" s="36">
        <v>-1.0265517123028828E-3</v>
      </c>
    </row>
    <row r="15" spans="3:21" ht="15.75" customHeight="1" x14ac:dyDescent="0.25">
      <c r="C15" s="75" t="s">
        <v>138</v>
      </c>
      <c r="D15" s="16" t="s">
        <v>37</v>
      </c>
      <c r="E15" s="27" t="s">
        <v>48</v>
      </c>
      <c r="F15" s="19">
        <v>1.8309579434206195E-2</v>
      </c>
      <c r="G15" s="19">
        <v>8.5161060725957485E-2</v>
      </c>
      <c r="H15" s="19">
        <f t="shared" si="0"/>
        <v>0.21499942905978095</v>
      </c>
      <c r="K15" s="17" t="s">
        <v>7</v>
      </c>
      <c r="L15" s="36">
        <v>1.1337521348602074E-3</v>
      </c>
      <c r="M15" s="36">
        <v>1.2668117521833155E-3</v>
      </c>
      <c r="N15" s="36">
        <v>1.6573405109697606E-3</v>
      </c>
      <c r="O15" s="36">
        <v>2.8513331498114889E-3</v>
      </c>
      <c r="P15" s="36">
        <v>4.0847045723784101E-3</v>
      </c>
      <c r="Q15" s="36">
        <v>8.4864526122739061E-4</v>
      </c>
      <c r="R15" s="35">
        <v>7.252406263970214E-3</v>
      </c>
      <c r="S15" s="36">
        <v>5.5459292410004759E-4</v>
      </c>
      <c r="T15" s="36">
        <v>3.6414919678897533E-3</v>
      </c>
      <c r="U15" s="36">
        <v>2.0722331646029768E-3</v>
      </c>
    </row>
    <row r="16" spans="3:21" ht="15.75" x14ac:dyDescent="0.25">
      <c r="C16" s="74" t="s">
        <v>139</v>
      </c>
      <c r="D16" s="16" t="s">
        <v>37</v>
      </c>
      <c r="E16" s="27" t="s">
        <v>48</v>
      </c>
      <c r="F16" s="19">
        <v>2.4681504103259085E-2</v>
      </c>
      <c r="G16" s="19">
        <v>6.0499375383421115E-2</v>
      </c>
      <c r="H16" s="19">
        <f t="shared" si="0"/>
        <v>0.40796295741629518</v>
      </c>
      <c r="K16" s="17" t="s">
        <v>8</v>
      </c>
      <c r="L16" s="36">
        <v>8.8722084923170794E-4</v>
      </c>
      <c r="M16" s="36">
        <v>8.5899190159698709E-4</v>
      </c>
      <c r="N16" s="36">
        <v>1.4729034168068716E-3</v>
      </c>
      <c r="O16" s="36">
        <v>2.1205532381388709E-3</v>
      </c>
      <c r="P16" s="36">
        <v>1.0538979964348598E-3</v>
      </c>
      <c r="Q16" s="36">
        <v>2.3182623970545499E-5</v>
      </c>
      <c r="R16" s="36">
        <v>5.5459292410004759E-4</v>
      </c>
      <c r="S16" s="35">
        <v>3.6601744217841007E-3</v>
      </c>
      <c r="T16" s="36">
        <v>1.4829882886113878E-3</v>
      </c>
      <c r="U16" s="36">
        <v>2.5111258950129673E-3</v>
      </c>
    </row>
    <row r="17" spans="2:21" ht="15.75" x14ac:dyDescent="0.25">
      <c r="C17" s="74" t="s">
        <v>140</v>
      </c>
      <c r="D17" s="16" t="s">
        <v>37</v>
      </c>
      <c r="E17" s="27" t="s">
        <v>49</v>
      </c>
      <c r="F17" s="19">
        <v>5.245145813753592E-3</v>
      </c>
      <c r="G17" s="19">
        <v>0.1201029267336117</v>
      </c>
      <c r="H17" s="19">
        <f t="shared" si="0"/>
        <v>4.3672089901583548E-2</v>
      </c>
      <c r="K17" s="17" t="s">
        <v>9</v>
      </c>
      <c r="L17" s="36">
        <v>3.9418267240016172E-3</v>
      </c>
      <c r="M17" s="36">
        <v>2.6721493756227299E-3</v>
      </c>
      <c r="N17" s="36">
        <v>3.6466992346262544E-3</v>
      </c>
      <c r="O17" s="36">
        <v>5.8119507041232803E-3</v>
      </c>
      <c r="P17" s="36">
        <v>3.6524000206481192E-3</v>
      </c>
      <c r="Q17" s="36">
        <v>1.3428457264994496E-3</v>
      </c>
      <c r="R17" s="36">
        <v>3.6414919678897533E-3</v>
      </c>
      <c r="S17" s="36">
        <v>1.4829882886113878E-3</v>
      </c>
      <c r="T17" s="35">
        <v>1.4424713009979306E-2</v>
      </c>
      <c r="U17" s="36">
        <v>8.479158387539246E-3</v>
      </c>
    </row>
    <row r="18" spans="2:21" ht="15.75" x14ac:dyDescent="0.25">
      <c r="C18" s="74" t="s">
        <v>141</v>
      </c>
      <c r="D18" s="16" t="s">
        <v>38</v>
      </c>
      <c r="E18" s="27" t="s">
        <v>49</v>
      </c>
      <c r="F18" s="19">
        <v>-3.7713219894723503E-2</v>
      </c>
      <c r="G18" s="19">
        <v>0.23115139858649861</v>
      </c>
      <c r="H18" s="19">
        <f t="shared" si="0"/>
        <v>-0.1631537603723861</v>
      </c>
      <c r="K18" s="17" t="s">
        <v>10</v>
      </c>
      <c r="L18" s="36">
        <v>1.8756289787849182E-3</v>
      </c>
      <c r="M18" s="36">
        <v>1.0788415756678926E-3</v>
      </c>
      <c r="N18" s="36">
        <v>1.4040979093013933E-3</v>
      </c>
      <c r="O18" s="36">
        <v>-2.1406006652685025E-3</v>
      </c>
      <c r="P18" s="36">
        <v>8.0747076493245546E-3</v>
      </c>
      <c r="Q18" s="36">
        <v>-1.0265517123028828E-3</v>
      </c>
      <c r="R18" s="36">
        <v>2.0722331646029768E-3</v>
      </c>
      <c r="S18" s="36">
        <v>2.5111258950129673E-3</v>
      </c>
      <c r="T18" s="36">
        <v>8.479158387539246E-3</v>
      </c>
      <c r="U18" s="35">
        <v>5.3430969068494344E-2</v>
      </c>
    </row>
    <row r="23" spans="2:21" x14ac:dyDescent="0.25">
      <c r="B23" s="126" t="s">
        <v>77</v>
      </c>
      <c r="C23" s="126"/>
      <c r="D23" s="15" t="s">
        <v>78</v>
      </c>
      <c r="E23" s="15" t="s">
        <v>80</v>
      </c>
    </row>
    <row r="24" spans="2:21" x14ac:dyDescent="0.25">
      <c r="B24" s="137" t="s">
        <v>79</v>
      </c>
      <c r="C24" s="137"/>
      <c r="D24" s="16"/>
      <c r="E24" s="50">
        <v>4.4999999999999998E-2</v>
      </c>
    </row>
    <row r="25" spans="2:21" ht="15.75" thickBot="1" x14ac:dyDescent="0.3"/>
    <row r="26" spans="2:21" ht="15.75" thickBot="1" x14ac:dyDescent="0.3">
      <c r="C26" s="81" t="s">
        <v>144</v>
      </c>
      <c r="D26" s="84"/>
      <c r="E26" s="85" t="s">
        <v>81</v>
      </c>
    </row>
    <row r="27" spans="2:21" ht="15.75" x14ac:dyDescent="0.25">
      <c r="C27" s="76" t="s">
        <v>2</v>
      </c>
      <c r="D27" s="77">
        <f>1/10</f>
        <v>0.1</v>
      </c>
      <c r="E27" s="78">
        <v>0</v>
      </c>
    </row>
    <row r="28" spans="2:21" ht="15.75" x14ac:dyDescent="0.25">
      <c r="C28" s="74" t="s">
        <v>133</v>
      </c>
      <c r="D28" s="45">
        <f t="shared" ref="D28:D36" si="1">1/10</f>
        <v>0.1</v>
      </c>
      <c r="E28" s="47">
        <v>0</v>
      </c>
    </row>
    <row r="29" spans="2:21" ht="15.75" x14ac:dyDescent="0.25">
      <c r="C29" s="74" t="s">
        <v>143</v>
      </c>
      <c r="D29" s="45">
        <f>1/10</f>
        <v>0.1</v>
      </c>
      <c r="E29" s="47">
        <v>0</v>
      </c>
    </row>
    <row r="30" spans="2:21" ht="15.75" x14ac:dyDescent="0.25">
      <c r="C30" s="74" t="s">
        <v>135</v>
      </c>
      <c r="D30" s="45">
        <f t="shared" si="1"/>
        <v>0.1</v>
      </c>
      <c r="E30" s="47">
        <v>0</v>
      </c>
    </row>
    <row r="31" spans="2:21" ht="15.75" x14ac:dyDescent="0.25">
      <c r="C31" s="74" t="s">
        <v>136</v>
      </c>
      <c r="D31" s="45">
        <f t="shared" si="1"/>
        <v>0.1</v>
      </c>
      <c r="E31" s="47">
        <v>0</v>
      </c>
    </row>
    <row r="32" spans="2:21" ht="15.75" x14ac:dyDescent="0.25">
      <c r="C32" s="74" t="s">
        <v>137</v>
      </c>
      <c r="D32" s="45">
        <f t="shared" si="1"/>
        <v>0.1</v>
      </c>
      <c r="E32" s="47">
        <v>0.17892064150520037</v>
      </c>
    </row>
    <row r="33" spans="3:6" ht="15.75" x14ac:dyDescent="0.25">
      <c r="C33" s="75" t="s">
        <v>138</v>
      </c>
      <c r="D33" s="45">
        <f t="shared" si="1"/>
        <v>0.1</v>
      </c>
      <c r="E33" s="47">
        <v>0.16418595311726961</v>
      </c>
    </row>
    <row r="34" spans="3:6" ht="15.75" x14ac:dyDescent="0.25">
      <c r="C34" s="74" t="s">
        <v>139</v>
      </c>
      <c r="D34" s="45">
        <f t="shared" si="1"/>
        <v>0.1</v>
      </c>
      <c r="E34" s="47">
        <v>0.65689340537468055</v>
      </c>
    </row>
    <row r="35" spans="3:6" ht="15.75" x14ac:dyDescent="0.25">
      <c r="C35" s="74" t="s">
        <v>140</v>
      </c>
      <c r="D35" s="45">
        <f t="shared" si="1"/>
        <v>0.1</v>
      </c>
      <c r="E35" s="47">
        <v>0</v>
      </c>
    </row>
    <row r="36" spans="3:6" ht="16.5" thickBot="1" x14ac:dyDescent="0.3">
      <c r="C36" s="74" t="s">
        <v>141</v>
      </c>
      <c r="D36" s="46">
        <f t="shared" si="1"/>
        <v>0.1</v>
      </c>
      <c r="E36" s="48">
        <v>0</v>
      </c>
    </row>
    <row r="37" spans="3:6" x14ac:dyDescent="0.25">
      <c r="C37" s="39" t="s">
        <v>82</v>
      </c>
      <c r="D37" s="38">
        <f>SUM(D27:D36)</f>
        <v>0.99999999999999989</v>
      </c>
      <c r="E37" s="49">
        <f>SUM(E27:E36)</f>
        <v>0.9999999999971505</v>
      </c>
      <c r="F37" s="44"/>
    </row>
    <row r="38" spans="3:6" x14ac:dyDescent="0.25">
      <c r="C38" s="40" t="s">
        <v>53</v>
      </c>
      <c r="D38" s="19">
        <f>SUMPRODUCT(D27:D36,F9:F18)</f>
        <v>1.0618427148306395E-3</v>
      </c>
      <c r="E38" s="67">
        <f>SUMPRODUCT(E27:E36,$F$9:$F$18)</f>
        <v>2.0872830595347704E-2</v>
      </c>
      <c r="F38" s="44"/>
    </row>
    <row r="39" spans="3:6" x14ac:dyDescent="0.25">
      <c r="C39" s="40" t="s">
        <v>83</v>
      </c>
      <c r="D39" s="19">
        <f t="array" ref="D39">SQRT(MMULT(MMULT(TRANSPOSE(D27:D36),$L$9:$U$18),D27:D36))</f>
        <v>5.8399664893744409E-2</v>
      </c>
      <c r="E39" s="51">
        <f t="array" ref="E39">SQRT(MMULT(MMULT(TRANSPOSE(E27:E36),$L$9:$U$18),E27:E36))</f>
        <v>4.5000037746374955E-2</v>
      </c>
      <c r="F39" s="44"/>
    </row>
    <row r="40" spans="3:6" ht="15.75" thickBot="1" x14ac:dyDescent="0.3">
      <c r="C40" s="42" t="s">
        <v>75</v>
      </c>
      <c r="D40" s="41">
        <f>D38/D39</f>
        <v>1.8182342600126473E-2</v>
      </c>
      <c r="E40" s="52">
        <f>E38/E39</f>
        <v>0.4638402908235148</v>
      </c>
      <c r="F40" s="44"/>
    </row>
    <row r="41" spans="3:6" x14ac:dyDescent="0.25">
      <c r="C41" s="43"/>
    </row>
  </sheetData>
  <mergeCells count="4">
    <mergeCell ref="K6:L6"/>
    <mergeCell ref="B23:C23"/>
    <mergeCell ref="B24:C24"/>
    <mergeCell ref="F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1"/>
  <sheetViews>
    <sheetView workbookViewId="0">
      <selection activeCell="F27" sqref="F27"/>
    </sheetView>
  </sheetViews>
  <sheetFormatPr defaultRowHeight="15" x14ac:dyDescent="0.25"/>
  <cols>
    <col min="2" max="2" width="48.42578125" customWidth="1"/>
    <col min="3" max="3" width="22.7109375" customWidth="1"/>
    <col min="4" max="4" width="20.5703125" customWidth="1"/>
    <col min="5" max="5" width="21.5703125" customWidth="1"/>
    <col min="7" max="7" width="20.42578125" bestFit="1" customWidth="1"/>
  </cols>
  <sheetData>
    <row r="2" spans="2:20" x14ac:dyDescent="0.25">
      <c r="E2" s="125" t="s">
        <v>88</v>
      </c>
      <c r="F2" s="125"/>
      <c r="G2" s="125"/>
    </row>
    <row r="4" spans="2:20" x14ac:dyDescent="0.25">
      <c r="J4" s="126" t="s">
        <v>76</v>
      </c>
      <c r="K4" s="126"/>
    </row>
    <row r="6" spans="2:20" x14ac:dyDescent="0.25">
      <c r="B6" s="17" t="s">
        <v>144</v>
      </c>
      <c r="C6" s="17" t="s">
        <v>39</v>
      </c>
      <c r="D6" s="17" t="s">
        <v>72</v>
      </c>
      <c r="E6" s="34" t="s">
        <v>73</v>
      </c>
      <c r="F6" s="17" t="s">
        <v>74</v>
      </c>
      <c r="G6" s="34" t="s">
        <v>75</v>
      </c>
      <c r="J6" s="16"/>
      <c r="K6" s="17" t="s">
        <v>2</v>
      </c>
      <c r="L6" s="17" t="s">
        <v>1</v>
      </c>
      <c r="M6" s="17" t="s">
        <v>3</v>
      </c>
      <c r="N6" s="17" t="s">
        <v>4</v>
      </c>
      <c r="O6" s="17" t="s">
        <v>23</v>
      </c>
      <c r="P6" s="17" t="s">
        <v>6</v>
      </c>
      <c r="Q6" s="17" t="s">
        <v>7</v>
      </c>
      <c r="R6" s="17" t="s">
        <v>8</v>
      </c>
      <c r="S6" s="17" t="s">
        <v>9</v>
      </c>
      <c r="T6" s="17" t="s">
        <v>10</v>
      </c>
    </row>
    <row r="7" spans="2:20" ht="15.75" x14ac:dyDescent="0.25">
      <c r="B7" s="76" t="s">
        <v>2</v>
      </c>
      <c r="C7" s="16" t="s">
        <v>36</v>
      </c>
      <c r="D7" s="27" t="s">
        <v>46</v>
      </c>
      <c r="E7" s="19">
        <f t="array" ref="E7:E16">TRANSPOSE(PORTFOLIO!L60:U60)</f>
        <v>7.2725816843455015E-3</v>
      </c>
      <c r="F7" s="19">
        <f t="array" ref="F7:F16">TRANSPOSE(PORTFOLIO!L61:U61)</f>
        <v>5.9064255721704664E-2</v>
      </c>
      <c r="G7" s="19">
        <f>E7/F7</f>
        <v>0.12312999792314332</v>
      </c>
      <c r="J7" s="17" t="s">
        <v>2</v>
      </c>
      <c r="K7" s="35">
        <v>3.4885863039589228E-3</v>
      </c>
      <c r="L7" s="36">
        <v>2.0474289100720464E-3</v>
      </c>
      <c r="M7" s="36">
        <v>3.1967791246819552E-3</v>
      </c>
      <c r="N7" s="36">
        <v>3.6049223990142001E-3</v>
      </c>
      <c r="O7" s="36">
        <v>2.5671217209988465E-3</v>
      </c>
      <c r="P7" s="36">
        <v>9.3197021920459508E-4</v>
      </c>
      <c r="Q7" s="36">
        <v>1.1337521348602074E-3</v>
      </c>
      <c r="R7" s="36">
        <v>8.8722084923170794E-4</v>
      </c>
      <c r="S7" s="36">
        <v>3.9418267240016172E-3</v>
      </c>
      <c r="T7" s="36">
        <v>1.8756289787849182E-3</v>
      </c>
    </row>
    <row r="8" spans="2:20" ht="15.75" x14ac:dyDescent="0.25">
      <c r="B8" s="74" t="s">
        <v>133</v>
      </c>
      <c r="C8" s="16" t="s">
        <v>36</v>
      </c>
      <c r="D8" s="27" t="s">
        <v>46</v>
      </c>
      <c r="E8" s="19">
        <v>7.8346708514609245E-3</v>
      </c>
      <c r="F8" s="19">
        <v>4.8608019536265305E-2</v>
      </c>
      <c r="G8" s="19">
        <f t="shared" ref="G8:G16" si="0">E8/F8</f>
        <v>0.1611806225846264</v>
      </c>
      <c r="J8" s="17" t="s">
        <v>1</v>
      </c>
      <c r="K8" s="36">
        <v>2.0474289100720464E-3</v>
      </c>
      <c r="L8" s="35">
        <v>2.3627395632379485E-3</v>
      </c>
      <c r="M8" s="36">
        <v>2.2631499166724843E-3</v>
      </c>
      <c r="N8" s="36">
        <v>2.497429782603222E-3</v>
      </c>
      <c r="O8" s="36">
        <v>1.7228142934322171E-3</v>
      </c>
      <c r="P8" s="36">
        <v>3.0196883421215037E-4</v>
      </c>
      <c r="Q8" s="36">
        <v>1.2668117521833155E-3</v>
      </c>
      <c r="R8" s="36">
        <v>8.5899190159698709E-4</v>
      </c>
      <c r="S8" s="36">
        <v>2.6721493756227269E-3</v>
      </c>
      <c r="T8" s="36">
        <v>1.0788415756678926E-3</v>
      </c>
    </row>
    <row r="9" spans="2:20" ht="15.75" x14ac:dyDescent="0.25">
      <c r="B9" s="74" t="s">
        <v>143</v>
      </c>
      <c r="C9" s="16" t="s">
        <v>37</v>
      </c>
      <c r="D9" s="27" t="s">
        <v>46</v>
      </c>
      <c r="E9" s="19">
        <v>7.1794175373616946E-3</v>
      </c>
      <c r="F9" s="19">
        <v>6.1679582967645814E-2</v>
      </c>
      <c r="G9" s="19">
        <f t="shared" si="0"/>
        <v>0.11639860699330079</v>
      </c>
      <c r="J9" s="17" t="s">
        <v>3</v>
      </c>
      <c r="K9" s="36">
        <v>3.1967791246819552E-3</v>
      </c>
      <c r="L9" s="36">
        <v>2.2631499166724843E-3</v>
      </c>
      <c r="M9" s="35">
        <v>3.8043709550627052E-3</v>
      </c>
      <c r="N9" s="36">
        <v>4.3110193823926654E-3</v>
      </c>
      <c r="O9" s="36">
        <v>2.8424178088192311E-3</v>
      </c>
      <c r="P9" s="36">
        <v>9.2710146367857096E-4</v>
      </c>
      <c r="Q9" s="36">
        <v>1.6573405109697606E-3</v>
      </c>
      <c r="R9" s="36">
        <v>1.4729034168068716E-3</v>
      </c>
      <c r="S9" s="36">
        <v>3.6466992346262544E-3</v>
      </c>
      <c r="T9" s="36">
        <v>1.4040979093013933E-3</v>
      </c>
    </row>
    <row r="10" spans="2:20" ht="15.75" x14ac:dyDescent="0.25">
      <c r="B10" s="74" t="s">
        <v>135</v>
      </c>
      <c r="C10" s="16" t="s">
        <v>38</v>
      </c>
      <c r="D10" s="27" t="s">
        <v>47</v>
      </c>
      <c r="E10" s="19">
        <v>-1.3279039483338998E-2</v>
      </c>
      <c r="F10" s="19">
        <v>0.16060876128219401</v>
      </c>
      <c r="G10" s="19">
        <f t="shared" si="0"/>
        <v>-8.2679421579046744E-2</v>
      </c>
      <c r="J10" s="17" t="s">
        <v>4</v>
      </c>
      <c r="K10" s="36">
        <v>3.6049223990142001E-3</v>
      </c>
      <c r="L10" s="36">
        <v>2.497429782603222E-3</v>
      </c>
      <c r="M10" s="36">
        <v>4.3110193823926654E-3</v>
      </c>
      <c r="N10" s="35">
        <v>2.5795174200600783E-2</v>
      </c>
      <c r="O10" s="36">
        <v>4.4792804922650312E-3</v>
      </c>
      <c r="P10" s="36">
        <v>2.1884975293074782E-3</v>
      </c>
      <c r="Q10" s="36">
        <v>2.8513331498114889E-3</v>
      </c>
      <c r="R10" s="36">
        <v>2.1205532381388709E-3</v>
      </c>
      <c r="S10" s="36">
        <v>5.8119507041232803E-3</v>
      </c>
      <c r="T10" s="36">
        <v>-2.1406006652685025E-3</v>
      </c>
    </row>
    <row r="11" spans="2:20" ht="15.75" x14ac:dyDescent="0.25">
      <c r="B11" s="74" t="s">
        <v>136</v>
      </c>
      <c r="C11" s="16" t="s">
        <v>38</v>
      </c>
      <c r="D11" s="27" t="s">
        <v>47</v>
      </c>
      <c r="E11" s="19">
        <v>-1.8153950188341449E-2</v>
      </c>
      <c r="F11" s="19">
        <v>0.13647578744700736</v>
      </c>
      <c r="G11" s="19">
        <f t="shared" si="0"/>
        <v>-0.13301956726492972</v>
      </c>
      <c r="J11" s="17" t="s">
        <v>23</v>
      </c>
      <c r="K11" s="36">
        <v>2.5671217209988465E-3</v>
      </c>
      <c r="L11" s="36">
        <v>1.7228142934322171E-3</v>
      </c>
      <c r="M11" s="36">
        <v>2.8424178088192311E-3</v>
      </c>
      <c r="N11" s="36">
        <v>4.4792804922650312E-3</v>
      </c>
      <c r="O11" s="35">
        <v>1.8625640559280735E-2</v>
      </c>
      <c r="P11" s="36">
        <v>1.7128551296923073E-3</v>
      </c>
      <c r="Q11" s="36">
        <v>4.0847045723784101E-3</v>
      </c>
      <c r="R11" s="36">
        <v>1.0538979964348598E-3</v>
      </c>
      <c r="S11" s="36">
        <v>3.6524000206481192E-3</v>
      </c>
      <c r="T11" s="36">
        <v>8.0747076493245546E-3</v>
      </c>
    </row>
    <row r="12" spans="2:20" ht="15.75" x14ac:dyDescent="0.25">
      <c r="B12" s="74" t="s">
        <v>137</v>
      </c>
      <c r="C12" s="16" t="s">
        <v>36</v>
      </c>
      <c r="D12" s="27" t="s">
        <v>47</v>
      </c>
      <c r="E12" s="19">
        <v>9.2417372903233538E-3</v>
      </c>
      <c r="F12" s="19">
        <v>4.8455654952853096E-2</v>
      </c>
      <c r="G12" s="19">
        <f t="shared" si="0"/>
        <v>0.1907256707048017</v>
      </c>
      <c r="J12" s="17" t="s">
        <v>6</v>
      </c>
      <c r="K12" s="36">
        <v>9.3197021920459508E-4</v>
      </c>
      <c r="L12" s="36">
        <v>3.0196883421215037E-4</v>
      </c>
      <c r="M12" s="36">
        <v>9.2710146367857096E-4</v>
      </c>
      <c r="N12" s="36">
        <v>2.1884975293074782E-3</v>
      </c>
      <c r="O12" s="36">
        <v>1.7128551296923073E-3</v>
      </c>
      <c r="P12" s="35">
        <v>2.3479504969099569E-3</v>
      </c>
      <c r="Q12" s="36">
        <v>8.4864526122739061E-4</v>
      </c>
      <c r="R12" s="36">
        <v>2.3182623970545499E-5</v>
      </c>
      <c r="S12" s="36">
        <v>1.3428457264994496E-3</v>
      </c>
      <c r="T12" s="36">
        <v>-1.0265517123028828E-3</v>
      </c>
    </row>
    <row r="13" spans="2:20" ht="15.75" x14ac:dyDescent="0.25">
      <c r="B13" s="75" t="s">
        <v>138</v>
      </c>
      <c r="C13" s="16" t="s">
        <v>37</v>
      </c>
      <c r="D13" s="27" t="s">
        <v>48</v>
      </c>
      <c r="E13" s="19">
        <v>1.8309579434206195E-2</v>
      </c>
      <c r="F13" s="19">
        <v>8.5161060725957485E-2</v>
      </c>
      <c r="G13" s="19">
        <f t="shared" si="0"/>
        <v>0.21499942905978095</v>
      </c>
      <c r="J13" s="17" t="s">
        <v>7</v>
      </c>
      <c r="K13" s="36">
        <v>1.1337521348602074E-3</v>
      </c>
      <c r="L13" s="36">
        <v>1.2668117521833155E-3</v>
      </c>
      <c r="M13" s="36">
        <v>1.6573405109697606E-3</v>
      </c>
      <c r="N13" s="36">
        <v>2.8513331498114889E-3</v>
      </c>
      <c r="O13" s="36">
        <v>4.0847045723784101E-3</v>
      </c>
      <c r="P13" s="36">
        <v>8.4864526122739061E-4</v>
      </c>
      <c r="Q13" s="35">
        <v>7.252406263970214E-3</v>
      </c>
      <c r="R13" s="36">
        <v>5.5459292410004759E-4</v>
      </c>
      <c r="S13" s="36">
        <v>3.6414919678897533E-3</v>
      </c>
      <c r="T13" s="36">
        <v>2.0722331646029768E-3</v>
      </c>
    </row>
    <row r="14" spans="2:20" ht="15.75" x14ac:dyDescent="0.25">
      <c r="B14" s="74" t="s">
        <v>139</v>
      </c>
      <c r="C14" s="16" t="s">
        <v>37</v>
      </c>
      <c r="D14" s="27" t="s">
        <v>48</v>
      </c>
      <c r="E14" s="19">
        <v>2.4681504103259085E-2</v>
      </c>
      <c r="F14" s="19">
        <v>6.0499375383421115E-2</v>
      </c>
      <c r="G14" s="19">
        <f t="shared" si="0"/>
        <v>0.40796295741629518</v>
      </c>
      <c r="J14" s="17" t="s">
        <v>8</v>
      </c>
      <c r="K14" s="36">
        <v>8.8722084923170794E-4</v>
      </c>
      <c r="L14" s="36">
        <v>8.5899190159698709E-4</v>
      </c>
      <c r="M14" s="36">
        <v>1.4729034168068716E-3</v>
      </c>
      <c r="N14" s="36">
        <v>2.1205532381388709E-3</v>
      </c>
      <c r="O14" s="36">
        <v>1.0538979964348598E-3</v>
      </c>
      <c r="P14" s="36">
        <v>2.3182623970545499E-5</v>
      </c>
      <c r="Q14" s="36">
        <v>5.5459292410004759E-4</v>
      </c>
      <c r="R14" s="35">
        <v>3.6601744217841007E-3</v>
      </c>
      <c r="S14" s="36">
        <v>1.4829882886113878E-3</v>
      </c>
      <c r="T14" s="36">
        <v>2.5111258950129673E-3</v>
      </c>
    </row>
    <row r="15" spans="2:20" ht="15.75" x14ac:dyDescent="0.25">
      <c r="B15" s="74" t="s">
        <v>142</v>
      </c>
      <c r="C15" s="16" t="s">
        <v>37</v>
      </c>
      <c r="D15" s="27" t="s">
        <v>49</v>
      </c>
      <c r="E15" s="19">
        <v>5.245145813753592E-3</v>
      </c>
      <c r="F15" s="19">
        <v>0.1201029267336117</v>
      </c>
      <c r="G15" s="19">
        <f t="shared" si="0"/>
        <v>4.3672089901583548E-2</v>
      </c>
      <c r="J15" s="17" t="s">
        <v>9</v>
      </c>
      <c r="K15" s="36">
        <v>3.9418267240016172E-3</v>
      </c>
      <c r="L15" s="36">
        <v>2.6721493756227299E-3</v>
      </c>
      <c r="M15" s="36">
        <v>3.6466992346262544E-3</v>
      </c>
      <c r="N15" s="36">
        <v>5.8119507041232803E-3</v>
      </c>
      <c r="O15" s="36">
        <v>3.6524000206481192E-3</v>
      </c>
      <c r="P15" s="36">
        <v>1.3428457264994496E-3</v>
      </c>
      <c r="Q15" s="36">
        <v>3.6414919678897533E-3</v>
      </c>
      <c r="R15" s="36">
        <v>1.4829882886113878E-3</v>
      </c>
      <c r="S15" s="35">
        <v>1.4424713009979306E-2</v>
      </c>
      <c r="T15" s="36">
        <v>8.479158387539246E-3</v>
      </c>
    </row>
    <row r="16" spans="2:20" ht="15.75" x14ac:dyDescent="0.25">
      <c r="B16" s="74" t="s">
        <v>141</v>
      </c>
      <c r="C16" s="16" t="s">
        <v>38</v>
      </c>
      <c r="D16" s="27" t="s">
        <v>49</v>
      </c>
      <c r="E16" s="19">
        <v>-3.7713219894723503E-2</v>
      </c>
      <c r="F16" s="19">
        <v>0.23115139858649861</v>
      </c>
      <c r="G16" s="19">
        <f t="shared" si="0"/>
        <v>-0.1631537603723861</v>
      </c>
      <c r="J16" s="17" t="s">
        <v>10</v>
      </c>
      <c r="K16" s="36">
        <v>1.8756289787849182E-3</v>
      </c>
      <c r="L16" s="36">
        <v>1.0788415756678926E-3</v>
      </c>
      <c r="M16" s="36">
        <v>1.4040979093013933E-3</v>
      </c>
      <c r="N16" s="36">
        <v>-2.1406006652685025E-3</v>
      </c>
      <c r="O16" s="36">
        <v>8.0747076493245546E-3</v>
      </c>
      <c r="P16" s="36">
        <v>-1.0265517123028828E-3</v>
      </c>
      <c r="Q16" s="36">
        <v>2.0722331646029768E-3</v>
      </c>
      <c r="R16" s="36">
        <v>2.5111258950129673E-3</v>
      </c>
      <c r="S16" s="36">
        <v>8.479158387539246E-3</v>
      </c>
      <c r="T16" s="35">
        <v>5.3430969068494344E-2</v>
      </c>
    </row>
    <row r="22" spans="2:5" x14ac:dyDescent="0.25">
      <c r="B22" s="126" t="s">
        <v>77</v>
      </c>
      <c r="C22" s="126"/>
      <c r="D22" s="15" t="s">
        <v>78</v>
      </c>
      <c r="E22" s="15" t="s">
        <v>84</v>
      </c>
    </row>
    <row r="23" spans="2:5" x14ac:dyDescent="0.25">
      <c r="B23" s="137" t="s">
        <v>79</v>
      </c>
      <c r="C23" s="137"/>
      <c r="D23" s="16"/>
      <c r="E23" s="19">
        <v>1E-3</v>
      </c>
    </row>
    <row r="26" spans="2:5" ht="15.75" thickBot="1" x14ac:dyDescent="0.3"/>
    <row r="27" spans="2:5" ht="15.75" thickBot="1" x14ac:dyDescent="0.3">
      <c r="B27" s="81" t="s">
        <v>144</v>
      </c>
      <c r="C27" s="82"/>
      <c r="D27" s="83" t="s">
        <v>85</v>
      </c>
    </row>
    <row r="28" spans="2:5" ht="15.75" x14ac:dyDescent="0.25">
      <c r="B28" s="76" t="s">
        <v>2</v>
      </c>
      <c r="C28" s="38">
        <f>1/10</f>
        <v>0.1</v>
      </c>
      <c r="D28" s="62">
        <v>0</v>
      </c>
    </row>
    <row r="29" spans="2:5" ht="15.75" x14ac:dyDescent="0.25">
      <c r="B29" s="74" t="s">
        <v>133</v>
      </c>
      <c r="C29" s="19">
        <f t="shared" ref="C29:C37" si="1">1/10</f>
        <v>0.1</v>
      </c>
      <c r="D29" s="60">
        <v>0.31875154994138882</v>
      </c>
    </row>
    <row r="30" spans="2:5" ht="15.75" x14ac:dyDescent="0.25">
      <c r="B30" s="74" t="s">
        <v>143</v>
      </c>
      <c r="C30" s="19">
        <f t="shared" si="1"/>
        <v>0.1</v>
      </c>
      <c r="D30" s="60">
        <v>0</v>
      </c>
    </row>
    <row r="31" spans="2:5" ht="15.75" x14ac:dyDescent="0.25">
      <c r="B31" s="74" t="s">
        <v>135</v>
      </c>
      <c r="C31" s="19">
        <f t="shared" si="1"/>
        <v>0.1</v>
      </c>
      <c r="D31" s="60">
        <v>0</v>
      </c>
    </row>
    <row r="32" spans="2:5" ht="15.75" x14ac:dyDescent="0.25">
      <c r="B32" s="74" t="s">
        <v>136</v>
      </c>
      <c r="C32" s="19">
        <f t="shared" si="1"/>
        <v>0.1</v>
      </c>
      <c r="D32" s="60">
        <v>0</v>
      </c>
    </row>
    <row r="33" spans="2:4" ht="15.75" x14ac:dyDescent="0.25">
      <c r="B33" s="74" t="s">
        <v>137</v>
      </c>
      <c r="C33" s="19">
        <f t="shared" si="1"/>
        <v>0.1</v>
      </c>
      <c r="D33" s="60">
        <v>0.42642999427439754</v>
      </c>
    </row>
    <row r="34" spans="2:4" ht="14.25" customHeight="1" x14ac:dyDescent="0.25">
      <c r="B34" s="75" t="s">
        <v>138</v>
      </c>
      <c r="C34" s="19">
        <f t="shared" si="1"/>
        <v>0.1</v>
      </c>
      <c r="D34" s="60">
        <v>2.8451790226183396E-2</v>
      </c>
    </row>
    <row r="35" spans="2:4" ht="15.75" x14ac:dyDescent="0.25">
      <c r="B35" s="74" t="s">
        <v>139</v>
      </c>
      <c r="C35" s="19">
        <f t="shared" si="1"/>
        <v>0.1</v>
      </c>
      <c r="D35" s="60">
        <v>0.21495040070464438</v>
      </c>
    </row>
    <row r="36" spans="2:4" ht="15.75" x14ac:dyDescent="0.25">
      <c r="B36" s="74" t="s">
        <v>142</v>
      </c>
      <c r="C36" s="19">
        <f t="shared" si="1"/>
        <v>0.1</v>
      </c>
      <c r="D36" s="60">
        <v>0</v>
      </c>
    </row>
    <row r="37" spans="2:4" ht="16.5" thickBot="1" x14ac:dyDescent="0.3">
      <c r="B37" s="74" t="s">
        <v>141</v>
      </c>
      <c r="C37" s="41">
        <f t="shared" si="1"/>
        <v>0.1</v>
      </c>
      <c r="D37" s="61">
        <v>1.1417264853385489E-2</v>
      </c>
    </row>
    <row r="38" spans="2:4" x14ac:dyDescent="0.25">
      <c r="B38" s="58" t="s">
        <v>82</v>
      </c>
      <c r="C38" s="38">
        <f>SUM(C28:C37)</f>
        <v>0.99999999999999989</v>
      </c>
      <c r="D38" s="62">
        <f>SUM(D28:D37)</f>
        <v>1.0000009999999995</v>
      </c>
    </row>
    <row r="39" spans="2:4" x14ac:dyDescent="0.25">
      <c r="B39" s="53" t="s">
        <v>53</v>
      </c>
      <c r="C39" s="56">
        <f>SUMPRODUCT(C28:C37,E7:E16)</f>
        <v>1.0618427148306395E-3</v>
      </c>
      <c r="D39" s="60">
        <f>SUMPRODUCT(D28:D37,E7:E16)</f>
        <v>1.1833925147150381E-2</v>
      </c>
    </row>
    <row r="40" spans="2:4" x14ac:dyDescent="0.25">
      <c r="B40" s="53" t="s">
        <v>83</v>
      </c>
      <c r="C40" s="19">
        <f t="array" ref="C40">SQRT(MMULT(MMULT(TRANSPOSE(C28:C37),$K$7:$T$16),C28:C37))</f>
        <v>5.8399664893744409E-2</v>
      </c>
      <c r="D40" s="66">
        <f t="array" ref="D40">SQRT(MMULT(MMULT(TRANSPOSE(D28:D37),$K$7:$T$16),D28:D37))</f>
        <v>3.3390089874540681E-2</v>
      </c>
    </row>
    <row r="41" spans="2:4" ht="15.75" thickBot="1" x14ac:dyDescent="0.3">
      <c r="B41" s="54" t="s">
        <v>75</v>
      </c>
      <c r="C41" s="41">
        <f>C39/C40</f>
        <v>1.8182342600126473E-2</v>
      </c>
      <c r="D41" s="61">
        <f>D39/D40</f>
        <v>0.35441429452915391</v>
      </c>
    </row>
  </sheetData>
  <mergeCells count="4">
    <mergeCell ref="E2:G2"/>
    <mergeCell ref="J4:K4"/>
    <mergeCell ref="B22:C22"/>
    <mergeCell ref="B23:C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2"/>
  <sheetViews>
    <sheetView tabSelected="1" workbookViewId="0">
      <selection activeCell="B32" sqref="B32"/>
    </sheetView>
  </sheetViews>
  <sheetFormatPr defaultRowHeight="15" x14ac:dyDescent="0.25"/>
  <cols>
    <col min="2" max="2" width="48.7109375" customWidth="1"/>
    <col min="3" max="3" width="17.42578125" customWidth="1"/>
    <col min="4" max="4" width="21.7109375" customWidth="1"/>
    <col min="5" max="5" width="19.42578125" customWidth="1"/>
    <col min="7" max="7" width="20.42578125" bestFit="1" customWidth="1"/>
  </cols>
  <sheetData>
    <row r="2" spans="2:20" x14ac:dyDescent="0.25">
      <c r="D2" s="125" t="s">
        <v>89</v>
      </c>
      <c r="E2" s="125"/>
      <c r="F2" s="125"/>
    </row>
    <row r="3" spans="2:20" x14ac:dyDescent="0.25">
      <c r="J3" s="126" t="s">
        <v>76</v>
      </c>
      <c r="K3" s="126"/>
    </row>
    <row r="5" spans="2:20" x14ac:dyDescent="0.25">
      <c r="B5" s="17" t="s">
        <v>144</v>
      </c>
      <c r="C5" s="17" t="s">
        <v>39</v>
      </c>
      <c r="D5" s="63" t="s">
        <v>72</v>
      </c>
      <c r="E5" s="34" t="s">
        <v>73</v>
      </c>
      <c r="F5" s="17" t="s">
        <v>74</v>
      </c>
      <c r="G5" s="34" t="s">
        <v>75</v>
      </c>
      <c r="J5" s="16"/>
      <c r="K5" s="17" t="s">
        <v>2</v>
      </c>
      <c r="L5" s="17" t="s">
        <v>1</v>
      </c>
      <c r="M5" s="17" t="s">
        <v>3</v>
      </c>
      <c r="N5" s="17" t="s">
        <v>4</v>
      </c>
      <c r="O5" s="17" t="s">
        <v>23</v>
      </c>
      <c r="P5" s="17" t="s">
        <v>6</v>
      </c>
      <c r="Q5" s="17" t="s">
        <v>7</v>
      </c>
      <c r="R5" s="17" t="s">
        <v>8</v>
      </c>
      <c r="S5" s="17" t="s">
        <v>9</v>
      </c>
      <c r="T5" s="17" t="s">
        <v>10</v>
      </c>
    </row>
    <row r="6" spans="2:20" ht="15.75" x14ac:dyDescent="0.25">
      <c r="B6" s="76" t="s">
        <v>2</v>
      </c>
      <c r="C6" s="16" t="s">
        <v>36</v>
      </c>
      <c r="D6" s="55" t="s">
        <v>46</v>
      </c>
      <c r="E6" s="19">
        <f t="array" ref="E6:E15">TRANSPOSE(PORTFOLIO!L60:U60)</f>
        <v>7.2725816843455015E-3</v>
      </c>
      <c r="F6" s="19">
        <f t="array" ref="F6:F15">TRANSPOSE(PORTFOLIO!L61:U61)</f>
        <v>5.9064255721704664E-2</v>
      </c>
      <c r="G6" s="19">
        <f>E6/F6</f>
        <v>0.12312999792314332</v>
      </c>
      <c r="J6" s="17" t="s">
        <v>2</v>
      </c>
      <c r="K6" s="35">
        <v>3.4885863039589228E-3</v>
      </c>
      <c r="L6" s="36">
        <v>2.0474289100720464E-3</v>
      </c>
      <c r="M6" s="36">
        <v>3.1967791246819552E-3</v>
      </c>
      <c r="N6" s="36">
        <v>3.6049223990142001E-3</v>
      </c>
      <c r="O6" s="36">
        <v>2.5671217209988465E-3</v>
      </c>
      <c r="P6" s="36">
        <v>9.3197021920459508E-4</v>
      </c>
      <c r="Q6" s="36">
        <v>1.1337521348602074E-3</v>
      </c>
      <c r="R6" s="36">
        <v>8.8722084923170794E-4</v>
      </c>
      <c r="S6" s="36">
        <v>3.9418267240016172E-3</v>
      </c>
      <c r="T6" s="36">
        <v>1.8756289787849182E-3</v>
      </c>
    </row>
    <row r="7" spans="2:20" ht="15.75" x14ac:dyDescent="0.25">
      <c r="B7" s="74" t="s">
        <v>133</v>
      </c>
      <c r="C7" s="16" t="s">
        <v>36</v>
      </c>
      <c r="D7" s="55" t="s">
        <v>46</v>
      </c>
      <c r="E7" s="19">
        <v>7.8346708514609245E-3</v>
      </c>
      <c r="F7" s="19">
        <v>4.8608019536265305E-2</v>
      </c>
      <c r="G7" s="19">
        <f t="shared" ref="G7:G15" si="0">E7/F7</f>
        <v>0.1611806225846264</v>
      </c>
      <c r="J7" s="17" t="s">
        <v>1</v>
      </c>
      <c r="K7" s="36">
        <v>2.0474289100720464E-3</v>
      </c>
      <c r="L7" s="35">
        <v>2.3627395632379485E-3</v>
      </c>
      <c r="M7" s="36">
        <v>2.2631499166724843E-3</v>
      </c>
      <c r="N7" s="36">
        <v>2.497429782603222E-3</v>
      </c>
      <c r="O7" s="36">
        <v>1.7228142934322171E-3</v>
      </c>
      <c r="P7" s="36">
        <v>3.0196883421215037E-4</v>
      </c>
      <c r="Q7" s="36">
        <v>1.2668117521833155E-3</v>
      </c>
      <c r="R7" s="36">
        <v>8.5899190159698709E-4</v>
      </c>
      <c r="S7" s="36">
        <v>2.6721493756227269E-3</v>
      </c>
      <c r="T7" s="36">
        <v>1.0788415756678926E-3</v>
      </c>
    </row>
    <row r="8" spans="2:20" ht="15.75" x14ac:dyDescent="0.25">
      <c r="B8" s="74" t="s">
        <v>143</v>
      </c>
      <c r="C8" s="16" t="s">
        <v>37</v>
      </c>
      <c r="D8" s="55" t="s">
        <v>46</v>
      </c>
      <c r="E8" s="19">
        <v>7.1794175373616946E-3</v>
      </c>
      <c r="F8" s="19">
        <v>6.1679582967645814E-2</v>
      </c>
      <c r="G8" s="19">
        <f t="shared" si="0"/>
        <v>0.11639860699330079</v>
      </c>
      <c r="J8" s="17" t="s">
        <v>3</v>
      </c>
      <c r="K8" s="36">
        <v>3.1967791246819552E-3</v>
      </c>
      <c r="L8" s="36">
        <v>2.2631499166724843E-3</v>
      </c>
      <c r="M8" s="35">
        <v>3.8043709550627052E-3</v>
      </c>
      <c r="N8" s="36">
        <v>4.3110193823926654E-3</v>
      </c>
      <c r="O8" s="36">
        <v>2.8424178088192311E-3</v>
      </c>
      <c r="P8" s="36">
        <v>9.2710146367857096E-4</v>
      </c>
      <c r="Q8" s="36">
        <v>1.6573405109697606E-3</v>
      </c>
      <c r="R8" s="36">
        <v>1.4729034168068716E-3</v>
      </c>
      <c r="S8" s="36">
        <v>3.6466992346262544E-3</v>
      </c>
      <c r="T8" s="36">
        <v>1.4040979093013933E-3</v>
      </c>
    </row>
    <row r="9" spans="2:20" ht="15.75" x14ac:dyDescent="0.25">
      <c r="B9" s="74" t="s">
        <v>135</v>
      </c>
      <c r="C9" s="16" t="s">
        <v>38</v>
      </c>
      <c r="D9" s="55" t="s">
        <v>47</v>
      </c>
      <c r="E9" s="19">
        <v>-1.3279039483338998E-2</v>
      </c>
      <c r="F9" s="19">
        <v>0.16060876128219401</v>
      </c>
      <c r="G9" s="19">
        <f t="shared" si="0"/>
        <v>-8.2679421579046744E-2</v>
      </c>
      <c r="J9" s="17" t="s">
        <v>4</v>
      </c>
      <c r="K9" s="36">
        <v>3.6049223990142001E-3</v>
      </c>
      <c r="L9" s="36">
        <v>2.497429782603222E-3</v>
      </c>
      <c r="M9" s="36">
        <v>4.3110193823926654E-3</v>
      </c>
      <c r="N9" s="35">
        <v>2.5795174200600783E-2</v>
      </c>
      <c r="O9" s="36">
        <v>4.4792804922650312E-3</v>
      </c>
      <c r="P9" s="36">
        <v>2.1884975293074782E-3</v>
      </c>
      <c r="Q9" s="36">
        <v>2.8513331498114889E-3</v>
      </c>
      <c r="R9" s="36">
        <v>2.1205532381388709E-3</v>
      </c>
      <c r="S9" s="36">
        <v>5.8119507041232803E-3</v>
      </c>
      <c r="T9" s="36">
        <v>-2.1406006652685025E-3</v>
      </c>
    </row>
    <row r="10" spans="2:20" ht="15.75" x14ac:dyDescent="0.25">
      <c r="B10" s="74" t="s">
        <v>136</v>
      </c>
      <c r="C10" s="16" t="s">
        <v>38</v>
      </c>
      <c r="D10" s="55" t="s">
        <v>47</v>
      </c>
      <c r="E10" s="19">
        <v>-1.8153950188341449E-2</v>
      </c>
      <c r="F10" s="19">
        <v>0.13647578744700736</v>
      </c>
      <c r="G10" s="19">
        <f t="shared" si="0"/>
        <v>-0.13301956726492972</v>
      </c>
      <c r="J10" s="17" t="s">
        <v>23</v>
      </c>
      <c r="K10" s="36">
        <v>2.5671217209988465E-3</v>
      </c>
      <c r="L10" s="36">
        <v>1.7228142934322171E-3</v>
      </c>
      <c r="M10" s="36">
        <v>2.8424178088192311E-3</v>
      </c>
      <c r="N10" s="36">
        <v>4.4792804922650312E-3</v>
      </c>
      <c r="O10" s="35">
        <v>1.8625640559280735E-2</v>
      </c>
      <c r="P10" s="36">
        <v>1.7128551296923073E-3</v>
      </c>
      <c r="Q10" s="36">
        <v>4.0847045723784101E-3</v>
      </c>
      <c r="R10" s="36">
        <v>1.0538979964348598E-3</v>
      </c>
      <c r="S10" s="36">
        <v>3.6524000206481192E-3</v>
      </c>
      <c r="T10" s="36">
        <v>8.0747076493245546E-3</v>
      </c>
    </row>
    <row r="11" spans="2:20" ht="15.75" x14ac:dyDescent="0.25">
      <c r="B11" s="74" t="s">
        <v>137</v>
      </c>
      <c r="C11" s="16" t="s">
        <v>36</v>
      </c>
      <c r="D11" s="55" t="s">
        <v>47</v>
      </c>
      <c r="E11" s="19">
        <v>9.2417372903233538E-3</v>
      </c>
      <c r="F11" s="19">
        <v>4.8455654952853096E-2</v>
      </c>
      <c r="G11" s="19">
        <f t="shared" si="0"/>
        <v>0.1907256707048017</v>
      </c>
      <c r="J11" s="17" t="s">
        <v>6</v>
      </c>
      <c r="K11" s="36">
        <v>9.3197021920459508E-4</v>
      </c>
      <c r="L11" s="36">
        <v>3.0196883421215037E-4</v>
      </c>
      <c r="M11" s="36">
        <v>9.2710146367857096E-4</v>
      </c>
      <c r="N11" s="36">
        <v>2.1884975293074782E-3</v>
      </c>
      <c r="O11" s="36">
        <v>1.7128551296923073E-3</v>
      </c>
      <c r="P11" s="35">
        <v>2.3479504969099569E-3</v>
      </c>
      <c r="Q11" s="36">
        <v>8.4864526122739061E-4</v>
      </c>
      <c r="R11" s="36">
        <v>2.3182623970545499E-5</v>
      </c>
      <c r="S11" s="36">
        <v>1.3428457264994496E-3</v>
      </c>
      <c r="T11" s="36">
        <v>-1.0265517123028828E-3</v>
      </c>
    </row>
    <row r="12" spans="2:20" ht="15.75" x14ac:dyDescent="0.25">
      <c r="B12" s="75" t="s">
        <v>138</v>
      </c>
      <c r="C12" s="16" t="s">
        <v>37</v>
      </c>
      <c r="D12" s="55" t="s">
        <v>48</v>
      </c>
      <c r="E12" s="19">
        <v>1.8309579434206195E-2</v>
      </c>
      <c r="F12" s="19">
        <v>8.5161060725957485E-2</v>
      </c>
      <c r="G12" s="19">
        <f t="shared" si="0"/>
        <v>0.21499942905978095</v>
      </c>
      <c r="J12" s="17" t="s">
        <v>7</v>
      </c>
      <c r="K12" s="36">
        <v>1.1337521348602074E-3</v>
      </c>
      <c r="L12" s="36">
        <v>1.2668117521833155E-3</v>
      </c>
      <c r="M12" s="36">
        <v>1.6573405109697606E-3</v>
      </c>
      <c r="N12" s="36">
        <v>2.8513331498114889E-3</v>
      </c>
      <c r="O12" s="36">
        <v>4.0847045723784101E-3</v>
      </c>
      <c r="P12" s="36">
        <v>8.4864526122739061E-4</v>
      </c>
      <c r="Q12" s="35">
        <v>7.252406263970214E-3</v>
      </c>
      <c r="R12" s="36">
        <v>5.5459292410004759E-4</v>
      </c>
      <c r="S12" s="36">
        <v>3.6414919678897533E-3</v>
      </c>
      <c r="T12" s="36">
        <v>2.0722331646029768E-3</v>
      </c>
    </row>
    <row r="13" spans="2:20" ht="15.75" x14ac:dyDescent="0.25">
      <c r="B13" s="74" t="s">
        <v>139</v>
      </c>
      <c r="C13" s="16" t="s">
        <v>37</v>
      </c>
      <c r="D13" s="55" t="s">
        <v>48</v>
      </c>
      <c r="E13" s="19">
        <v>2.4681504103259085E-2</v>
      </c>
      <c r="F13" s="19">
        <v>6.0499375383421115E-2</v>
      </c>
      <c r="G13" s="19">
        <f t="shared" si="0"/>
        <v>0.40796295741629518</v>
      </c>
      <c r="J13" s="17" t="s">
        <v>8</v>
      </c>
      <c r="K13" s="36">
        <v>8.8722084923170794E-4</v>
      </c>
      <c r="L13" s="36">
        <v>8.5899190159698709E-4</v>
      </c>
      <c r="M13" s="36">
        <v>1.4729034168068716E-3</v>
      </c>
      <c r="N13" s="36">
        <v>2.1205532381388709E-3</v>
      </c>
      <c r="O13" s="36">
        <v>1.0538979964348598E-3</v>
      </c>
      <c r="P13" s="36">
        <v>2.3182623970545499E-5</v>
      </c>
      <c r="Q13" s="36">
        <v>5.5459292410004759E-4</v>
      </c>
      <c r="R13" s="35">
        <v>3.6601744217841007E-3</v>
      </c>
      <c r="S13" s="36">
        <v>1.4829882886113878E-3</v>
      </c>
      <c r="T13" s="36">
        <v>2.5111258950129673E-3</v>
      </c>
    </row>
    <row r="14" spans="2:20" ht="15.75" x14ac:dyDescent="0.25">
      <c r="B14" s="74" t="s">
        <v>142</v>
      </c>
      <c r="C14" s="16" t="s">
        <v>37</v>
      </c>
      <c r="D14" s="55" t="s">
        <v>49</v>
      </c>
      <c r="E14" s="19">
        <v>5.245145813753592E-3</v>
      </c>
      <c r="F14" s="19">
        <v>0.1201029267336117</v>
      </c>
      <c r="G14" s="19">
        <f t="shared" si="0"/>
        <v>4.3672089901583548E-2</v>
      </c>
      <c r="J14" s="17" t="s">
        <v>9</v>
      </c>
      <c r="K14" s="36">
        <v>3.9418267240016172E-3</v>
      </c>
      <c r="L14" s="36">
        <v>2.6721493756227299E-3</v>
      </c>
      <c r="M14" s="36">
        <v>3.6466992346262544E-3</v>
      </c>
      <c r="N14" s="36">
        <v>5.8119507041232803E-3</v>
      </c>
      <c r="O14" s="36">
        <v>3.6524000206481192E-3</v>
      </c>
      <c r="P14" s="36">
        <v>1.3428457264994496E-3</v>
      </c>
      <c r="Q14" s="36">
        <v>3.6414919678897533E-3</v>
      </c>
      <c r="R14" s="36">
        <v>1.4829882886113878E-3</v>
      </c>
      <c r="S14" s="35">
        <v>1.4424713009979306E-2</v>
      </c>
      <c r="T14" s="36">
        <v>8.479158387539246E-3</v>
      </c>
    </row>
    <row r="15" spans="2:20" ht="15.75" x14ac:dyDescent="0.25">
      <c r="B15" s="74" t="s">
        <v>141</v>
      </c>
      <c r="C15" s="16" t="s">
        <v>38</v>
      </c>
      <c r="D15" s="55" t="s">
        <v>49</v>
      </c>
      <c r="E15" s="19">
        <v>-3.7713219894723503E-2</v>
      </c>
      <c r="F15" s="19">
        <v>0.23115139858649861</v>
      </c>
      <c r="G15" s="19">
        <f t="shared" si="0"/>
        <v>-0.1631537603723861</v>
      </c>
      <c r="J15" s="17" t="s">
        <v>10</v>
      </c>
      <c r="K15" s="36">
        <v>1.8756289787849182E-3</v>
      </c>
      <c r="L15" s="36">
        <v>1.0788415756678926E-3</v>
      </c>
      <c r="M15" s="36">
        <v>1.4040979093013933E-3</v>
      </c>
      <c r="N15" s="36">
        <v>-2.1406006652685025E-3</v>
      </c>
      <c r="O15" s="36">
        <v>8.0747076493245546E-3</v>
      </c>
      <c r="P15" s="36">
        <v>-1.0265517123028828E-3</v>
      </c>
      <c r="Q15" s="36">
        <v>2.0722331646029768E-3</v>
      </c>
      <c r="R15" s="36">
        <v>2.5111258950129673E-3</v>
      </c>
      <c r="S15" s="36">
        <v>8.479158387539246E-3</v>
      </c>
      <c r="T15" s="35">
        <v>5.3430969068494344E-2</v>
      </c>
    </row>
    <row r="22" spans="2:5" x14ac:dyDescent="0.25">
      <c r="B22" s="126" t="s">
        <v>77</v>
      </c>
      <c r="C22" s="126"/>
      <c r="D22" s="15" t="s">
        <v>78</v>
      </c>
      <c r="E22" s="15"/>
    </row>
    <row r="23" spans="2:5" x14ac:dyDescent="0.25">
      <c r="B23" s="137" t="s">
        <v>79</v>
      </c>
      <c r="C23" s="137"/>
      <c r="D23" s="16"/>
      <c r="E23" s="19" t="s">
        <v>78</v>
      </c>
    </row>
    <row r="27" spans="2:5" ht="15.75" thickBot="1" x14ac:dyDescent="0.3"/>
    <row r="28" spans="2:5" ht="15.75" thickBot="1" x14ac:dyDescent="0.3">
      <c r="B28" s="80" t="s">
        <v>144</v>
      </c>
      <c r="C28" s="79"/>
      <c r="D28" s="65" t="s">
        <v>86</v>
      </c>
    </row>
    <row r="29" spans="2:5" ht="15.75" x14ac:dyDescent="0.25">
      <c r="B29" s="76" t="s">
        <v>2</v>
      </c>
      <c r="C29" s="19">
        <f>1/10</f>
        <v>0.1</v>
      </c>
      <c r="D29" s="60">
        <v>0</v>
      </c>
    </row>
    <row r="30" spans="2:5" ht="15.75" x14ac:dyDescent="0.25">
      <c r="B30" s="74" t="s">
        <v>133</v>
      </c>
      <c r="C30" s="19">
        <f t="shared" ref="C30:C38" si="1">1/10</f>
        <v>0.1</v>
      </c>
      <c r="D30" s="60">
        <v>0</v>
      </c>
    </row>
    <row r="31" spans="2:5" ht="15.75" x14ac:dyDescent="0.25">
      <c r="B31" s="74" t="s">
        <v>143</v>
      </c>
      <c r="C31" s="19">
        <f t="shared" si="1"/>
        <v>0.1</v>
      </c>
      <c r="D31" s="60">
        <v>0</v>
      </c>
    </row>
    <row r="32" spans="2:5" ht="15.75" x14ac:dyDescent="0.25">
      <c r="B32" s="74" t="s">
        <v>135</v>
      </c>
      <c r="C32" s="19">
        <f t="shared" si="1"/>
        <v>0.1</v>
      </c>
      <c r="D32" s="60">
        <v>0</v>
      </c>
    </row>
    <row r="33" spans="2:4" ht="15.75" x14ac:dyDescent="0.25">
      <c r="B33" s="74" t="s">
        <v>136</v>
      </c>
      <c r="C33" s="19">
        <f t="shared" si="1"/>
        <v>0.1</v>
      </c>
      <c r="D33" s="60">
        <v>0</v>
      </c>
    </row>
    <row r="34" spans="2:4" ht="15.75" x14ac:dyDescent="0.25">
      <c r="B34" s="74" t="s">
        <v>137</v>
      </c>
      <c r="C34" s="19">
        <f t="shared" si="1"/>
        <v>0.1</v>
      </c>
      <c r="D34" s="60">
        <v>0</v>
      </c>
    </row>
    <row r="35" spans="2:4" ht="15.75" x14ac:dyDescent="0.25">
      <c r="B35" s="75" t="s">
        <v>138</v>
      </c>
      <c r="C35" s="19">
        <f t="shared" si="1"/>
        <v>0.1</v>
      </c>
      <c r="D35" s="60">
        <v>0.17941229831595581</v>
      </c>
    </row>
    <row r="36" spans="2:4" ht="15.75" x14ac:dyDescent="0.25">
      <c r="B36" s="74" t="s">
        <v>139</v>
      </c>
      <c r="C36" s="19">
        <f t="shared" si="1"/>
        <v>0.1</v>
      </c>
      <c r="D36" s="60">
        <v>0.82058770168404394</v>
      </c>
    </row>
    <row r="37" spans="2:4" ht="15.75" x14ac:dyDescent="0.25">
      <c r="B37" s="74" t="s">
        <v>142</v>
      </c>
      <c r="C37" s="19">
        <f t="shared" si="1"/>
        <v>0.1</v>
      </c>
      <c r="D37" s="60">
        <v>0</v>
      </c>
    </row>
    <row r="38" spans="2:4" ht="16.5" thickBot="1" x14ac:dyDescent="0.3">
      <c r="B38" s="74" t="s">
        <v>141</v>
      </c>
      <c r="C38" s="41">
        <f t="shared" si="1"/>
        <v>0.1</v>
      </c>
      <c r="D38" s="61">
        <v>0</v>
      </c>
    </row>
    <row r="39" spans="2:4" x14ac:dyDescent="0.25">
      <c r="B39" s="39" t="s">
        <v>82</v>
      </c>
      <c r="C39" s="57">
        <f>SUM(C29:C38)</f>
        <v>0.99999999999999989</v>
      </c>
      <c r="D39" s="59">
        <f>SUM(D29:D38)</f>
        <v>0.99999999999999978</v>
      </c>
    </row>
    <row r="40" spans="2:4" x14ac:dyDescent="0.25">
      <c r="B40" s="40" t="s">
        <v>53</v>
      </c>
      <c r="C40" s="56">
        <f>SUMPRODUCT(C29:C38,E6:E15)</f>
        <v>1.0618427148306395E-3</v>
      </c>
      <c r="D40" s="60">
        <f t="array" ref="D40">SUMPRODUCT(D29:D38,E6:E15)</f>
        <v>2.3538302453688164E-2</v>
      </c>
    </row>
    <row r="41" spans="2:4" x14ac:dyDescent="0.25">
      <c r="B41" s="40" t="s">
        <v>83</v>
      </c>
      <c r="C41" s="19">
        <f t="array" ref="C41">SQRT(MMULT(MMULT(TRANSPOSE(C29:C38),$K$6:$T$15),C29:C38))</f>
        <v>5.8399664893744409E-2</v>
      </c>
      <c r="D41" s="60">
        <f t="array" ref="D41">SQRT(MMULT(MMULT(TRANSPOSE(D29:D38),$K$6:$T$15),D29:D38))</f>
        <v>5.349181846355109E-2</v>
      </c>
    </row>
    <row r="42" spans="2:4" ht="15.75" thickBot="1" x14ac:dyDescent="0.3">
      <c r="B42" s="64" t="s">
        <v>75</v>
      </c>
      <c r="C42" s="41">
        <f>C40/C41</f>
        <v>1.8182342600126473E-2</v>
      </c>
      <c r="D42" s="68">
        <f>(D40-1%)/D41</f>
        <v>0.25309108649789236</v>
      </c>
    </row>
  </sheetData>
  <mergeCells count="4">
    <mergeCell ref="J3:K3"/>
    <mergeCell ref="B22:C22"/>
    <mergeCell ref="B23:C23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 DATA</vt:lpstr>
      <vt:lpstr>VALIDATION DATA</vt:lpstr>
      <vt:lpstr>MATRICES (24MONTHS)</vt:lpstr>
      <vt:lpstr>OPTIMIZATION(24 months)</vt:lpstr>
      <vt:lpstr>PORTFOLIO</vt:lpstr>
      <vt:lpstr>MATRICES (48 Months)</vt:lpstr>
      <vt:lpstr>PART 1</vt:lpstr>
      <vt:lpstr>Sensitivity Report 1</vt:lpstr>
      <vt:lpstr>Limits Report 1</vt:lpstr>
      <vt:lpstr>PART 2</vt:lpstr>
      <vt:lpstr>PART 3a</vt:lpstr>
      <vt:lpstr>PART3b</vt:lpstr>
      <vt:lpstr>PART3c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Bharath Kumar</cp:lastModifiedBy>
  <dcterms:created xsi:type="dcterms:W3CDTF">2016-05-07T14:18:32Z</dcterms:created>
  <dcterms:modified xsi:type="dcterms:W3CDTF">2016-05-15T12:22:04Z</dcterms:modified>
</cp:coreProperties>
</file>