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hin\Documents\Programming\Data Analystics\Excel\"/>
    </mc:Choice>
  </mc:AlternateContent>
  <xr:revisionPtr revIDLastSave="0" documentId="8_{DCCB5BF3-480F-4AA9-958B-B773209C7A17}" xr6:coauthVersionLast="47" xr6:coauthVersionMax="47" xr10:uidLastSave="{00000000-0000-0000-0000-000000000000}"/>
  <bookViews>
    <workbookView xWindow="-108" yWindow="-108" windowWidth="23256" windowHeight="12456" activeTab="1"/>
  </bookViews>
  <sheets>
    <sheet name="car inventory" sheetId="2" r:id="rId1"/>
    <sheet name="Pivot Table" sheetId="3" r:id="rId2"/>
  </sheets>
  <definedNames>
    <definedName name="ExternalData_1" localSheetId="0" hidden="1">'car inventory'!$A$1:$N$54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4" i="2"/>
  <c r="M28" i="2"/>
  <c r="M29" i="2"/>
  <c r="M22" i="2"/>
  <c r="M19" i="2"/>
  <c r="M30" i="2"/>
  <c r="M37" i="2"/>
  <c r="M38" i="2"/>
  <c r="M48" i="2"/>
  <c r="M42" i="2"/>
  <c r="M52" i="2"/>
  <c r="M36" i="2"/>
  <c r="M47" i="2"/>
  <c r="M50" i="2"/>
  <c r="M32" i="2"/>
  <c r="M5" i="2"/>
  <c r="M7" i="2"/>
  <c r="M2" i="2"/>
  <c r="M3" i="2"/>
  <c r="M4" i="2"/>
  <c r="M14" i="2"/>
  <c r="M21" i="2"/>
  <c r="M16" i="2"/>
  <c r="M10" i="2"/>
  <c r="M49" i="2"/>
  <c r="M34" i="2"/>
  <c r="M45" i="2"/>
  <c r="M6" i="2"/>
  <c r="M12" i="2"/>
  <c r="M41" i="2"/>
  <c r="M31" i="2"/>
  <c r="M33" i="2"/>
  <c r="M40" i="2"/>
  <c r="M51" i="2"/>
  <c r="M17" i="2"/>
  <c r="M20" i="2"/>
  <c r="M25" i="2"/>
  <c r="M13" i="2"/>
  <c r="M53" i="2"/>
  <c r="M15" i="2"/>
  <c r="M26" i="2"/>
  <c r="M39" i="2"/>
  <c r="M8" i="2"/>
  <c r="M9" i="2"/>
  <c r="M11" i="2"/>
  <c r="M18" i="2"/>
  <c r="M35" i="2"/>
  <c r="M43" i="2"/>
  <c r="M46" i="2"/>
  <c r="M44" i="2"/>
  <c r="M27" i="2"/>
  <c r="D23" i="2"/>
  <c r="E23" i="2" s="1"/>
  <c r="D24" i="2"/>
  <c r="E24" i="2" s="1"/>
  <c r="D28" i="2"/>
  <c r="E28" i="2" s="1"/>
  <c r="D29" i="2"/>
  <c r="E29" i="2" s="1"/>
  <c r="D22" i="2"/>
  <c r="E22" i="2" s="1"/>
  <c r="D19" i="2"/>
  <c r="E19" i="2" s="1"/>
  <c r="D30" i="2"/>
  <c r="E30" i="2" s="1"/>
  <c r="D37" i="2"/>
  <c r="E37" i="2" s="1"/>
  <c r="D38" i="2"/>
  <c r="E38" i="2" s="1"/>
  <c r="D48" i="2"/>
  <c r="E48" i="2" s="1"/>
  <c r="D42" i="2"/>
  <c r="E42" i="2" s="1"/>
  <c r="D52" i="2"/>
  <c r="E52" i="2" s="1"/>
  <c r="D36" i="2"/>
  <c r="E36" i="2" s="1"/>
  <c r="D47" i="2"/>
  <c r="E47" i="2" s="1"/>
  <c r="D50" i="2"/>
  <c r="E50" i="2" s="1"/>
  <c r="D32" i="2"/>
  <c r="E32" i="2" s="1"/>
  <c r="D5" i="2"/>
  <c r="E5" i="2" s="1"/>
  <c r="D7" i="2"/>
  <c r="E7" i="2" s="1"/>
  <c r="D2" i="2"/>
  <c r="E2" i="2" s="1"/>
  <c r="D3" i="2"/>
  <c r="E3" i="2" s="1"/>
  <c r="D4" i="2"/>
  <c r="E4" i="2" s="1"/>
  <c r="D14" i="2"/>
  <c r="E14" i="2" s="1"/>
  <c r="D21" i="2"/>
  <c r="E21" i="2" s="1"/>
  <c r="D16" i="2"/>
  <c r="E16" i="2" s="1"/>
  <c r="D10" i="2"/>
  <c r="E10" i="2" s="1"/>
  <c r="D49" i="2"/>
  <c r="E49" i="2" s="1"/>
  <c r="D34" i="2"/>
  <c r="E34" i="2" s="1"/>
  <c r="D45" i="2"/>
  <c r="E45" i="2" s="1"/>
  <c r="D6" i="2"/>
  <c r="E6" i="2" s="1"/>
  <c r="D12" i="2"/>
  <c r="E12" i="2" s="1"/>
  <c r="D41" i="2"/>
  <c r="E41" i="2" s="1"/>
  <c r="D31" i="2"/>
  <c r="E31" i="2" s="1"/>
  <c r="D33" i="2"/>
  <c r="E33" i="2" s="1"/>
  <c r="D40" i="2"/>
  <c r="E40" i="2" s="1"/>
  <c r="D51" i="2"/>
  <c r="E51" i="2" s="1"/>
  <c r="D17" i="2"/>
  <c r="E17" i="2" s="1"/>
  <c r="D20" i="2"/>
  <c r="E20" i="2" s="1"/>
  <c r="D25" i="2"/>
  <c r="E25" i="2" s="1"/>
  <c r="D13" i="2"/>
  <c r="E13" i="2" s="1"/>
  <c r="D53" i="2"/>
  <c r="E53" i="2" s="1"/>
  <c r="D15" i="2"/>
  <c r="E15" i="2" s="1"/>
  <c r="D26" i="2"/>
  <c r="E26" i="2" s="1"/>
  <c r="D39" i="2"/>
  <c r="E39" i="2" s="1"/>
  <c r="D8" i="2"/>
  <c r="E8" i="2" s="1"/>
  <c r="D9" i="2"/>
  <c r="E9" i="2" s="1"/>
  <c r="D11" i="2"/>
  <c r="E11" i="2" s="1"/>
  <c r="D18" i="2"/>
  <c r="E18" i="2" s="1"/>
  <c r="D35" i="2"/>
  <c r="E35" i="2" s="1"/>
  <c r="D43" i="2"/>
  <c r="E43" i="2" s="1"/>
  <c r="D46" i="2"/>
  <c r="E46" i="2" s="1"/>
  <c r="D44" i="2"/>
  <c r="E44" i="2" s="1"/>
  <c r="D27" i="2"/>
  <c r="E27" i="2" s="1"/>
  <c r="F23" i="2"/>
  <c r="G23" i="2" s="1"/>
  <c r="I23" i="2" s="1"/>
  <c r="F24" i="2"/>
  <c r="G24" i="2" s="1"/>
  <c r="I24" i="2" s="1"/>
  <c r="F28" i="2"/>
  <c r="G28" i="2" s="1"/>
  <c r="I28" i="2" s="1"/>
  <c r="F29" i="2"/>
  <c r="G29" i="2" s="1"/>
  <c r="I29" i="2" s="1"/>
  <c r="F22" i="2"/>
  <c r="G22" i="2" s="1"/>
  <c r="I22" i="2" s="1"/>
  <c r="F19" i="2"/>
  <c r="G19" i="2" s="1"/>
  <c r="I19" i="2" s="1"/>
  <c r="F30" i="2"/>
  <c r="G30" i="2" s="1"/>
  <c r="I30" i="2" s="1"/>
  <c r="F37" i="2"/>
  <c r="G37" i="2" s="1"/>
  <c r="I37" i="2" s="1"/>
  <c r="F38" i="2"/>
  <c r="G38" i="2" s="1"/>
  <c r="I38" i="2" s="1"/>
  <c r="F48" i="2"/>
  <c r="G48" i="2" s="1"/>
  <c r="I48" i="2" s="1"/>
  <c r="F42" i="2"/>
  <c r="G42" i="2" s="1"/>
  <c r="I42" i="2" s="1"/>
  <c r="F52" i="2"/>
  <c r="G52" i="2" s="1"/>
  <c r="I52" i="2" s="1"/>
  <c r="F36" i="2"/>
  <c r="G36" i="2" s="1"/>
  <c r="I36" i="2" s="1"/>
  <c r="F47" i="2"/>
  <c r="G47" i="2" s="1"/>
  <c r="I47" i="2" s="1"/>
  <c r="F50" i="2"/>
  <c r="G50" i="2" s="1"/>
  <c r="I50" i="2" s="1"/>
  <c r="F32" i="2"/>
  <c r="G32" i="2" s="1"/>
  <c r="I32" i="2" s="1"/>
  <c r="F5" i="2"/>
  <c r="G5" i="2" s="1"/>
  <c r="I5" i="2" s="1"/>
  <c r="F7" i="2"/>
  <c r="G7" i="2" s="1"/>
  <c r="I7" i="2" s="1"/>
  <c r="F2" i="2"/>
  <c r="G2" i="2" s="1"/>
  <c r="I2" i="2" s="1"/>
  <c r="F3" i="2"/>
  <c r="G3" i="2" s="1"/>
  <c r="I3" i="2" s="1"/>
  <c r="F4" i="2"/>
  <c r="G4" i="2" s="1"/>
  <c r="I4" i="2" s="1"/>
  <c r="F14" i="2"/>
  <c r="G14" i="2" s="1"/>
  <c r="I14" i="2" s="1"/>
  <c r="F21" i="2"/>
  <c r="G21" i="2" s="1"/>
  <c r="I21" i="2" s="1"/>
  <c r="F16" i="2"/>
  <c r="G16" i="2" s="1"/>
  <c r="I16" i="2" s="1"/>
  <c r="F10" i="2"/>
  <c r="G10" i="2" s="1"/>
  <c r="I10" i="2" s="1"/>
  <c r="F49" i="2"/>
  <c r="G49" i="2" s="1"/>
  <c r="I49" i="2" s="1"/>
  <c r="F34" i="2"/>
  <c r="G34" i="2" s="1"/>
  <c r="I34" i="2" s="1"/>
  <c r="F45" i="2"/>
  <c r="G45" i="2" s="1"/>
  <c r="I45" i="2" s="1"/>
  <c r="F6" i="2"/>
  <c r="G6" i="2" s="1"/>
  <c r="I6" i="2" s="1"/>
  <c r="F12" i="2"/>
  <c r="G12" i="2" s="1"/>
  <c r="I12" i="2" s="1"/>
  <c r="F41" i="2"/>
  <c r="G41" i="2" s="1"/>
  <c r="I41" i="2" s="1"/>
  <c r="F31" i="2"/>
  <c r="G31" i="2" s="1"/>
  <c r="I31" i="2" s="1"/>
  <c r="F33" i="2"/>
  <c r="G33" i="2" s="1"/>
  <c r="I33" i="2" s="1"/>
  <c r="F40" i="2"/>
  <c r="G40" i="2" s="1"/>
  <c r="I40" i="2" s="1"/>
  <c r="F51" i="2"/>
  <c r="G51" i="2" s="1"/>
  <c r="I51" i="2" s="1"/>
  <c r="F17" i="2"/>
  <c r="G17" i="2" s="1"/>
  <c r="I17" i="2" s="1"/>
  <c r="F20" i="2"/>
  <c r="G20" i="2" s="1"/>
  <c r="I20" i="2" s="1"/>
  <c r="F25" i="2"/>
  <c r="G25" i="2" s="1"/>
  <c r="I25" i="2" s="1"/>
  <c r="F13" i="2"/>
  <c r="G13" i="2" s="1"/>
  <c r="I13" i="2" s="1"/>
  <c r="F53" i="2"/>
  <c r="G53" i="2" s="1"/>
  <c r="I53" i="2" s="1"/>
  <c r="F15" i="2"/>
  <c r="G15" i="2" s="1"/>
  <c r="I15" i="2" s="1"/>
  <c r="F26" i="2"/>
  <c r="G26" i="2" s="1"/>
  <c r="I26" i="2" s="1"/>
  <c r="F39" i="2"/>
  <c r="G39" i="2" s="1"/>
  <c r="I39" i="2" s="1"/>
  <c r="F8" i="2"/>
  <c r="G8" i="2" s="1"/>
  <c r="I8" i="2" s="1"/>
  <c r="F9" i="2"/>
  <c r="G9" i="2" s="1"/>
  <c r="I9" i="2" s="1"/>
  <c r="F11" i="2"/>
  <c r="G11" i="2" s="1"/>
  <c r="I11" i="2" s="1"/>
  <c r="F18" i="2"/>
  <c r="G18" i="2" s="1"/>
  <c r="I18" i="2" s="1"/>
  <c r="F35" i="2"/>
  <c r="G35" i="2" s="1"/>
  <c r="I35" i="2" s="1"/>
  <c r="F43" i="2"/>
  <c r="G43" i="2" s="1"/>
  <c r="I43" i="2" s="1"/>
  <c r="F46" i="2"/>
  <c r="G46" i="2" s="1"/>
  <c r="I46" i="2" s="1"/>
  <c r="F44" i="2"/>
  <c r="G44" i="2" s="1"/>
  <c r="I44" i="2" s="1"/>
  <c r="F27" i="2"/>
  <c r="G27" i="2" s="1"/>
  <c r="I27" i="2" s="1"/>
  <c r="B23" i="2"/>
  <c r="C23" i="2" s="1"/>
  <c r="B24" i="2"/>
  <c r="B28" i="2"/>
  <c r="B29" i="2"/>
  <c r="B22" i="2"/>
  <c r="C22" i="2" s="1"/>
  <c r="B19" i="2"/>
  <c r="C19" i="2" s="1"/>
  <c r="B30" i="2"/>
  <c r="B37" i="2"/>
  <c r="N37" i="2" s="1"/>
  <c r="B38" i="2"/>
  <c r="N38" i="2" s="1"/>
  <c r="B48" i="2"/>
  <c r="B42" i="2"/>
  <c r="B52" i="2"/>
  <c r="B36" i="2"/>
  <c r="C36" i="2" s="1"/>
  <c r="B47" i="2"/>
  <c r="C47" i="2" s="1"/>
  <c r="B50" i="2"/>
  <c r="B32" i="2"/>
  <c r="C32" i="2" s="1"/>
  <c r="B5" i="2"/>
  <c r="C5" i="2" s="1"/>
  <c r="B7" i="2"/>
  <c r="B2" i="2"/>
  <c r="C2" i="2" s="1"/>
  <c r="B3" i="2"/>
  <c r="C3" i="2" s="1"/>
  <c r="B4" i="2"/>
  <c r="N4" i="2" s="1"/>
  <c r="B14" i="2"/>
  <c r="C14" i="2" s="1"/>
  <c r="B21" i="2"/>
  <c r="B16" i="2"/>
  <c r="C16" i="2" s="1"/>
  <c r="B10" i="2"/>
  <c r="C10" i="2" s="1"/>
  <c r="B49" i="2"/>
  <c r="B34" i="2"/>
  <c r="C34" i="2" s="1"/>
  <c r="B45" i="2"/>
  <c r="C45" i="2" s="1"/>
  <c r="B6" i="2"/>
  <c r="N6" i="2" s="1"/>
  <c r="B12" i="2"/>
  <c r="C12" i="2" s="1"/>
  <c r="B41" i="2"/>
  <c r="B31" i="2"/>
  <c r="C31" i="2" s="1"/>
  <c r="B33" i="2"/>
  <c r="C33" i="2" s="1"/>
  <c r="B40" i="2"/>
  <c r="B51" i="2"/>
  <c r="C51" i="2" s="1"/>
  <c r="B17" i="2"/>
  <c r="C17" i="2" s="1"/>
  <c r="B20" i="2"/>
  <c r="N20" i="2" s="1"/>
  <c r="B25" i="2"/>
  <c r="B13" i="2"/>
  <c r="C13" i="2" s="1"/>
  <c r="B53" i="2"/>
  <c r="C53" i="2" s="1"/>
  <c r="B15" i="2"/>
  <c r="N15" i="2" s="1"/>
  <c r="B26" i="2"/>
  <c r="B39" i="2"/>
  <c r="B8" i="2"/>
  <c r="B9" i="2"/>
  <c r="C9" i="2" s="1"/>
  <c r="B11" i="2"/>
  <c r="B18" i="2"/>
  <c r="B35" i="2"/>
  <c r="C35" i="2" s="1"/>
  <c r="B43" i="2"/>
  <c r="N43" i="2" s="1"/>
  <c r="B46" i="2"/>
  <c r="B44" i="2"/>
  <c r="B27" i="2"/>
  <c r="C27" i="2" s="1"/>
  <c r="N18" i="2" l="1"/>
  <c r="N41" i="2"/>
  <c r="N30" i="2"/>
  <c r="N11" i="2"/>
  <c r="N25" i="2"/>
  <c r="N50" i="2"/>
  <c r="N21" i="2"/>
  <c r="C30" i="2"/>
  <c r="N46" i="2"/>
  <c r="N26" i="2"/>
  <c r="N40" i="2"/>
  <c r="N49" i="2"/>
  <c r="N7" i="2"/>
  <c r="N48" i="2"/>
  <c r="N24" i="2"/>
  <c r="C43" i="2"/>
  <c r="C11" i="2"/>
  <c r="C25" i="2"/>
  <c r="C21" i="2"/>
  <c r="N19" i="2"/>
  <c r="C18" i="2"/>
  <c r="C50" i="2"/>
  <c r="N27" i="2"/>
  <c r="N8" i="2"/>
  <c r="N45" i="2"/>
  <c r="N3" i="2"/>
  <c r="N52" i="2"/>
  <c r="N29" i="2"/>
  <c r="C8" i="2"/>
  <c r="C52" i="2"/>
  <c r="N44" i="2"/>
  <c r="N39" i="2"/>
  <c r="N42" i="2"/>
  <c r="N28" i="2"/>
  <c r="C15" i="2"/>
  <c r="C38" i="2"/>
  <c r="C41" i="2"/>
  <c r="N12" i="2"/>
  <c r="C6" i="2"/>
  <c r="C20" i="2"/>
  <c r="C24" i="2"/>
  <c r="C40" i="2"/>
  <c r="C49" i="2"/>
  <c r="C7" i="2"/>
  <c r="N33" i="2"/>
  <c r="N10" i="2"/>
  <c r="N5" i="2"/>
  <c r="N23" i="2"/>
  <c r="C44" i="2"/>
  <c r="C39" i="2"/>
  <c r="C37" i="2"/>
  <c r="N35" i="2"/>
  <c r="N53" i="2"/>
  <c r="N31" i="2"/>
  <c r="N16" i="2"/>
  <c r="N32" i="2"/>
  <c r="C4" i="2"/>
  <c r="C42" i="2"/>
  <c r="C46" i="2"/>
  <c r="C26" i="2"/>
  <c r="N13" i="2"/>
  <c r="N14" i="2"/>
  <c r="N47" i="2"/>
  <c r="C29" i="2"/>
  <c r="N9" i="2"/>
  <c r="N36" i="2"/>
  <c r="N22" i="2"/>
  <c r="N17" i="2"/>
  <c r="C28" i="2"/>
  <c r="N51" i="2"/>
  <c r="N34" i="2"/>
  <c r="N2" i="2"/>
  <c r="C48" i="2"/>
</calcChain>
</file>

<file path=xl/connections.xml><?xml version="1.0" encoding="utf-8"?>
<connections xmlns="http://schemas.openxmlformats.org/spreadsheetml/2006/main">
  <connection id="1" keepAlive="1" name="Query - car inventory" description="Connection to the 'car inventory' query in the workbook." type="5" refreshedVersion="8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<sst xmlns="http://schemas.openxmlformats.org/spreadsheetml/2006/main" count="227" uniqueCount="128">
  <si>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</si>
  <si>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</si>
  <si>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</si>
  <si>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</si>
  <si>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</si>
  <si>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</si>
  <si>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</si>
  <si>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</si>
  <si>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</si>
  <si>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</si>
  <si>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</si>
  <si>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</si>
  <si>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</si>
  <si>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</si>
  <si>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</si>
  <si>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</si>
  <si>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</si>
  <si>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</si>
  <si>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</si>
  <si>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</si>
  <si>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</si>
  <si>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</si>
  <si>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</si>
  <si>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</si>
  <si>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</si>
  <si>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</si>
  <si>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</si>
  <si>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</si>
  <si>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</si>
  <si>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</si>
  <si>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</si>
  <si>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</si>
  <si>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</si>
  <si>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</si>
  <si>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</si>
  <si>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</si>
  <si>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</si>
  <si>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</si>
  <si>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</si>
  <si>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</si>
  <si>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</si>
  <si>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</si>
  <si>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</si>
  <si>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</si>
  <si>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</si>
  <si>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</si>
  <si>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</si>
  <si>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</si>
  <si>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</si>
  <si>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</si>
  <si>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</si>
  <si>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</si>
  <si>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</si>
  <si>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</si>
  <si>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</si>
  <si>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</si>
  <si>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</si>
  <si>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</si>
  <si>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</si>
  <si>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</si>
  <si>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</si>
  <si>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</si>
  <si>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</si>
  <si>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</si>
  <si>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</si>
  <si>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</si>
  <si>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</si>
  <si>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</si>
  <si>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</si>
  <si>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</si>
  <si>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</si>
  <si>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</si>
  <si>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</si>
  <si>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</si>
  <si>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</si>
  <si>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</si>
  <si>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</si>
  <si>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</si>
  <si>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</si>
  <si>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</si>
  <si>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</si>
  <si>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</si>
  <si>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</si>
  <si>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</si>
  <si>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Chrysler</t>
  </si>
  <si>
    <t>Hundai</t>
  </si>
  <si>
    <t>Honda</t>
  </si>
  <si>
    <t>Toyota</t>
  </si>
  <si>
    <t>General Motors</t>
  </si>
  <si>
    <t>Ford</t>
  </si>
  <si>
    <t>FD</t>
  </si>
  <si>
    <t>GM</t>
  </si>
  <si>
    <t>TY</t>
  </si>
  <si>
    <t>HO</t>
  </si>
  <si>
    <t>CR</t>
  </si>
  <si>
    <t>HY</t>
  </si>
  <si>
    <t>CAM</t>
  </si>
  <si>
    <t>Camrey</t>
  </si>
  <si>
    <t>CAR</t>
  </si>
  <si>
    <t>Caravan</t>
  </si>
  <si>
    <t>CIV</t>
  </si>
  <si>
    <t>Civic</t>
  </si>
  <si>
    <t>CMR</t>
  </si>
  <si>
    <t>Camero</t>
  </si>
  <si>
    <t>COR</t>
  </si>
  <si>
    <t>Colora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</si>
  <si>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</si>
  <si>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</si>
  <si>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</si>
  <si>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</si>
  <si>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</si>
  <si>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</si>
  <si>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</si>
  <si>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</si>
  <si>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</si>
  <si>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Cruisen</t>
  </si>
  <si>
    <t>SLV</t>
  </si>
  <si>
    <t>Silverado</t>
  </si>
  <si>
    <t>HO01ODY040</t>
  </si>
  <si>
    <t>FD06FCS006</t>
  </si>
  <si>
    <t>HO05ODY037</t>
  </si>
  <si>
    <t>GM09CMR014</t>
  </si>
  <si>
    <t>(blank)</t>
  </si>
  <si>
    <t>Grand Total</t>
  </si>
  <si>
    <t>Sum of Miles</t>
  </si>
  <si>
    <t>LookUP Table 1</t>
  </si>
  <si>
    <t>LookUP Table 2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</si>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</sst>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43" fontId="0" fillId="0" borderId="0" xfId="1" applyFont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2" fillId="0" borderId="1" xfId="0" pivotButton="1" applyFont="1" applyBorder="1"/>
    <xf numFmtId="0" fontId="2" fillId="0" borderId="3" xfId="0" applyFont="1" applyBorder="1"/>
    <xf numFmtId="0" fontId="2" fillId="0" borderId="6" xfId="0" applyFont="1" applyBorder="1" applyAlignment="1">
      <alignment horizontal="left"/>
    </xf>
    <xf numFmtId="0" fontId="2" fillId="0" borderId="5" xfId="0" applyNumberFormat="1" applyFont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43" fontId="2" fillId="0" borderId="0" xfId="1" applyFont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2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2-442C-8CAA-E81FE3FD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950975"/>
        <c:axId val="1493275280"/>
      </c:scatterChart>
      <c:valAx>
        <c:axId val="13469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3275280"/>
        <c:crosses val="autoZero"/>
        <c:crossBetween val="midCat"/>
      </c:valAx>
      <c:valAx>
        <c:axId val="1493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Driven</a:t>
                </a:r>
                <a:endParaRPr lang="en-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69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Information Analysis.xlsx]Pivot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'Pivot Table'!$B$4:$B$22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A-4221-8AEB-7D6D9A6D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32144"/>
        <c:axId val="1348099951"/>
      </c:barChart>
      <c:catAx>
        <c:axId val="133993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8099951"/>
        <c:crosses val="autoZero"/>
        <c:auto val="1"/>
        <c:lblAlgn val="ctr"/>
        <c:lblOffset val="100"/>
        <c:noMultiLvlLbl val="0"/>
      </c:catAx>
      <c:valAx>
        <c:axId val="1348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399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55</xdr:row>
      <xdr:rowOff>64770</xdr:rowOff>
    </xdr:from>
    <xdr:to>
      <xdr:col>13</xdr:col>
      <xdr:colOff>60960</xdr:colOff>
      <xdr:row>70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A277D-8158-0198-9B1E-7B9DB316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34290</xdr:rowOff>
    </xdr:from>
    <xdr:to>
      <xdr:col>12</xdr:col>
      <xdr:colOff>304800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33A24-7683-8BF9-39C9-4F5F2D78B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hinde Bello" refreshedDate="45293.950458680556" createdVersion="8" refreshedVersion="8" minRefreshableVersion="3" recordCount="53">
  <cacheSource type="worksheet">
    <worksheetSource name="car_inventory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FD06MTG001"/>
    <s v="FD"/>
    <s v="Ford"/>
    <s v="MTG"/>
    <s v="Mustang"/>
    <s v="06"/>
    <n v="8"/>
    <n v="40326.800000000003"/>
    <n v="4744.3294117647065"/>
    <s v="Black"/>
    <x v="0"/>
    <n v="50000"/>
    <s v="Yes"/>
    <s v="FD06BLA001"/>
  </r>
  <r>
    <s v="FD06MTG002"/>
    <s v="FD"/>
    <s v="Ford"/>
    <s v="MTG"/>
    <s v="Mustang"/>
    <s v="06"/>
    <n v="8"/>
    <n v="44974.8"/>
    <n v="5291.1529411764714"/>
    <s v="White"/>
    <x v="1"/>
    <n v="50000"/>
    <s v="Yes"/>
    <s v="FD06WHI002"/>
  </r>
  <r>
    <s v="FD08MTG003"/>
    <s v="FD"/>
    <s v="Ford"/>
    <s v="MTG"/>
    <s v="Mustang"/>
    <s v="08"/>
    <n v="6"/>
    <n v="44946.5"/>
    <n v="6914.8461538461543"/>
    <s v="Green"/>
    <x v="2"/>
    <n v="50000"/>
    <s v="Yes"/>
    <s v="FD08GRE003"/>
  </r>
  <r>
    <s v="FD08MTG004"/>
    <s v="FD"/>
    <s v="Ford"/>
    <s v="MTG"/>
    <s v="Mustang"/>
    <s v="08"/>
    <n v="6"/>
    <n v="37558.800000000003"/>
    <n v="5778.2769230769236"/>
    <s v="Black"/>
    <x v="3"/>
    <n v="50000"/>
    <s v="Yes"/>
    <s v="FD08BLA004"/>
  </r>
  <r>
    <s v="FD08MTG005"/>
    <s v="FD"/>
    <s v="Ford"/>
    <s v="MTG"/>
    <s v="Mustang"/>
    <s v="08"/>
    <n v="6"/>
    <n v="36438.5"/>
    <n v="5605.9230769230771"/>
    <s v="White"/>
    <x v="0"/>
    <n v="50000"/>
    <s v="Yes"/>
    <s v="FD08WHI005"/>
  </r>
  <r>
    <s v="FD06FCS006"/>
    <s v="FD"/>
    <s v="Ford"/>
    <s v="FCS"/>
    <s v="Focus"/>
    <s v="06"/>
    <n v="8"/>
    <n v="46311.4"/>
    <n v="5448.4000000000005"/>
    <s v="Green"/>
    <x v="4"/>
    <n v="75000"/>
    <s v="Yes"/>
    <s v="FD06GRE006"/>
  </r>
  <r>
    <s v="FD06FCS007"/>
    <s v="FD"/>
    <s v="Ford"/>
    <s v="FCS"/>
    <s v="Focus"/>
    <s v="06"/>
    <n v="8"/>
    <n v="52229.5"/>
    <n v="6144.6470588235297"/>
    <s v="Green"/>
    <x v="2"/>
    <n v="75000"/>
    <s v="Yes"/>
    <s v="FD06GRE007"/>
  </r>
  <r>
    <s v="FD09FCS008"/>
    <s v="FD"/>
    <s v="Ford"/>
    <s v="FCS"/>
    <s v="Focus"/>
    <s v="09"/>
    <n v="5"/>
    <n v="35137"/>
    <n v="6388.545454545455"/>
    <s v="Black"/>
    <x v="5"/>
    <n v="75000"/>
    <s v="Yes"/>
    <s v="FD09BLA008"/>
  </r>
  <r>
    <s v="FD13FCS009"/>
    <s v="FD"/>
    <s v="Ford"/>
    <s v="FCS"/>
    <s v="Focus"/>
    <s v="13"/>
    <n v="1"/>
    <n v="27637.1"/>
    <n v="18424.733333333334"/>
    <s v="Black"/>
    <x v="0"/>
    <n v="75000"/>
    <s v="Yes"/>
    <s v="FD13BLA009"/>
  </r>
  <r>
    <s v="FD13FCS010"/>
    <s v="FD"/>
    <s v="Ford"/>
    <s v="FCS"/>
    <s v="Focus"/>
    <s v="13"/>
    <n v="1"/>
    <n v="27534.799999999999"/>
    <n v="18356.533333333333"/>
    <s v="White"/>
    <x v="6"/>
    <n v="75000"/>
    <s v="Yes"/>
    <s v="FD13WHI010"/>
  </r>
  <r>
    <s v="FD12FCS011"/>
    <s v="FD"/>
    <s v="Ford"/>
    <s v="FCS"/>
    <s v="Focus"/>
    <s v="12"/>
    <n v="2"/>
    <n v="19341.7"/>
    <n v="7736.68"/>
    <s v="White"/>
    <x v="7"/>
    <n v="75000"/>
    <s v="Yes"/>
    <s v="FD12WHI011"/>
  </r>
  <r>
    <s v="FD13FCS012"/>
    <s v="FD"/>
    <s v="Ford"/>
    <s v="FCS"/>
    <s v="Focus"/>
    <s v="13"/>
    <n v="1"/>
    <n v="22521.599999999999"/>
    <n v="15014.4"/>
    <s v="Black"/>
    <x v="8"/>
    <n v="75000"/>
    <s v="Yes"/>
    <s v="FD13BLA012"/>
  </r>
  <r>
    <s v="FD13FCS013"/>
    <s v="FD"/>
    <s v="Ford"/>
    <s v="FCS"/>
    <s v="Focus"/>
    <s v="13"/>
    <n v="1"/>
    <n v="13682.9"/>
    <n v="9121.9333333333325"/>
    <s v="Black"/>
    <x v="9"/>
    <n v="75000"/>
    <s v="Yes"/>
    <s v="FD13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es"/>
    <s v="GM09WHI014"/>
  </r>
  <r>
    <s v="GM12CMR015"/>
    <s v="GM"/>
    <s v="General Motors"/>
    <s v="CMR"/>
    <s v="Camero"/>
    <s v="12"/>
    <n v="2"/>
    <n v="19421.099999999999"/>
    <n v="7768.44"/>
    <s v="Black"/>
    <x v="11"/>
    <n v="100000"/>
    <s v="Yes"/>
    <s v="GM12BLA015"/>
  </r>
  <r>
    <s v="GM14CMR016"/>
    <s v="GM"/>
    <s v="General Motors"/>
    <s v="CMR"/>
    <s v="Camero"/>
    <s v="14"/>
    <n v="0"/>
    <n v="14289.6"/>
    <n v="28579.200000000001"/>
    <s v="White"/>
    <x v="12"/>
    <n v="100000"/>
    <s v="Yes"/>
    <s v="GM14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es"/>
    <s v="GM10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es"/>
    <s v="GM98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es"/>
    <s v="GM00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GRE020"/>
  </r>
  <r>
    <s v="TY98CAM021"/>
    <s v="TY"/>
    <s v="Toyota"/>
    <s v="CAM"/>
    <s v="Camrey"/>
    <s v="98"/>
    <n v="16"/>
    <n v="93382.6"/>
    <n v="5659.5515151515156"/>
    <s v="Black"/>
    <x v="15"/>
    <n v="100000"/>
    <s v="Yes"/>
    <s v="TY98BLA021"/>
  </r>
  <r>
    <s v="TY00CAM022"/>
    <s v="TY"/>
    <s v="Toyota"/>
    <s v="CAM"/>
    <s v="Camrey"/>
    <s v="00"/>
    <n v="14"/>
    <n v="85928"/>
    <n v="5926.0689655172409"/>
    <s v="Green"/>
    <x v="4"/>
    <n v="100000"/>
    <s v="Yes"/>
    <s v="TY00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es"/>
    <s v="TY02BLA023"/>
  </r>
  <r>
    <s v="TY09CAM024"/>
    <s v="TY"/>
    <s v="Toyota"/>
    <s v="CAM"/>
    <s v="Camrey"/>
    <s v="09"/>
    <n v="5"/>
    <n v="48114.2"/>
    <n v="8748.0363636363636"/>
    <s v="White"/>
    <x v="5"/>
    <n v="100000"/>
    <s v="Yes"/>
    <s v="TY09WHI024"/>
  </r>
  <r>
    <s v="TY02COR025"/>
    <s v="TY"/>
    <s v="Toyota"/>
    <s v="COR"/>
    <s v="Colora"/>
    <s v="02"/>
    <n v="12"/>
    <n v="64467.4"/>
    <n v="5157.3919999999998"/>
    <s v="Red"/>
    <x v="16"/>
    <n v="100000"/>
    <s v="Yes"/>
    <s v="TY02RED025"/>
  </r>
  <r>
    <s v="TY03COR026"/>
    <s v="TY"/>
    <s v="Toyota"/>
    <s v="COR"/>
    <s v="Colora"/>
    <s v="03"/>
    <n v="11"/>
    <n v="73444.399999999994"/>
    <n v="6386.4695652173905"/>
    <s v="Black"/>
    <x v="16"/>
    <n v="100000"/>
    <s v="Yes"/>
    <s v="TY03BLA026"/>
  </r>
  <r>
    <s v="TY14COR027"/>
    <s v="TY"/>
    <s v="Toyota"/>
    <s v="COR"/>
    <s v="Colora"/>
    <s v="14"/>
    <n v="0"/>
    <n v="17556.3"/>
    <n v="35112.6"/>
    <s v="Blue"/>
    <x v="6"/>
    <n v="100000"/>
    <s v="Yes"/>
    <s v="TY14BLU027"/>
  </r>
  <r>
    <s v="TY12COR028"/>
    <s v="TY"/>
    <s v="Toyota"/>
    <s v="COR"/>
    <s v="Colora"/>
    <s v="12"/>
    <n v="2"/>
    <n v="29601.9"/>
    <n v="11840.76"/>
    <s v="Black"/>
    <x v="10"/>
    <n v="100000"/>
    <s v="Yes"/>
    <s v="TY12BLA028"/>
  </r>
  <r>
    <s v="TY12CAM029"/>
    <s v="TY"/>
    <s v="Toyota"/>
    <s v="CAM"/>
    <s v="Camrey"/>
    <s v="12"/>
    <n v="2"/>
    <n v="22128.2"/>
    <n v="8851.2800000000007"/>
    <s v="Blue"/>
    <x v="14"/>
    <n v="100000"/>
    <s v="Yes"/>
    <s v="TY12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WHI030"/>
  </r>
  <r>
    <s v="HO01CIV031"/>
    <s v="HO"/>
    <s v="Honda"/>
    <s v="CIV"/>
    <s v="Civic"/>
    <s v="01"/>
    <n v="13"/>
    <n v="69891.899999999994"/>
    <n v="5177.177777777777"/>
    <s v="Blue"/>
    <x v="3"/>
    <n v="75000"/>
    <s v="Yes"/>
    <s v="HO01BLU031"/>
  </r>
  <r>
    <s v="HO10CIV032"/>
    <s v="HO"/>
    <s v="Honda"/>
    <s v="CIV"/>
    <s v="Civic"/>
    <s v="10"/>
    <n v="4"/>
    <n v="22573"/>
    <n v="5016.2222222222226"/>
    <s v="Blue"/>
    <x v="12"/>
    <n v="75000"/>
    <s v="Yes"/>
    <s v="HO10BLU032"/>
  </r>
  <r>
    <s v="HO10CIV033"/>
    <s v="HO"/>
    <s v="Honda"/>
    <s v="CIV"/>
    <s v="Civic"/>
    <s v="10"/>
    <n v="4"/>
    <n v="33477.199999999997"/>
    <n v="7439.3777777777768"/>
    <s v="Black"/>
    <x v="15"/>
    <n v="75000"/>
    <s v="Yes"/>
    <s v="HO10BLA033"/>
  </r>
  <r>
    <s v="HO11CIV034"/>
    <s v="HO"/>
    <s v="Honda"/>
    <s v="CIV"/>
    <s v="Civic"/>
    <s v="11"/>
    <n v="3"/>
    <n v="30555.3"/>
    <n v="8730.0857142857149"/>
    <s v="Black"/>
    <x v="2"/>
    <n v="75000"/>
    <s v="Yes"/>
    <s v="HO11BLA034"/>
  </r>
  <r>
    <s v="HO12CIV035"/>
    <s v="HO"/>
    <s v="Honda"/>
    <s v="CIV"/>
    <s v="Civic"/>
    <s v="12"/>
    <n v="2"/>
    <n v="24513.200000000001"/>
    <n v="9805.2800000000007"/>
    <s v="Black"/>
    <x v="13"/>
    <n v="75000"/>
    <s v="Yes"/>
    <s v="HO12BLA035"/>
  </r>
  <r>
    <s v="HO13CIV036"/>
    <s v="HO"/>
    <s v="Honda"/>
    <s v="CIV"/>
    <s v="Civic"/>
    <s v="13"/>
    <n v="1"/>
    <n v="13867.6"/>
    <n v="9245.0666666666675"/>
    <s v="Black"/>
    <x v="14"/>
    <n v="75000"/>
    <s v="Yes"/>
    <s v="HO13BLA036"/>
  </r>
  <r>
    <s v="HO05ODY037"/>
    <s v="HO"/>
    <s v="Honda"/>
    <s v="ODY"/>
    <s v="Odyssey"/>
    <s v="05"/>
    <n v="9"/>
    <n v="60389.5"/>
    <n v="6356.7894736842109"/>
    <s v="White"/>
    <x v="5"/>
    <n v="100000"/>
    <s v="Yes"/>
    <s v="HO05WHI037"/>
  </r>
  <r>
    <s v="HO07ODY038"/>
    <s v="HO"/>
    <s v="Honda"/>
    <s v="ODY"/>
    <s v="Odyssey"/>
    <s v="07"/>
    <n v="7"/>
    <n v="50854.1"/>
    <n v="6780.5466666666662"/>
    <s v="Black"/>
    <x v="15"/>
    <n v="100000"/>
    <s v="Yes"/>
    <s v="HO07BLA038"/>
  </r>
  <r>
    <s v="HO08ODY039"/>
    <s v="HO"/>
    <s v="Honda"/>
    <s v="ODY"/>
    <s v="Odyssey"/>
    <s v="08"/>
    <n v="6"/>
    <n v="42504.6"/>
    <n v="6539.1692307692301"/>
    <s v="White"/>
    <x v="9"/>
    <n v="100000"/>
    <s v="Yes"/>
    <s v="HO08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es"/>
    <s v="HO01BLA040"/>
  </r>
  <r>
    <s v="HO14ODY041"/>
    <s v="HO"/>
    <s v="Honda"/>
    <s v="ODY"/>
    <s v="Odyssey"/>
    <s v="14"/>
    <n v="0"/>
    <n v="3708.1"/>
    <n v="7416.2"/>
    <s v="Black"/>
    <x v="1"/>
    <n v="100000"/>
    <s v="Yes"/>
    <s v="HO14BLA041"/>
  </r>
  <r>
    <s v="CR04PTC042"/>
    <s v="CR"/>
    <s v="Chrysler"/>
    <s v="PTC"/>
    <s v="PT Cruisen"/>
    <s v="04"/>
    <n v="10"/>
    <n v="64542"/>
    <n v="6146.8571428571431"/>
    <s v="Blue"/>
    <x v="0"/>
    <n v="75000"/>
    <s v="Yes"/>
    <s v="CR04BLU042"/>
  </r>
  <r>
    <s v="CR07PTC043"/>
    <s v="CR"/>
    <s v="Chrysler"/>
    <s v="PTC"/>
    <s v="PT Cruisen"/>
    <s v="07"/>
    <n v="7"/>
    <n v="42074.2"/>
    <n v="5609.8933333333325"/>
    <s v="Green"/>
    <x v="16"/>
    <n v="75000"/>
    <s v="Yes"/>
    <s v="CR07GRE043"/>
  </r>
  <r>
    <s v="CR11PTC044"/>
    <s v="CR"/>
    <s v="Chrysler"/>
    <s v="PTC"/>
    <s v="PT Cruisen"/>
    <s v="11"/>
    <n v="3"/>
    <n v="27394.2"/>
    <n v="7826.9142857142861"/>
    <s v="Black"/>
    <x v="8"/>
    <n v="75000"/>
    <s v="Yes"/>
    <s v="CR11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es"/>
    <s v="CR04WHI047"/>
  </r>
  <r>
    <s v="CR04CAR048"/>
    <s v="CR"/>
    <s v="Chrysler"/>
    <s v="CAR"/>
    <s v="Caravan"/>
    <s v="04"/>
    <n v="10"/>
    <n v="52699.4"/>
    <n v="5018.9904761904763"/>
    <s v="Red"/>
    <x v="11"/>
    <n v="75000"/>
    <s v="Yes"/>
    <s v="CR04RED048"/>
  </r>
  <r>
    <s v="HY11ELA049"/>
    <s v="HY"/>
    <s v="Hundai"/>
    <s v="ELA"/>
    <s v="Elantra"/>
    <s v="11"/>
    <n v="3"/>
    <n v="29102.3"/>
    <n v="8314.9428571428562"/>
    <s v="Black"/>
    <x v="12"/>
    <n v="100000"/>
    <s v="Yes"/>
    <s v="HY11BLA049"/>
  </r>
  <r>
    <s v="HY12ELA050"/>
    <s v="HY"/>
    <s v="Hundai"/>
    <s v="ELA"/>
    <s v="Elantra"/>
    <s v="12"/>
    <n v="2"/>
    <n v="22282"/>
    <n v="8912.7999999999993"/>
    <s v="Blue"/>
    <x v="1"/>
    <n v="100000"/>
    <s v="Yes"/>
    <s v="HY12BLU050"/>
  </r>
  <r>
    <s v="HY13ELA051"/>
    <s v="HY"/>
    <s v="Hundai"/>
    <s v="ELA"/>
    <s v="Elantra"/>
    <s v="13"/>
    <n v="1"/>
    <n v="20223.900000000001"/>
    <n v="13482.6"/>
    <s v="Black"/>
    <x v="6"/>
    <n v="100000"/>
    <s v="Yes"/>
    <s v="HY13BLA051"/>
  </r>
  <r>
    <s v="HY13ELA052"/>
    <s v="HY"/>
    <s v="Hundai"/>
    <s v="ELA"/>
    <s v="Elantra"/>
    <s v="13"/>
    <n v="1"/>
    <n v="22188.5"/>
    <n v="14792.333333333334"/>
    <s v="Blue"/>
    <x v="4"/>
    <n v="100000"/>
    <s v="Yes"/>
    <s v="HY13BLU052"/>
  </r>
  <r>
    <m/>
    <m/>
    <m/>
    <m/>
    <m/>
    <m/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rivers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formats count="4">
    <format dxfId="4">
      <pivotArea field="10" type="button" dataOnly="0" labelOnly="1" outline="0" axis="axisRow" fieldPosition="0"/>
    </format>
    <format dxfId="5">
      <pivotArea dataOnly="0" labelOnly="1" outline="0" axis="axisValues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ar_inventory" displayName="car_inventory" ref="A1:N54" tableType="queryTable" totalsRowShown="0" headerRowDxfId="8">
  <sortState xmlns:xlrd2="http://schemas.microsoft.com/office/spreadsheetml/2017/richdata2" ref="A2:N54">
    <sortCondition descending="1" ref="H2:H54"/>
  </sortState>
  <tableColumns count="14">
    <tableColumn id="1" uniqueName="1" name="Car ID" queryTableFieldId="1" dataDxfId="19"/>
    <tableColumn id="2" uniqueName="2" name="Make" queryTableFieldId="2" dataDxfId="18"/>
    <tableColumn id="3" uniqueName="3" name="Make (Full Name)" queryTableFieldId="3" dataDxfId="17"/>
    <tableColumn id="4" uniqueName="4" name="Model" queryTableFieldId="4" dataDxfId="16"/>
    <tableColumn id="5" uniqueName="5" name="Model (Full Name)" queryTableFieldId="5" dataDxfId="15"/>
    <tableColumn id="6" uniqueName="6" name="Manufacture Year" queryTableFieldId="6" dataDxfId="14"/>
    <tableColumn id="7" uniqueName="7" name="Age" queryTableFieldId="7" dataDxfId="13"/>
    <tableColumn id="8" uniqueName="8" name="Miles" queryTableFieldId="8" dataCellStyle="Comma"/>
    <tableColumn id="9" uniqueName="9" name="Miles / Year" queryTableFieldId="9" dataCellStyle="Comma"/>
    <tableColumn id="10" uniqueName="10" name="Color" queryTableFieldId="10" dataDxfId="12"/>
    <tableColumn id="11" uniqueName="11" name="Driver" queryTableFieldId="11" dataDxfId="11"/>
    <tableColumn id="12" uniqueName="12" name="Warantee Miles" queryTableFieldId="12"/>
    <tableColumn id="13" uniqueName="13" name="Covered?" queryTableFieldId="13" dataDxfId="10"/>
    <tableColumn id="14" uniqueName="14" name="New Car ID" queryTableFieldId="14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45" workbookViewId="0">
      <selection activeCell="B1" sqref="A1:B1"/>
    </sheetView>
  </sheetViews>
  <sheetFormatPr defaultRowHeight="14.4" x14ac:dyDescent="0.3"/>
  <cols>
    <col min="1" max="1" width="13.21875" bestFit="1" customWidth="1"/>
    <col min="2" max="2" width="8" bestFit="1" customWidth="1"/>
    <col min="3" max="3" width="17.5546875" bestFit="1" customWidth="1"/>
    <col min="4" max="4" width="8.44140625" bestFit="1" customWidth="1"/>
    <col min="5" max="5" width="18.21875" bestFit="1" customWidth="1"/>
    <col min="6" max="6" width="18" bestFit="1" customWidth="1"/>
    <col min="7" max="7" width="8.109375" bestFit="1" customWidth="1"/>
    <col min="8" max="8" width="11.33203125" style="2" bestFit="1" customWidth="1"/>
    <col min="9" max="9" width="13" style="2" bestFit="1" customWidth="1"/>
    <col min="10" max="10" width="7.6640625" bestFit="1" customWidth="1"/>
    <col min="11" max="11" width="9" bestFit="1" customWidth="1"/>
    <col min="12" max="12" width="16.21875" bestFit="1" customWidth="1"/>
    <col min="13" max="13" width="10.88671875" bestFit="1" customWidth="1"/>
    <col min="14" max="14" width="18.33203125" customWidth="1"/>
  </cols>
  <sheetData>
    <row r="1" spans="1:15" s="11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 t="s">
        <v>7</v>
      </c>
      <c r="I1" s="13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5" x14ac:dyDescent="0.3">
      <c r="A2" s="1" t="s">
        <v>49</v>
      </c>
      <c r="B2" s="1" t="str">
        <f>LEFT(car_inventory[[#This Row],[Car ID]],2)</f>
        <v>TY</v>
      </c>
      <c r="C2" s="1" t="str">
        <f>VLOOKUP(car_inventory[[#This Row],[Make]],B$57:C$62,2)</f>
        <v>Toyota</v>
      </c>
      <c r="D2" s="1" t="str">
        <f>MID(car_inventory[[#This Row],[Car ID]],5,3)</f>
        <v>CAM</v>
      </c>
      <c r="E2" s="1" t="str">
        <f>VLOOKUP(car_inventory[[#This Row],[Model]],D$57:E$67,2)</f>
        <v>Camrey</v>
      </c>
      <c r="F2" s="1" t="str">
        <f>MID(car_inventory[[#This Row],[Car ID]],3,2)</f>
        <v>96</v>
      </c>
      <c r="G2" s="1">
        <f>IF(14-car_inventory[[#This Row],[Manufacture Year]]&gt;=0,14-car_inventory[[#This Row],[Manufacture Year]],(100-car_inventory[[#This Row],[Manufacture Year]]+14))</f>
        <v>18</v>
      </c>
      <c r="H2" s="2">
        <v>114660.6</v>
      </c>
      <c r="I2" s="2">
        <f>car_inventory[[#This Row],[Miles]]/(car_inventory[[#This Row],[Age]]+0.5)</f>
        <v>6197.8702702702703</v>
      </c>
      <c r="J2" s="1" t="s">
        <v>21</v>
      </c>
      <c r="K2" s="1" t="s">
        <v>50</v>
      </c>
      <c r="L2">
        <v>100000</v>
      </c>
      <c r="M2" s="1" t="str">
        <f>IF(car_inventory[[#This Row],[Miles]]&lt;=car_inventory[[#This Row],[Warantee Miles]],"Yes", "Not Covered")</f>
        <v>Not Covered</v>
      </c>
      <c r="N2" s="1" t="str">
        <f>_xlfn.CONCAT(car_inventory[[#This Row],[Make]],car_inventory[[#This Row],[Manufacture Year]],UPPER(LEFT(car_inventory[[#This Row],[Color]],3)),RIGHT(car_inventory[[#This Row],[Car ID]],3))</f>
        <v>TY96GRE020</v>
      </c>
      <c r="O2" s="1"/>
    </row>
    <row r="3" spans="1:15" x14ac:dyDescent="0.3">
      <c r="A3" s="1" t="s">
        <v>51</v>
      </c>
      <c r="B3" s="1" t="str">
        <f>LEFT(car_inventory[[#This Row],[Car ID]],2)</f>
        <v>TY</v>
      </c>
      <c r="C3" s="1" t="str">
        <f>VLOOKUP(car_inventory[[#This Row],[Make]],B$57:C$62,2)</f>
        <v>Toyota</v>
      </c>
      <c r="D3" s="1" t="str">
        <f>MID(car_inventory[[#This Row],[Car ID]],5,3)</f>
        <v>CAM</v>
      </c>
      <c r="E3" s="1" t="str">
        <f>VLOOKUP(car_inventory[[#This Row],[Model]],D$57:E$67,2)</f>
        <v>Camrey</v>
      </c>
      <c r="F3" s="1" t="str">
        <f>MID(car_inventory[[#This Row],[Car ID]],3,2)</f>
        <v>98</v>
      </c>
      <c r="G3" s="1">
        <f>IF(14-car_inventory[[#This Row],[Manufacture Year]]&gt;=0,14-car_inventory[[#This Row],[Manufacture Year]],(100-car_inventory[[#This Row],[Manufacture Year]]+14))</f>
        <v>16</v>
      </c>
      <c r="H3" s="2">
        <v>93382.6</v>
      </c>
      <c r="I3" s="2">
        <f>car_inventory[[#This Row],[Miles]]/(car_inventory[[#This Row],[Age]]+0.5)</f>
        <v>5659.5515151515156</v>
      </c>
      <c r="J3" s="1" t="s">
        <v>15</v>
      </c>
      <c r="K3" s="1" t="s">
        <v>52</v>
      </c>
      <c r="L3">
        <v>100000</v>
      </c>
      <c r="M3" s="1" t="str">
        <f>IF(car_inventory[[#This Row],[Miles]]&lt;=car_inventory[[#This Row],[Warantee Miles]],"Yes", "Not Covered")</f>
        <v>Yes</v>
      </c>
      <c r="N3" s="1" t="str">
        <f>_xlfn.CONCAT(car_inventory[[#This Row],[Make]],car_inventory[[#This Row],[Manufacture Year]],UPPER(LEFT(car_inventory[[#This Row],[Color]],3)),RIGHT(car_inventory[[#This Row],[Car ID]],3))</f>
        <v>TY98BLA021</v>
      </c>
      <c r="O3" s="1"/>
    </row>
    <row r="4" spans="1:15" x14ac:dyDescent="0.3">
      <c r="A4" s="1" t="s">
        <v>53</v>
      </c>
      <c r="B4" s="1" t="str">
        <f>LEFT(car_inventory[[#This Row],[Car ID]],2)</f>
        <v>TY</v>
      </c>
      <c r="C4" s="1" t="str">
        <f>VLOOKUP(car_inventory[[#This Row],[Make]],B$57:C$62,2)</f>
        <v>Toyota</v>
      </c>
      <c r="D4" s="1" t="str">
        <f>MID(car_inventory[[#This Row],[Car ID]],5,3)</f>
        <v>CAM</v>
      </c>
      <c r="E4" s="1" t="str">
        <f>VLOOKUP(car_inventory[[#This Row],[Model]],D$57:E$67,2)</f>
        <v>Camrey</v>
      </c>
      <c r="F4" s="1" t="str">
        <f>MID(car_inventory[[#This Row],[Car ID]],3,2)</f>
        <v>00</v>
      </c>
      <c r="G4" s="1">
        <f>IF(14-car_inventory[[#This Row],[Manufacture Year]]&gt;=0,14-car_inventory[[#This Row],[Manufacture Year]],(100-car_inventory[[#This Row],[Manufacture Year]]+14))</f>
        <v>14</v>
      </c>
      <c r="H4" s="2">
        <v>85928</v>
      </c>
      <c r="I4" s="2">
        <f>car_inventory[[#This Row],[Miles]]/(car_inventory[[#This Row],[Age]]+0.5)</f>
        <v>5926.0689655172409</v>
      </c>
      <c r="J4" s="1" t="s">
        <v>21</v>
      </c>
      <c r="K4" s="1" t="s">
        <v>26</v>
      </c>
      <c r="L4">
        <v>100000</v>
      </c>
      <c r="M4" s="1" t="str">
        <f>IF(car_inventory[[#This Row],[Miles]]&lt;=car_inventory[[#This Row],[Warantee Miles]],"Yes", "Not Covered")</f>
        <v>Yes</v>
      </c>
      <c r="N4" s="1" t="str">
        <f>_xlfn.CONCAT(car_inventory[[#This Row],[Make]],car_inventory[[#This Row],[Manufacture Year]],UPPER(LEFT(car_inventory[[#This Row],[Color]],3)),RIGHT(car_inventory[[#This Row],[Car ID]],3))</f>
        <v>TY00GRE022</v>
      </c>
      <c r="O4" s="1"/>
    </row>
    <row r="5" spans="1:15" x14ac:dyDescent="0.3">
      <c r="A5" s="1" t="s">
        <v>46</v>
      </c>
      <c r="B5" s="1" t="str">
        <f>LEFT(car_inventory[[#This Row],[Car ID]],2)</f>
        <v>GM</v>
      </c>
      <c r="C5" s="1" t="str">
        <f>VLOOKUP(car_inventory[[#This Row],[Make]],B$57:C$62,2)</f>
        <v>General Motors</v>
      </c>
      <c r="D5" s="1" t="str">
        <f>MID(car_inventory[[#This Row],[Car ID]],5,3)</f>
        <v>SLV</v>
      </c>
      <c r="E5" s="1" t="str">
        <f>VLOOKUP(car_inventory[[#This Row],[Model]],D$57:E$67,2)</f>
        <v>Silverado</v>
      </c>
      <c r="F5" s="1" t="str">
        <f>MID(car_inventory[[#This Row],[Car ID]],3,2)</f>
        <v>98</v>
      </c>
      <c r="G5" s="1">
        <f>IF(14-car_inventory[[#This Row],[Manufacture Year]]&gt;=0,14-car_inventory[[#This Row],[Manufacture Year]],(100-car_inventory[[#This Row],[Manufacture Year]]+14))</f>
        <v>16</v>
      </c>
      <c r="H5" s="2">
        <v>83162.7</v>
      </c>
      <c r="I5" s="2">
        <f>car_inventory[[#This Row],[Miles]]/(car_inventory[[#This Row],[Age]]+0.5)</f>
        <v>5040.1636363636362</v>
      </c>
      <c r="J5" s="1" t="s">
        <v>15</v>
      </c>
      <c r="K5" s="1" t="s">
        <v>39</v>
      </c>
      <c r="L5">
        <v>100000</v>
      </c>
      <c r="M5" s="1" t="str">
        <f>IF(car_inventory[[#This Row],[Miles]]&lt;=car_inventory[[#This Row],[Warantee Miles]],"Yes", "Not Covered")</f>
        <v>Yes</v>
      </c>
      <c r="N5" s="1" t="str">
        <f>_xlfn.CONCAT(car_inventory[[#This Row],[Make]],car_inventory[[#This Row],[Manufacture Year]],UPPER(LEFT(car_inventory[[#This Row],[Color]],3)),RIGHT(car_inventory[[#This Row],[Car ID]],3))</f>
        <v>GM98BLA018</v>
      </c>
      <c r="O5" s="1"/>
    </row>
    <row r="6" spans="1:15" x14ac:dyDescent="0.3">
      <c r="A6" s="1" t="s">
        <v>63</v>
      </c>
      <c r="B6" s="1" t="str">
        <f>LEFT(car_inventory[[#This Row],[Car ID]],2)</f>
        <v>HO</v>
      </c>
      <c r="C6" s="1" t="str">
        <f>VLOOKUP(car_inventory[[#This Row],[Make]],B$57:C$62,2)</f>
        <v>Honda</v>
      </c>
      <c r="D6" s="1" t="str">
        <f>MID(car_inventory[[#This Row],[Car ID]],5,3)</f>
        <v>CIV</v>
      </c>
      <c r="E6" s="1" t="str">
        <f>VLOOKUP(car_inventory[[#This Row],[Model]],D$57:E$67,2)</f>
        <v>Civic</v>
      </c>
      <c r="F6" s="1" t="str">
        <f>MID(car_inventory[[#This Row],[Car ID]],3,2)</f>
        <v>99</v>
      </c>
      <c r="G6" s="1">
        <f>IF(14-car_inventory[[#This Row],[Manufacture Year]]&gt;=0,14-car_inventory[[#This Row],[Manufacture Year]],(100-car_inventory[[#This Row],[Manufacture Year]]+14))</f>
        <v>15</v>
      </c>
      <c r="H6" s="2">
        <v>82374</v>
      </c>
      <c r="I6" s="2">
        <f>car_inventory[[#This Row],[Miles]]/(car_inventory[[#This Row],[Age]]+0.5)</f>
        <v>5314.4516129032254</v>
      </c>
      <c r="J6" s="1" t="s">
        <v>18</v>
      </c>
      <c r="K6" s="1" t="s">
        <v>38</v>
      </c>
      <c r="L6">
        <v>75000</v>
      </c>
      <c r="M6" s="1" t="str">
        <f>IF(car_inventory[[#This Row],[Miles]]&lt;=car_inventory[[#This Row],[Warantee Miles]],"Yes", "Not Covered")</f>
        <v>Not Covered</v>
      </c>
      <c r="N6" s="1" t="str">
        <f>_xlfn.CONCAT(car_inventory[[#This Row],[Make]],car_inventory[[#This Row],[Manufacture Year]],UPPER(LEFT(car_inventory[[#This Row],[Color]],3)),RIGHT(car_inventory[[#This Row],[Car ID]],3))</f>
        <v>HO99WHI030</v>
      </c>
      <c r="O6" s="1"/>
    </row>
    <row r="7" spans="1:15" x14ac:dyDescent="0.3">
      <c r="A7" s="1" t="s">
        <v>47</v>
      </c>
      <c r="B7" s="1" t="str">
        <f>LEFT(car_inventory[[#This Row],[Car ID]],2)</f>
        <v>GM</v>
      </c>
      <c r="C7" s="1" t="str">
        <f>VLOOKUP(car_inventory[[#This Row],[Make]],B$57:C$62,2)</f>
        <v>General Motors</v>
      </c>
      <c r="D7" s="1" t="str">
        <f>MID(car_inventory[[#This Row],[Car ID]],5,3)</f>
        <v>SLV</v>
      </c>
      <c r="E7" s="1" t="str">
        <f>VLOOKUP(car_inventory[[#This Row],[Model]],D$57:E$67,2)</f>
        <v>Silverado</v>
      </c>
      <c r="F7" s="1" t="str">
        <f>MID(car_inventory[[#This Row],[Car ID]],3,2)</f>
        <v>00</v>
      </c>
      <c r="G7" s="1">
        <f>IF(14-car_inventory[[#This Row],[Manufacture Year]]&gt;=0,14-car_inventory[[#This Row],[Manufacture Year]],(100-car_inventory[[#This Row],[Manufacture Year]]+14))</f>
        <v>14</v>
      </c>
      <c r="H7" s="2">
        <v>80685.8</v>
      </c>
      <c r="I7" s="2">
        <f>car_inventory[[#This Row],[Miles]]/(car_inventory[[#This Row],[Age]]+0.5)</f>
        <v>5564.5379310344833</v>
      </c>
      <c r="J7" s="1" t="s">
        <v>48</v>
      </c>
      <c r="K7" s="1" t="s">
        <v>36</v>
      </c>
      <c r="L7">
        <v>100000</v>
      </c>
      <c r="M7" s="1" t="str">
        <f>IF(car_inventory[[#This Row],[Miles]]&lt;=car_inventory[[#This Row],[Warantee Miles]],"Yes", "Not Covered")</f>
        <v>Yes</v>
      </c>
      <c r="N7" s="1" t="str">
        <f>_xlfn.CONCAT(car_inventory[[#This Row],[Make]],car_inventory[[#This Row],[Manufacture Year]],UPPER(LEFT(car_inventory[[#This Row],[Color]],3)),RIGHT(car_inventory[[#This Row],[Car ID]],3))</f>
        <v>GM00BLU019</v>
      </c>
      <c r="O7" s="1"/>
    </row>
    <row r="8" spans="1:15" x14ac:dyDescent="0.3">
      <c r="A8" s="1" t="s">
        <v>76</v>
      </c>
      <c r="B8" s="1" t="str">
        <f>LEFT(car_inventory[[#This Row],[Car ID]],2)</f>
        <v>CR</v>
      </c>
      <c r="C8" s="1" t="str">
        <f>VLOOKUP(car_inventory[[#This Row],[Make]],B$57:C$62,2)</f>
        <v>Chrysler</v>
      </c>
      <c r="D8" s="1" t="str">
        <f>MID(car_inventory[[#This Row],[Car ID]],5,3)</f>
        <v>CAR</v>
      </c>
      <c r="E8" s="1" t="str">
        <f>VLOOKUP(car_inventory[[#This Row],[Model]],D$57:E$67,2)</f>
        <v>Caravan</v>
      </c>
      <c r="F8" s="1" t="str">
        <f>MID(car_inventory[[#This Row],[Car ID]],3,2)</f>
        <v>99</v>
      </c>
      <c r="G8" s="1">
        <f>IF(14-car_inventory[[#This Row],[Manufacture Year]]&gt;=0,14-car_inventory[[#This Row],[Manufacture Year]],(100-car_inventory[[#This Row],[Manufacture Year]]+14))</f>
        <v>15</v>
      </c>
      <c r="H8" s="2">
        <v>79420.600000000006</v>
      </c>
      <c r="I8" s="2">
        <f>car_inventory[[#This Row],[Miles]]/(car_inventory[[#This Row],[Age]]+0.5)</f>
        <v>5123.9096774193549</v>
      </c>
      <c r="J8" s="1" t="s">
        <v>21</v>
      </c>
      <c r="K8" s="1" t="s">
        <v>45</v>
      </c>
      <c r="L8">
        <v>75000</v>
      </c>
      <c r="M8" s="1" t="str">
        <f>IF(car_inventory[[#This Row],[Miles]]&lt;=car_inventory[[#This Row],[Warantee Miles]],"Yes", "Not Covered")</f>
        <v>Not Covered</v>
      </c>
      <c r="N8" s="1" t="str">
        <f>_xlfn.CONCAT(car_inventory[[#This Row],[Make]],car_inventory[[#This Row],[Manufacture Year]],UPPER(LEFT(car_inventory[[#This Row],[Color]],3)),RIGHT(car_inventory[[#This Row],[Car ID]],3))</f>
        <v>CR99GRE045</v>
      </c>
      <c r="O8" s="1"/>
    </row>
    <row r="9" spans="1:15" x14ac:dyDescent="0.3">
      <c r="A9" s="1" t="s">
        <v>77</v>
      </c>
      <c r="B9" s="1" t="str">
        <f>LEFT(car_inventory[[#This Row],[Car ID]],2)</f>
        <v>CR</v>
      </c>
      <c r="C9" s="1" t="str">
        <f>VLOOKUP(car_inventory[[#This Row],[Make]],B$57:C$62,2)</f>
        <v>Chrysler</v>
      </c>
      <c r="D9" s="1" t="str">
        <f>MID(car_inventory[[#This Row],[Car ID]],5,3)</f>
        <v>CAR</v>
      </c>
      <c r="E9" s="1" t="str">
        <f>VLOOKUP(car_inventory[[#This Row],[Model]],D$57:E$67,2)</f>
        <v>Caravan</v>
      </c>
      <c r="F9" s="1" t="str">
        <f>MID(car_inventory[[#This Row],[Car ID]],3,2)</f>
        <v>00</v>
      </c>
      <c r="G9" s="1">
        <f>IF(14-car_inventory[[#This Row],[Manufacture Year]]&gt;=0,14-car_inventory[[#This Row],[Manufacture Year]],(100-car_inventory[[#This Row],[Manufacture Year]]+14))</f>
        <v>14</v>
      </c>
      <c r="H9" s="2">
        <v>77243.100000000006</v>
      </c>
      <c r="I9" s="2">
        <f>car_inventory[[#This Row],[Miles]]/(car_inventory[[#This Row],[Age]]+0.5)</f>
        <v>5327.1103448275862</v>
      </c>
      <c r="J9" s="1" t="s">
        <v>15</v>
      </c>
      <c r="K9" s="1" t="s">
        <v>24</v>
      </c>
      <c r="L9">
        <v>75000</v>
      </c>
      <c r="M9" s="1" t="str">
        <f>IF(car_inventory[[#This Row],[Miles]]&lt;=car_inventory[[#This Row],[Warantee Miles]],"Yes", "Not Covered")</f>
        <v>Not Covered</v>
      </c>
      <c r="N9" s="1" t="str">
        <f>_xlfn.CONCAT(car_inventory[[#This Row],[Make]],car_inventory[[#This Row],[Manufacture Year]],UPPER(LEFT(car_inventory[[#This Row],[Color]],3)),RIGHT(car_inventory[[#This Row],[Car ID]],3))</f>
        <v>CR00BLA046</v>
      </c>
      <c r="O9" s="1"/>
    </row>
    <row r="10" spans="1:15" x14ac:dyDescent="0.3">
      <c r="A10" s="1" t="s">
        <v>59</v>
      </c>
      <c r="B10" s="1" t="str">
        <f>LEFT(car_inventory[[#This Row],[Car ID]],2)</f>
        <v>TY</v>
      </c>
      <c r="C10" s="1" t="str">
        <f>VLOOKUP(car_inventory[[#This Row],[Make]],B$57:C$62,2)</f>
        <v>Toyota</v>
      </c>
      <c r="D10" s="1" t="str">
        <f>MID(car_inventory[[#This Row],[Car ID]],5,3)</f>
        <v>COR</v>
      </c>
      <c r="E10" s="1" t="str">
        <f>VLOOKUP(car_inventory[[#This Row],[Model]],D$57:E$67,2)</f>
        <v>Colora</v>
      </c>
      <c r="F10" s="1" t="str">
        <f>MID(car_inventory[[#This Row],[Car ID]],3,2)</f>
        <v>03</v>
      </c>
      <c r="G10" s="1">
        <f>IF(14-car_inventory[[#This Row],[Manufacture Year]]&gt;=0,14-car_inventory[[#This Row],[Manufacture Year]],(100-car_inventory[[#This Row],[Manufacture Year]]+14))</f>
        <v>11</v>
      </c>
      <c r="H10" s="2">
        <v>73444.399999999994</v>
      </c>
      <c r="I10" s="2">
        <f>car_inventory[[#This Row],[Miles]]/(car_inventory[[#This Row],[Age]]+0.5)</f>
        <v>6386.4695652173905</v>
      </c>
      <c r="J10" s="1" t="s">
        <v>15</v>
      </c>
      <c r="K10" s="1" t="s">
        <v>58</v>
      </c>
      <c r="L10">
        <v>100000</v>
      </c>
      <c r="M10" s="1" t="str">
        <f>IF(car_inventory[[#This Row],[Miles]]&lt;=car_inventory[[#This Row],[Warantee Miles]],"Yes", "Not Covered")</f>
        <v>Yes</v>
      </c>
      <c r="N10" s="1" t="str">
        <f>_xlfn.CONCAT(car_inventory[[#This Row],[Make]],car_inventory[[#This Row],[Manufacture Year]],UPPER(LEFT(car_inventory[[#This Row],[Color]],3)),RIGHT(car_inventory[[#This Row],[Car ID]],3))</f>
        <v>TY03BLA026</v>
      </c>
      <c r="O10" s="1"/>
    </row>
    <row r="11" spans="1:15" x14ac:dyDescent="0.3">
      <c r="A11" s="1" t="s">
        <v>78</v>
      </c>
      <c r="B11" s="1" t="str">
        <f>LEFT(car_inventory[[#This Row],[Car ID]],2)</f>
        <v>CR</v>
      </c>
      <c r="C11" s="1" t="str">
        <f>VLOOKUP(car_inventory[[#This Row],[Make]],B$57:C$62,2)</f>
        <v>Chrysler</v>
      </c>
      <c r="D11" s="1" t="str">
        <f>MID(car_inventory[[#This Row],[Car ID]],5,3)</f>
        <v>CAR</v>
      </c>
      <c r="E11" s="1" t="str">
        <f>VLOOKUP(car_inventory[[#This Row],[Model]],D$57:E$67,2)</f>
        <v>Caravan</v>
      </c>
      <c r="F11" s="1" t="str">
        <f>MID(car_inventory[[#This Row],[Car ID]],3,2)</f>
        <v>04</v>
      </c>
      <c r="G11" s="1">
        <f>IF(14-car_inventory[[#This Row],[Manufacture Year]]&gt;=0,14-car_inventory[[#This Row],[Manufacture Year]],(100-car_inventory[[#This Row],[Manufacture Year]]+14))</f>
        <v>10</v>
      </c>
      <c r="H11" s="2">
        <v>72527.199999999997</v>
      </c>
      <c r="I11" s="2">
        <f>car_inventory[[#This Row],[Miles]]/(car_inventory[[#This Row],[Age]]+0.5)</f>
        <v>6907.3523809523804</v>
      </c>
      <c r="J11" s="1" t="s">
        <v>18</v>
      </c>
      <c r="K11" s="1" t="s">
        <v>41</v>
      </c>
      <c r="L11">
        <v>75000</v>
      </c>
      <c r="M11" s="1" t="str">
        <f>IF(car_inventory[[#This Row],[Miles]]&lt;=car_inventory[[#This Row],[Warantee Miles]],"Yes", "Not Covered")</f>
        <v>Yes</v>
      </c>
      <c r="N11" s="1" t="str">
        <f>_xlfn.CONCAT(car_inventory[[#This Row],[Make]],car_inventory[[#This Row],[Manufacture Year]],UPPER(LEFT(car_inventory[[#This Row],[Color]],3)),RIGHT(car_inventory[[#This Row],[Car ID]],3))</f>
        <v>CR04WHI047</v>
      </c>
      <c r="O11" s="1"/>
    </row>
    <row r="12" spans="1:15" x14ac:dyDescent="0.3">
      <c r="A12" s="1" t="s">
        <v>64</v>
      </c>
      <c r="B12" s="1" t="str">
        <f>LEFT(car_inventory[[#This Row],[Car ID]],2)</f>
        <v>HO</v>
      </c>
      <c r="C12" s="1" t="str">
        <f>VLOOKUP(car_inventory[[#This Row],[Make]],B$57:C$62,2)</f>
        <v>Honda</v>
      </c>
      <c r="D12" s="1" t="str">
        <f>MID(car_inventory[[#This Row],[Car ID]],5,3)</f>
        <v>CIV</v>
      </c>
      <c r="E12" s="1" t="str">
        <f>VLOOKUP(car_inventory[[#This Row],[Model]],D$57:E$67,2)</f>
        <v>Civic</v>
      </c>
      <c r="F12" s="1" t="str">
        <f>MID(car_inventory[[#This Row],[Car ID]],3,2)</f>
        <v>01</v>
      </c>
      <c r="G12" s="1">
        <f>IF(14-car_inventory[[#This Row],[Manufacture Year]]&gt;=0,14-car_inventory[[#This Row],[Manufacture Year]],(100-car_inventory[[#This Row],[Manufacture Year]]+14))</f>
        <v>13</v>
      </c>
      <c r="H12" s="2">
        <v>69891.899999999994</v>
      </c>
      <c r="I12" s="2">
        <f>car_inventory[[#This Row],[Miles]]/(car_inventory[[#This Row],[Age]]+0.5)</f>
        <v>5177.177777777777</v>
      </c>
      <c r="J12" s="1" t="s">
        <v>48</v>
      </c>
      <c r="K12" s="1" t="s">
        <v>24</v>
      </c>
      <c r="L12">
        <v>75000</v>
      </c>
      <c r="M12" s="1" t="str">
        <f>IF(car_inventory[[#This Row],[Miles]]&lt;=car_inventory[[#This Row],[Warantee Miles]],"Yes", "Not Covered")</f>
        <v>Yes</v>
      </c>
      <c r="N12" s="1" t="str">
        <f>_xlfn.CONCAT(car_inventory[[#This Row],[Make]],car_inventory[[#This Row],[Manufacture Year]],UPPER(LEFT(car_inventory[[#This Row],[Color]],3)),RIGHT(car_inventory[[#This Row],[Car ID]],3))</f>
        <v>HO01BLU031</v>
      </c>
      <c r="O12" s="1"/>
    </row>
    <row r="13" spans="1:15" x14ac:dyDescent="0.3">
      <c r="A13" s="1" t="s">
        <v>118</v>
      </c>
      <c r="B13" s="1" t="str">
        <f>LEFT(car_inventory[[#This Row],[Car ID]],2)</f>
        <v>HO</v>
      </c>
      <c r="C13" s="1" t="str">
        <f>VLOOKUP(car_inventory[[#This Row],[Make]],B$57:C$62,2)</f>
        <v>Honda</v>
      </c>
      <c r="D13" s="1" t="str">
        <f>MID(car_inventory[[#This Row],[Car ID]],5,3)</f>
        <v>ODY</v>
      </c>
      <c r="E13" s="1" t="str">
        <f>VLOOKUP(car_inventory[[#This Row],[Model]],D$57:E$67,2)</f>
        <v>Odyssey</v>
      </c>
      <c r="F13" s="1" t="str">
        <f>MID(car_inventory[[#This Row],[Car ID]],3,2)</f>
        <v>01</v>
      </c>
      <c r="G13" s="1">
        <f>IF(14-car_inventory[[#This Row],[Manufacture Year]]&gt;=0,14-car_inventory[[#This Row],[Manufacture Year]],(100-car_inventory[[#This Row],[Manufacture Year]]+14))</f>
        <v>13</v>
      </c>
      <c r="H13" s="2">
        <v>68658.899999999994</v>
      </c>
      <c r="I13" s="2">
        <f>car_inventory[[#This Row],[Miles]]/(car_inventory[[#This Row],[Age]]+0.5)</f>
        <v>5085.844444444444</v>
      </c>
      <c r="J13" s="1" t="s">
        <v>15</v>
      </c>
      <c r="K13" s="1" t="s">
        <v>16</v>
      </c>
      <c r="L13">
        <v>100000</v>
      </c>
      <c r="M13" s="1" t="str">
        <f>IF(car_inventory[[#This Row],[Miles]]&lt;=car_inventory[[#This Row],[Warantee Miles]],"Yes", "Not Covered")</f>
        <v>Yes</v>
      </c>
      <c r="N13" s="1" t="str">
        <f>_xlfn.CONCAT(car_inventory[[#This Row],[Make]],car_inventory[[#This Row],[Manufacture Year]],UPPER(LEFT(car_inventory[[#This Row],[Color]],3)),RIGHT(car_inventory[[#This Row],[Car ID]],3))</f>
        <v>HO01BLA040</v>
      </c>
      <c r="O13" s="1"/>
    </row>
    <row r="14" spans="1:15" x14ac:dyDescent="0.3">
      <c r="A14" s="1" t="s">
        <v>54</v>
      </c>
      <c r="B14" s="1" t="str">
        <f>LEFT(car_inventory[[#This Row],[Car ID]],2)</f>
        <v>TY</v>
      </c>
      <c r="C14" s="1" t="str">
        <f>VLOOKUP(car_inventory[[#This Row],[Make]],B$57:C$62,2)</f>
        <v>Toyota</v>
      </c>
      <c r="D14" s="1" t="str">
        <f>MID(car_inventory[[#This Row],[Car ID]],5,3)</f>
        <v>CAM</v>
      </c>
      <c r="E14" s="1" t="str">
        <f>VLOOKUP(car_inventory[[#This Row],[Model]],D$57:E$67,2)</f>
        <v>Camrey</v>
      </c>
      <c r="F14" s="1" t="str">
        <f>MID(car_inventory[[#This Row],[Car ID]],3,2)</f>
        <v>02</v>
      </c>
      <c r="G14" s="1">
        <f>IF(14-car_inventory[[#This Row],[Manufacture Year]]&gt;=0,14-car_inventory[[#This Row],[Manufacture Year]],(100-car_inventory[[#This Row],[Manufacture Year]]+14))</f>
        <v>12</v>
      </c>
      <c r="H14" s="2">
        <v>67829.100000000006</v>
      </c>
      <c r="I14" s="2">
        <f>car_inventory[[#This Row],[Miles]]/(car_inventory[[#This Row],[Age]]+0.5)</f>
        <v>5426.3280000000004</v>
      </c>
      <c r="J14" s="1" t="s">
        <v>15</v>
      </c>
      <c r="K14" s="1" t="s">
        <v>16</v>
      </c>
      <c r="L14">
        <v>100000</v>
      </c>
      <c r="M14" s="1" t="str">
        <f>IF(car_inventory[[#This Row],[Miles]]&lt;=car_inventory[[#This Row],[Warantee Miles]],"Yes", "Not Covered")</f>
        <v>Yes</v>
      </c>
      <c r="N14" s="1" t="str">
        <f>_xlfn.CONCAT(car_inventory[[#This Row],[Make]],car_inventory[[#This Row],[Manufacture Year]],UPPER(LEFT(car_inventory[[#This Row],[Color]],3)),RIGHT(car_inventory[[#This Row],[Car ID]],3))</f>
        <v>TY02BLA023</v>
      </c>
      <c r="O14" s="1"/>
    </row>
    <row r="15" spans="1:15" x14ac:dyDescent="0.3">
      <c r="A15" s="1" t="s">
        <v>73</v>
      </c>
      <c r="B15" s="1" t="str">
        <f>LEFT(car_inventory[[#This Row],[Car ID]],2)</f>
        <v>CR</v>
      </c>
      <c r="C15" s="1" t="str">
        <f>VLOOKUP(car_inventory[[#This Row],[Make]],B$57:C$62,2)</f>
        <v>Chrysler</v>
      </c>
      <c r="D15" s="1" t="str">
        <f>MID(car_inventory[[#This Row],[Car ID]],5,3)</f>
        <v>PTC</v>
      </c>
      <c r="E15" s="1" t="str">
        <f>VLOOKUP(car_inventory[[#This Row],[Model]],D$57:E$67,2)</f>
        <v>PT Cruisen</v>
      </c>
      <c r="F15" s="1" t="str">
        <f>MID(car_inventory[[#This Row],[Car ID]],3,2)</f>
        <v>04</v>
      </c>
      <c r="G15" s="1">
        <f>IF(14-car_inventory[[#This Row],[Manufacture Year]]&gt;=0,14-car_inventory[[#This Row],[Manufacture Year]],(100-car_inventory[[#This Row],[Manufacture Year]]+14))</f>
        <v>10</v>
      </c>
      <c r="H15" s="2">
        <v>64542</v>
      </c>
      <c r="I15" s="2">
        <f>car_inventory[[#This Row],[Miles]]/(car_inventory[[#This Row],[Age]]+0.5)</f>
        <v>6146.8571428571431</v>
      </c>
      <c r="J15" s="1" t="s">
        <v>48</v>
      </c>
      <c r="K15" s="1" t="s">
        <v>16</v>
      </c>
      <c r="L15">
        <v>75000</v>
      </c>
      <c r="M15" s="1" t="str">
        <f>IF(car_inventory[[#This Row],[Miles]]&lt;=car_inventory[[#This Row],[Warantee Miles]],"Yes", "Not Covered")</f>
        <v>Yes</v>
      </c>
      <c r="N15" s="1" t="str">
        <f>_xlfn.CONCAT(car_inventory[[#This Row],[Make]],car_inventory[[#This Row],[Manufacture Year]],UPPER(LEFT(car_inventory[[#This Row],[Color]],3)),RIGHT(car_inventory[[#This Row],[Car ID]],3))</f>
        <v>CR04BLU042</v>
      </c>
      <c r="O15" s="1"/>
    </row>
    <row r="16" spans="1:15" x14ac:dyDescent="0.3">
      <c r="A16" s="1" t="s">
        <v>56</v>
      </c>
      <c r="B16" s="1" t="str">
        <f>LEFT(car_inventory[[#This Row],[Car ID]],2)</f>
        <v>TY</v>
      </c>
      <c r="C16" s="1" t="str">
        <f>VLOOKUP(car_inventory[[#This Row],[Make]],B$57:C$62,2)</f>
        <v>Toyota</v>
      </c>
      <c r="D16" s="1" t="str">
        <f>MID(car_inventory[[#This Row],[Car ID]],5,3)</f>
        <v>COR</v>
      </c>
      <c r="E16" s="1" t="str">
        <f>VLOOKUP(car_inventory[[#This Row],[Model]],D$57:E$67,2)</f>
        <v>Colora</v>
      </c>
      <c r="F16" s="1" t="str">
        <f>MID(car_inventory[[#This Row],[Car ID]],3,2)</f>
        <v>02</v>
      </c>
      <c r="G16" s="1">
        <f>IF(14-car_inventory[[#This Row],[Manufacture Year]]&gt;=0,14-car_inventory[[#This Row],[Manufacture Year]],(100-car_inventory[[#This Row],[Manufacture Year]]+14))</f>
        <v>12</v>
      </c>
      <c r="H16" s="2">
        <v>64467.4</v>
      </c>
      <c r="I16" s="2">
        <f>car_inventory[[#This Row],[Miles]]/(car_inventory[[#This Row],[Age]]+0.5)</f>
        <v>5157.3919999999998</v>
      </c>
      <c r="J16" s="1" t="s">
        <v>57</v>
      </c>
      <c r="K16" s="1" t="s">
        <v>58</v>
      </c>
      <c r="L16">
        <v>100000</v>
      </c>
      <c r="M16" s="1" t="str">
        <f>IF(car_inventory[[#This Row],[Miles]]&lt;=car_inventory[[#This Row],[Warantee Miles]],"Yes", "Not Covered")</f>
        <v>Yes</v>
      </c>
      <c r="N16" s="1" t="str">
        <f>_xlfn.CONCAT(car_inventory[[#This Row],[Make]],car_inventory[[#This Row],[Manufacture Year]],UPPER(LEFT(car_inventory[[#This Row],[Color]],3)),RIGHT(car_inventory[[#This Row],[Car ID]],3))</f>
        <v>TY02RED025</v>
      </c>
      <c r="O16" s="1"/>
    </row>
    <row r="17" spans="1:15" x14ac:dyDescent="0.3">
      <c r="A17" s="1" t="s">
        <v>120</v>
      </c>
      <c r="B17" s="1" t="str">
        <f>LEFT(car_inventory[[#This Row],[Car ID]],2)</f>
        <v>HO</v>
      </c>
      <c r="C17" s="1" t="str">
        <f>VLOOKUP(car_inventory[[#This Row],[Make]],B$57:C$62,2)</f>
        <v>Honda</v>
      </c>
      <c r="D17" s="1" t="str">
        <f>MID(car_inventory[[#This Row],[Car ID]],5,3)</f>
        <v>ODY</v>
      </c>
      <c r="E17" s="1" t="str">
        <f>VLOOKUP(car_inventory[[#This Row],[Model]],D$57:E$67,2)</f>
        <v>Odyssey</v>
      </c>
      <c r="F17" s="1" t="str">
        <f>MID(car_inventory[[#This Row],[Car ID]],3,2)</f>
        <v>05</v>
      </c>
      <c r="G17" s="1">
        <f>IF(14-car_inventory[[#This Row],[Manufacture Year]]&gt;=0,14-car_inventory[[#This Row],[Manufacture Year]],(100-car_inventory[[#This Row],[Manufacture Year]]+14))</f>
        <v>9</v>
      </c>
      <c r="H17" s="2">
        <v>60389.5</v>
      </c>
      <c r="I17" s="2">
        <f>car_inventory[[#This Row],[Miles]]/(car_inventory[[#This Row],[Age]]+0.5)</f>
        <v>6356.7894736842109</v>
      </c>
      <c r="J17" s="1" t="s">
        <v>18</v>
      </c>
      <c r="K17" s="1" t="s">
        <v>29</v>
      </c>
      <c r="L17">
        <v>100000</v>
      </c>
      <c r="M17" s="1" t="str">
        <f>IF(car_inventory[[#This Row],[Miles]]&lt;=car_inventory[[#This Row],[Warantee Miles]],"Yes", "Not Covered")</f>
        <v>Yes</v>
      </c>
      <c r="N17" s="1" t="str">
        <f>_xlfn.CONCAT(car_inventory[[#This Row],[Make]],car_inventory[[#This Row],[Manufacture Year]],UPPER(LEFT(car_inventory[[#This Row],[Color]],3)),RIGHT(car_inventory[[#This Row],[Car ID]],3))</f>
        <v>HO05WHI037</v>
      </c>
      <c r="O17" s="1"/>
    </row>
    <row r="18" spans="1:15" x14ac:dyDescent="0.3">
      <c r="A18" s="1" t="s">
        <v>79</v>
      </c>
      <c r="B18" s="1" t="str">
        <f>LEFT(car_inventory[[#This Row],[Car ID]],2)</f>
        <v>CR</v>
      </c>
      <c r="C18" s="1" t="str">
        <f>VLOOKUP(car_inventory[[#This Row],[Make]],B$57:C$62,2)</f>
        <v>Chrysler</v>
      </c>
      <c r="D18" s="1" t="str">
        <f>MID(car_inventory[[#This Row],[Car ID]],5,3)</f>
        <v>CAR</v>
      </c>
      <c r="E18" s="1" t="str">
        <f>VLOOKUP(car_inventory[[#This Row],[Model]],D$57:E$67,2)</f>
        <v>Caravan</v>
      </c>
      <c r="F18" s="1" t="str">
        <f>MID(car_inventory[[#This Row],[Car ID]],3,2)</f>
        <v>04</v>
      </c>
      <c r="G18" s="1">
        <f>IF(14-car_inventory[[#This Row],[Manufacture Year]]&gt;=0,14-car_inventory[[#This Row],[Manufacture Year]],(100-car_inventory[[#This Row],[Manufacture Year]]+14))</f>
        <v>10</v>
      </c>
      <c r="H18" s="2">
        <v>52699.4</v>
      </c>
      <c r="I18" s="2">
        <f>car_inventory[[#This Row],[Miles]]/(car_inventory[[#This Row],[Age]]+0.5)</f>
        <v>5018.9904761904763</v>
      </c>
      <c r="J18" s="1" t="s">
        <v>57</v>
      </c>
      <c r="K18" s="1" t="s">
        <v>41</v>
      </c>
      <c r="L18">
        <v>75000</v>
      </c>
      <c r="M18" s="1" t="str">
        <f>IF(car_inventory[[#This Row],[Miles]]&lt;=car_inventory[[#This Row],[Warantee Miles]],"Yes", "Not Covered")</f>
        <v>Yes</v>
      </c>
      <c r="N18" s="1" t="str">
        <f>_xlfn.CONCAT(car_inventory[[#This Row],[Make]],car_inventory[[#This Row],[Manufacture Year]],UPPER(LEFT(car_inventory[[#This Row],[Color]],3)),RIGHT(car_inventory[[#This Row],[Car ID]],3))</f>
        <v>CR04RED048</v>
      </c>
      <c r="O18" s="1"/>
    </row>
    <row r="19" spans="1:15" x14ac:dyDescent="0.3">
      <c r="A19" s="1" t="s">
        <v>27</v>
      </c>
      <c r="B19" s="1" t="str">
        <f>LEFT(car_inventory[[#This Row],[Car ID]],2)</f>
        <v>FD</v>
      </c>
      <c r="C19" s="1" t="str">
        <f>VLOOKUP(car_inventory[[#This Row],[Make]],B$57:C$62,2)</f>
        <v>Ford</v>
      </c>
      <c r="D19" s="1" t="str">
        <f>MID(car_inventory[[#This Row],[Car ID]],5,3)</f>
        <v>FCS</v>
      </c>
      <c r="E19" s="1" t="str">
        <f>VLOOKUP(car_inventory[[#This Row],[Model]],D$57:E$67,2)</f>
        <v>Focus</v>
      </c>
      <c r="F19" s="1" t="str">
        <f>MID(car_inventory[[#This Row],[Car ID]],3,2)</f>
        <v>06</v>
      </c>
      <c r="G19" s="1">
        <f>IF(14-car_inventory[[#This Row],[Manufacture Year]]&gt;=0,14-car_inventory[[#This Row],[Manufacture Year]],(100-car_inventory[[#This Row],[Manufacture Year]]+14))</f>
        <v>8</v>
      </c>
      <c r="H19" s="2">
        <v>52229.5</v>
      </c>
      <c r="I19" s="2">
        <f>car_inventory[[#This Row],[Miles]]/(car_inventory[[#This Row],[Age]]+0.5)</f>
        <v>6144.6470588235297</v>
      </c>
      <c r="J19" s="1" t="s">
        <v>21</v>
      </c>
      <c r="K19" s="1" t="s">
        <v>22</v>
      </c>
      <c r="L19">
        <v>75000</v>
      </c>
      <c r="M19" s="1" t="str">
        <f>IF(car_inventory[[#This Row],[Miles]]&lt;=car_inventory[[#This Row],[Warantee Miles]],"Yes", "Not Covered")</f>
        <v>Yes</v>
      </c>
      <c r="N19" s="1" t="str">
        <f>_xlfn.CONCAT(car_inventory[[#This Row],[Make]],car_inventory[[#This Row],[Manufacture Year]],UPPER(LEFT(car_inventory[[#This Row],[Color]],3)),RIGHT(car_inventory[[#This Row],[Car ID]],3))</f>
        <v>FD06GRE007</v>
      </c>
      <c r="O19" s="1"/>
    </row>
    <row r="20" spans="1:15" x14ac:dyDescent="0.3">
      <c r="A20" s="1" t="s">
        <v>70</v>
      </c>
      <c r="B20" s="1" t="str">
        <f>LEFT(car_inventory[[#This Row],[Car ID]],2)</f>
        <v>HO</v>
      </c>
      <c r="C20" s="1" t="str">
        <f>VLOOKUP(car_inventory[[#This Row],[Make]],B$57:C$62,2)</f>
        <v>Honda</v>
      </c>
      <c r="D20" s="1" t="str">
        <f>MID(car_inventory[[#This Row],[Car ID]],5,3)</f>
        <v>ODY</v>
      </c>
      <c r="E20" s="1" t="str">
        <f>VLOOKUP(car_inventory[[#This Row],[Model]],D$57:E$67,2)</f>
        <v>Odyssey</v>
      </c>
      <c r="F20" s="1" t="str">
        <f>MID(car_inventory[[#This Row],[Car ID]],3,2)</f>
        <v>07</v>
      </c>
      <c r="G20" s="1">
        <f>IF(14-car_inventory[[#This Row],[Manufacture Year]]&gt;=0,14-car_inventory[[#This Row],[Manufacture Year]],(100-car_inventory[[#This Row],[Manufacture Year]]+14))</f>
        <v>7</v>
      </c>
      <c r="H20" s="2">
        <v>50854.1</v>
      </c>
      <c r="I20" s="2">
        <f>car_inventory[[#This Row],[Miles]]/(car_inventory[[#This Row],[Age]]+0.5)</f>
        <v>6780.5466666666662</v>
      </c>
      <c r="J20" s="1" t="s">
        <v>15</v>
      </c>
      <c r="K20" s="1" t="s">
        <v>52</v>
      </c>
      <c r="L20">
        <v>100000</v>
      </c>
      <c r="M20" s="1" t="str">
        <f>IF(car_inventory[[#This Row],[Miles]]&lt;=car_inventory[[#This Row],[Warantee Miles]],"Yes", "Not Covered")</f>
        <v>Yes</v>
      </c>
      <c r="N20" s="1" t="str">
        <f>_xlfn.CONCAT(car_inventory[[#This Row],[Make]],car_inventory[[#This Row],[Manufacture Year]],UPPER(LEFT(car_inventory[[#This Row],[Color]],3)),RIGHT(car_inventory[[#This Row],[Car ID]],3))</f>
        <v>HO07BLA038</v>
      </c>
      <c r="O20" s="1"/>
    </row>
    <row r="21" spans="1:15" x14ac:dyDescent="0.3">
      <c r="A21" s="1" t="s">
        <v>55</v>
      </c>
      <c r="B21" s="1" t="str">
        <f>LEFT(car_inventory[[#This Row],[Car ID]],2)</f>
        <v>TY</v>
      </c>
      <c r="C21" s="1" t="str">
        <f>VLOOKUP(car_inventory[[#This Row],[Make]],B$57:C$62,2)</f>
        <v>Toyota</v>
      </c>
      <c r="D21" s="1" t="str">
        <f>MID(car_inventory[[#This Row],[Car ID]],5,3)</f>
        <v>CAM</v>
      </c>
      <c r="E21" s="1" t="str">
        <f>VLOOKUP(car_inventory[[#This Row],[Model]],D$57:E$67,2)</f>
        <v>Camrey</v>
      </c>
      <c r="F21" s="1" t="str">
        <f>MID(car_inventory[[#This Row],[Car ID]],3,2)</f>
        <v>09</v>
      </c>
      <c r="G21" s="1">
        <f>IF(14-car_inventory[[#This Row],[Manufacture Year]]&gt;=0,14-car_inventory[[#This Row],[Manufacture Year]],(100-car_inventory[[#This Row],[Manufacture Year]]+14))</f>
        <v>5</v>
      </c>
      <c r="H21" s="2">
        <v>48114.2</v>
      </c>
      <c r="I21" s="2">
        <f>car_inventory[[#This Row],[Miles]]/(car_inventory[[#This Row],[Age]]+0.5)</f>
        <v>8748.0363636363636</v>
      </c>
      <c r="J21" s="1" t="s">
        <v>18</v>
      </c>
      <c r="K21" s="1" t="s">
        <v>29</v>
      </c>
      <c r="L21">
        <v>100000</v>
      </c>
      <c r="M21" s="1" t="str">
        <f>IF(car_inventory[[#This Row],[Miles]]&lt;=car_inventory[[#This Row],[Warantee Miles]],"Yes", "Not Covered")</f>
        <v>Yes</v>
      </c>
      <c r="N21" s="1" t="str">
        <f>_xlfn.CONCAT(car_inventory[[#This Row],[Make]],car_inventory[[#This Row],[Manufacture Year]],UPPER(LEFT(car_inventory[[#This Row],[Color]],3)),RIGHT(car_inventory[[#This Row],[Car ID]],3))</f>
        <v>TY09WHI024</v>
      </c>
      <c r="O21" s="1"/>
    </row>
    <row r="22" spans="1:15" x14ac:dyDescent="0.3">
      <c r="A22" s="1" t="s">
        <v>119</v>
      </c>
      <c r="B22" s="1" t="str">
        <f>LEFT(car_inventory[[#This Row],[Car ID]],2)</f>
        <v>FD</v>
      </c>
      <c r="C22" s="1" t="str">
        <f>VLOOKUP(car_inventory[[#This Row],[Make]],B$57:C$62,2)</f>
        <v>Ford</v>
      </c>
      <c r="D22" s="1" t="str">
        <f>MID(car_inventory[[#This Row],[Car ID]],5,3)</f>
        <v>FCS</v>
      </c>
      <c r="E22" s="1" t="str">
        <f>VLOOKUP(car_inventory[[#This Row],[Model]],D$57:E$67,2)</f>
        <v>Focus</v>
      </c>
      <c r="F22" s="1" t="str">
        <f>MID(car_inventory[[#This Row],[Car ID]],3,2)</f>
        <v>06</v>
      </c>
      <c r="G22" s="1">
        <f>IF(14-car_inventory[[#This Row],[Manufacture Year]]&gt;=0,14-car_inventory[[#This Row],[Manufacture Year]],(100-car_inventory[[#This Row],[Manufacture Year]]+14))</f>
        <v>8</v>
      </c>
      <c r="H22" s="2">
        <v>46311.4</v>
      </c>
      <c r="I22" s="2">
        <f>car_inventory[[#This Row],[Miles]]/(car_inventory[[#This Row],[Age]]+0.5)</f>
        <v>5448.4000000000005</v>
      </c>
      <c r="J22" s="1" t="s">
        <v>21</v>
      </c>
      <c r="K22" s="1" t="s">
        <v>26</v>
      </c>
      <c r="L22">
        <v>75000</v>
      </c>
      <c r="M22" s="1" t="str">
        <f>IF(car_inventory[[#This Row],[Miles]]&lt;=car_inventory[[#This Row],[Warantee Miles]],"Yes", "Not Covered")</f>
        <v>Yes</v>
      </c>
      <c r="N22" s="1" t="str">
        <f>_xlfn.CONCAT(car_inventory[[#This Row],[Make]],car_inventory[[#This Row],[Manufacture Year]],UPPER(LEFT(car_inventory[[#This Row],[Color]],3)),RIGHT(car_inventory[[#This Row],[Car ID]],3))</f>
        <v>FD06GRE006</v>
      </c>
      <c r="O22" s="1"/>
    </row>
    <row r="23" spans="1:15" x14ac:dyDescent="0.3">
      <c r="A23" s="1" t="s">
        <v>17</v>
      </c>
      <c r="B23" s="1" t="str">
        <f>LEFT(car_inventory[[#This Row],[Car ID]],2)</f>
        <v>FD</v>
      </c>
      <c r="C23" s="1" t="str">
        <f>VLOOKUP(car_inventory[[#This Row],[Make]],B$57:C$62,2)</f>
        <v>Ford</v>
      </c>
      <c r="D23" s="1" t="str">
        <f>MID(car_inventory[[#This Row],[Car ID]],5,3)</f>
        <v>MTG</v>
      </c>
      <c r="E23" s="1" t="str">
        <f>VLOOKUP(car_inventory[[#This Row],[Model]],D$57:E$67,2)</f>
        <v>Mustang</v>
      </c>
      <c r="F23" s="1" t="str">
        <f>MID(car_inventory[[#This Row],[Car ID]],3,2)</f>
        <v>06</v>
      </c>
      <c r="G23" s="1">
        <f>IF(14-car_inventory[[#This Row],[Manufacture Year]]&gt;=0,14-car_inventory[[#This Row],[Manufacture Year]],(100-car_inventory[[#This Row],[Manufacture Year]]+14))</f>
        <v>8</v>
      </c>
      <c r="H23" s="2">
        <v>44974.8</v>
      </c>
      <c r="I23" s="2">
        <f>car_inventory[[#This Row],[Miles]]/(car_inventory[[#This Row],[Age]]+0.5)</f>
        <v>5291.1529411764714</v>
      </c>
      <c r="J23" s="1" t="s">
        <v>18</v>
      </c>
      <c r="K23" s="1" t="s">
        <v>19</v>
      </c>
      <c r="L23">
        <v>50000</v>
      </c>
      <c r="M23" s="1" t="str">
        <f>IF(car_inventory[[#This Row],[Miles]]&lt;=car_inventory[[#This Row],[Warantee Miles]],"Yes", "Not Covered")</f>
        <v>Yes</v>
      </c>
      <c r="N23" s="1" t="str">
        <f>_xlfn.CONCAT(car_inventory[[#This Row],[Make]],car_inventory[[#This Row],[Manufacture Year]],UPPER(LEFT(car_inventory[[#This Row],[Color]],3)),RIGHT(car_inventory[[#This Row],[Car ID]],3))</f>
        <v>FD06WHI002</v>
      </c>
      <c r="O23" s="1"/>
    </row>
    <row r="24" spans="1:15" x14ac:dyDescent="0.3">
      <c r="A24" s="1" t="s">
        <v>20</v>
      </c>
      <c r="B24" s="1" t="str">
        <f>LEFT(car_inventory[[#This Row],[Car ID]],2)</f>
        <v>FD</v>
      </c>
      <c r="C24" s="1" t="str">
        <f>VLOOKUP(car_inventory[[#This Row],[Make]],B$57:C$62,2)</f>
        <v>Ford</v>
      </c>
      <c r="D24" s="1" t="str">
        <f>MID(car_inventory[[#This Row],[Car ID]],5,3)</f>
        <v>MTG</v>
      </c>
      <c r="E24" s="1" t="str">
        <f>VLOOKUP(car_inventory[[#This Row],[Model]],D$57:E$67,2)</f>
        <v>Mustang</v>
      </c>
      <c r="F24" s="1" t="str">
        <f>MID(car_inventory[[#This Row],[Car ID]],3,2)</f>
        <v>08</v>
      </c>
      <c r="G24" s="1">
        <f>IF(14-car_inventory[[#This Row],[Manufacture Year]]&gt;=0,14-car_inventory[[#This Row],[Manufacture Year]],(100-car_inventory[[#This Row],[Manufacture Year]]+14))</f>
        <v>6</v>
      </c>
      <c r="H24" s="2">
        <v>44946.5</v>
      </c>
      <c r="I24" s="2">
        <f>car_inventory[[#This Row],[Miles]]/(car_inventory[[#This Row],[Age]]+0.5)</f>
        <v>6914.8461538461543</v>
      </c>
      <c r="J24" s="1" t="s">
        <v>21</v>
      </c>
      <c r="K24" s="1" t="s">
        <v>22</v>
      </c>
      <c r="L24">
        <v>50000</v>
      </c>
      <c r="M24" s="1" t="str">
        <f>IF(car_inventory[[#This Row],[Miles]]&lt;=car_inventory[[#This Row],[Warantee Miles]],"Yes", "Not Covered")</f>
        <v>Yes</v>
      </c>
      <c r="N24" s="1" t="str">
        <f>_xlfn.CONCAT(car_inventory[[#This Row],[Make]],car_inventory[[#This Row],[Manufacture Year]],UPPER(LEFT(car_inventory[[#This Row],[Color]],3)),RIGHT(car_inventory[[#This Row],[Car ID]],3))</f>
        <v>FD08GRE003</v>
      </c>
      <c r="O24" s="1"/>
    </row>
    <row r="25" spans="1:15" x14ac:dyDescent="0.3">
      <c r="A25" s="1" t="s">
        <v>71</v>
      </c>
      <c r="B25" s="1" t="str">
        <f>LEFT(car_inventory[[#This Row],[Car ID]],2)</f>
        <v>HO</v>
      </c>
      <c r="C25" s="1" t="str">
        <f>VLOOKUP(car_inventory[[#This Row],[Make]],B$57:C$62,2)</f>
        <v>Honda</v>
      </c>
      <c r="D25" s="1" t="str">
        <f>MID(car_inventory[[#This Row],[Car ID]],5,3)</f>
        <v>ODY</v>
      </c>
      <c r="E25" s="1" t="str">
        <f>VLOOKUP(car_inventory[[#This Row],[Model]],D$57:E$67,2)</f>
        <v>Odyssey</v>
      </c>
      <c r="F25" s="1" t="str">
        <f>MID(car_inventory[[#This Row],[Car ID]],3,2)</f>
        <v>08</v>
      </c>
      <c r="G25" s="1">
        <f>IF(14-car_inventory[[#This Row],[Manufacture Year]]&gt;=0,14-car_inventory[[#This Row],[Manufacture Year]],(100-car_inventory[[#This Row],[Manufacture Year]]+14))</f>
        <v>6</v>
      </c>
      <c r="H25" s="2">
        <v>42504.6</v>
      </c>
      <c r="I25" s="2">
        <f>car_inventory[[#This Row],[Miles]]/(car_inventory[[#This Row],[Age]]+0.5)</f>
        <v>6539.1692307692301</v>
      </c>
      <c r="J25" s="1" t="s">
        <v>18</v>
      </c>
      <c r="K25" s="1" t="s">
        <v>38</v>
      </c>
      <c r="L25">
        <v>100000</v>
      </c>
      <c r="M25" s="1" t="str">
        <f>IF(car_inventory[[#This Row],[Miles]]&lt;=car_inventory[[#This Row],[Warantee Miles]],"Yes", "Not Covered")</f>
        <v>Yes</v>
      </c>
      <c r="N25" s="1" t="str">
        <f>_xlfn.CONCAT(car_inventory[[#This Row],[Make]],car_inventory[[#This Row],[Manufacture Year]],UPPER(LEFT(car_inventory[[#This Row],[Color]],3)),RIGHT(car_inventory[[#This Row],[Car ID]],3))</f>
        <v>HO08WHI039</v>
      </c>
      <c r="O25" s="1"/>
    </row>
    <row r="26" spans="1:15" x14ac:dyDescent="0.3">
      <c r="A26" s="1" t="s">
        <v>74</v>
      </c>
      <c r="B26" s="1" t="str">
        <f>LEFT(car_inventory[[#This Row],[Car ID]],2)</f>
        <v>CR</v>
      </c>
      <c r="C26" s="1" t="str">
        <f>VLOOKUP(car_inventory[[#This Row],[Make]],B$57:C$62,2)</f>
        <v>Chrysler</v>
      </c>
      <c r="D26" s="1" t="str">
        <f>MID(car_inventory[[#This Row],[Car ID]],5,3)</f>
        <v>PTC</v>
      </c>
      <c r="E26" s="1" t="str">
        <f>VLOOKUP(car_inventory[[#This Row],[Model]],D$57:E$67,2)</f>
        <v>PT Cruisen</v>
      </c>
      <c r="F26" s="1" t="str">
        <f>MID(car_inventory[[#This Row],[Car ID]],3,2)</f>
        <v>07</v>
      </c>
      <c r="G26" s="1">
        <f>IF(14-car_inventory[[#This Row],[Manufacture Year]]&gt;=0,14-car_inventory[[#This Row],[Manufacture Year]],(100-car_inventory[[#This Row],[Manufacture Year]]+14))</f>
        <v>7</v>
      </c>
      <c r="H26" s="2">
        <v>42074.2</v>
      </c>
      <c r="I26" s="2">
        <f>car_inventory[[#This Row],[Miles]]/(car_inventory[[#This Row],[Age]]+0.5)</f>
        <v>5609.8933333333325</v>
      </c>
      <c r="J26" s="1" t="s">
        <v>21</v>
      </c>
      <c r="K26" s="1" t="s">
        <v>58</v>
      </c>
      <c r="L26">
        <v>75000</v>
      </c>
      <c r="M26" s="1" t="str">
        <f>IF(car_inventory[[#This Row],[Miles]]&lt;=car_inventory[[#This Row],[Warantee Miles]],"Yes", "Not Covered")</f>
        <v>Yes</v>
      </c>
      <c r="N26" s="1" t="str">
        <f>_xlfn.CONCAT(car_inventory[[#This Row],[Make]],car_inventory[[#This Row],[Manufacture Year]],UPPER(LEFT(car_inventory[[#This Row],[Color]],3)),RIGHT(car_inventory[[#This Row],[Car ID]],3))</f>
        <v>CR07GRE043</v>
      </c>
      <c r="O26" s="1"/>
    </row>
    <row r="27" spans="1:15" x14ac:dyDescent="0.3">
      <c r="A27" s="1" t="s">
        <v>14</v>
      </c>
      <c r="B27" s="1" t="str">
        <f>LEFT(car_inventory[[#This Row],[Car ID]],2)</f>
        <v>FD</v>
      </c>
      <c r="C27" s="1" t="str">
        <f>VLOOKUP(car_inventory[[#This Row],[Make]],B$57:C$62,2)</f>
        <v>Ford</v>
      </c>
      <c r="D27" s="1" t="str">
        <f>MID(car_inventory[[#This Row],[Car ID]],5,3)</f>
        <v>MTG</v>
      </c>
      <c r="E27" s="1" t="str">
        <f>VLOOKUP(car_inventory[[#This Row],[Model]],D$57:E$67,2)</f>
        <v>Mustang</v>
      </c>
      <c r="F27" s="1" t="str">
        <f>MID(car_inventory[[#This Row],[Car ID]],3,2)</f>
        <v>06</v>
      </c>
      <c r="G27" s="1">
        <f>IF(14-car_inventory[[#This Row],[Manufacture Year]]&gt;=0,14-car_inventory[[#This Row],[Manufacture Year]],(100-car_inventory[[#This Row],[Manufacture Year]]+14))</f>
        <v>8</v>
      </c>
      <c r="H27" s="2">
        <v>40326.800000000003</v>
      </c>
      <c r="I27" s="2">
        <f>car_inventory[[#This Row],[Miles]]/(car_inventory[[#This Row],[Age]]+0.5)</f>
        <v>4744.3294117647065</v>
      </c>
      <c r="J27" s="1" t="s">
        <v>15</v>
      </c>
      <c r="K27" s="1" t="s">
        <v>16</v>
      </c>
      <c r="L27">
        <v>50000</v>
      </c>
      <c r="M27" s="1" t="str">
        <f>IF(car_inventory[[#This Row],[Miles]]&lt;=car_inventory[[#This Row],[Warantee Miles]],"Yes", "Not Covered")</f>
        <v>Yes</v>
      </c>
      <c r="N27" s="1" t="str">
        <f>_xlfn.CONCAT(car_inventory[[#This Row],[Make]],car_inventory[[#This Row],[Manufacture Year]],UPPER(LEFT(car_inventory[[#This Row],[Color]],3)),RIGHT(car_inventory[[#This Row],[Car ID]],3))</f>
        <v>FD06BLA001</v>
      </c>
      <c r="O27" s="1"/>
    </row>
    <row r="28" spans="1:15" x14ac:dyDescent="0.3">
      <c r="A28" s="1" t="s">
        <v>23</v>
      </c>
      <c r="B28" s="1" t="str">
        <f>LEFT(car_inventory[[#This Row],[Car ID]],2)</f>
        <v>FD</v>
      </c>
      <c r="C28" s="1" t="str">
        <f>VLOOKUP(car_inventory[[#This Row],[Make]],B$57:C$62,2)</f>
        <v>Ford</v>
      </c>
      <c r="D28" s="1" t="str">
        <f>MID(car_inventory[[#This Row],[Car ID]],5,3)</f>
        <v>MTG</v>
      </c>
      <c r="E28" s="1" t="str">
        <f>VLOOKUP(car_inventory[[#This Row],[Model]],D$57:E$67,2)</f>
        <v>Mustang</v>
      </c>
      <c r="F28" s="1" t="str">
        <f>MID(car_inventory[[#This Row],[Car ID]],3,2)</f>
        <v>08</v>
      </c>
      <c r="G28" s="1">
        <f>IF(14-car_inventory[[#This Row],[Manufacture Year]]&gt;=0,14-car_inventory[[#This Row],[Manufacture Year]],(100-car_inventory[[#This Row],[Manufacture Year]]+14))</f>
        <v>6</v>
      </c>
      <c r="H28" s="2">
        <v>37558.800000000003</v>
      </c>
      <c r="I28" s="2">
        <f>car_inventory[[#This Row],[Miles]]/(car_inventory[[#This Row],[Age]]+0.5)</f>
        <v>5778.2769230769236</v>
      </c>
      <c r="J28" s="1" t="s">
        <v>15</v>
      </c>
      <c r="K28" s="1" t="s">
        <v>24</v>
      </c>
      <c r="L28">
        <v>50000</v>
      </c>
      <c r="M28" s="1" t="str">
        <f>IF(car_inventory[[#This Row],[Miles]]&lt;=car_inventory[[#This Row],[Warantee Miles]],"Yes", "Not Covered")</f>
        <v>Yes</v>
      </c>
      <c r="N28" s="1" t="str">
        <f>_xlfn.CONCAT(car_inventory[[#This Row],[Make]],car_inventory[[#This Row],[Manufacture Year]],UPPER(LEFT(car_inventory[[#This Row],[Color]],3)),RIGHT(car_inventory[[#This Row],[Car ID]],3))</f>
        <v>FD08BLA004</v>
      </c>
      <c r="O28" s="1"/>
    </row>
    <row r="29" spans="1:15" x14ac:dyDescent="0.3">
      <c r="A29" s="1" t="s">
        <v>25</v>
      </c>
      <c r="B29" s="1" t="str">
        <f>LEFT(car_inventory[[#This Row],[Car ID]],2)</f>
        <v>FD</v>
      </c>
      <c r="C29" s="1" t="str">
        <f>VLOOKUP(car_inventory[[#This Row],[Make]],B$57:C$62,2)</f>
        <v>Ford</v>
      </c>
      <c r="D29" s="1" t="str">
        <f>MID(car_inventory[[#This Row],[Car ID]],5,3)</f>
        <v>MTG</v>
      </c>
      <c r="E29" s="1" t="str">
        <f>VLOOKUP(car_inventory[[#This Row],[Model]],D$57:E$67,2)</f>
        <v>Mustang</v>
      </c>
      <c r="F29" s="1" t="str">
        <f>MID(car_inventory[[#This Row],[Car ID]],3,2)</f>
        <v>08</v>
      </c>
      <c r="G29" s="1">
        <f>IF(14-car_inventory[[#This Row],[Manufacture Year]]&gt;=0,14-car_inventory[[#This Row],[Manufacture Year]],(100-car_inventory[[#This Row],[Manufacture Year]]+14))</f>
        <v>6</v>
      </c>
      <c r="H29" s="2">
        <v>36438.5</v>
      </c>
      <c r="I29" s="2">
        <f>car_inventory[[#This Row],[Miles]]/(car_inventory[[#This Row],[Age]]+0.5)</f>
        <v>5605.9230769230771</v>
      </c>
      <c r="J29" s="1" t="s">
        <v>18</v>
      </c>
      <c r="K29" s="1" t="s">
        <v>16</v>
      </c>
      <c r="L29">
        <v>50000</v>
      </c>
      <c r="M29" s="1" t="str">
        <f>IF(car_inventory[[#This Row],[Miles]]&lt;=car_inventory[[#This Row],[Warantee Miles]],"Yes", "Not Covered")</f>
        <v>Yes</v>
      </c>
      <c r="N29" s="1" t="str">
        <f>_xlfn.CONCAT(car_inventory[[#This Row],[Make]],car_inventory[[#This Row],[Manufacture Year]],UPPER(LEFT(car_inventory[[#This Row],[Color]],3)),RIGHT(car_inventory[[#This Row],[Car ID]],3))</f>
        <v>FD08WHI005</v>
      </c>
      <c r="O29" s="1"/>
    </row>
    <row r="30" spans="1:15" x14ac:dyDescent="0.3">
      <c r="A30" s="1" t="s">
        <v>28</v>
      </c>
      <c r="B30" s="1" t="str">
        <f>LEFT(car_inventory[[#This Row],[Car ID]],2)</f>
        <v>FD</v>
      </c>
      <c r="C30" s="1" t="str">
        <f>VLOOKUP(car_inventory[[#This Row],[Make]],B$57:C$62,2)</f>
        <v>Ford</v>
      </c>
      <c r="D30" s="1" t="str">
        <f>MID(car_inventory[[#This Row],[Car ID]],5,3)</f>
        <v>FCS</v>
      </c>
      <c r="E30" s="1" t="str">
        <f>VLOOKUP(car_inventory[[#This Row],[Model]],D$57:E$67,2)</f>
        <v>Focus</v>
      </c>
      <c r="F30" s="1" t="str">
        <f>MID(car_inventory[[#This Row],[Car ID]],3,2)</f>
        <v>09</v>
      </c>
      <c r="G30" s="1">
        <f>IF(14-car_inventory[[#This Row],[Manufacture Year]]&gt;=0,14-car_inventory[[#This Row],[Manufacture Year]],(100-car_inventory[[#This Row],[Manufacture Year]]+14))</f>
        <v>5</v>
      </c>
      <c r="H30" s="2">
        <v>35137</v>
      </c>
      <c r="I30" s="2">
        <f>car_inventory[[#This Row],[Miles]]/(car_inventory[[#This Row],[Age]]+0.5)</f>
        <v>6388.545454545455</v>
      </c>
      <c r="J30" s="1" t="s">
        <v>15</v>
      </c>
      <c r="K30" s="1" t="s">
        <v>29</v>
      </c>
      <c r="L30">
        <v>75000</v>
      </c>
      <c r="M30" s="1" t="str">
        <f>IF(car_inventory[[#This Row],[Miles]]&lt;=car_inventory[[#This Row],[Warantee Miles]],"Yes", "Not Covered")</f>
        <v>Yes</v>
      </c>
      <c r="N30" s="1" t="str">
        <f>_xlfn.CONCAT(car_inventory[[#This Row],[Make]],car_inventory[[#This Row],[Manufacture Year]],UPPER(LEFT(car_inventory[[#This Row],[Color]],3)),RIGHT(car_inventory[[#This Row],[Car ID]],3))</f>
        <v>FD09BLA008</v>
      </c>
      <c r="O30" s="1"/>
    </row>
    <row r="31" spans="1:15" x14ac:dyDescent="0.3">
      <c r="A31" s="1" t="s">
        <v>66</v>
      </c>
      <c r="B31" s="1" t="str">
        <f>LEFT(car_inventory[[#This Row],[Car ID]],2)</f>
        <v>HO</v>
      </c>
      <c r="C31" s="1" t="str">
        <f>VLOOKUP(car_inventory[[#This Row],[Make]],B$57:C$62,2)</f>
        <v>Honda</v>
      </c>
      <c r="D31" s="1" t="str">
        <f>MID(car_inventory[[#This Row],[Car ID]],5,3)</f>
        <v>CIV</v>
      </c>
      <c r="E31" s="1" t="str">
        <f>VLOOKUP(car_inventory[[#This Row],[Model]],D$57:E$67,2)</f>
        <v>Civic</v>
      </c>
      <c r="F31" s="1" t="str">
        <f>MID(car_inventory[[#This Row],[Car ID]],3,2)</f>
        <v>10</v>
      </c>
      <c r="G31" s="1">
        <f>IF(14-car_inventory[[#This Row],[Manufacture Year]]&gt;=0,14-car_inventory[[#This Row],[Manufacture Year]],(100-car_inventory[[#This Row],[Manufacture Year]]+14))</f>
        <v>4</v>
      </c>
      <c r="H31" s="2">
        <v>33477.199999999997</v>
      </c>
      <c r="I31" s="2">
        <f>car_inventory[[#This Row],[Miles]]/(car_inventory[[#This Row],[Age]]+0.5)</f>
        <v>7439.3777777777768</v>
      </c>
      <c r="J31" s="1" t="s">
        <v>15</v>
      </c>
      <c r="K31" s="1" t="s">
        <v>52</v>
      </c>
      <c r="L31">
        <v>75000</v>
      </c>
      <c r="M31" s="1" t="str">
        <f>IF(car_inventory[[#This Row],[Miles]]&lt;=car_inventory[[#This Row],[Warantee Miles]],"Yes", "Not Covered")</f>
        <v>Yes</v>
      </c>
      <c r="N31" s="1" t="str">
        <f>_xlfn.CONCAT(car_inventory[[#This Row],[Make]],car_inventory[[#This Row],[Manufacture Year]],UPPER(LEFT(car_inventory[[#This Row],[Color]],3)),RIGHT(car_inventory[[#This Row],[Car ID]],3))</f>
        <v>HO10BLA033</v>
      </c>
      <c r="O31" s="1"/>
    </row>
    <row r="32" spans="1:15" x14ac:dyDescent="0.3">
      <c r="A32" s="1" t="s">
        <v>44</v>
      </c>
      <c r="B32" s="1" t="str">
        <f>LEFT(car_inventory[[#This Row],[Car ID]],2)</f>
        <v>GM</v>
      </c>
      <c r="C32" s="1" t="str">
        <f>VLOOKUP(car_inventory[[#This Row],[Make]],B$57:C$62,2)</f>
        <v>General Motors</v>
      </c>
      <c r="D32" s="1" t="str">
        <f>MID(car_inventory[[#This Row],[Car ID]],5,3)</f>
        <v>SLV</v>
      </c>
      <c r="E32" s="1" t="str">
        <f>VLOOKUP(car_inventory[[#This Row],[Model]],D$57:E$67,2)</f>
        <v>Silverado</v>
      </c>
      <c r="F32" s="1" t="str">
        <f>MID(car_inventory[[#This Row],[Car ID]],3,2)</f>
        <v>10</v>
      </c>
      <c r="G32" s="1">
        <f>IF(14-car_inventory[[#This Row],[Manufacture Year]]&gt;=0,14-car_inventory[[#This Row],[Manufacture Year]],(100-car_inventory[[#This Row],[Manufacture Year]]+14))</f>
        <v>4</v>
      </c>
      <c r="H32" s="2">
        <v>31144.400000000001</v>
      </c>
      <c r="I32" s="2">
        <f>car_inventory[[#This Row],[Miles]]/(car_inventory[[#This Row],[Age]]+0.5)</f>
        <v>6920.9777777777781</v>
      </c>
      <c r="J32" s="1" t="s">
        <v>15</v>
      </c>
      <c r="K32" s="1" t="s">
        <v>45</v>
      </c>
      <c r="L32">
        <v>100000</v>
      </c>
      <c r="M32" s="1" t="str">
        <f>IF(car_inventory[[#This Row],[Miles]]&lt;=car_inventory[[#This Row],[Warantee Miles]],"Yes", "Not Covered")</f>
        <v>Yes</v>
      </c>
      <c r="N32" s="1" t="str">
        <f>_xlfn.CONCAT(car_inventory[[#This Row],[Make]],car_inventory[[#This Row],[Manufacture Year]],UPPER(LEFT(car_inventory[[#This Row],[Color]],3)),RIGHT(car_inventory[[#This Row],[Car ID]],3))</f>
        <v>GM10BLA017</v>
      </c>
      <c r="O32" s="1"/>
    </row>
    <row r="33" spans="1:15" x14ac:dyDescent="0.3">
      <c r="A33" s="1" t="s">
        <v>67</v>
      </c>
      <c r="B33" s="1" t="str">
        <f>LEFT(car_inventory[[#This Row],[Car ID]],2)</f>
        <v>HO</v>
      </c>
      <c r="C33" s="1" t="str">
        <f>VLOOKUP(car_inventory[[#This Row],[Make]],B$57:C$62,2)</f>
        <v>Honda</v>
      </c>
      <c r="D33" s="1" t="str">
        <f>MID(car_inventory[[#This Row],[Car ID]],5,3)</f>
        <v>CIV</v>
      </c>
      <c r="E33" s="1" t="str">
        <f>VLOOKUP(car_inventory[[#This Row],[Model]],D$57:E$67,2)</f>
        <v>Civic</v>
      </c>
      <c r="F33" s="1" t="str">
        <f>MID(car_inventory[[#This Row],[Car ID]],3,2)</f>
        <v>11</v>
      </c>
      <c r="G33" s="1">
        <f>IF(14-car_inventory[[#This Row],[Manufacture Year]]&gt;=0,14-car_inventory[[#This Row],[Manufacture Year]],(100-car_inventory[[#This Row],[Manufacture Year]]+14))</f>
        <v>3</v>
      </c>
      <c r="H33" s="2">
        <v>30555.3</v>
      </c>
      <c r="I33" s="2">
        <f>car_inventory[[#This Row],[Miles]]/(car_inventory[[#This Row],[Age]]+0.5)</f>
        <v>8730.0857142857149</v>
      </c>
      <c r="J33" s="1" t="s">
        <v>15</v>
      </c>
      <c r="K33" s="1" t="s">
        <v>22</v>
      </c>
      <c r="L33">
        <v>75000</v>
      </c>
      <c r="M33" s="1" t="str">
        <f>IF(car_inventory[[#This Row],[Miles]]&lt;=car_inventory[[#This Row],[Warantee Miles]],"Yes", "Not Covered")</f>
        <v>Yes</v>
      </c>
      <c r="N33" s="1" t="str">
        <f>_xlfn.CONCAT(car_inventory[[#This Row],[Make]],car_inventory[[#This Row],[Manufacture Year]],UPPER(LEFT(car_inventory[[#This Row],[Color]],3)),RIGHT(car_inventory[[#This Row],[Car ID]],3))</f>
        <v>HO11BLA034</v>
      </c>
      <c r="O33" s="1"/>
    </row>
    <row r="34" spans="1:15" x14ac:dyDescent="0.3">
      <c r="A34" s="1" t="s">
        <v>61</v>
      </c>
      <c r="B34" s="1" t="str">
        <f>LEFT(car_inventory[[#This Row],[Car ID]],2)</f>
        <v>TY</v>
      </c>
      <c r="C34" s="1" t="str">
        <f>VLOOKUP(car_inventory[[#This Row],[Make]],B$57:C$62,2)</f>
        <v>Toyota</v>
      </c>
      <c r="D34" s="1" t="str">
        <f>MID(car_inventory[[#This Row],[Car ID]],5,3)</f>
        <v>COR</v>
      </c>
      <c r="E34" s="1" t="str">
        <f>VLOOKUP(car_inventory[[#This Row],[Model]],D$57:E$67,2)</f>
        <v>Colora</v>
      </c>
      <c r="F34" s="1" t="str">
        <f>MID(car_inventory[[#This Row],[Car ID]],3,2)</f>
        <v>12</v>
      </c>
      <c r="G34" s="1">
        <f>IF(14-car_inventory[[#This Row],[Manufacture Year]]&gt;=0,14-car_inventory[[#This Row],[Manufacture Year]],(100-car_inventory[[#This Row],[Manufacture Year]]+14))</f>
        <v>2</v>
      </c>
      <c r="H34" s="2">
        <v>29601.9</v>
      </c>
      <c r="I34" s="2">
        <f>car_inventory[[#This Row],[Miles]]/(car_inventory[[#This Row],[Age]]+0.5)</f>
        <v>11840.76</v>
      </c>
      <c r="J34" s="1" t="s">
        <v>15</v>
      </c>
      <c r="K34" s="1" t="s">
        <v>39</v>
      </c>
      <c r="L34">
        <v>100000</v>
      </c>
      <c r="M34" s="1" t="str">
        <f>IF(car_inventory[[#This Row],[Miles]]&lt;=car_inventory[[#This Row],[Warantee Miles]],"Yes", "Not Covered")</f>
        <v>Yes</v>
      </c>
      <c r="N34" s="1" t="str">
        <f>_xlfn.CONCAT(car_inventory[[#This Row],[Make]],car_inventory[[#This Row],[Manufacture Year]],UPPER(LEFT(car_inventory[[#This Row],[Color]],3)),RIGHT(car_inventory[[#This Row],[Car ID]],3))</f>
        <v>TY12BLA028</v>
      </c>
      <c r="O34" s="1"/>
    </row>
    <row r="35" spans="1:15" x14ac:dyDescent="0.3">
      <c r="A35" s="1" t="s">
        <v>80</v>
      </c>
      <c r="B35" s="1" t="str">
        <f>LEFT(car_inventory[[#This Row],[Car ID]],2)</f>
        <v>HY</v>
      </c>
      <c r="C35" s="1" t="str">
        <f>VLOOKUP(car_inventory[[#This Row],[Make]],B$57:C$62,2)</f>
        <v>Hundai</v>
      </c>
      <c r="D35" s="1" t="str">
        <f>MID(car_inventory[[#This Row],[Car ID]],5,3)</f>
        <v>ELA</v>
      </c>
      <c r="E35" s="1" t="str">
        <f>VLOOKUP(car_inventory[[#This Row],[Model]],D$57:E$67,2)</f>
        <v>Elantra</v>
      </c>
      <c r="F35" s="1" t="str">
        <f>MID(car_inventory[[#This Row],[Car ID]],3,2)</f>
        <v>11</v>
      </c>
      <c r="G35" s="1">
        <f>IF(14-car_inventory[[#This Row],[Manufacture Year]]&gt;=0,14-car_inventory[[#This Row],[Manufacture Year]],(100-car_inventory[[#This Row],[Manufacture Year]]+14))</f>
        <v>3</v>
      </c>
      <c r="H35" s="2">
        <v>29102.3</v>
      </c>
      <c r="I35" s="2">
        <f>car_inventory[[#This Row],[Miles]]/(car_inventory[[#This Row],[Age]]+0.5)</f>
        <v>8314.9428571428562</v>
      </c>
      <c r="J35" s="1" t="s">
        <v>15</v>
      </c>
      <c r="K35" s="1" t="s">
        <v>43</v>
      </c>
      <c r="L35">
        <v>100000</v>
      </c>
      <c r="M35" s="1" t="str">
        <f>IF(car_inventory[[#This Row],[Miles]]&lt;=car_inventory[[#This Row],[Warantee Miles]],"Yes", "Not Covered")</f>
        <v>Yes</v>
      </c>
      <c r="N35" s="1" t="str">
        <f>_xlfn.CONCAT(car_inventory[[#This Row],[Make]],car_inventory[[#This Row],[Manufacture Year]],UPPER(LEFT(car_inventory[[#This Row],[Color]],3)),RIGHT(car_inventory[[#This Row],[Car ID]],3))</f>
        <v>HY11BLA049</v>
      </c>
      <c r="O35" s="1"/>
    </row>
    <row r="36" spans="1:15" x14ac:dyDescent="0.3">
      <c r="A36" s="1" t="s">
        <v>121</v>
      </c>
      <c r="B36" s="1" t="str">
        <f>LEFT(car_inventory[[#This Row],[Car ID]],2)</f>
        <v>GM</v>
      </c>
      <c r="C36" s="1" t="str">
        <f>VLOOKUP(car_inventory[[#This Row],[Make]],B$57:C$62,2)</f>
        <v>General Motors</v>
      </c>
      <c r="D36" s="1" t="str">
        <f>MID(car_inventory[[#This Row],[Car ID]],5,3)</f>
        <v>CMR</v>
      </c>
      <c r="E36" s="1" t="str">
        <f>VLOOKUP(car_inventory[[#This Row],[Model]],D$57:E$67,2)</f>
        <v>Camero</v>
      </c>
      <c r="F36" s="1" t="str">
        <f>MID(car_inventory[[#This Row],[Car ID]],3,2)</f>
        <v>09</v>
      </c>
      <c r="G36" s="1">
        <f>IF(14-car_inventory[[#This Row],[Manufacture Year]]&gt;=0,14-car_inventory[[#This Row],[Manufacture Year]],(100-car_inventory[[#This Row],[Manufacture Year]]+14))</f>
        <v>5</v>
      </c>
      <c r="H36" s="2">
        <v>28464.799999999999</v>
      </c>
      <c r="I36" s="2">
        <f>car_inventory[[#This Row],[Miles]]/(car_inventory[[#This Row],[Age]]+0.5)</f>
        <v>5175.4181818181814</v>
      </c>
      <c r="J36" s="1" t="s">
        <v>18</v>
      </c>
      <c r="K36" s="1" t="s">
        <v>39</v>
      </c>
      <c r="L36">
        <v>100000</v>
      </c>
      <c r="M36" s="1" t="str">
        <f>IF(car_inventory[[#This Row],[Miles]]&lt;=car_inventory[[#This Row],[Warantee Miles]],"Yes", "Not Covered")</f>
        <v>Yes</v>
      </c>
      <c r="N36" s="1" t="str">
        <f>_xlfn.CONCAT(car_inventory[[#This Row],[Make]],car_inventory[[#This Row],[Manufacture Year]],UPPER(LEFT(car_inventory[[#This Row],[Color]],3)),RIGHT(car_inventory[[#This Row],[Car ID]],3))</f>
        <v>GM09WHI014</v>
      </c>
      <c r="O36" s="1"/>
    </row>
    <row r="37" spans="1:15" x14ac:dyDescent="0.3">
      <c r="A37" s="1" t="s">
        <v>30</v>
      </c>
      <c r="B37" s="1" t="str">
        <f>LEFT(car_inventory[[#This Row],[Car ID]],2)</f>
        <v>FD</v>
      </c>
      <c r="C37" s="1" t="str">
        <f>VLOOKUP(car_inventory[[#This Row],[Make]],B$57:C$62,2)</f>
        <v>Ford</v>
      </c>
      <c r="D37" s="1" t="str">
        <f>MID(car_inventory[[#This Row],[Car ID]],5,3)</f>
        <v>FCS</v>
      </c>
      <c r="E37" s="1" t="str">
        <f>VLOOKUP(car_inventory[[#This Row],[Model]],D$57:E$67,2)</f>
        <v>Focus</v>
      </c>
      <c r="F37" s="1" t="str">
        <f>MID(car_inventory[[#This Row],[Car ID]],3,2)</f>
        <v>13</v>
      </c>
      <c r="G37" s="1">
        <f>IF(14-car_inventory[[#This Row],[Manufacture Year]]&gt;=0,14-car_inventory[[#This Row],[Manufacture Year]],(100-car_inventory[[#This Row],[Manufacture Year]]+14))</f>
        <v>1</v>
      </c>
      <c r="H37" s="2">
        <v>27637.1</v>
      </c>
      <c r="I37" s="2">
        <f>car_inventory[[#This Row],[Miles]]/(car_inventory[[#This Row],[Age]]+0.5)</f>
        <v>18424.733333333334</v>
      </c>
      <c r="J37" s="1" t="s">
        <v>15</v>
      </c>
      <c r="K37" s="1" t="s">
        <v>16</v>
      </c>
      <c r="L37">
        <v>75000</v>
      </c>
      <c r="M37" s="1" t="str">
        <f>IF(car_inventory[[#This Row],[Miles]]&lt;=car_inventory[[#This Row],[Warantee Miles]],"Yes", "Not Covered")</f>
        <v>Yes</v>
      </c>
      <c r="N37" s="1" t="str">
        <f>_xlfn.CONCAT(car_inventory[[#This Row],[Make]],car_inventory[[#This Row],[Manufacture Year]],UPPER(LEFT(car_inventory[[#This Row],[Color]],3)),RIGHT(car_inventory[[#This Row],[Car ID]],3))</f>
        <v>FD13BLA009</v>
      </c>
      <c r="O37" s="1"/>
    </row>
    <row r="38" spans="1:15" x14ac:dyDescent="0.3">
      <c r="A38" s="1" t="s">
        <v>31</v>
      </c>
      <c r="B38" s="1" t="str">
        <f>LEFT(car_inventory[[#This Row],[Car ID]],2)</f>
        <v>FD</v>
      </c>
      <c r="C38" s="1" t="str">
        <f>VLOOKUP(car_inventory[[#This Row],[Make]],B$57:C$62,2)</f>
        <v>Ford</v>
      </c>
      <c r="D38" s="1" t="str">
        <f>MID(car_inventory[[#This Row],[Car ID]],5,3)</f>
        <v>FCS</v>
      </c>
      <c r="E38" s="1" t="str">
        <f>VLOOKUP(car_inventory[[#This Row],[Model]],D$57:E$67,2)</f>
        <v>Focus</v>
      </c>
      <c r="F38" s="1" t="str">
        <f>MID(car_inventory[[#This Row],[Car ID]],3,2)</f>
        <v>13</v>
      </c>
      <c r="G38" s="1">
        <f>IF(14-car_inventory[[#This Row],[Manufacture Year]]&gt;=0,14-car_inventory[[#This Row],[Manufacture Year]],(100-car_inventory[[#This Row],[Manufacture Year]]+14))</f>
        <v>1</v>
      </c>
      <c r="H38" s="2">
        <v>27534.799999999999</v>
      </c>
      <c r="I38" s="2">
        <f>car_inventory[[#This Row],[Miles]]/(car_inventory[[#This Row],[Age]]+0.5)</f>
        <v>18356.533333333333</v>
      </c>
      <c r="J38" s="1" t="s">
        <v>18</v>
      </c>
      <c r="K38" s="1" t="s">
        <v>32</v>
      </c>
      <c r="L38">
        <v>75000</v>
      </c>
      <c r="M38" s="1" t="str">
        <f>IF(car_inventory[[#This Row],[Miles]]&lt;=car_inventory[[#This Row],[Warantee Miles]],"Yes", "Not Covered")</f>
        <v>Yes</v>
      </c>
      <c r="N38" s="1" t="str">
        <f>_xlfn.CONCAT(car_inventory[[#This Row],[Make]],car_inventory[[#This Row],[Manufacture Year]],UPPER(LEFT(car_inventory[[#This Row],[Color]],3)),RIGHT(car_inventory[[#This Row],[Car ID]],3))</f>
        <v>FD13WHI010</v>
      </c>
      <c r="O38" s="1"/>
    </row>
    <row r="39" spans="1:15" x14ac:dyDescent="0.3">
      <c r="A39" s="1" t="s">
        <v>75</v>
      </c>
      <c r="B39" s="1" t="str">
        <f>LEFT(car_inventory[[#This Row],[Car ID]],2)</f>
        <v>CR</v>
      </c>
      <c r="C39" s="1" t="str">
        <f>VLOOKUP(car_inventory[[#This Row],[Make]],B$57:C$62,2)</f>
        <v>Chrysler</v>
      </c>
      <c r="D39" s="1" t="str">
        <f>MID(car_inventory[[#This Row],[Car ID]],5,3)</f>
        <v>PTC</v>
      </c>
      <c r="E39" s="1" t="str">
        <f>VLOOKUP(car_inventory[[#This Row],[Model]],D$57:E$67,2)</f>
        <v>PT Cruisen</v>
      </c>
      <c r="F39" s="1" t="str">
        <f>MID(car_inventory[[#This Row],[Car ID]],3,2)</f>
        <v>11</v>
      </c>
      <c r="G39" s="1">
        <f>IF(14-car_inventory[[#This Row],[Manufacture Year]]&gt;=0,14-car_inventory[[#This Row],[Manufacture Year]],(100-car_inventory[[#This Row],[Manufacture Year]]+14))</f>
        <v>3</v>
      </c>
      <c r="H39" s="2">
        <v>27394.2</v>
      </c>
      <c r="I39" s="2">
        <f>car_inventory[[#This Row],[Miles]]/(car_inventory[[#This Row],[Age]]+0.5)</f>
        <v>7826.9142857142861</v>
      </c>
      <c r="J39" s="1" t="s">
        <v>15</v>
      </c>
      <c r="K39" s="1" t="s">
        <v>36</v>
      </c>
      <c r="L39">
        <v>75000</v>
      </c>
      <c r="M39" s="1" t="str">
        <f>IF(car_inventory[[#This Row],[Miles]]&lt;=car_inventory[[#This Row],[Warantee Miles]],"Yes", "Not Covered")</f>
        <v>Yes</v>
      </c>
      <c r="N39" s="1" t="str">
        <f>_xlfn.CONCAT(car_inventory[[#This Row],[Make]],car_inventory[[#This Row],[Manufacture Year]],UPPER(LEFT(car_inventory[[#This Row],[Color]],3)),RIGHT(car_inventory[[#This Row],[Car ID]],3))</f>
        <v>CR11BLA044</v>
      </c>
      <c r="O39" s="1"/>
    </row>
    <row r="40" spans="1:15" x14ac:dyDescent="0.3">
      <c r="A40" s="1" t="s">
        <v>68</v>
      </c>
      <c r="B40" s="1" t="str">
        <f>LEFT(car_inventory[[#This Row],[Car ID]],2)</f>
        <v>HO</v>
      </c>
      <c r="C40" s="1" t="str">
        <f>VLOOKUP(car_inventory[[#This Row],[Make]],B$57:C$62,2)</f>
        <v>Honda</v>
      </c>
      <c r="D40" s="1" t="str">
        <f>MID(car_inventory[[#This Row],[Car ID]],5,3)</f>
        <v>CIV</v>
      </c>
      <c r="E40" s="1" t="str">
        <f>VLOOKUP(car_inventory[[#This Row],[Model]],D$57:E$67,2)</f>
        <v>Civic</v>
      </c>
      <c r="F40" s="1" t="str">
        <f>MID(car_inventory[[#This Row],[Car ID]],3,2)</f>
        <v>12</v>
      </c>
      <c r="G40" s="1">
        <f>IF(14-car_inventory[[#This Row],[Manufacture Year]]&gt;=0,14-car_inventory[[#This Row],[Manufacture Year]],(100-car_inventory[[#This Row],[Manufacture Year]]+14))</f>
        <v>2</v>
      </c>
      <c r="H40" s="2">
        <v>24513.200000000001</v>
      </c>
      <c r="I40" s="2">
        <f>car_inventory[[#This Row],[Miles]]/(car_inventory[[#This Row],[Age]]+0.5)</f>
        <v>9805.2800000000007</v>
      </c>
      <c r="J40" s="1" t="s">
        <v>15</v>
      </c>
      <c r="K40" s="1" t="s">
        <v>45</v>
      </c>
      <c r="L40">
        <v>75000</v>
      </c>
      <c r="M40" s="1" t="str">
        <f>IF(car_inventory[[#This Row],[Miles]]&lt;=car_inventory[[#This Row],[Warantee Miles]],"Yes", "Not Covered")</f>
        <v>Yes</v>
      </c>
      <c r="N40" s="1" t="str">
        <f>_xlfn.CONCAT(car_inventory[[#This Row],[Make]],car_inventory[[#This Row],[Manufacture Year]],UPPER(LEFT(car_inventory[[#This Row],[Color]],3)),RIGHT(car_inventory[[#This Row],[Car ID]],3))</f>
        <v>HO12BLA035</v>
      </c>
      <c r="O40" s="1"/>
    </row>
    <row r="41" spans="1:15" x14ac:dyDescent="0.3">
      <c r="A41" s="1" t="s">
        <v>65</v>
      </c>
      <c r="B41" s="1" t="str">
        <f>LEFT(car_inventory[[#This Row],[Car ID]],2)</f>
        <v>HO</v>
      </c>
      <c r="C41" s="1" t="str">
        <f>VLOOKUP(car_inventory[[#This Row],[Make]],B$57:C$62,2)</f>
        <v>Honda</v>
      </c>
      <c r="D41" s="1" t="str">
        <f>MID(car_inventory[[#This Row],[Car ID]],5,3)</f>
        <v>CIV</v>
      </c>
      <c r="E41" s="1" t="str">
        <f>VLOOKUP(car_inventory[[#This Row],[Model]],D$57:E$67,2)</f>
        <v>Civic</v>
      </c>
      <c r="F41" s="1" t="str">
        <f>MID(car_inventory[[#This Row],[Car ID]],3,2)</f>
        <v>10</v>
      </c>
      <c r="G41" s="1">
        <f>IF(14-car_inventory[[#This Row],[Manufacture Year]]&gt;=0,14-car_inventory[[#This Row],[Manufacture Year]],(100-car_inventory[[#This Row],[Manufacture Year]]+14))</f>
        <v>4</v>
      </c>
      <c r="H41" s="2">
        <v>22573</v>
      </c>
      <c r="I41" s="2">
        <f>car_inventory[[#This Row],[Miles]]/(car_inventory[[#This Row],[Age]]+0.5)</f>
        <v>5016.2222222222226</v>
      </c>
      <c r="J41" s="1" t="s">
        <v>48</v>
      </c>
      <c r="K41" s="1" t="s">
        <v>43</v>
      </c>
      <c r="L41">
        <v>75000</v>
      </c>
      <c r="M41" s="1" t="str">
        <f>IF(car_inventory[[#This Row],[Miles]]&lt;=car_inventory[[#This Row],[Warantee Miles]],"Yes", "Not Covered")</f>
        <v>Yes</v>
      </c>
      <c r="N41" s="1" t="str">
        <f>_xlfn.CONCAT(car_inventory[[#This Row],[Make]],car_inventory[[#This Row],[Manufacture Year]],UPPER(LEFT(car_inventory[[#This Row],[Color]],3)),RIGHT(car_inventory[[#This Row],[Car ID]],3))</f>
        <v>HO10BLU032</v>
      </c>
      <c r="O41" s="1"/>
    </row>
    <row r="42" spans="1:15" x14ac:dyDescent="0.3">
      <c r="A42" s="1" t="s">
        <v>35</v>
      </c>
      <c r="B42" s="1" t="str">
        <f>LEFT(car_inventory[[#This Row],[Car ID]],2)</f>
        <v>FD</v>
      </c>
      <c r="C42" s="1" t="str">
        <f>VLOOKUP(car_inventory[[#This Row],[Make]],B$57:C$62,2)</f>
        <v>Ford</v>
      </c>
      <c r="D42" s="1" t="str">
        <f>MID(car_inventory[[#This Row],[Car ID]],5,3)</f>
        <v>FCS</v>
      </c>
      <c r="E42" s="1" t="str">
        <f>VLOOKUP(car_inventory[[#This Row],[Model]],D$57:E$67,2)</f>
        <v>Focus</v>
      </c>
      <c r="F42" s="1" t="str">
        <f>MID(car_inventory[[#This Row],[Car ID]],3,2)</f>
        <v>13</v>
      </c>
      <c r="G42" s="1">
        <f>IF(14-car_inventory[[#This Row],[Manufacture Year]]&gt;=0,14-car_inventory[[#This Row],[Manufacture Year]],(100-car_inventory[[#This Row],[Manufacture Year]]+14))</f>
        <v>1</v>
      </c>
      <c r="H42" s="2">
        <v>22521.599999999999</v>
      </c>
      <c r="I42" s="2">
        <f>car_inventory[[#This Row],[Miles]]/(car_inventory[[#This Row],[Age]]+0.5)</f>
        <v>15014.4</v>
      </c>
      <c r="J42" s="1" t="s">
        <v>15</v>
      </c>
      <c r="K42" s="1" t="s">
        <v>36</v>
      </c>
      <c r="L42">
        <v>75000</v>
      </c>
      <c r="M42" s="1" t="str">
        <f>IF(car_inventory[[#This Row],[Miles]]&lt;=car_inventory[[#This Row],[Warantee Miles]],"Yes", "Not Covered")</f>
        <v>Yes</v>
      </c>
      <c r="N42" s="1" t="str">
        <f>_xlfn.CONCAT(car_inventory[[#This Row],[Make]],car_inventory[[#This Row],[Manufacture Year]],UPPER(LEFT(car_inventory[[#This Row],[Color]],3)),RIGHT(car_inventory[[#This Row],[Car ID]],3))</f>
        <v>FD13BLA012</v>
      </c>
      <c r="O42" s="1"/>
    </row>
    <row r="43" spans="1:15" x14ac:dyDescent="0.3">
      <c r="A43" s="1" t="s">
        <v>81</v>
      </c>
      <c r="B43" s="1" t="str">
        <f>LEFT(car_inventory[[#This Row],[Car ID]],2)</f>
        <v>HY</v>
      </c>
      <c r="C43" s="1" t="str">
        <f>VLOOKUP(car_inventory[[#This Row],[Make]],B$57:C$62,2)</f>
        <v>Hundai</v>
      </c>
      <c r="D43" s="1" t="str">
        <f>MID(car_inventory[[#This Row],[Car ID]],5,3)</f>
        <v>ELA</v>
      </c>
      <c r="E43" s="1" t="str">
        <f>VLOOKUP(car_inventory[[#This Row],[Model]],D$57:E$67,2)</f>
        <v>Elantra</v>
      </c>
      <c r="F43" s="1" t="str">
        <f>MID(car_inventory[[#This Row],[Car ID]],3,2)</f>
        <v>12</v>
      </c>
      <c r="G43" s="1">
        <f>IF(14-car_inventory[[#This Row],[Manufacture Year]]&gt;=0,14-car_inventory[[#This Row],[Manufacture Year]],(100-car_inventory[[#This Row],[Manufacture Year]]+14))</f>
        <v>2</v>
      </c>
      <c r="H43" s="2">
        <v>22282</v>
      </c>
      <c r="I43" s="2">
        <f>car_inventory[[#This Row],[Miles]]/(car_inventory[[#This Row],[Age]]+0.5)</f>
        <v>8912.7999999999993</v>
      </c>
      <c r="J43" s="1" t="s">
        <v>48</v>
      </c>
      <c r="K43" s="1" t="s">
        <v>19</v>
      </c>
      <c r="L43">
        <v>100000</v>
      </c>
      <c r="M43" s="1" t="str">
        <f>IF(car_inventory[[#This Row],[Miles]]&lt;=car_inventory[[#This Row],[Warantee Miles]],"Yes", "Not Covered")</f>
        <v>Yes</v>
      </c>
      <c r="N43" s="1" t="str">
        <f>_xlfn.CONCAT(car_inventory[[#This Row],[Make]],car_inventory[[#This Row],[Manufacture Year]],UPPER(LEFT(car_inventory[[#This Row],[Color]],3)),RIGHT(car_inventory[[#This Row],[Car ID]],3))</f>
        <v>HY12BLU050</v>
      </c>
      <c r="O43" s="1"/>
    </row>
    <row r="44" spans="1:15" x14ac:dyDescent="0.3">
      <c r="A44" s="1" t="s">
        <v>83</v>
      </c>
      <c r="B44" s="1" t="str">
        <f>LEFT(car_inventory[[#This Row],[Car ID]],2)</f>
        <v>HY</v>
      </c>
      <c r="C44" s="1" t="str">
        <f>VLOOKUP(car_inventory[[#This Row],[Make]],B$57:C$62,2)</f>
        <v>Hundai</v>
      </c>
      <c r="D44" s="1" t="str">
        <f>MID(car_inventory[[#This Row],[Car ID]],5,3)</f>
        <v>ELA</v>
      </c>
      <c r="E44" s="1" t="str">
        <f>VLOOKUP(car_inventory[[#This Row],[Model]],D$57:E$67,2)</f>
        <v>Elantra</v>
      </c>
      <c r="F44" s="1" t="str">
        <f>MID(car_inventory[[#This Row],[Car ID]],3,2)</f>
        <v>13</v>
      </c>
      <c r="G44" s="1">
        <f>IF(14-car_inventory[[#This Row],[Manufacture Year]]&gt;=0,14-car_inventory[[#This Row],[Manufacture Year]],(100-car_inventory[[#This Row],[Manufacture Year]]+14))</f>
        <v>1</v>
      </c>
      <c r="H44" s="2">
        <v>22188.5</v>
      </c>
      <c r="I44" s="2">
        <f>car_inventory[[#This Row],[Miles]]/(car_inventory[[#This Row],[Age]]+0.5)</f>
        <v>14792.333333333334</v>
      </c>
      <c r="J44" s="1" t="s">
        <v>48</v>
      </c>
      <c r="K44" s="1" t="s">
        <v>26</v>
      </c>
      <c r="L44">
        <v>100000</v>
      </c>
      <c r="M44" s="1" t="str">
        <f>IF(car_inventory[[#This Row],[Miles]]&lt;=car_inventory[[#This Row],[Warantee Miles]],"Yes", "Not Covered")</f>
        <v>Yes</v>
      </c>
      <c r="N44" s="1" t="str">
        <f>_xlfn.CONCAT(car_inventory[[#This Row],[Make]],car_inventory[[#This Row],[Manufacture Year]],UPPER(LEFT(car_inventory[[#This Row],[Color]],3)),RIGHT(car_inventory[[#This Row],[Car ID]],3))</f>
        <v>HY13BLU052</v>
      </c>
      <c r="O44" s="1"/>
    </row>
    <row r="45" spans="1:15" x14ac:dyDescent="0.3">
      <c r="A45" s="1" t="s">
        <v>62</v>
      </c>
      <c r="B45" s="1" t="str">
        <f>LEFT(car_inventory[[#This Row],[Car ID]],2)</f>
        <v>TY</v>
      </c>
      <c r="C45" s="1" t="str">
        <f>VLOOKUP(car_inventory[[#This Row],[Make]],B$57:C$62,2)</f>
        <v>Toyota</v>
      </c>
      <c r="D45" s="1" t="str">
        <f>MID(car_inventory[[#This Row],[Car ID]],5,3)</f>
        <v>CAM</v>
      </c>
      <c r="E45" s="1" t="str">
        <f>VLOOKUP(car_inventory[[#This Row],[Model]],D$57:E$67,2)</f>
        <v>Camrey</v>
      </c>
      <c r="F45" s="1" t="str">
        <f>MID(car_inventory[[#This Row],[Car ID]],3,2)</f>
        <v>12</v>
      </c>
      <c r="G45" s="1">
        <f>IF(14-car_inventory[[#This Row],[Manufacture Year]]&gt;=0,14-car_inventory[[#This Row],[Manufacture Year]],(100-car_inventory[[#This Row],[Manufacture Year]]+14))</f>
        <v>2</v>
      </c>
      <c r="H45" s="2">
        <v>22128.2</v>
      </c>
      <c r="I45" s="2">
        <f>car_inventory[[#This Row],[Miles]]/(car_inventory[[#This Row],[Age]]+0.5)</f>
        <v>8851.2800000000007</v>
      </c>
      <c r="J45" s="1" t="s">
        <v>48</v>
      </c>
      <c r="K45" s="1" t="s">
        <v>50</v>
      </c>
      <c r="L45">
        <v>100000</v>
      </c>
      <c r="M45" s="1" t="str">
        <f>IF(car_inventory[[#This Row],[Miles]]&lt;=car_inventory[[#This Row],[Warantee Miles]],"Yes", "Not Covered")</f>
        <v>Yes</v>
      </c>
      <c r="N45" s="1" t="str">
        <f>_xlfn.CONCAT(car_inventory[[#This Row],[Make]],car_inventory[[#This Row],[Manufacture Year]],UPPER(LEFT(car_inventory[[#This Row],[Color]],3)),RIGHT(car_inventory[[#This Row],[Car ID]],3))</f>
        <v>TY12BLU029</v>
      </c>
      <c r="O45" s="1"/>
    </row>
    <row r="46" spans="1:15" x14ac:dyDescent="0.3">
      <c r="A46" s="1" t="s">
        <v>82</v>
      </c>
      <c r="B46" s="1" t="str">
        <f>LEFT(car_inventory[[#This Row],[Car ID]],2)</f>
        <v>HY</v>
      </c>
      <c r="C46" s="1" t="str">
        <f>VLOOKUP(car_inventory[[#This Row],[Make]],B$57:C$62,2)</f>
        <v>Hundai</v>
      </c>
      <c r="D46" s="1" t="str">
        <f>MID(car_inventory[[#This Row],[Car ID]],5,3)</f>
        <v>ELA</v>
      </c>
      <c r="E46" s="1" t="str">
        <f>VLOOKUP(car_inventory[[#This Row],[Model]],D$57:E$67,2)</f>
        <v>Elantra</v>
      </c>
      <c r="F46" s="1" t="str">
        <f>MID(car_inventory[[#This Row],[Car ID]],3,2)</f>
        <v>13</v>
      </c>
      <c r="G46" s="1">
        <f>IF(14-car_inventory[[#This Row],[Manufacture Year]]&gt;=0,14-car_inventory[[#This Row],[Manufacture Year]],(100-car_inventory[[#This Row],[Manufacture Year]]+14))</f>
        <v>1</v>
      </c>
      <c r="H46" s="2">
        <v>20223.900000000001</v>
      </c>
      <c r="I46" s="2">
        <f>car_inventory[[#This Row],[Miles]]/(car_inventory[[#This Row],[Age]]+0.5)</f>
        <v>13482.6</v>
      </c>
      <c r="J46" s="1" t="s">
        <v>15</v>
      </c>
      <c r="K46" s="1" t="s">
        <v>32</v>
      </c>
      <c r="L46">
        <v>100000</v>
      </c>
      <c r="M46" s="1" t="str">
        <f>IF(car_inventory[[#This Row],[Miles]]&lt;=car_inventory[[#This Row],[Warantee Miles]],"Yes", "Not Covered")</f>
        <v>Yes</v>
      </c>
      <c r="N46" s="1" t="str">
        <f>_xlfn.CONCAT(car_inventory[[#This Row],[Make]],car_inventory[[#This Row],[Manufacture Year]],UPPER(LEFT(car_inventory[[#This Row],[Color]],3)),RIGHT(car_inventory[[#This Row],[Car ID]],3))</f>
        <v>HY13BLA051</v>
      </c>
      <c r="O46" s="1"/>
    </row>
    <row r="47" spans="1:15" x14ac:dyDescent="0.3">
      <c r="A47" s="1" t="s">
        <v>40</v>
      </c>
      <c r="B47" s="1" t="str">
        <f>LEFT(car_inventory[[#This Row],[Car ID]],2)</f>
        <v>GM</v>
      </c>
      <c r="C47" s="1" t="str">
        <f>VLOOKUP(car_inventory[[#This Row],[Make]],B$57:C$62,2)</f>
        <v>General Motors</v>
      </c>
      <c r="D47" s="1" t="str">
        <f>MID(car_inventory[[#This Row],[Car ID]],5,3)</f>
        <v>CMR</v>
      </c>
      <c r="E47" s="1" t="str">
        <f>VLOOKUP(car_inventory[[#This Row],[Model]],D$57:E$67,2)</f>
        <v>Camero</v>
      </c>
      <c r="F47" s="1" t="str">
        <f>MID(car_inventory[[#This Row],[Car ID]],3,2)</f>
        <v>12</v>
      </c>
      <c r="G47" s="1">
        <f>IF(14-car_inventory[[#This Row],[Manufacture Year]]&gt;=0,14-car_inventory[[#This Row],[Manufacture Year]],(100-car_inventory[[#This Row],[Manufacture Year]]+14))</f>
        <v>2</v>
      </c>
      <c r="H47" s="2">
        <v>19421.099999999999</v>
      </c>
      <c r="I47" s="2">
        <f>car_inventory[[#This Row],[Miles]]/(car_inventory[[#This Row],[Age]]+0.5)</f>
        <v>7768.44</v>
      </c>
      <c r="J47" s="1" t="s">
        <v>15</v>
      </c>
      <c r="K47" s="1" t="s">
        <v>41</v>
      </c>
      <c r="L47">
        <v>100000</v>
      </c>
      <c r="M47" s="1" t="str">
        <f>IF(car_inventory[[#This Row],[Miles]]&lt;=car_inventory[[#This Row],[Warantee Miles]],"Yes", "Not Covered")</f>
        <v>Yes</v>
      </c>
      <c r="N47" s="1" t="str">
        <f>_xlfn.CONCAT(car_inventory[[#This Row],[Make]],car_inventory[[#This Row],[Manufacture Year]],UPPER(LEFT(car_inventory[[#This Row],[Color]],3)),RIGHT(car_inventory[[#This Row],[Car ID]],3))</f>
        <v>GM12BLA015</v>
      </c>
      <c r="O47" s="1"/>
    </row>
    <row r="48" spans="1:15" x14ac:dyDescent="0.3">
      <c r="A48" s="1" t="s">
        <v>33</v>
      </c>
      <c r="B48" s="1" t="str">
        <f>LEFT(car_inventory[[#This Row],[Car ID]],2)</f>
        <v>FD</v>
      </c>
      <c r="C48" s="1" t="str">
        <f>VLOOKUP(car_inventory[[#This Row],[Make]],B$57:C$62,2)</f>
        <v>Ford</v>
      </c>
      <c r="D48" s="1" t="str">
        <f>MID(car_inventory[[#This Row],[Car ID]],5,3)</f>
        <v>FCS</v>
      </c>
      <c r="E48" s="1" t="str">
        <f>VLOOKUP(car_inventory[[#This Row],[Model]],D$57:E$67,2)</f>
        <v>Focus</v>
      </c>
      <c r="F48" s="1" t="str">
        <f>MID(car_inventory[[#This Row],[Car ID]],3,2)</f>
        <v>12</v>
      </c>
      <c r="G48" s="1">
        <f>IF(14-car_inventory[[#This Row],[Manufacture Year]]&gt;=0,14-car_inventory[[#This Row],[Manufacture Year]],(100-car_inventory[[#This Row],[Manufacture Year]]+14))</f>
        <v>2</v>
      </c>
      <c r="H48" s="2">
        <v>19341.7</v>
      </c>
      <c r="I48" s="2">
        <f>car_inventory[[#This Row],[Miles]]/(car_inventory[[#This Row],[Age]]+0.5)</f>
        <v>7736.68</v>
      </c>
      <c r="J48" s="1" t="s">
        <v>18</v>
      </c>
      <c r="K48" s="1" t="s">
        <v>34</v>
      </c>
      <c r="L48">
        <v>75000</v>
      </c>
      <c r="M48" s="1" t="str">
        <f>IF(car_inventory[[#This Row],[Miles]]&lt;=car_inventory[[#This Row],[Warantee Miles]],"Yes", "Not Covered")</f>
        <v>Yes</v>
      </c>
      <c r="N48" s="1" t="str">
        <f>_xlfn.CONCAT(car_inventory[[#This Row],[Make]],car_inventory[[#This Row],[Manufacture Year]],UPPER(LEFT(car_inventory[[#This Row],[Color]],3)),RIGHT(car_inventory[[#This Row],[Car ID]],3))</f>
        <v>FD12WHI011</v>
      </c>
      <c r="O48" s="1"/>
    </row>
    <row r="49" spans="1:15" x14ac:dyDescent="0.3">
      <c r="A49" s="1" t="s">
        <v>60</v>
      </c>
      <c r="B49" s="1" t="str">
        <f>LEFT(car_inventory[[#This Row],[Car ID]],2)</f>
        <v>TY</v>
      </c>
      <c r="C49" s="1" t="str">
        <f>VLOOKUP(car_inventory[[#This Row],[Make]],B$57:C$62,2)</f>
        <v>Toyota</v>
      </c>
      <c r="D49" s="1" t="str">
        <f>MID(car_inventory[[#This Row],[Car ID]],5,3)</f>
        <v>COR</v>
      </c>
      <c r="E49" s="1" t="str">
        <f>VLOOKUP(car_inventory[[#This Row],[Model]],D$57:E$67,2)</f>
        <v>Colora</v>
      </c>
      <c r="F49" s="1" t="str">
        <f>MID(car_inventory[[#This Row],[Car ID]],3,2)</f>
        <v>14</v>
      </c>
      <c r="G49" s="1">
        <f>IF(14-car_inventory[[#This Row],[Manufacture Year]]&gt;=0,14-car_inventory[[#This Row],[Manufacture Year]],(100-car_inventory[[#This Row],[Manufacture Year]]+14))</f>
        <v>0</v>
      </c>
      <c r="H49" s="2">
        <v>17556.3</v>
      </c>
      <c r="I49" s="2">
        <f>car_inventory[[#This Row],[Miles]]/(car_inventory[[#This Row],[Age]]+0.5)</f>
        <v>35112.6</v>
      </c>
      <c r="J49" s="1" t="s">
        <v>48</v>
      </c>
      <c r="K49" s="1" t="s">
        <v>32</v>
      </c>
      <c r="L49">
        <v>100000</v>
      </c>
      <c r="M49" s="1" t="str">
        <f>IF(car_inventory[[#This Row],[Miles]]&lt;=car_inventory[[#This Row],[Warantee Miles]],"Yes", "Not Covered")</f>
        <v>Yes</v>
      </c>
      <c r="N49" s="1" t="str">
        <f>_xlfn.CONCAT(car_inventory[[#This Row],[Make]],car_inventory[[#This Row],[Manufacture Year]],UPPER(LEFT(car_inventory[[#This Row],[Color]],3)),RIGHT(car_inventory[[#This Row],[Car ID]],3))</f>
        <v>TY14BLU027</v>
      </c>
      <c r="O49" s="1"/>
    </row>
    <row r="50" spans="1:15" x14ac:dyDescent="0.3">
      <c r="A50" s="1" t="s">
        <v>42</v>
      </c>
      <c r="B50" s="1" t="str">
        <f>LEFT(car_inventory[[#This Row],[Car ID]],2)</f>
        <v>GM</v>
      </c>
      <c r="C50" s="1" t="str">
        <f>VLOOKUP(car_inventory[[#This Row],[Make]],B$57:C$62,2)</f>
        <v>General Motors</v>
      </c>
      <c r="D50" s="1" t="str">
        <f>MID(car_inventory[[#This Row],[Car ID]],5,3)</f>
        <v>CMR</v>
      </c>
      <c r="E50" s="1" t="str">
        <f>VLOOKUP(car_inventory[[#This Row],[Model]],D$57:E$67,2)</f>
        <v>Camero</v>
      </c>
      <c r="F50" s="1" t="str">
        <f>MID(car_inventory[[#This Row],[Car ID]],3,2)</f>
        <v>14</v>
      </c>
      <c r="G50" s="1">
        <f>IF(14-car_inventory[[#This Row],[Manufacture Year]]&gt;=0,14-car_inventory[[#This Row],[Manufacture Year]],(100-car_inventory[[#This Row],[Manufacture Year]]+14))</f>
        <v>0</v>
      </c>
      <c r="H50" s="2">
        <v>14289.6</v>
      </c>
      <c r="I50" s="2">
        <f>car_inventory[[#This Row],[Miles]]/(car_inventory[[#This Row],[Age]]+0.5)</f>
        <v>28579.200000000001</v>
      </c>
      <c r="J50" s="1" t="s">
        <v>18</v>
      </c>
      <c r="K50" s="1" t="s">
        <v>43</v>
      </c>
      <c r="L50">
        <v>100000</v>
      </c>
      <c r="M50" s="1" t="str">
        <f>IF(car_inventory[[#This Row],[Miles]]&lt;=car_inventory[[#This Row],[Warantee Miles]],"Yes", "Not Covered")</f>
        <v>Yes</v>
      </c>
      <c r="N50" s="1" t="str">
        <f>_xlfn.CONCAT(car_inventory[[#This Row],[Make]],car_inventory[[#This Row],[Manufacture Year]],UPPER(LEFT(car_inventory[[#This Row],[Color]],3)),RIGHT(car_inventory[[#This Row],[Car ID]],3))</f>
        <v>GM14WHI016</v>
      </c>
      <c r="O50" s="1"/>
    </row>
    <row r="51" spans="1:15" x14ac:dyDescent="0.3">
      <c r="A51" s="1" t="s">
        <v>69</v>
      </c>
      <c r="B51" s="1" t="str">
        <f>LEFT(car_inventory[[#This Row],[Car ID]],2)</f>
        <v>HO</v>
      </c>
      <c r="C51" s="1" t="str">
        <f>VLOOKUP(car_inventory[[#This Row],[Make]],B$57:C$62,2)</f>
        <v>Honda</v>
      </c>
      <c r="D51" s="1" t="str">
        <f>MID(car_inventory[[#This Row],[Car ID]],5,3)</f>
        <v>CIV</v>
      </c>
      <c r="E51" s="1" t="str">
        <f>VLOOKUP(car_inventory[[#This Row],[Model]],D$57:E$67,2)</f>
        <v>Civic</v>
      </c>
      <c r="F51" s="1" t="str">
        <f>MID(car_inventory[[#This Row],[Car ID]],3,2)</f>
        <v>13</v>
      </c>
      <c r="G51" s="1">
        <f>IF(14-car_inventory[[#This Row],[Manufacture Year]]&gt;=0,14-car_inventory[[#This Row],[Manufacture Year]],(100-car_inventory[[#This Row],[Manufacture Year]]+14))</f>
        <v>1</v>
      </c>
      <c r="H51" s="2">
        <v>13867.6</v>
      </c>
      <c r="I51" s="2">
        <f>car_inventory[[#This Row],[Miles]]/(car_inventory[[#This Row],[Age]]+0.5)</f>
        <v>9245.0666666666675</v>
      </c>
      <c r="J51" s="1" t="s">
        <v>15</v>
      </c>
      <c r="K51" s="1" t="s">
        <v>50</v>
      </c>
      <c r="L51">
        <v>75000</v>
      </c>
      <c r="M51" s="1" t="str">
        <f>IF(car_inventory[[#This Row],[Miles]]&lt;=car_inventory[[#This Row],[Warantee Miles]],"Yes", "Not Covered")</f>
        <v>Yes</v>
      </c>
      <c r="N51" s="1" t="str">
        <f>_xlfn.CONCAT(car_inventory[[#This Row],[Make]],car_inventory[[#This Row],[Manufacture Year]],UPPER(LEFT(car_inventory[[#This Row],[Color]],3)),RIGHT(car_inventory[[#This Row],[Car ID]],3))</f>
        <v>HO13BLA036</v>
      </c>
      <c r="O51" s="1"/>
    </row>
    <row r="52" spans="1:15" x14ac:dyDescent="0.3">
      <c r="A52" s="1" t="s">
        <v>37</v>
      </c>
      <c r="B52" s="1" t="str">
        <f>LEFT(car_inventory[[#This Row],[Car ID]],2)</f>
        <v>FD</v>
      </c>
      <c r="C52" s="1" t="str">
        <f>VLOOKUP(car_inventory[[#This Row],[Make]],B$57:C$62,2)</f>
        <v>Ford</v>
      </c>
      <c r="D52" s="1" t="str">
        <f>MID(car_inventory[[#This Row],[Car ID]],5,3)</f>
        <v>FCS</v>
      </c>
      <c r="E52" s="1" t="str">
        <f>VLOOKUP(car_inventory[[#This Row],[Model]],D$57:E$67,2)</f>
        <v>Focus</v>
      </c>
      <c r="F52" s="1" t="str">
        <f>MID(car_inventory[[#This Row],[Car ID]],3,2)</f>
        <v>13</v>
      </c>
      <c r="G52" s="1">
        <f>IF(14-car_inventory[[#This Row],[Manufacture Year]]&gt;=0,14-car_inventory[[#This Row],[Manufacture Year]],(100-car_inventory[[#This Row],[Manufacture Year]]+14))</f>
        <v>1</v>
      </c>
      <c r="H52" s="2">
        <v>13682.9</v>
      </c>
      <c r="I52" s="2">
        <f>car_inventory[[#This Row],[Miles]]/(car_inventory[[#This Row],[Age]]+0.5)</f>
        <v>9121.9333333333325</v>
      </c>
      <c r="J52" s="1" t="s">
        <v>15</v>
      </c>
      <c r="K52" s="1" t="s">
        <v>38</v>
      </c>
      <c r="L52">
        <v>75000</v>
      </c>
      <c r="M52" s="1" t="str">
        <f>IF(car_inventory[[#This Row],[Miles]]&lt;=car_inventory[[#This Row],[Warantee Miles]],"Yes", "Not Covered")</f>
        <v>Yes</v>
      </c>
      <c r="N52" s="1" t="str">
        <f>_xlfn.CONCAT(car_inventory[[#This Row],[Make]],car_inventory[[#This Row],[Manufacture Year]],UPPER(LEFT(car_inventory[[#This Row],[Color]],3)),RIGHT(car_inventory[[#This Row],[Car ID]],3))</f>
        <v>FD13BLA013</v>
      </c>
      <c r="O52" s="1"/>
    </row>
    <row r="53" spans="1:15" x14ac:dyDescent="0.3">
      <c r="A53" s="1" t="s">
        <v>72</v>
      </c>
      <c r="B53" s="1" t="str">
        <f>LEFT(car_inventory[[#This Row],[Car ID]],2)</f>
        <v>HO</v>
      </c>
      <c r="C53" s="1" t="str">
        <f>VLOOKUP(car_inventory[[#This Row],[Make]],B$57:C$62,2)</f>
        <v>Honda</v>
      </c>
      <c r="D53" s="1" t="str">
        <f>MID(car_inventory[[#This Row],[Car ID]],5,3)</f>
        <v>ODY</v>
      </c>
      <c r="E53" s="1" t="str">
        <f>VLOOKUP(car_inventory[[#This Row],[Model]],D$57:E$67,2)</f>
        <v>Odyssey</v>
      </c>
      <c r="F53" s="1" t="str">
        <f>MID(car_inventory[[#This Row],[Car ID]],3,2)</f>
        <v>14</v>
      </c>
      <c r="G53" s="1">
        <f>IF(14-car_inventory[[#This Row],[Manufacture Year]]&gt;=0,14-car_inventory[[#This Row],[Manufacture Year]],(100-car_inventory[[#This Row],[Manufacture Year]]+14))</f>
        <v>0</v>
      </c>
      <c r="H53" s="2">
        <v>3708.1</v>
      </c>
      <c r="I53" s="2">
        <f>car_inventory[[#This Row],[Miles]]/(car_inventory[[#This Row],[Age]]+0.5)</f>
        <v>7416.2</v>
      </c>
      <c r="J53" s="1" t="s">
        <v>15</v>
      </c>
      <c r="K53" s="1" t="s">
        <v>19</v>
      </c>
      <c r="L53">
        <v>100000</v>
      </c>
      <c r="M53" s="1" t="str">
        <f>IF(car_inventory[[#This Row],[Miles]]&lt;=car_inventory[[#This Row],[Warantee Miles]],"Yes", "Not Covered")</f>
        <v>Yes</v>
      </c>
      <c r="N53" s="1" t="str">
        <f>_xlfn.CONCAT(car_inventory[[#This Row],[Make]],car_inventory[[#This Row],[Manufacture Year]],UPPER(LEFT(car_inventory[[#This Row],[Color]],3)),RIGHT(car_inventory[[#This Row],[Car ID]],3))</f>
        <v>HO14BLA041</v>
      </c>
      <c r="O53" s="1"/>
    </row>
    <row r="54" spans="1:15" x14ac:dyDescent="0.3">
      <c r="A54" s="1"/>
      <c r="B54" s="1"/>
      <c r="C54" s="1"/>
      <c r="D54" s="1"/>
      <c r="E54" s="1"/>
      <c r="F54" s="1"/>
      <c r="G54" s="1"/>
      <c r="J54" s="1"/>
      <c r="K54" s="1"/>
      <c r="M54" s="1"/>
      <c r="N54" s="1"/>
      <c r="O54" s="1"/>
    </row>
    <row r="55" spans="1:15" x14ac:dyDescent="0.3">
      <c r="A55" s="1"/>
      <c r="B55" s="1"/>
      <c r="C55" s="1"/>
      <c r="D55" s="1"/>
      <c r="E55" s="1"/>
      <c r="F55" s="1"/>
      <c r="G55" s="1"/>
      <c r="J55" s="1"/>
      <c r="K55" s="1"/>
      <c r="M55" s="1"/>
      <c r="N55" s="1"/>
      <c r="O55" s="1"/>
    </row>
    <row r="56" spans="1:15" x14ac:dyDescent="0.3">
      <c r="A56" s="1"/>
      <c r="B56" s="16" t="s">
        <v>125</v>
      </c>
      <c r="C56" s="17"/>
      <c r="D56" s="16" t="s">
        <v>126</v>
      </c>
      <c r="E56" s="17"/>
      <c r="F56" s="1"/>
      <c r="G56" s="1"/>
      <c r="J56" s="1"/>
      <c r="K56" s="1"/>
      <c r="M56" s="1"/>
      <c r="N56" s="1"/>
      <c r="O56" s="1"/>
    </row>
    <row r="57" spans="1:15" x14ac:dyDescent="0.3">
      <c r="B57" s="14" t="s">
        <v>94</v>
      </c>
      <c r="C57" s="15" t="s">
        <v>84</v>
      </c>
      <c r="D57" s="14" t="s">
        <v>96</v>
      </c>
      <c r="E57" s="14" t="s">
        <v>97</v>
      </c>
    </row>
    <row r="58" spans="1:15" x14ac:dyDescent="0.3">
      <c r="B58" s="14" t="s">
        <v>90</v>
      </c>
      <c r="C58" s="15" t="s">
        <v>89</v>
      </c>
      <c r="D58" s="14" t="s">
        <v>98</v>
      </c>
      <c r="E58" s="14" t="s">
        <v>99</v>
      </c>
    </row>
    <row r="59" spans="1:15" x14ac:dyDescent="0.3">
      <c r="B59" s="14" t="s">
        <v>91</v>
      </c>
      <c r="C59" s="15" t="s">
        <v>88</v>
      </c>
      <c r="D59" s="14" t="s">
        <v>100</v>
      </c>
      <c r="E59" s="14" t="s">
        <v>101</v>
      </c>
    </row>
    <row r="60" spans="1:15" x14ac:dyDescent="0.3">
      <c r="B60" s="14" t="s">
        <v>93</v>
      </c>
      <c r="C60" s="15" t="s">
        <v>86</v>
      </c>
      <c r="D60" s="14" t="s">
        <v>102</v>
      </c>
      <c r="E60" s="14" t="s">
        <v>103</v>
      </c>
    </row>
    <row r="61" spans="1:15" x14ac:dyDescent="0.3">
      <c r="B61" s="14" t="s">
        <v>95</v>
      </c>
      <c r="C61" s="15" t="s">
        <v>85</v>
      </c>
      <c r="D61" s="14" t="s">
        <v>104</v>
      </c>
      <c r="E61" s="14" t="s">
        <v>105</v>
      </c>
    </row>
    <row r="62" spans="1:15" x14ac:dyDescent="0.3">
      <c r="B62" s="14" t="s">
        <v>92</v>
      </c>
      <c r="C62" s="15" t="s">
        <v>87</v>
      </c>
      <c r="D62" s="14" t="s">
        <v>106</v>
      </c>
      <c r="E62" s="14" t="s">
        <v>107</v>
      </c>
    </row>
    <row r="63" spans="1:15" x14ac:dyDescent="0.3">
      <c r="D63" s="14" t="s">
        <v>108</v>
      </c>
      <c r="E63" s="14" t="s">
        <v>109</v>
      </c>
    </row>
    <row r="64" spans="1:15" x14ac:dyDescent="0.3">
      <c r="D64" s="14" t="s">
        <v>110</v>
      </c>
      <c r="E64" s="14" t="s">
        <v>111</v>
      </c>
    </row>
    <row r="65" spans="4:5" x14ac:dyDescent="0.3">
      <c r="D65" s="14" t="s">
        <v>112</v>
      </c>
      <c r="E65" s="14" t="s">
        <v>113</v>
      </c>
    </row>
    <row r="66" spans="4:5" x14ac:dyDescent="0.3">
      <c r="D66" s="14" t="s">
        <v>114</v>
      </c>
      <c r="E66" s="14" t="s">
        <v>115</v>
      </c>
    </row>
    <row r="67" spans="4:5" x14ac:dyDescent="0.3">
      <c r="D67" s="14" t="s">
        <v>116</v>
      </c>
      <c r="E67" s="14" t="s">
        <v>117</v>
      </c>
    </row>
  </sheetData>
  <sortState xmlns:xlrd2="http://schemas.microsoft.com/office/spreadsheetml/2017/richdata2" ref="B57:C62">
    <sortCondition ref="B57:B62"/>
  </sortState>
  <mergeCells count="2">
    <mergeCell ref="B56:C56"/>
    <mergeCell ref="D56:E56"/>
  </mergeCells>
  <conditionalFormatting sqref="H1:H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D9" sqref="D9"/>
    </sheetView>
  </sheetViews>
  <sheetFormatPr defaultRowHeight="14.4" x14ac:dyDescent="0.3"/>
  <cols>
    <col min="1" max="1" width="12.44140625" bestFit="1" customWidth="1"/>
    <col min="2" max="2" width="11.44140625" bestFit="1" customWidth="1"/>
  </cols>
  <sheetData>
    <row r="3" spans="1:2" x14ac:dyDescent="0.3">
      <c r="A3" s="7" t="s">
        <v>127</v>
      </c>
      <c r="B3" s="8" t="s">
        <v>124</v>
      </c>
    </row>
    <row r="4" spans="1:2" x14ac:dyDescent="0.3">
      <c r="A4" s="3" t="s">
        <v>41</v>
      </c>
      <c r="B4" s="4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122</v>
      </c>
      <c r="B21" s="6"/>
    </row>
    <row r="22" spans="1:2" x14ac:dyDescent="0.3">
      <c r="A22" s="9" t="s">
        <v>123</v>
      </c>
      <c r="B22" s="10">
        <v>2335987.2999999998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s K w i W I F R z v q l A A A A 9 g A A A B I A H A B D b 2 5 m a W c v U G F j a 2 F n Z S 5 4 b W w g o h g A K K A U A A A A A A A A A A A A A A A A A A A A A A A A A A A A h Y 9 B C s I w F E S v U r J v k q Y I U n 5 T 0 I U b C 4 I g b k O N b b D 9 l S Y 1 v Z s L j + Q V r G j V n c t 5 8 x Y z 9 + s N s q G p g 4 v u r G k x J R H l J N B Y t A e D Z U p 6 d w z n J J O w U c V J l T o Y Z b T J Y A 8 p q Z w 7 J 4 x 5 7 6 m P a d u V T H A e s X 2 + 3 h a V b h T 5 y O a / H B q 0 T m G h i Y T d a 4 w U N B I x n X F B O b A J Q m 7 w K 4 h x 7 7 P 9 g b D s a 9 d 3 W m o M V w t g U w T 2 / i A f U E s D B B Q A A g A I A L C s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r C J Y U 3 r V L G s B A A D 3 A g A A E w A c A E Z v c m 1 1 b G F z L 1 N l Y 3 R p b 2 4 x L m 0 g o h g A K K A U A A A A A A A A A A A A A A A A A A A A A A A A A A A A f Z F N a 8 J A E I b v g f y H Y b 0 k s K Q o t o d K K J J U 6 q H S o q U U 7 W F N R l 3 c 7 J b 9 8 A P p f + + K i i 0 J z S X J M + + 8 + 8 6 s w c J y J W F 8 e r d 7 Y R A G Z s U 0 l t A i B d P A 5 Q a l V X p P I A W B N g z A P 2 P l d I G e Z G a T 5 K p w l R d F A y 4 w y Z S 0 / s d E J L u f v R n U Z r b G F Z e z X G 2 l U K w 0 s z + + i d 1 Z E t N p j o J X 3 K J O C S U U M i V c J U 3 a 7 l J 4 l I U q u V y m 7 c 5 t h 8 K r U x b H d i 8 w v X 4 m I y X x M 6 a n f C 3 y o l X l a y U 8 I S t 9 i G P 8 C Z t 7 4 b l y 5 t F p F A r T M + 8 L M S 6 Y Y N q k V r v f l t m K y a V 3 n O y / 8 G o 3 0 U y a h d L V K f G x a K K G 8 + n h Q D I / + D D 3 0 1 m v A o s 7 + 0 3 h Q J 7 Z G h s h R A M n B I x Y h X F d o E o U z f T / P i b d g h X W a Y Q P Z L o m 6 C 8 b 0 v i r N R c q X T V H f e V w 0 2 z k N 6 L q N N d 8 g 3 X 8 z v w i L S J c j h p K e 9 d N j v s 8 m / k u L B 9 q j S P c Q s N i v + M w 4 L L x 7 n o / U E s B A i 0 A F A A C A A g A s K w i W I F R z v q l A A A A 9 g A A A B I A A A A A A A A A A A A A A A A A A A A A A E N v b m Z p Z y 9 Q Y W N r Y W d l L n h t b F B L A Q I t A B Q A A g A I A L C s I l g P y u m r p A A A A O k A A A A T A A A A A A A A A A A A A A A A A P E A A A B b Q 2 9 u d G V u d F 9 U e X B l c 1 0 u e G 1 s U E s B A i 0 A F A A C A A g A s K w i W F N 6 1 S x r A Q A A 9 w I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B A A A A A A A A D O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J f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y V D I w O j M 3 O j M z L j k w M D U x M D N a I i A v P j x F b n R y e S B U e X B l P S J G a W x s Q 2 9 s d W 1 u V H l w Z X M i I F Z h b H V l P S J z Q m d Z R 0 J n W U d C Z 1 V H Q m d Z R E J n W T 0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m F u d G V l I E 1 p b G V z J n F 1 b 3 Q 7 L C Z x d W 9 0 O 0 N v d m V y Z W Q / J n F 1 b 3 Q 7 L C Z x d W 9 0 O 0 5 l d y B D Y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l u d m V u d G 9 y e S 9 B d X R v U m V t b 3 Z l Z E N v b H V t b n M x L n t D Y X I g S U Q s M H 0 m c X V v d D s s J n F 1 b 3 Q 7 U 2 V j d G l v b j E v Y 2 F y I G l u d m V u d G 9 y e S 9 B d X R v U m V t b 3 Z l Z E N v b H V t b n M x L n t N Y W t l L D F 9 J n F 1 b 3 Q 7 L C Z x d W 9 0 O 1 N l Y 3 R p b 2 4 x L 2 N h c i B p b n Z l b n R v c n k v Q X V 0 b 1 J l b W 9 2 Z W R D b 2 x 1 b W 5 z M S 5 7 T W F r Z S A o R n V s b C B O Y W 1 l K S w y f S Z x d W 9 0 O y w m c X V v d D t T Z W N 0 a W 9 u M S 9 j Y X I g a W 5 2 Z W 5 0 b 3 J 5 L 0 F 1 d G 9 S Z W 1 v d m V k Q 2 9 s d W 1 u c z E u e 0 1 v Z G V s L D N 9 J n F 1 b 3 Q 7 L C Z x d W 9 0 O 1 N l Y 3 R p b 2 4 x L 2 N h c i B p b n Z l b n R v c n k v Q X V 0 b 1 J l b W 9 2 Z W R D b 2 x 1 b W 5 z M S 5 7 T W 9 k Z W w g K E Z 1 b G w g T m F t Z S k s N H 0 m c X V v d D s s J n F 1 b 3 Q 7 U 2 V j d G l v b j E v Y 2 F y I G l u d m V u d G 9 y e S 9 B d X R v U m V t b 3 Z l Z E N v b H V t b n M x L n t N Y W 5 1 Z m F j d H V y Z S B Z Z W F y L D V 9 J n F 1 b 3 Q 7 L C Z x d W 9 0 O 1 N l Y 3 R p b 2 4 x L 2 N h c i B p b n Z l b n R v c n k v Q X V 0 b 1 J l b W 9 2 Z W R D b 2 x 1 b W 5 z M S 5 7 Q W d l L D Z 9 J n F 1 b 3 Q 7 L C Z x d W 9 0 O 1 N l Y 3 R p b 2 4 x L 2 N h c i B p b n Z l b n R v c n k v Q X V 0 b 1 J l b W 9 2 Z W R D b 2 x 1 b W 5 z M S 5 7 T W l s Z X M s N 3 0 m c X V v d D s s J n F 1 b 3 Q 7 U 2 V j d G l v b j E v Y 2 F y I G l u d m V u d G 9 y e S 9 B d X R v U m V t b 3 Z l Z E N v b H V t b n M x L n t N a W x l c y A v I F l l Y X I s O H 0 m c X V v d D s s J n F 1 b 3 Q 7 U 2 V j d G l v b j E v Y 2 F y I G l u d m V u d G 9 y e S 9 B d X R v U m V t b 3 Z l Z E N v b H V t b n M x L n t D b 2 x v c i w 5 f S Z x d W 9 0 O y w m c X V v d D t T Z W N 0 a W 9 u M S 9 j Y X I g a W 5 2 Z W 5 0 b 3 J 5 L 0 F 1 d G 9 S Z W 1 v d m V k Q 2 9 s d W 1 u c z E u e 0 R y a X Z l c i w x M H 0 m c X V v d D s s J n F 1 b 3 Q 7 U 2 V j d G l v b j E v Y 2 F y I G l u d m V u d G 9 y e S 9 B d X R v U m V t b 3 Z l Z E N v b H V t b n M x L n t X Y X J h b n R l Z S B N a W x l c y w x M X 0 m c X V v d D s s J n F 1 b 3 Q 7 U 2 V j d G l v b j E v Y 2 F y I G l u d m V u d G 9 y e S 9 B d X R v U m V t b 3 Z l Z E N v b H V t b n M x L n t D b 3 Z l c m V k P y w x M n 0 m c X V v d D s s J n F 1 b 3 Q 7 U 2 V j d G l v b j E v Y 2 F y I G l u d m V u d G 9 y e S 9 B d X R v U m V t b 3 Z l Z E N v b H V t b n M x L n t O Z X c g Q 2 F y I E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F y I G l u d m V u d G 9 y e S 9 B d X R v U m V t b 3 Z l Z E N v b H V t b n M x L n t D Y X I g S U Q s M H 0 m c X V v d D s s J n F 1 b 3 Q 7 U 2 V j d G l v b j E v Y 2 F y I G l u d m V u d G 9 y e S 9 B d X R v U m V t b 3 Z l Z E N v b H V t b n M x L n t N Y W t l L D F 9 J n F 1 b 3 Q 7 L C Z x d W 9 0 O 1 N l Y 3 R p b 2 4 x L 2 N h c i B p b n Z l b n R v c n k v Q X V 0 b 1 J l b W 9 2 Z W R D b 2 x 1 b W 5 z M S 5 7 T W F r Z S A o R n V s b C B O Y W 1 l K S w y f S Z x d W 9 0 O y w m c X V v d D t T Z W N 0 a W 9 u M S 9 j Y X I g a W 5 2 Z W 5 0 b 3 J 5 L 0 F 1 d G 9 S Z W 1 v d m V k Q 2 9 s d W 1 u c z E u e 0 1 v Z G V s L D N 9 J n F 1 b 3 Q 7 L C Z x d W 9 0 O 1 N l Y 3 R p b 2 4 x L 2 N h c i B p b n Z l b n R v c n k v Q X V 0 b 1 J l b W 9 2 Z W R D b 2 x 1 b W 5 z M S 5 7 T W 9 k Z W w g K E Z 1 b G w g T m F t Z S k s N H 0 m c X V v d D s s J n F 1 b 3 Q 7 U 2 V j d G l v b j E v Y 2 F y I G l u d m V u d G 9 y e S 9 B d X R v U m V t b 3 Z l Z E N v b H V t b n M x L n t N Y W 5 1 Z m F j d H V y Z S B Z Z W F y L D V 9 J n F 1 b 3 Q 7 L C Z x d W 9 0 O 1 N l Y 3 R p b 2 4 x L 2 N h c i B p b n Z l b n R v c n k v Q X V 0 b 1 J l b W 9 2 Z W R D b 2 x 1 b W 5 z M S 5 7 Q W d l L D Z 9 J n F 1 b 3 Q 7 L C Z x d W 9 0 O 1 N l Y 3 R p b 2 4 x L 2 N h c i B p b n Z l b n R v c n k v Q X V 0 b 1 J l b W 9 2 Z W R D b 2 x 1 b W 5 z M S 5 7 T W l s Z X M s N 3 0 m c X V v d D s s J n F 1 b 3 Q 7 U 2 V j d G l v b j E v Y 2 F y I G l u d m V u d G 9 y e S 9 B d X R v U m V t b 3 Z l Z E N v b H V t b n M x L n t N a W x l c y A v I F l l Y X I s O H 0 m c X V v d D s s J n F 1 b 3 Q 7 U 2 V j d G l v b j E v Y 2 F y I G l u d m V u d G 9 y e S 9 B d X R v U m V t b 3 Z l Z E N v b H V t b n M x L n t D b 2 x v c i w 5 f S Z x d W 9 0 O y w m c X V v d D t T Z W N 0 a W 9 u M S 9 j Y X I g a W 5 2 Z W 5 0 b 3 J 5 L 0 F 1 d G 9 S Z W 1 v d m V k Q 2 9 s d W 1 u c z E u e 0 R y a X Z l c i w x M H 0 m c X V v d D s s J n F 1 b 3 Q 7 U 2 V j d G l v b j E v Y 2 F y I G l u d m V u d G 9 y e S 9 B d X R v U m V t b 3 Z l Z E N v b H V t b n M x L n t X Y X J h b n R l Z S B N a W x l c y w x M X 0 m c X V v d D s s J n F 1 b 3 Q 7 U 2 V j d G l v b j E v Y 2 F y I G l u d m V u d G 9 y e S 9 B d X R v U m V t b 3 Z l Z E N v b H V t b n M x L n t D b 3 Z l c m V k P y w x M n 0 m c X V v d D s s J n F 1 b 3 Q 7 U 2 V j d G l v b j E v Y 2 F y I G l u d m V u d G 9 y e S 9 B d X R v U m V t b 3 Z l Z E N v b H V t b n M x L n t O Z X c g Q 2 F y I E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i U y M G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L / a T 9 o c n E S s c P R P y q 2 v E Q A A A A A C A A A A A A A Q Z g A A A A E A A C A A A A D m h 2 z x 6 s m 1 L k Q K p f 2 1 K m U P s 1 t a f 2 i Z 4 V 7 T a W / y K q h T P g A A A A A O g A A A A A I A A C A A A A B G V E 5 k B T J N k O k h 1 w U k r p R o c b t I S V d p c X Z c e v k X i P D s T 1 A A A A B o K 6 t 8 4 g Z Y k w c n t S i 7 + + 1 p t q T x h O h 1 x N + 1 M F F / i m 4 Y V B B 2 D y I C P G Z J Y n M / K q V 1 x Z x v B i 3 r A s m R c M J P 0 n C b u y 2 w 1 7 p H c r m l 2 q l V Y u K b W X U c S 0 A A A A A s b n P s c 3 P b Z p m / k s E w R / l Y V B 7 C f b 7 D w P + A 8 N X w G x d W R d t 1 + O t D o O k Z S A i k F K Y G z h g n X t Q r R D u q i k i V y 3 z + y R 0 u < / D a t a M a s h u p > 
</file>

<file path=customXml/itemProps1.xml><?xml version="1.0" encoding="utf-8"?>
<ds:datastoreItem xmlns:ds="http://schemas.openxmlformats.org/officeDocument/2006/customXml" ds:itemID="{3D346A5D-352B-4B5D-87D2-98DB87D47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22002780</dc:creator>
  <cp:lastModifiedBy>22002780</cp:lastModifiedBy>
  <dcterms:created xsi:type="dcterms:W3CDTF">2024-01-02T20:35:46Z</dcterms:created>
  <dcterms:modified xsi:type="dcterms:W3CDTF">2024-01-02T22:09:15Z</dcterms:modified>
</cp:coreProperties>
</file>