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课程\大学物理\大物实验\线上实验\"/>
    </mc:Choice>
  </mc:AlternateContent>
  <xr:revisionPtr revIDLastSave="0" documentId="13_ncr:1_{ACCD18B0-DBFC-40CF-9A3F-FC37EE0B1829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chart.v1.0" hidden="1">Sheet1!$Q$52:$X$52</definedName>
    <definedName name="_xlchart.v1.1" hidden="1">Sheet1!$Q$54:$X$54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31" i="1" l="1"/>
  <c r="BI127" i="1"/>
  <c r="BI156" i="1"/>
  <c r="BI160" i="1"/>
  <c r="BF149" i="1"/>
  <c r="BF150" i="1"/>
  <c r="BF151" i="1"/>
  <c r="BF152" i="1"/>
  <c r="BF153" i="1"/>
  <c r="BF154" i="1"/>
  <c r="BF155" i="1"/>
  <c r="BF156" i="1"/>
  <c r="BF157" i="1"/>
  <c r="BF148" i="1"/>
  <c r="BF120" i="1"/>
  <c r="BF121" i="1"/>
  <c r="BF122" i="1"/>
  <c r="BF123" i="1"/>
  <c r="BF124" i="1"/>
  <c r="BF125" i="1"/>
  <c r="BF126" i="1"/>
  <c r="BF127" i="1"/>
  <c r="BF128" i="1"/>
  <c r="BF119" i="1"/>
  <c r="BE124" i="1"/>
  <c r="BE128" i="1"/>
  <c r="BE127" i="1"/>
  <c r="BE126" i="1"/>
  <c r="BE125" i="1"/>
  <c r="BE123" i="1"/>
  <c r="BE122" i="1"/>
  <c r="BE121" i="1"/>
  <c r="BE119" i="1"/>
  <c r="BE157" i="1"/>
  <c r="BE155" i="1"/>
  <c r="BE152" i="1"/>
  <c r="BE156" i="1"/>
  <c r="BE153" i="1"/>
  <c r="BE154" i="1"/>
  <c r="BE151" i="1"/>
  <c r="BE150" i="1"/>
  <c r="BE149" i="1"/>
  <c r="BE148" i="1"/>
  <c r="X54" i="1"/>
  <c r="W54" i="1"/>
  <c r="V54" i="1"/>
  <c r="U54" i="1"/>
  <c r="T54" i="1"/>
  <c r="S54" i="1"/>
  <c r="R54" i="1"/>
  <c r="Q54" i="1"/>
  <c r="R10" i="1"/>
  <c r="S10" i="1"/>
  <c r="T10" i="1"/>
  <c r="U10" i="1"/>
  <c r="V10" i="1"/>
  <c r="W10" i="1"/>
  <c r="X10" i="1"/>
  <c r="Q10" i="1"/>
</calcChain>
</file>

<file path=xl/sharedStrings.xml><?xml version="1.0" encoding="utf-8"?>
<sst xmlns="http://schemas.openxmlformats.org/spreadsheetml/2006/main" count="40" uniqueCount="16">
  <si>
    <t>曲率半径R</t>
    <phoneticPr fontId="1" type="noConversion"/>
  </si>
  <si>
    <t>前后焦点间距 2f</t>
    <phoneticPr fontId="1" type="noConversion"/>
  </si>
  <si>
    <t>焦距f</t>
    <phoneticPr fontId="1" type="noConversion"/>
  </si>
  <si>
    <t>材料折射率n</t>
    <phoneticPr fontId="1" type="noConversion"/>
  </si>
  <si>
    <t>像特征</t>
  </si>
  <si>
    <r>
      <t>物距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>(cm)</t>
    </r>
    <phoneticPr fontId="1" type="noConversion"/>
  </si>
  <si>
    <r>
      <t>像距</t>
    </r>
    <r>
      <rPr>
        <i/>
        <sz val="12"/>
        <color theme="1"/>
        <rFont val="Times New Roman"/>
        <family val="1"/>
      </rPr>
      <t>q</t>
    </r>
    <r>
      <rPr>
        <sz val="12"/>
        <color theme="1"/>
        <rFont val="Times New Roman"/>
        <family val="1"/>
      </rPr>
      <t>(cm)</t>
    </r>
    <phoneticPr fontId="1" type="noConversion"/>
  </si>
  <si>
    <r>
      <t>焦距</t>
    </r>
    <r>
      <rPr>
        <i/>
        <sz val="12"/>
        <color theme="1"/>
        <rFont val="Times New Roman"/>
        <family val="1"/>
      </rPr>
      <t xml:space="preserve">f </t>
    </r>
    <r>
      <rPr>
        <sz val="12"/>
        <color theme="1"/>
        <rFont val="Times New Roman"/>
        <family val="1"/>
      </rPr>
      <t>(cm)</t>
    </r>
    <phoneticPr fontId="1" type="noConversion"/>
  </si>
  <si>
    <t>正立放大虚像</t>
    <phoneticPr fontId="1" type="noConversion"/>
  </si>
  <si>
    <t>倒立放大实像</t>
    <phoneticPr fontId="1" type="noConversion"/>
  </si>
  <si>
    <t>倒立等大实像</t>
    <phoneticPr fontId="1" type="noConversion"/>
  </si>
  <si>
    <t>倒立缩小实像</t>
    <phoneticPr fontId="1" type="noConversion"/>
  </si>
  <si>
    <r>
      <t>透镜曲率半径</t>
    </r>
    <r>
      <rPr>
        <i/>
        <sz val="12"/>
        <color theme="1"/>
        <rFont val="Times New Roman"/>
        <family val="1"/>
      </rPr>
      <t xml:space="preserve">R </t>
    </r>
    <r>
      <rPr>
        <sz val="12"/>
        <color theme="1"/>
        <rFont val="Times New Roman"/>
        <family val="1"/>
      </rPr>
      <t>=</t>
    </r>
    <r>
      <rPr>
        <sz val="12"/>
        <color theme="1"/>
        <rFont val="宋体"/>
        <family val="3"/>
        <charset val="134"/>
      </rPr>
      <t xml:space="preserve"> 90cm</t>
    </r>
    <phoneticPr fontId="1" type="noConversion"/>
  </si>
  <si>
    <r>
      <t>透镜折射率</t>
    </r>
    <r>
      <rPr>
        <i/>
        <sz val="12"/>
        <color theme="1"/>
        <rFont val="Times New Roman"/>
        <family val="1"/>
      </rPr>
      <t xml:space="preserve">n </t>
    </r>
    <r>
      <rPr>
        <sz val="12"/>
        <color theme="1"/>
        <rFont val="Times New Roman"/>
        <family val="1"/>
      </rPr>
      <t>=</t>
    </r>
    <r>
      <rPr>
        <sz val="12"/>
        <color theme="1"/>
        <rFont val="宋体"/>
        <family val="3"/>
        <charset val="134"/>
      </rPr>
      <t xml:space="preserve"> 1.60</t>
    </r>
    <phoneticPr fontId="1" type="noConversion"/>
  </si>
  <si>
    <r>
      <t>前后焦点间距</t>
    </r>
    <r>
      <rPr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 xml:space="preserve">f </t>
    </r>
    <r>
      <rPr>
        <sz val="12"/>
        <color theme="1"/>
        <rFont val="Times New Roman"/>
        <family val="1"/>
      </rPr>
      <t>=</t>
    </r>
    <r>
      <rPr>
        <sz val="12"/>
        <color theme="1"/>
        <rFont val="宋体"/>
        <family val="3"/>
        <charset val="134"/>
      </rPr>
      <t xml:space="preserve"> 151cm</t>
    </r>
    <phoneticPr fontId="1" type="noConversion"/>
  </si>
  <si>
    <t>正立缩小虚像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</si>
</sst>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 - R</a:t>
            </a:r>
            <a:r>
              <a:rPr lang="en-US" altLang="zh-CN" baseline="0"/>
              <a:t> </a:t>
            </a:r>
            <a:r>
              <a:rPr lang="zh-CN" altLang="en-US" baseline="0"/>
              <a:t>关系曲线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36854768153981"/>
                  <c:y val="1.61854768153980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Sheet1!$Q$8:$X$8</c:f>
              <c:numCache>
                <c:formatCode>0_ </c:formatCode>
                <c:ptCount val="8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</c:numCache>
            </c:numRef>
          </c:xVal>
          <c:yVal>
            <c:numRef>
              <c:f>Sheet1!$Q$10:$X$10</c:f>
              <c:numCache>
                <c:formatCode>0_ </c:formatCode>
                <c:ptCount val="8"/>
                <c:pt idx="0">
                  <c:v>41.5</c:v>
                </c:pt>
                <c:pt idx="1">
                  <c:v>45.75</c:v>
                </c:pt>
                <c:pt idx="2">
                  <c:v>50.05</c:v>
                </c:pt>
                <c:pt idx="3">
                  <c:v>54.35</c:v>
                </c:pt>
                <c:pt idx="4">
                  <c:v>58.15</c:v>
                </c:pt>
                <c:pt idx="5">
                  <c:v>62.6</c:v>
                </c:pt>
                <c:pt idx="6">
                  <c:v>66.95</c:v>
                </c:pt>
                <c:pt idx="7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9-42DB-885E-08A9E7D8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26320"/>
        <c:axId val="1536376800"/>
      </c:scatterChart>
      <c:valAx>
        <c:axId val="1413726320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透镜曲率半径 </a:t>
                </a:r>
                <a:r>
                  <a:rPr lang="en-US" altLang="zh-CN"/>
                  <a:t>R/cm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376800"/>
        <c:crosses val="autoZero"/>
        <c:crossBetween val="midCat"/>
      </c:valAx>
      <c:valAx>
        <c:axId val="1536376800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焦距 </a:t>
                </a:r>
                <a:r>
                  <a:rPr lang="en-US" altLang="zh-CN"/>
                  <a:t>f/cm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7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</a:t>
            </a:r>
            <a:r>
              <a:rPr lang="en-US" altLang="zh-CN" baseline="0"/>
              <a:t> - n</a:t>
            </a:r>
            <a:r>
              <a:rPr lang="zh-CN" altLang="en-US" baseline="0"/>
              <a:t>关系图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7555118110236221E-2"/>
                  <c:y val="-0.42041119860017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Sheet1!$Q$52:$X$52</c:f>
              <c:numCache>
                <c:formatCode>0.00_ </c:formatCode>
                <c:ptCount val="8"/>
                <c:pt idx="0">
                  <c:v>1.45</c:v>
                </c:pt>
                <c:pt idx="1">
                  <c:v>1.5</c:v>
                </c:pt>
                <c:pt idx="2">
                  <c:v>1.55</c:v>
                </c:pt>
                <c:pt idx="3">
                  <c:v>1.6</c:v>
                </c:pt>
                <c:pt idx="4">
                  <c:v>1.65</c:v>
                </c:pt>
                <c:pt idx="5">
                  <c:v>1.7</c:v>
                </c:pt>
                <c:pt idx="6">
                  <c:v>1.75</c:v>
                </c:pt>
                <c:pt idx="7">
                  <c:v>1.8</c:v>
                </c:pt>
              </c:numCache>
            </c:numRef>
          </c:xVal>
          <c:yVal>
            <c:numRef>
              <c:f>Sheet1!$Q$54:$X$54</c:f>
              <c:numCache>
                <c:formatCode>0_ </c:formatCode>
                <c:ptCount val="8"/>
                <c:pt idx="0">
                  <c:v>100.45</c:v>
                </c:pt>
                <c:pt idx="1">
                  <c:v>90</c:v>
                </c:pt>
                <c:pt idx="2">
                  <c:v>81.900000000000006</c:v>
                </c:pt>
                <c:pt idx="3">
                  <c:v>75.5</c:v>
                </c:pt>
                <c:pt idx="4">
                  <c:v>69.3</c:v>
                </c:pt>
                <c:pt idx="5">
                  <c:v>64.400000000000006</c:v>
                </c:pt>
                <c:pt idx="6">
                  <c:v>60.25</c:v>
                </c:pt>
                <c:pt idx="7">
                  <c:v>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7-403F-B22F-97C1220F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51200"/>
        <c:axId val="1537445792"/>
      </c:scatterChart>
      <c:valAx>
        <c:axId val="1537451200"/>
        <c:scaling>
          <c:orientation val="minMax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折射率 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445792"/>
        <c:crosses val="autoZero"/>
        <c:crossBetween val="midCat"/>
      </c:valAx>
      <c:valAx>
        <c:axId val="153744579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焦距 </a:t>
                </a:r>
                <a:r>
                  <a:rPr lang="en-US" altLang="zh-CN"/>
                  <a:t>f/cm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4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311942</xdr:colOff>
      <xdr:row>11</xdr:row>
      <xdr:rowOff>104774</xdr:rowOff>
    </xdr:from>
    <xdr:to>
      <xdr:col>15</xdr:col>
      <xdr:colOff>426242</xdr:colOff>
      <xdr:row>27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FDF3C0-B781-0374-4FBD-CE7DD018D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302418</xdr:colOff>
      <xdr:row>56</xdr:row>
      <xdr:rowOff>9524</xdr:rowOff>
    </xdr:from>
    <xdr:to>
      <xdr:col>16</xdr:col>
      <xdr:colOff>521493</xdr:colOff>
      <xdr:row>71</xdr:row>
      <xdr:rowOff>109536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F4459B-8C7B-9938-5BA2-9294F045A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P8:BN160"/>
  <sheetViews>
    <sheetView tabSelected="1" topLeftCell="AZ117" workbookViewId="0">
      <selection activeCell="BI131" sqref="BI131"/>
    </sheetView>
  </sheetViews>
  <sheetFormatPr defaultRowHeight="13.9" x14ac:dyDescent="0.4"/>
  <cols>
    <col min="8" max="8" width="15.1328125" bestFit="1" customWidth="1"/>
    <col min="9" max="9" width="8" customWidth="1"/>
    <col min="16" max="16" width="15.59765625" customWidth="1"/>
    <col min="56" max="56" width="11" customWidth="1"/>
    <col min="57" max="57" width="11.46484375" customWidth="1"/>
    <col min="58" max="58" width="11.265625" customWidth="1"/>
    <col min="59" max="59" width="15" customWidth="1"/>
    <col min="63" max="63" width="11" customWidth="1"/>
    <col min="64" max="64" width="10.6640625" customWidth="1"/>
    <col min="65" max="65" width="11.265625" customWidth="1"/>
  </cols>
  <sheetData>
    <row r="8" spans="16:24" x14ac:dyDescent="0.4">
      <c r="P8" s="1" t="s">
        <v>0</v>
      </c>
      <c r="Q8" s="3">
        <v>50</v>
      </c>
      <c r="R8" s="3">
        <v>55</v>
      </c>
      <c r="S8" s="3">
        <v>60</v>
      </c>
      <c r="T8" s="3">
        <v>65</v>
      </c>
      <c r="U8" s="3">
        <v>70</v>
      </c>
      <c r="V8" s="3">
        <v>75</v>
      </c>
      <c r="W8" s="3">
        <v>80</v>
      </c>
      <c r="X8" s="3">
        <v>85</v>
      </c>
    </row>
    <row r="9" spans="16:24" x14ac:dyDescent="0.4">
      <c r="P9" s="1" t="s">
        <v>1</v>
      </c>
      <c r="Q9" s="3">
        <v>83</v>
      </c>
      <c r="R9" s="3">
        <v>91.5</v>
      </c>
      <c r="S9" s="3">
        <v>100.1</v>
      </c>
      <c r="T9" s="3">
        <v>108.7</v>
      </c>
      <c r="U9" s="3">
        <v>116.3</v>
      </c>
      <c r="V9" s="3">
        <v>125.2</v>
      </c>
      <c r="W9" s="3">
        <v>133.9</v>
      </c>
      <c r="X9" s="3">
        <v>142</v>
      </c>
    </row>
    <row r="10" spans="16:24" x14ac:dyDescent="0.4">
      <c r="P10" s="1" t="s">
        <v>2</v>
      </c>
      <c r="Q10" s="3">
        <f>Q9/2</f>
        <v>41.5</v>
      </c>
      <c r="R10" s="3">
        <f t="shared" ref="R10:X10" si="0">R9/2</f>
        <v>45.75</v>
      </c>
      <c r="S10" s="3">
        <f t="shared" si="0"/>
        <v>50.05</v>
      </c>
      <c r="T10" s="3">
        <f t="shared" si="0"/>
        <v>54.35</v>
      </c>
      <c r="U10" s="3">
        <f t="shared" si="0"/>
        <v>58.15</v>
      </c>
      <c r="V10" s="3">
        <f t="shared" si="0"/>
        <v>62.6</v>
      </c>
      <c r="W10" s="3">
        <f t="shared" si="0"/>
        <v>66.95</v>
      </c>
      <c r="X10" s="3">
        <f t="shared" si="0"/>
        <v>71</v>
      </c>
    </row>
    <row r="52" spans="16:24" x14ac:dyDescent="0.4">
      <c r="P52" s="1" t="s">
        <v>3</v>
      </c>
      <c r="Q52" s="2">
        <v>1.45</v>
      </c>
      <c r="R52" s="2">
        <v>1.5</v>
      </c>
      <c r="S52" s="2">
        <v>1.55</v>
      </c>
      <c r="T52" s="2">
        <v>1.6</v>
      </c>
      <c r="U52" s="2">
        <v>1.65</v>
      </c>
      <c r="V52" s="2">
        <v>1.7</v>
      </c>
      <c r="W52" s="2">
        <v>1.75</v>
      </c>
      <c r="X52" s="2">
        <v>1.8</v>
      </c>
    </row>
    <row r="53" spans="16:24" x14ac:dyDescent="0.4">
      <c r="P53" s="1" t="s">
        <v>1</v>
      </c>
      <c r="Q53" s="3">
        <v>200.9</v>
      </c>
      <c r="R53" s="3">
        <v>180</v>
      </c>
      <c r="S53" s="3">
        <v>163.80000000000001</v>
      </c>
      <c r="T53" s="3">
        <v>151</v>
      </c>
      <c r="U53" s="3">
        <v>138.6</v>
      </c>
      <c r="V53" s="3">
        <v>128.80000000000001</v>
      </c>
      <c r="W53" s="3">
        <v>120.5</v>
      </c>
      <c r="X53" s="3">
        <v>112.8</v>
      </c>
    </row>
    <row r="54" spans="16:24" x14ac:dyDescent="0.4">
      <c r="P54" s="1" t="s">
        <v>2</v>
      </c>
      <c r="Q54" s="3">
        <f>Q53/2</f>
        <v>100.45</v>
      </c>
      <c r="R54" s="3">
        <f t="shared" ref="R54" si="1">R53/2</f>
        <v>90</v>
      </c>
      <c r="S54" s="3">
        <f t="shared" ref="S54" si="2">S53/2</f>
        <v>81.900000000000006</v>
      </c>
      <c r="T54" s="3">
        <f t="shared" ref="T54" si="3">T53/2</f>
        <v>75.5</v>
      </c>
      <c r="U54" s="3">
        <f t="shared" ref="U54" si="4">U53/2</f>
        <v>69.3</v>
      </c>
      <c r="V54" s="3">
        <f t="shared" ref="V54" si="5">V53/2</f>
        <v>64.400000000000006</v>
      </c>
      <c r="W54" s="3">
        <f t="shared" ref="W54" si="6">W53/2</f>
        <v>60.25</v>
      </c>
      <c r="X54" s="3">
        <f t="shared" ref="X54" si="7">X53/2</f>
        <v>56.4</v>
      </c>
    </row>
    <row r="115" spans="56:61" ht="14.25" thickBot="1" x14ac:dyDescent="0.45"/>
    <row r="116" spans="56:61" ht="16.149999999999999" thickBot="1" x14ac:dyDescent="0.45">
      <c r="BD116" s="6" t="s">
        <v>12</v>
      </c>
      <c r="BE116" s="7"/>
      <c r="BF116" s="6" t="s">
        <v>13</v>
      </c>
      <c r="BG116" s="7"/>
    </row>
    <row r="117" spans="56:61" ht="16.149999999999999" thickBot="1" x14ac:dyDescent="0.45">
      <c r="BD117" s="6" t="s">
        <v>14</v>
      </c>
      <c r="BE117" s="8"/>
      <c r="BF117" s="8"/>
      <c r="BG117" s="7"/>
    </row>
    <row r="118" spans="56:61" ht="16.5" thickBot="1" x14ac:dyDescent="0.45">
      <c r="BD118" s="4" t="s">
        <v>5</v>
      </c>
      <c r="BE118" s="5" t="s">
        <v>6</v>
      </c>
      <c r="BF118" s="5" t="s">
        <v>7</v>
      </c>
      <c r="BG118" s="5" t="s">
        <v>4</v>
      </c>
    </row>
    <row r="119" spans="56:61" ht="16.149999999999999" thickBot="1" x14ac:dyDescent="0.45">
      <c r="BD119" s="9">
        <v>40</v>
      </c>
      <c r="BE119" s="10">
        <f>14-40</f>
        <v>-26</v>
      </c>
      <c r="BF119" s="10">
        <f>(BD119*BE119)/(BD119+BE119)</f>
        <v>-74.285714285714292</v>
      </c>
      <c r="BG119" s="11" t="s">
        <v>15</v>
      </c>
    </row>
    <row r="120" spans="56:61" ht="16.149999999999999" thickBot="1" x14ac:dyDescent="0.45">
      <c r="BD120" s="9">
        <v>50</v>
      </c>
      <c r="BE120" s="10">
        <v>-30</v>
      </c>
      <c r="BF120" s="10">
        <f t="shared" ref="BF120:BF128" si="8">(BD120*BE120)/(BD120+BE120)</f>
        <v>-75</v>
      </c>
      <c r="BG120" s="11" t="s">
        <v>15</v>
      </c>
    </row>
    <row r="121" spans="56:61" ht="16.149999999999999" thickBot="1" x14ac:dyDescent="0.45">
      <c r="BD121" s="9">
        <v>60</v>
      </c>
      <c r="BE121" s="10">
        <f>27-60</f>
        <v>-33</v>
      </c>
      <c r="BF121" s="10">
        <f t="shared" si="8"/>
        <v>-73.333333333333329</v>
      </c>
      <c r="BG121" s="11" t="s">
        <v>15</v>
      </c>
    </row>
    <row r="122" spans="56:61" ht="16.149999999999999" thickBot="1" x14ac:dyDescent="0.45">
      <c r="BD122" s="9">
        <v>75</v>
      </c>
      <c r="BE122" s="10">
        <f>38-75</f>
        <v>-37</v>
      </c>
      <c r="BF122" s="10">
        <f t="shared" si="8"/>
        <v>-73.026315789473685</v>
      </c>
      <c r="BG122" s="11" t="s">
        <v>15</v>
      </c>
    </row>
    <row r="123" spans="56:61" ht="16.149999999999999" thickBot="1" x14ac:dyDescent="0.45">
      <c r="BD123" s="9">
        <v>90</v>
      </c>
      <c r="BE123" s="10">
        <f>49-90</f>
        <v>-41</v>
      </c>
      <c r="BF123" s="10">
        <f t="shared" si="8"/>
        <v>-75.306122448979593</v>
      </c>
      <c r="BG123" s="11" t="s">
        <v>15</v>
      </c>
    </row>
    <row r="124" spans="56:61" ht="16.149999999999999" thickBot="1" x14ac:dyDescent="0.45">
      <c r="BD124" s="9">
        <v>100</v>
      </c>
      <c r="BE124" s="10">
        <f>56-100</f>
        <v>-44</v>
      </c>
      <c r="BF124" s="10">
        <f t="shared" si="8"/>
        <v>-78.571428571428569</v>
      </c>
      <c r="BG124" s="11" t="s">
        <v>15</v>
      </c>
    </row>
    <row r="125" spans="56:61" ht="16.149999999999999" thickBot="1" x14ac:dyDescent="0.45">
      <c r="BD125" s="9">
        <v>110</v>
      </c>
      <c r="BE125" s="10">
        <f>65-110</f>
        <v>-45</v>
      </c>
      <c r="BF125" s="10">
        <f t="shared" si="8"/>
        <v>-76.15384615384616</v>
      </c>
      <c r="BG125" s="11" t="s">
        <v>15</v>
      </c>
    </row>
    <row r="126" spans="56:61" ht="16.149999999999999" thickBot="1" x14ac:dyDescent="0.45">
      <c r="BD126" s="9">
        <v>120</v>
      </c>
      <c r="BE126" s="10">
        <f>74-120</f>
        <v>-46</v>
      </c>
      <c r="BF126" s="10">
        <f t="shared" si="8"/>
        <v>-74.594594594594597</v>
      </c>
      <c r="BG126" s="11" t="s">
        <v>15</v>
      </c>
    </row>
    <row r="127" spans="56:61" ht="16.149999999999999" thickBot="1" x14ac:dyDescent="0.45">
      <c r="BD127" s="9">
        <v>130</v>
      </c>
      <c r="BE127" s="10">
        <f>83-130</f>
        <v>-47</v>
      </c>
      <c r="BF127" s="10">
        <f t="shared" si="8"/>
        <v>-73.614457831325296</v>
      </c>
      <c r="BG127" s="11" t="s">
        <v>15</v>
      </c>
      <c r="BI127">
        <f>STDEV(BF119:BF128)</f>
        <v>1.7105138250928273</v>
      </c>
    </row>
    <row r="128" spans="56:61" ht="16.149999999999999" thickBot="1" x14ac:dyDescent="0.45">
      <c r="BD128" s="9">
        <v>140</v>
      </c>
      <c r="BE128" s="10">
        <f>92-140</f>
        <v>-48</v>
      </c>
      <c r="BF128" s="10">
        <f t="shared" si="8"/>
        <v>-73.043478260869563</v>
      </c>
      <c r="BG128" s="11" t="s">
        <v>15</v>
      </c>
    </row>
    <row r="131" spans="61:61" x14ac:dyDescent="0.4">
      <c r="BI131">
        <f>SUM(BF119:BF128)/10</f>
        <v>-74.6929291269565</v>
      </c>
    </row>
    <row r="144" spans="61:61" ht="14.25" thickBot="1" x14ac:dyDescent="0.45"/>
    <row r="145" spans="56:66" ht="16.149999999999999" customHeight="1" thickBot="1" x14ac:dyDescent="0.45">
      <c r="BD145" s="6" t="s">
        <v>12</v>
      </c>
      <c r="BE145" s="7"/>
      <c r="BF145" s="6" t="s">
        <v>13</v>
      </c>
      <c r="BG145" s="7"/>
      <c r="BK145" s="6"/>
      <c r="BL145" s="7"/>
      <c r="BM145" s="6"/>
      <c r="BN145" s="7"/>
    </row>
    <row r="146" spans="56:66" ht="16.149999999999999" customHeight="1" thickBot="1" x14ac:dyDescent="0.45">
      <c r="BD146" s="6" t="s">
        <v>14</v>
      </c>
      <c r="BE146" s="8"/>
      <c r="BF146" s="8"/>
      <c r="BG146" s="7"/>
      <c r="BK146" s="6"/>
      <c r="BL146" s="8"/>
      <c r="BM146" s="8"/>
      <c r="BN146" s="7"/>
    </row>
    <row r="147" spans="56:66" ht="31.9" customHeight="1" thickBot="1" x14ac:dyDescent="0.45">
      <c r="BD147" s="4" t="s">
        <v>5</v>
      </c>
      <c r="BE147" s="5" t="s">
        <v>6</v>
      </c>
      <c r="BF147" s="5" t="s">
        <v>7</v>
      </c>
      <c r="BG147" s="5" t="s">
        <v>4</v>
      </c>
      <c r="BK147" s="4"/>
      <c r="BL147" s="5"/>
      <c r="BM147" s="5"/>
      <c r="BN147" s="5"/>
    </row>
    <row r="148" spans="56:66" ht="16.149999999999999" thickBot="1" x14ac:dyDescent="0.45">
      <c r="BD148" s="9">
        <v>40</v>
      </c>
      <c r="BE148" s="10">
        <f>272-360</f>
        <v>-88</v>
      </c>
      <c r="BF148" s="10">
        <f>(BD148*BE148)/(BD148+BE148)</f>
        <v>73.333333333333329</v>
      </c>
      <c r="BG148" s="11" t="s">
        <v>8</v>
      </c>
      <c r="BK148" s="9"/>
      <c r="BL148" s="10"/>
      <c r="BM148" s="10"/>
      <c r="BN148" s="10"/>
    </row>
    <row r="149" spans="56:66" ht="16.149999999999999" thickBot="1" x14ac:dyDescent="0.45">
      <c r="BD149" s="9">
        <v>60</v>
      </c>
      <c r="BE149" s="10">
        <f>52-360</f>
        <v>-308</v>
      </c>
      <c r="BF149" s="10">
        <f t="shared" ref="BF149:BF157" si="9">(BD149*BE149)/(BD149+BE149)</f>
        <v>74.516129032258064</v>
      </c>
      <c r="BG149" s="11" t="s">
        <v>8</v>
      </c>
      <c r="BK149" s="9"/>
      <c r="BL149" s="10"/>
      <c r="BM149" s="10"/>
      <c r="BN149" s="10"/>
    </row>
    <row r="150" spans="56:66" ht="16.149999999999999" thickBot="1" x14ac:dyDescent="0.45">
      <c r="BD150" s="9">
        <v>100</v>
      </c>
      <c r="BE150" s="10">
        <f>412-160</f>
        <v>252</v>
      </c>
      <c r="BF150" s="10">
        <f t="shared" si="9"/>
        <v>71.590909090909093</v>
      </c>
      <c r="BG150" s="11" t="s">
        <v>9</v>
      </c>
      <c r="BK150" s="9"/>
      <c r="BL150" s="10"/>
      <c r="BM150" s="10"/>
      <c r="BN150" s="10"/>
    </row>
    <row r="151" spans="56:66" ht="16.149999999999999" thickBot="1" x14ac:dyDescent="0.45">
      <c r="BD151" s="9">
        <v>120</v>
      </c>
      <c r="BE151" s="10">
        <f>360-160</f>
        <v>200</v>
      </c>
      <c r="BF151" s="10">
        <f t="shared" si="9"/>
        <v>75</v>
      </c>
      <c r="BG151" s="11" t="s">
        <v>9</v>
      </c>
      <c r="BK151" s="9"/>
      <c r="BL151" s="10"/>
      <c r="BM151" s="10"/>
      <c r="BN151" s="10"/>
    </row>
    <row r="152" spans="56:66" ht="16.149999999999999" thickBot="1" x14ac:dyDescent="0.45">
      <c r="BD152" s="9">
        <v>130</v>
      </c>
      <c r="BE152" s="10">
        <f>304-130</f>
        <v>174</v>
      </c>
      <c r="BF152" s="10">
        <f t="shared" si="9"/>
        <v>74.40789473684211</v>
      </c>
      <c r="BG152" s="11" t="s">
        <v>9</v>
      </c>
      <c r="BK152" s="9"/>
      <c r="BL152" s="10"/>
      <c r="BM152" s="10"/>
      <c r="BN152" s="10"/>
    </row>
    <row r="153" spans="56:66" ht="16.149999999999999" thickBot="1" x14ac:dyDescent="0.45">
      <c r="BD153" s="9">
        <v>140</v>
      </c>
      <c r="BE153" s="10">
        <f>321-160</f>
        <v>161</v>
      </c>
      <c r="BF153" s="10">
        <f t="shared" si="9"/>
        <v>74.883720930232556</v>
      </c>
      <c r="BG153" s="11" t="s">
        <v>10</v>
      </c>
      <c r="BK153" s="9"/>
      <c r="BL153" s="10"/>
      <c r="BM153" s="10"/>
      <c r="BN153" s="10"/>
    </row>
    <row r="154" spans="56:66" ht="16.149999999999999" thickBot="1" x14ac:dyDescent="0.45">
      <c r="BD154" s="9">
        <v>160</v>
      </c>
      <c r="BE154" s="10">
        <f>302-160</f>
        <v>142</v>
      </c>
      <c r="BF154" s="10">
        <f t="shared" si="9"/>
        <v>75.231788079470192</v>
      </c>
      <c r="BG154" s="11" t="s">
        <v>11</v>
      </c>
      <c r="BK154" s="9"/>
      <c r="BL154" s="10"/>
      <c r="BM154" s="10"/>
      <c r="BN154" s="10"/>
    </row>
    <row r="155" spans="56:66" ht="16.149999999999999" thickBot="1" x14ac:dyDescent="0.45">
      <c r="BD155" s="9">
        <v>170</v>
      </c>
      <c r="BE155" s="10">
        <f>304-170</f>
        <v>134</v>
      </c>
      <c r="BF155" s="10">
        <f t="shared" si="9"/>
        <v>74.934210526315795</v>
      </c>
      <c r="BG155" s="11" t="s">
        <v>11</v>
      </c>
      <c r="BK155" s="9"/>
      <c r="BL155" s="10"/>
      <c r="BM155" s="10"/>
      <c r="BN155" s="10"/>
    </row>
    <row r="156" spans="56:66" ht="16.149999999999999" thickBot="1" x14ac:dyDescent="0.45">
      <c r="BD156" s="9">
        <v>180</v>
      </c>
      <c r="BE156" s="10">
        <f>308-180</f>
        <v>128</v>
      </c>
      <c r="BF156" s="10">
        <f t="shared" si="9"/>
        <v>74.805194805194802</v>
      </c>
      <c r="BG156" s="11" t="s">
        <v>11</v>
      </c>
      <c r="BI156">
        <f>STDEV(BF148:BF157)</f>
        <v>1.0958375994599525</v>
      </c>
      <c r="BK156" s="9"/>
      <c r="BL156" s="10"/>
      <c r="BM156" s="10"/>
      <c r="BN156" s="10"/>
    </row>
    <row r="157" spans="56:66" ht="16.149999999999999" thickBot="1" x14ac:dyDescent="0.45">
      <c r="BD157" s="9">
        <v>190</v>
      </c>
      <c r="BE157" s="10">
        <f>313-190</f>
        <v>123</v>
      </c>
      <c r="BF157" s="10">
        <f t="shared" si="9"/>
        <v>74.664536741214064</v>
      </c>
      <c r="BG157" s="11" t="s">
        <v>11</v>
      </c>
      <c r="BK157" s="9"/>
      <c r="BL157" s="10"/>
      <c r="BM157" s="10"/>
      <c r="BN157" s="10"/>
    </row>
    <row r="160" spans="56:66" x14ac:dyDescent="0.4">
      <c r="BI160">
        <f>SUM(BF148:BF157)/10</f>
        <v>74.336771727577016</v>
      </c>
    </row>
  </sheetData>
  <mergeCells count="9">
    <mergeCell ref="BD116:BE116"/>
    <mergeCell ref="BF116:BG116"/>
    <mergeCell ref="BD117:BG117"/>
    <mergeCell ref="BD145:BE145"/>
    <mergeCell ref="BF145:BG145"/>
    <mergeCell ref="BD146:BG146"/>
    <mergeCell ref="BK145:BL145"/>
    <mergeCell ref="BM145:BN145"/>
    <mergeCell ref="BK146:BN14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李昭阳</dc:creator>
  <cp:lastModifiedBy>李昭阳</cp:lastModifiedBy>
  <dcterms:created xsi:type="dcterms:W3CDTF">2015-06-05T18:19:34Z</dcterms:created>
  <dcterms:modified xsi:type="dcterms:W3CDTF">2022-12-06T14:03:34Z</dcterms:modified>
</cp:coreProperties>
</file>