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课程\大学物理\大物实验\阻尼振动\"/>
    </mc:Choice>
  </mc:AlternateContent>
  <xr:revisionPtr revIDLastSave="0" documentId="13_ncr:1_{3D7DBA89-D1A5-4E4A-AB1E-E59565D7F6E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170" i="1" l="1"/>
  <c r="BK171" i="1"/>
  <c r="BK172" i="1"/>
  <c r="BK173" i="1"/>
  <c r="BK174" i="1"/>
  <c r="BK175" i="1"/>
  <c r="BK176" i="1"/>
  <c r="BK177" i="1"/>
  <c r="BK178" i="1"/>
  <c r="BK179" i="1"/>
  <c r="BK180" i="1"/>
  <c r="BK16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J131" i="1"/>
  <c r="BJ132" i="1"/>
  <c r="BJ133" i="1"/>
  <c r="BJ134" i="1"/>
  <c r="BJ135" i="1"/>
  <c r="BJ136" i="1"/>
  <c r="BJ137" i="1"/>
  <c r="BJ138" i="1"/>
  <c r="BJ139" i="1"/>
  <c r="BJ140" i="1"/>
  <c r="BJ141" i="1"/>
  <c r="BJ130" i="1"/>
  <c r="BJ170" i="1"/>
  <c r="BJ171" i="1"/>
  <c r="BJ172" i="1"/>
  <c r="BJ173" i="1"/>
  <c r="BJ174" i="1"/>
  <c r="BJ175" i="1"/>
  <c r="BJ176" i="1"/>
  <c r="BJ177" i="1"/>
  <c r="BJ178" i="1"/>
  <c r="BJ179" i="1"/>
  <c r="BJ180" i="1"/>
  <c r="BJ169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31" i="1"/>
  <c r="BN132" i="1"/>
  <c r="BN133" i="1"/>
  <c r="BN134" i="1"/>
  <c r="BN135" i="1"/>
  <c r="BN136" i="1"/>
  <c r="BN137" i="1"/>
  <c r="BN138" i="1"/>
  <c r="BN139" i="1"/>
  <c r="BN140" i="1"/>
  <c r="BN141" i="1"/>
  <c r="BN130" i="1"/>
  <c r="R112" i="1"/>
  <c r="I113" i="1"/>
  <c r="O88" i="1"/>
  <c r="O89" i="1"/>
  <c r="O90" i="1"/>
  <c r="O91" i="1"/>
  <c r="O92" i="1"/>
  <c r="O93" i="1"/>
  <c r="O94" i="1"/>
  <c r="O95" i="1"/>
  <c r="O96" i="1"/>
  <c r="O97" i="1"/>
  <c r="O98" i="1"/>
  <c r="O8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7" i="1"/>
  <c r="U91" i="1"/>
  <c r="U92" i="1"/>
  <c r="U93" i="1"/>
  <c r="U94" i="1"/>
  <c r="U95" i="1"/>
  <c r="U90" i="1"/>
  <c r="I88" i="1"/>
  <c r="I89" i="1"/>
  <c r="I90" i="1"/>
  <c r="I91" i="1"/>
  <c r="I92" i="1"/>
  <c r="I93" i="1"/>
  <c r="I94" i="1"/>
  <c r="I95" i="1"/>
  <c r="I96" i="1"/>
  <c r="I97" i="1"/>
  <c r="I98" i="1"/>
  <c r="I87" i="1"/>
  <c r="J52" i="1"/>
  <c r="K52" i="1" s="1"/>
  <c r="Q19" i="1"/>
  <c r="Q18" i="1"/>
  <c r="U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43" i="1"/>
  <c r="M20" i="1"/>
  <c r="R33" i="1"/>
  <c r="T19" i="1"/>
  <c r="T17" i="1"/>
  <c r="Q8" i="1"/>
  <c r="Q9" i="1"/>
  <c r="Q10" i="1"/>
  <c r="Q11" i="1"/>
  <c r="Q7" i="1"/>
  <c r="P8" i="1"/>
  <c r="P9" i="1"/>
  <c r="P10" i="1"/>
  <c r="P11" i="1"/>
  <c r="P7" i="1"/>
  <c r="O8" i="1"/>
  <c r="O9" i="1"/>
  <c r="O10" i="1"/>
  <c r="O11" i="1"/>
  <c r="O7" i="1"/>
  <c r="N8" i="1"/>
  <c r="N9" i="1"/>
  <c r="N10" i="1"/>
  <c r="N11" i="1"/>
  <c r="N7" i="1"/>
  <c r="I12" i="1"/>
  <c r="M8" i="1"/>
  <c r="M9" i="1"/>
  <c r="M10" i="1"/>
  <c r="M11" i="1"/>
  <c r="M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8" i="1"/>
  <c r="F7" i="1"/>
</calcChain>
</file>

<file path=xl/sharedStrings.xml><?xml version="1.0" encoding="utf-8"?>
<sst xmlns="http://schemas.openxmlformats.org/spreadsheetml/2006/main" count="38" uniqueCount="19">
  <si>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</si>
  <si>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r>
      <t>振幅θ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</si>
  <si>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次数i</t>
    <phoneticPr fontId="1" type="noConversion"/>
  </si>
  <si>
    <r>
      <t>lnθ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</si>
  <si>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序号i</t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</si>
  <si>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</si>
  <si>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i + 5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</si>
  <si>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i + 10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</si>
  <si>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i + 15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</si>
  <si>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i + 20</t>
    </r>
    <phoneticPr fontId="1" type="noConversion"/>
  </si>
  <si>
    <r>
      <t>周期T</t>
    </r>
    <r>
      <rPr>
        <vertAlign val="subscript"/>
        <sz val="11"/>
        <color theme="1"/>
        <rFont val="等线"/>
        <family val="3"/>
        <charset val="134"/>
        <scheme val="minor"/>
      </rPr>
      <t>d</t>
    </r>
    <phoneticPr fontId="1" type="noConversion"/>
  </si>
  <si>
    <t>阻尼状态档位</t>
    <phoneticPr fontId="1" type="noConversion"/>
  </si>
  <si>
    <t>时间常数τ/s</t>
    <phoneticPr fontId="1" type="noConversion"/>
  </si>
  <si>
    <t>ω rad/s</t>
    <phoneticPr fontId="1" type="noConversion"/>
  </si>
  <si>
    <t>φ</t>
    <phoneticPr fontId="1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</si>
  <si>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2"/>
        <scheme val="minor"/>
      </rPr>
      <t>/s</t>
    </r>
    <phoneticPr fontId="1" type="noConversion"/>
  </si>
  <si>
    <r>
      <t>ω/ω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</si>
  <si>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r>
      <t>φ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</si>
  <si>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r>
      <t>φ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</si>
</sst>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 "/>
    <numFmt numFmtId="178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177" fontId="0" fillId="0" borderId="1" xfId="0" applyNumberFormat="1" applyBorder="1" applyAlignment="1">
      <alignment horizontal="center"/>
    </xf>
    <xf numFmtId="178" fontId="0" fillId="0" borderId="0" xfId="0" applyNumberFormat="1"/>
    <xf numFmtId="178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次数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与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ln</a:t>
            </a:r>
            <a:r>
              <a:rPr lang="el-GR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θ</a:t>
            </a:r>
            <a:r>
              <a:rPr lang="en-US" altLang="zh-CN" sz="1400" b="0" i="0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zh-CN" altLang="zh-CN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关系图</a:t>
            </a:r>
            <a:endParaRPr lang="en-US" altLang="zh-CN" baseline="-25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lnθi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72880386040503E-2"/>
                  <c:y val="-0.38702705380004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Sheet1!$D$7:$D$56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Sheet1!$F$7:$F$56</c:f>
              <c:numCache>
                <c:formatCode>General</c:formatCode>
                <c:ptCount val="50"/>
                <c:pt idx="0">
                  <c:v>4.7957905455967413</c:v>
                </c:pt>
                <c:pt idx="1">
                  <c:v>4.7621739347977563</c:v>
                </c:pt>
                <c:pt idx="2">
                  <c:v>4.7535901911063645</c:v>
                </c:pt>
                <c:pt idx="3">
                  <c:v>4.7449321283632502</c:v>
                </c:pt>
                <c:pt idx="4">
                  <c:v>4.7361984483944957</c:v>
                </c:pt>
                <c:pt idx="5">
                  <c:v>4.7273878187123408</c:v>
                </c:pt>
                <c:pt idx="6">
                  <c:v>4.7184988712950942</c:v>
                </c:pt>
                <c:pt idx="7">
                  <c:v>4.7095302013123339</c:v>
                </c:pt>
                <c:pt idx="8">
                  <c:v>4.7004803657924166</c:v>
                </c:pt>
                <c:pt idx="9">
                  <c:v>4.6913478822291435</c:v>
                </c:pt>
                <c:pt idx="10">
                  <c:v>4.6634390941120669</c:v>
                </c:pt>
                <c:pt idx="11">
                  <c:v>4.6539603501575231</c:v>
                </c:pt>
                <c:pt idx="12">
                  <c:v>4.6443908991413725</c:v>
                </c:pt>
                <c:pt idx="13">
                  <c:v>4.6443908991413725</c:v>
                </c:pt>
                <c:pt idx="14">
                  <c:v>4.6249728132842707</c:v>
                </c:pt>
                <c:pt idx="15">
                  <c:v>4.6249728132842707</c:v>
                </c:pt>
                <c:pt idx="16">
                  <c:v>4.6151205168412597</c:v>
                </c:pt>
                <c:pt idx="17">
                  <c:v>4.6051701859880918</c:v>
                </c:pt>
                <c:pt idx="18">
                  <c:v>4.5951198501345898</c:v>
                </c:pt>
                <c:pt idx="19">
                  <c:v>4.5849674786705723</c:v>
                </c:pt>
                <c:pt idx="20">
                  <c:v>4.5849674786705723</c:v>
                </c:pt>
                <c:pt idx="21">
                  <c:v>4.5747109785033828</c:v>
                </c:pt>
                <c:pt idx="22">
                  <c:v>4.5643481914678361</c:v>
                </c:pt>
                <c:pt idx="23">
                  <c:v>4.5538768916005408</c:v>
                </c:pt>
                <c:pt idx="24">
                  <c:v>4.5432947822700038</c:v>
                </c:pt>
                <c:pt idx="25">
                  <c:v>4.5432947822700038</c:v>
                </c:pt>
                <c:pt idx="26">
                  <c:v>4.5325994931532563</c:v>
                </c:pt>
                <c:pt idx="27">
                  <c:v>4.5217885770490405</c:v>
                </c:pt>
                <c:pt idx="28">
                  <c:v>4.5108595065168497</c:v>
                </c:pt>
                <c:pt idx="29">
                  <c:v>4.499809670330265</c:v>
                </c:pt>
                <c:pt idx="30">
                  <c:v>4.4886363697321396</c:v>
                </c:pt>
                <c:pt idx="31">
                  <c:v>4.4773368144782069</c:v>
                </c:pt>
                <c:pt idx="32">
                  <c:v>4.4659081186545837</c:v>
                </c:pt>
                <c:pt idx="33">
                  <c:v>4.4543472962535073</c:v>
                </c:pt>
                <c:pt idx="34">
                  <c:v>4.4426512564903167</c:v>
                </c:pt>
                <c:pt idx="35">
                  <c:v>4.4308167988433134</c:v>
                </c:pt>
                <c:pt idx="36">
                  <c:v>4.4308167988433134</c:v>
                </c:pt>
                <c:pt idx="37">
                  <c:v>4.4188406077965983</c:v>
                </c:pt>
                <c:pt idx="38">
                  <c:v>4.4067192472642533</c:v>
                </c:pt>
                <c:pt idx="39">
                  <c:v>4.3944491546724391</c:v>
                </c:pt>
                <c:pt idx="40">
                  <c:v>4.3820266346738812</c:v>
                </c:pt>
                <c:pt idx="41">
                  <c:v>4.3820266346738812</c:v>
                </c:pt>
                <c:pt idx="42">
                  <c:v>4.3694478524670215</c:v>
                </c:pt>
                <c:pt idx="43">
                  <c:v>4.3567088266895917</c:v>
                </c:pt>
                <c:pt idx="44">
                  <c:v>4.3567088266895917</c:v>
                </c:pt>
                <c:pt idx="45">
                  <c:v>4.3438054218536841</c:v>
                </c:pt>
                <c:pt idx="46">
                  <c:v>4.3307333402863311</c:v>
                </c:pt>
                <c:pt idx="47">
                  <c:v>4.3174881135363101</c:v>
                </c:pt>
                <c:pt idx="48">
                  <c:v>4.3040650932041702</c:v>
                </c:pt>
                <c:pt idx="49">
                  <c:v>4.3040650932041702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B-4F0D-AE5C-788B677F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68464"/>
        <c:axId val="952051408"/>
      </c:scatterChart>
      <c:valAx>
        <c:axId val="95206846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051408"/>
        <c:crosses val="autoZero"/>
        <c:crossBetween val="midCat"/>
      </c:valAx>
      <c:valAx>
        <c:axId val="9520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ln</a:t>
                </a:r>
                <a:r>
                  <a:rPr lang="el-GR" altLang="zh-CN" sz="1800" b="0" i="0" baseline="0">
                    <a:effectLst/>
                  </a:rPr>
                  <a:t>θ</a:t>
                </a:r>
                <a:r>
                  <a:rPr lang="en-US" altLang="zh-CN" sz="1800" b="0" i="0" baseline="-25000">
                    <a:effectLst/>
                  </a:rPr>
                  <a:t>i</a:t>
                </a:r>
                <a:endParaRPr lang="zh-CN" altLang="zh-CN" baseline="-25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42591509333049E-2"/>
              <c:y val="0.44541733028596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0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16141732283462E-2"/>
                  <c:y val="-0.36082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Sheet1!$B$7:$B$56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Sheet1!$C$7:$C$56</c:f>
              <c:numCache>
                <c:formatCode>General</c:formatCode>
                <c:ptCount val="50"/>
                <c:pt idx="0">
                  <c:v>4795.7905455967411</c:v>
                </c:pt>
                <c:pt idx="1">
                  <c:v>4762.1739347977564</c:v>
                </c:pt>
                <c:pt idx="2">
                  <c:v>4753.5901911063647</c:v>
                </c:pt>
                <c:pt idx="3">
                  <c:v>4744.9321283632498</c:v>
                </c:pt>
                <c:pt idx="4">
                  <c:v>4736.1984483944952</c:v>
                </c:pt>
                <c:pt idx="5">
                  <c:v>4727.387818712341</c:v>
                </c:pt>
                <c:pt idx="6">
                  <c:v>4718.4988712950944</c:v>
                </c:pt>
                <c:pt idx="7">
                  <c:v>4709.5302013123337</c:v>
                </c:pt>
                <c:pt idx="8">
                  <c:v>4700.4803657924167</c:v>
                </c:pt>
                <c:pt idx="9">
                  <c:v>4691.3478822291436</c:v>
                </c:pt>
                <c:pt idx="10">
                  <c:v>4663.4390941120673</c:v>
                </c:pt>
                <c:pt idx="11">
                  <c:v>4653.960350157523</c:v>
                </c:pt>
                <c:pt idx="12">
                  <c:v>4644.3908991413728</c:v>
                </c:pt>
                <c:pt idx="13">
                  <c:v>4644.3908991413728</c:v>
                </c:pt>
                <c:pt idx="14">
                  <c:v>4624.9728132842711</c:v>
                </c:pt>
                <c:pt idx="15">
                  <c:v>4624.9728132842711</c:v>
                </c:pt>
                <c:pt idx="16">
                  <c:v>4615.1205168412598</c:v>
                </c:pt>
                <c:pt idx="17">
                  <c:v>4605.1701859880914</c:v>
                </c:pt>
                <c:pt idx="18">
                  <c:v>4595.1198501345898</c:v>
                </c:pt>
                <c:pt idx="19">
                  <c:v>4584.9674786705727</c:v>
                </c:pt>
                <c:pt idx="20">
                  <c:v>4584.9674786705727</c:v>
                </c:pt>
                <c:pt idx="21">
                  <c:v>4574.7109785033826</c:v>
                </c:pt>
                <c:pt idx="22">
                  <c:v>4564.3481914678359</c:v>
                </c:pt>
                <c:pt idx="23">
                  <c:v>4553.8768916005411</c:v>
                </c:pt>
                <c:pt idx="24">
                  <c:v>4543.2947822700035</c:v>
                </c:pt>
                <c:pt idx="25">
                  <c:v>4543.2947822700035</c:v>
                </c:pt>
                <c:pt idx="26">
                  <c:v>4532.5994931532559</c:v>
                </c:pt>
                <c:pt idx="27">
                  <c:v>4521.7885770490402</c:v>
                </c:pt>
                <c:pt idx="28">
                  <c:v>4510.8595065168502</c:v>
                </c:pt>
                <c:pt idx="29">
                  <c:v>4499.8096703302654</c:v>
                </c:pt>
                <c:pt idx="30">
                  <c:v>4488.6363697321394</c:v>
                </c:pt>
                <c:pt idx="31">
                  <c:v>4477.3368144782071</c:v>
                </c:pt>
                <c:pt idx="32">
                  <c:v>4465.9081186545836</c:v>
                </c:pt>
                <c:pt idx="33">
                  <c:v>4454.347296253507</c:v>
                </c:pt>
                <c:pt idx="34">
                  <c:v>4442.6512564903169</c:v>
                </c:pt>
                <c:pt idx="35">
                  <c:v>4430.8167988433133</c:v>
                </c:pt>
                <c:pt idx="36">
                  <c:v>4430.8167988433133</c:v>
                </c:pt>
                <c:pt idx="37">
                  <c:v>4418.8406077965983</c:v>
                </c:pt>
                <c:pt idx="38">
                  <c:v>4406.7192472642537</c:v>
                </c:pt>
                <c:pt idx="39">
                  <c:v>4394.4491546724394</c:v>
                </c:pt>
                <c:pt idx="40">
                  <c:v>4382.0266346738808</c:v>
                </c:pt>
                <c:pt idx="41">
                  <c:v>4382.0266346738808</c:v>
                </c:pt>
                <c:pt idx="42">
                  <c:v>4369.4478524670212</c:v>
                </c:pt>
                <c:pt idx="43">
                  <c:v>4356.7088266895917</c:v>
                </c:pt>
                <c:pt idx="44">
                  <c:v>4356.7088266895917</c:v>
                </c:pt>
                <c:pt idx="45">
                  <c:v>4343.8054218536845</c:v>
                </c:pt>
                <c:pt idx="46">
                  <c:v>4330.7333402863314</c:v>
                </c:pt>
                <c:pt idx="47">
                  <c:v>4317.4881135363103</c:v>
                </c:pt>
                <c:pt idx="48">
                  <c:v>4304.0650932041699</c:v>
                </c:pt>
                <c:pt idx="49">
                  <c:v>4304.0650932041699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957-80D9-A9ABC1ED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10688"/>
        <c:axId val="761913600"/>
      </c:scatterChart>
      <c:valAx>
        <c:axId val="7619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13600"/>
        <c:crosses val="autoZero"/>
        <c:crossBetween val="midCat"/>
      </c:valAx>
      <c:valAx>
        <c:axId val="761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次数</a:t>
            </a:r>
            <a:r>
              <a:rPr lang="en-US" altLang="zh-CN" sz="1800" b="0" i="0" baseline="0">
                <a:effectLst/>
              </a:rPr>
              <a:t>i</a:t>
            </a:r>
            <a:r>
              <a:rPr lang="zh-CN" altLang="zh-CN" sz="1800" b="0" i="0" baseline="0">
                <a:effectLst/>
              </a:rPr>
              <a:t>与</a:t>
            </a:r>
            <a:r>
              <a:rPr lang="en-US" altLang="zh-CN" sz="1800" b="0" i="0" baseline="0">
                <a:effectLst/>
              </a:rPr>
              <a:t>ln</a:t>
            </a:r>
            <a:r>
              <a:rPr lang="el-GR" altLang="zh-CN" sz="1800" b="0" i="0" baseline="0">
                <a:effectLst/>
              </a:rPr>
              <a:t>θ</a:t>
            </a:r>
            <a:r>
              <a:rPr lang="en-US" altLang="zh-CN" sz="1800" b="0" i="0" baseline="-25000">
                <a:effectLst/>
              </a:rPr>
              <a:t>i</a:t>
            </a:r>
            <a:r>
              <a:rPr lang="zh-CN" altLang="zh-CN" sz="1800" b="0" i="0" baseline="0">
                <a:effectLst/>
              </a:rPr>
              <a:t>关系图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56474190726157E-2"/>
                  <c:y val="-0.31177602799650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Sheet1!$G$87:$G$98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Sheet1!$I$87:$I$98</c:f>
              <c:numCache>
                <c:formatCode>General</c:formatCode>
                <c:ptCount val="12"/>
                <c:pt idx="0">
                  <c:v>4.8828019225863706</c:v>
                </c:pt>
                <c:pt idx="1">
                  <c:v>4.7621739347977563</c:v>
                </c:pt>
                <c:pt idx="2">
                  <c:v>4.6443908991413725</c:v>
                </c:pt>
                <c:pt idx="3">
                  <c:v>4.5217885770490405</c:v>
                </c:pt>
                <c:pt idx="4">
                  <c:v>4.4067192472642533</c:v>
                </c:pt>
                <c:pt idx="5">
                  <c:v>4.2766661190160553</c:v>
                </c:pt>
                <c:pt idx="6">
                  <c:v>4.1588830833596715</c:v>
                </c:pt>
                <c:pt idx="7">
                  <c:v>4.0253516907351496</c:v>
                </c:pt>
                <c:pt idx="8">
                  <c:v>3.912023005428146</c:v>
                </c:pt>
                <c:pt idx="9">
                  <c:v>3.784189633918261</c:v>
                </c:pt>
                <c:pt idx="10">
                  <c:v>3.6375861597263857</c:v>
                </c:pt>
                <c:pt idx="11">
                  <c:v>3.5263605246161616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2A-9204-6505664E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73456"/>
        <c:axId val="952070960"/>
      </c:scatterChart>
      <c:valAx>
        <c:axId val="952073456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200" b="0" i="0" baseline="0">
                    <a:effectLst/>
                  </a:rPr>
                  <a:t>次数</a:t>
                </a:r>
                <a:r>
                  <a:rPr lang="en-US" altLang="zh-CN" sz="1200" b="0" i="0" baseline="0">
                    <a:effectLst/>
                  </a:rPr>
                  <a:t>i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070960"/>
        <c:crosses val="autoZero"/>
        <c:crossBetween val="midCat"/>
      </c:valAx>
      <c:valAx>
        <c:axId val="95207096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ln</a:t>
                </a:r>
                <a:r>
                  <a:rPr lang="el-GR" altLang="zh-CN" sz="1800" b="0" i="0" baseline="0">
                    <a:effectLst/>
                  </a:rPr>
                  <a:t>θ</a:t>
                </a:r>
                <a:r>
                  <a:rPr lang="en-US" altLang="zh-CN" sz="1800" b="0" i="0" baseline="-25000">
                    <a:effectLst/>
                  </a:rPr>
                  <a:t>i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0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次数</a:t>
            </a:r>
            <a:r>
              <a:rPr lang="en-US" altLang="zh-CN" sz="1800" b="0" i="0" baseline="0">
                <a:effectLst/>
              </a:rPr>
              <a:t>i</a:t>
            </a:r>
            <a:r>
              <a:rPr lang="zh-CN" altLang="zh-CN" sz="1800" b="0" i="0" baseline="0">
                <a:effectLst/>
              </a:rPr>
              <a:t>与</a:t>
            </a:r>
            <a:r>
              <a:rPr lang="en-US" altLang="zh-CN" sz="1800" b="0" i="0" baseline="0">
                <a:effectLst/>
              </a:rPr>
              <a:t>ln</a:t>
            </a:r>
            <a:r>
              <a:rPr lang="el-GR" altLang="zh-CN" sz="1800" b="0" i="0" baseline="0">
                <a:effectLst/>
              </a:rPr>
              <a:t>θ</a:t>
            </a:r>
            <a:r>
              <a:rPr lang="en-US" altLang="zh-CN" sz="1800" b="0" i="0" baseline="-25000">
                <a:effectLst/>
              </a:rPr>
              <a:t>i</a:t>
            </a:r>
            <a:r>
              <a:rPr lang="zh-CN" altLang="zh-CN" sz="1800" b="0" i="0" baseline="0">
                <a:effectLst/>
              </a:rPr>
              <a:t>关系图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20297462817151E-3"/>
                  <c:y val="-0.28822652376786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Sheet1!$M$87:$M$98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Sheet1!$O$87:$O$98</c:f>
              <c:numCache>
                <c:formatCode>General</c:formatCode>
                <c:ptCount val="12"/>
                <c:pt idx="0">
                  <c:v>4.836281906951478</c:v>
                </c:pt>
                <c:pt idx="1">
                  <c:v>4.6913478822291435</c:v>
                </c:pt>
                <c:pt idx="2">
                  <c:v>4.2766661190160553</c:v>
                </c:pt>
                <c:pt idx="3">
                  <c:v>4.0943445622221004</c:v>
                </c:pt>
                <c:pt idx="4">
                  <c:v>3.9318256327243257</c:v>
                </c:pt>
                <c:pt idx="5">
                  <c:v>3.7376696182833684</c:v>
                </c:pt>
                <c:pt idx="6">
                  <c:v>3.5835189384561099</c:v>
                </c:pt>
                <c:pt idx="7">
                  <c:v>3.4011973816621555</c:v>
                </c:pt>
                <c:pt idx="8">
                  <c:v>3.2188758248682006</c:v>
                </c:pt>
                <c:pt idx="9">
                  <c:v>3.044522437723423</c:v>
                </c:pt>
                <c:pt idx="10">
                  <c:v>2.8903717578961645</c:v>
                </c:pt>
                <c:pt idx="11">
                  <c:v>2.7080502011022101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1-462D-A2A3-48EE117A8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23584"/>
        <c:axId val="761901120"/>
      </c:scatterChart>
      <c:valAx>
        <c:axId val="761923584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  <a:r>
                  <a:rPr lang="en-US" altLang="zh-CN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01120"/>
        <c:crosses val="autoZero"/>
        <c:crossBetween val="midCat"/>
      </c:valAx>
      <c:valAx>
        <c:axId val="7619011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ln</a:t>
                </a:r>
                <a:r>
                  <a:rPr lang="el-GR" altLang="zh-CN" sz="1800" b="0" i="0" baseline="0">
                    <a:effectLst/>
                  </a:rPr>
                  <a:t>θ</a:t>
                </a:r>
                <a:r>
                  <a:rPr lang="en-US" altLang="zh-CN" sz="1800" b="0" i="0" baseline="-25000">
                    <a:effectLst/>
                  </a:rPr>
                  <a:t>i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阻尼状态：2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Sheet1!$AN$144:$AN$155</c:f>
              <c:numCache>
                <c:formatCode>General</c:formatCode>
                <c:ptCount val="12"/>
                <c:pt idx="0">
                  <c:v>1.0546245116903783</c:v>
                </c:pt>
                <c:pt idx="1">
                  <c:v>1.0481720163775206</c:v>
                </c:pt>
                <c:pt idx="2">
                  <c:v>1.0396905165821531</c:v>
                </c:pt>
                <c:pt idx="3">
                  <c:v>1.031345174643032</c:v>
                </c:pt>
                <c:pt idx="4">
                  <c:v>1.0272225423659782</c:v>
                </c:pt>
                <c:pt idx="5">
                  <c:v>1.0258556461020181</c:v>
                </c:pt>
                <c:pt idx="6">
                  <c:v>1.0231327379504533</c:v>
                </c:pt>
                <c:pt idx="7">
                  <c:v>1.0157187326029862</c:v>
                </c:pt>
                <c:pt idx="8">
                  <c:v>1.0064367076314185</c:v>
                </c:pt>
                <c:pt idx="9">
                  <c:v>0.99926185099891984</c:v>
                </c:pt>
                <c:pt idx="10">
                  <c:v>0.99346716242998256</c:v>
                </c:pt>
                <c:pt idx="11">
                  <c:v>0.98837245903290571</c:v>
                </c:pt>
              </c:numCache>
            </c:numRef>
          </c:xVal>
          <c:yVal>
            <c:numRef>
              <c:f>Sheet1!$AO$144:$AO$155</c:f>
              <c:numCache>
                <c:formatCode>General</c:formatCode>
                <c:ptCount val="12"/>
                <c:pt idx="0">
                  <c:v>56</c:v>
                </c:pt>
                <c:pt idx="1">
                  <c:v>72</c:v>
                </c:pt>
                <c:pt idx="2">
                  <c:v>101</c:v>
                </c:pt>
                <c:pt idx="3">
                  <c:v>140</c:v>
                </c:pt>
                <c:pt idx="4">
                  <c:v>143</c:v>
                </c:pt>
                <c:pt idx="5">
                  <c:v>147</c:v>
                </c:pt>
                <c:pt idx="6">
                  <c:v>143</c:v>
                </c:pt>
                <c:pt idx="7">
                  <c:v>121</c:v>
                </c:pt>
                <c:pt idx="8">
                  <c:v>100</c:v>
                </c:pt>
                <c:pt idx="9">
                  <c:v>75</c:v>
                </c:pt>
                <c:pt idx="10">
                  <c:v>68</c:v>
                </c:pt>
                <c:pt idx="1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3-4C52-A758-1902BADA6DA4}"/>
            </c:ext>
          </c:extLst>
        </c:ser>
        <c:ser>
          <c:idx val="1"/>
          <c:order val="1"/>
          <c:tx>
            <c:v>阻尼状态：3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Sheet1!$BD$146:$BD$157</c:f>
              <c:numCache>
                <c:formatCode>General</c:formatCode>
                <c:ptCount val="12"/>
                <c:pt idx="0">
                  <c:v>1.0730616584988106</c:v>
                </c:pt>
                <c:pt idx="1">
                  <c:v>1.0619915588581765</c:v>
                </c:pt>
                <c:pt idx="2">
                  <c:v>1.0576272099861566</c:v>
                </c:pt>
                <c:pt idx="3">
                  <c:v>1.0461624163819705</c:v>
                </c:pt>
                <c:pt idx="4">
                  <c:v>1.0370286948151701</c:v>
                </c:pt>
                <c:pt idx="5">
                  <c:v>1.0260038050364044</c:v>
                </c:pt>
                <c:pt idx="6">
                  <c:v>1.0246421543329718</c:v>
                </c:pt>
                <c:pt idx="7">
                  <c:v>1.0239626834083477</c:v>
                </c:pt>
                <c:pt idx="8">
                  <c:v>1.0178877564797553</c:v>
                </c:pt>
                <c:pt idx="9">
                  <c:v>1.007921492545554</c:v>
                </c:pt>
                <c:pt idx="10">
                  <c:v>1.0007360509266292</c:v>
                </c:pt>
                <c:pt idx="11">
                  <c:v>0.99493281351790486</c:v>
                </c:pt>
              </c:numCache>
            </c:numRef>
          </c:xVal>
          <c:yVal>
            <c:numRef>
              <c:f>Sheet1!$BE$146:$BE$157</c:f>
              <c:numCache>
                <c:formatCode>General</c:formatCode>
                <c:ptCount val="12"/>
                <c:pt idx="0">
                  <c:v>40</c:v>
                </c:pt>
                <c:pt idx="1">
                  <c:v>46</c:v>
                </c:pt>
                <c:pt idx="2">
                  <c:v>60</c:v>
                </c:pt>
                <c:pt idx="3">
                  <c:v>71</c:v>
                </c:pt>
                <c:pt idx="4">
                  <c:v>97</c:v>
                </c:pt>
                <c:pt idx="5">
                  <c:v>114</c:v>
                </c:pt>
                <c:pt idx="6">
                  <c:v>114</c:v>
                </c:pt>
                <c:pt idx="7">
                  <c:v>113</c:v>
                </c:pt>
                <c:pt idx="8">
                  <c:v>103</c:v>
                </c:pt>
                <c:pt idx="9">
                  <c:v>84</c:v>
                </c:pt>
                <c:pt idx="10">
                  <c:v>72</c:v>
                </c:pt>
                <c:pt idx="1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3-4C52-A758-1902BADA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34432"/>
        <c:axId val="980729856"/>
      </c:scatterChart>
      <c:valAx>
        <c:axId val="9807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ω</a:t>
                </a:r>
                <a:r>
                  <a:rPr lang="en-US" altLang="zh-CN"/>
                  <a:t>/</a:t>
                </a:r>
                <a:r>
                  <a:rPr lang="el-GR" altLang="zh-CN"/>
                  <a:t>ω</a:t>
                </a:r>
                <a:r>
                  <a:rPr lang="en-US" altLang="zh-CN" baseline="-25000"/>
                  <a:t>0</a:t>
                </a:r>
                <a:endParaRPr lang="zh-CN" alt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29856"/>
        <c:crosses val="autoZero"/>
        <c:crossBetween val="midCat"/>
      </c:valAx>
      <c:valAx>
        <c:axId val="980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振幅</a:t>
                </a:r>
                <a:r>
                  <a:rPr lang="en-US" altLang="zh-CN"/>
                  <a:t>θ</a:t>
                </a:r>
                <a:r>
                  <a:rPr lang="en-US" altLang="zh-CN" baseline="-25000"/>
                  <a:t>i</a:t>
                </a:r>
                <a:endParaRPr lang="zh-CN" alt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阻尼状态：2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Sheet1!$AN$162:$AN$173</c:f>
              <c:numCache>
                <c:formatCode>General</c:formatCode>
                <c:ptCount val="12"/>
                <c:pt idx="0">
                  <c:v>1.0546245116903783</c:v>
                </c:pt>
                <c:pt idx="1">
                  <c:v>1.0481720163775206</c:v>
                </c:pt>
                <c:pt idx="2">
                  <c:v>1.0396905165821531</c:v>
                </c:pt>
                <c:pt idx="3">
                  <c:v>1.031345174643032</c:v>
                </c:pt>
                <c:pt idx="4">
                  <c:v>1.0272225423659782</c:v>
                </c:pt>
                <c:pt idx="5">
                  <c:v>1.0258556461020181</c:v>
                </c:pt>
                <c:pt idx="6">
                  <c:v>1.0231327379504533</c:v>
                </c:pt>
                <c:pt idx="7">
                  <c:v>1.0157187326029862</c:v>
                </c:pt>
                <c:pt idx="8">
                  <c:v>1.0064367076314185</c:v>
                </c:pt>
                <c:pt idx="9">
                  <c:v>0.99926185099891984</c:v>
                </c:pt>
                <c:pt idx="10">
                  <c:v>0.99346716242998256</c:v>
                </c:pt>
                <c:pt idx="11">
                  <c:v>0.98837245903290571</c:v>
                </c:pt>
              </c:numCache>
            </c:numRef>
          </c:xVal>
          <c:yVal>
            <c:numRef>
              <c:f>Sheet1!$AO$162:$AO$173</c:f>
              <c:numCache>
                <c:formatCode>0.0_ </c:formatCode>
                <c:ptCount val="12"/>
                <c:pt idx="0">
                  <c:v>153.75</c:v>
                </c:pt>
                <c:pt idx="1">
                  <c:v>147.5</c:v>
                </c:pt>
                <c:pt idx="2">
                  <c:v>134</c:v>
                </c:pt>
                <c:pt idx="3">
                  <c:v>109.75</c:v>
                </c:pt>
                <c:pt idx="4">
                  <c:v>93.5</c:v>
                </c:pt>
                <c:pt idx="5">
                  <c:v>90</c:v>
                </c:pt>
                <c:pt idx="6">
                  <c:v>74.75</c:v>
                </c:pt>
                <c:pt idx="7">
                  <c:v>54.25</c:v>
                </c:pt>
                <c:pt idx="8">
                  <c:v>40.5</c:v>
                </c:pt>
                <c:pt idx="9">
                  <c:v>31</c:v>
                </c:pt>
                <c:pt idx="10">
                  <c:v>25.5</c:v>
                </c:pt>
                <c:pt idx="1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EBD-987C-B2FC165248F9}"/>
            </c:ext>
          </c:extLst>
        </c:ser>
        <c:ser>
          <c:idx val="1"/>
          <c:order val="1"/>
          <c:tx>
            <c:v>阻尼状态：3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Sheet1!$AU$181:$AU$192</c:f>
              <c:numCache>
                <c:formatCode>General</c:formatCode>
                <c:ptCount val="12"/>
                <c:pt idx="0">
                  <c:v>1.0730616584988106</c:v>
                </c:pt>
                <c:pt idx="1">
                  <c:v>1.0619915588581765</c:v>
                </c:pt>
                <c:pt idx="2">
                  <c:v>1.0576272099861566</c:v>
                </c:pt>
                <c:pt idx="3">
                  <c:v>1.0461624163819705</c:v>
                </c:pt>
                <c:pt idx="4">
                  <c:v>1.0370286948151701</c:v>
                </c:pt>
                <c:pt idx="5">
                  <c:v>1.0260038050364044</c:v>
                </c:pt>
                <c:pt idx="6">
                  <c:v>1.0246421543329718</c:v>
                </c:pt>
                <c:pt idx="7">
                  <c:v>1.0239626834083477</c:v>
                </c:pt>
                <c:pt idx="8">
                  <c:v>1.0178877564797553</c:v>
                </c:pt>
                <c:pt idx="9">
                  <c:v>1.007921492545554</c:v>
                </c:pt>
                <c:pt idx="10">
                  <c:v>1.0007360509266292</c:v>
                </c:pt>
                <c:pt idx="11">
                  <c:v>0.99493281351790486</c:v>
                </c:pt>
              </c:numCache>
            </c:numRef>
          </c:xVal>
          <c:yVal>
            <c:numRef>
              <c:f>Sheet1!$AV$181:$AV$192</c:f>
              <c:numCache>
                <c:formatCode>0.0_ </c:formatCode>
                <c:ptCount val="12"/>
                <c:pt idx="0">
                  <c:v>157</c:v>
                </c:pt>
                <c:pt idx="1">
                  <c:v>152.5</c:v>
                </c:pt>
                <c:pt idx="2">
                  <c:v>147.5</c:v>
                </c:pt>
                <c:pt idx="3">
                  <c:v>136.5</c:v>
                </c:pt>
                <c:pt idx="4">
                  <c:v>120</c:v>
                </c:pt>
                <c:pt idx="5">
                  <c:v>90</c:v>
                </c:pt>
                <c:pt idx="6">
                  <c:v>84.75</c:v>
                </c:pt>
                <c:pt idx="7">
                  <c:v>82</c:v>
                </c:pt>
                <c:pt idx="8">
                  <c:v>62</c:v>
                </c:pt>
                <c:pt idx="9">
                  <c:v>46</c:v>
                </c:pt>
                <c:pt idx="10">
                  <c:v>35.5</c:v>
                </c:pt>
                <c:pt idx="11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F-4EBD-987C-B2FC1652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13216"/>
        <c:axId val="980734848"/>
      </c:scatterChart>
      <c:valAx>
        <c:axId val="9807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ω/ω0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34848"/>
        <c:crosses val="autoZero"/>
        <c:crossBetween val="midCat"/>
      </c:valAx>
      <c:valAx>
        <c:axId val="980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  <a:r>
                  <a:rPr lang="en-US" altLang="zh-CN"/>
                  <a:t>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1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600100</xdr:colOff>
      <xdr:row>3</xdr:row>
      <xdr:rowOff>111195</xdr:rowOff>
    </xdr:from>
    <xdr:to>
      <xdr:col>21</xdr:col>
      <xdr:colOff>411981</xdr:colOff>
      <xdr:row>30</xdr:row>
      <xdr:rowOff>61431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4BA05C-16DA-276A-1C57-11140B56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89898</xdr:colOff>
      <xdr:row>34</xdr:row>
      <xdr:rowOff>78552</xdr:rowOff>
    </xdr:from>
    <xdr:to>
      <xdr:col>14</xdr:col>
      <xdr:colOff>129497</xdr:colOff>
      <xdr:row>49</xdr:row>
      <xdr:rowOff>172947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68260C-BF84-10AE-4D9F-9ABBE4519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101</xdr:row>
      <xdr:rowOff>3637</xdr:rowOff>
    </xdr:from>
    <xdr:to>
      <xdr:col>7</xdr:col>
      <xdr:colOff>39598</xdr:colOff>
      <xdr:row>116</xdr:row>
      <xdr:rowOff>98031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B57522-F4C7-B5A9-0C51-50B5192FD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218326</xdr:colOff>
      <xdr:row>99</xdr:row>
      <xdr:rowOff>164171</xdr:rowOff>
    </xdr:from>
    <xdr:to>
      <xdr:col>16</xdr:col>
      <xdr:colOff>257925</xdr:colOff>
      <xdr:row>115</xdr:row>
      <xdr:rowOff>81978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09233BD-7E57-9E9A-9D4B-D3E970D9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595312</xdr:colOff>
      <xdr:row>140</xdr:row>
      <xdr:rowOff>63952</xdr:rowOff>
    </xdr:from>
    <xdr:to>
      <xdr:col>50</xdr:col>
      <xdr:colOff>642937</xdr:colOff>
      <xdr:row>155</xdr:row>
      <xdr:rowOff>153759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45F2052-34FE-6136-5FE9-080E9AFB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520472</xdr:colOff>
      <xdr:row>157</xdr:row>
      <xdr:rowOff>131989</xdr:rowOff>
    </xdr:from>
    <xdr:to>
      <xdr:col>50</xdr:col>
      <xdr:colOff>568097</xdr:colOff>
      <xdr:row>173</xdr:row>
      <xdr:rowOff>24493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6F992B7-541D-4D7A-4506-56DD1435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BN197"/>
  <sheetViews>
    <sheetView tabSelected="1" topLeftCell="AQ135" zoomScale="70" zoomScaleNormal="70" workbookViewId="0">
      <selection activeCell="BA175" sqref="BA175"/>
    </sheetView>
  </sheetViews>
  <sheetFormatPr defaultRowHeight="13.9" x14ac:dyDescent="0.4"/>
  <cols>
    <col min="12" max="12" width="12.73046875" customWidth="1"/>
    <col min="13" max="13" width="11.19921875" customWidth="1"/>
  </cols>
  <sheetData>
    <row r="6" spans="2:17" ht="15.4" x14ac:dyDescent="0.5">
      <c r="D6" s="2" t="s">
        <v>2</v>
      </c>
      <c r="E6" s="2" t="s">
        <v>1</v>
      </c>
      <c r="F6" s="2" t="s">
        <v>3</v>
      </c>
      <c r="G6" s="2" t="s">
        <v>2</v>
      </c>
      <c r="H6" s="2" t="s">
        <v>1</v>
      </c>
      <c r="I6" s="2" t="s">
        <v>3</v>
      </c>
      <c r="J6" s="1"/>
      <c r="L6" s="3" t="s">
        <v>4</v>
      </c>
      <c r="M6" s="3" t="s">
        <v>5</v>
      </c>
      <c r="N6" s="3" t="s">
        <v>6</v>
      </c>
      <c r="O6" s="3" t="s">
        <v>7</v>
      </c>
      <c r="P6" s="3" t="s">
        <v>8</v>
      </c>
      <c r="Q6" s="3" t="s">
        <v>9</v>
      </c>
    </row>
    <row r="7" spans="2:17" x14ac:dyDescent="0.4">
      <c r="B7" s="2">
        <v>1</v>
      </c>
      <c r="C7">
        <f>F7*1000</f>
        <v>4795.7905455967411</v>
      </c>
      <c r="D7" s="2">
        <v>1</v>
      </c>
      <c r="E7" s="2">
        <v>121</v>
      </c>
      <c r="F7" s="2">
        <f>LN(E7)</f>
        <v>4.7957905455967413</v>
      </c>
      <c r="G7" s="2">
        <v>26</v>
      </c>
      <c r="H7" s="2">
        <v>94</v>
      </c>
      <c r="I7" s="2">
        <f>LN(H7)</f>
        <v>4.5432947822700038</v>
      </c>
      <c r="L7" s="2">
        <v>1</v>
      </c>
      <c r="M7" s="2">
        <f>I7-F7</f>
        <v>-0.25249576332673751</v>
      </c>
      <c r="N7" s="2">
        <f>I12-F12</f>
        <v>-0.23875144898020118</v>
      </c>
      <c r="O7" s="2">
        <f>I17-F17</f>
        <v>-0.23262229526875355</v>
      </c>
      <c r="P7" s="2">
        <f>I22-F22</f>
        <v>-0.24294617861038947</v>
      </c>
      <c r="Q7" s="2">
        <f>I27-F27</f>
        <v>-0.24116205681688818</v>
      </c>
    </row>
    <row r="8" spans="2:17" x14ac:dyDescent="0.4">
      <c r="B8" s="2">
        <v>2</v>
      </c>
      <c r="C8">
        <f t="shared" ref="C8:C56" si="0">F8*1000</f>
        <v>4762.1739347977564</v>
      </c>
      <c r="D8" s="2">
        <v>2</v>
      </c>
      <c r="E8" s="2">
        <v>117</v>
      </c>
      <c r="F8" s="2">
        <f>LN(E8)</f>
        <v>4.7621739347977563</v>
      </c>
      <c r="G8" s="2">
        <v>27</v>
      </c>
      <c r="H8" s="2">
        <v>93</v>
      </c>
      <c r="I8" s="2">
        <f t="shared" ref="I8:I31" si="1">LN(H8)</f>
        <v>4.5325994931532563</v>
      </c>
      <c r="L8" s="2">
        <v>2</v>
      </c>
      <c r="M8" s="2">
        <f t="shared" ref="M8:M11" si="2">I8-F8</f>
        <v>-0.22957444164450003</v>
      </c>
      <c r="N8" s="2">
        <f t="shared" ref="N8:N11" si="3">I13-F13</f>
        <v>-0.24116205681688729</v>
      </c>
      <c r="O8" s="2">
        <f t="shared" ref="O8:O11" si="4">I18-F18</f>
        <v>-0.22314355131420971</v>
      </c>
      <c r="P8" s="2">
        <f t="shared" ref="P8:P11" si="5">I23-F23</f>
        <v>-0.23309388216737847</v>
      </c>
      <c r="Q8" s="2">
        <f t="shared" ref="Q8:Q11" si="6">I28-F28</f>
        <v>-0.24397763821705176</v>
      </c>
    </row>
    <row r="9" spans="2:17" x14ac:dyDescent="0.4">
      <c r="B9" s="2">
        <v>3</v>
      </c>
      <c r="C9">
        <f t="shared" si="0"/>
        <v>4753.5901911063647</v>
      </c>
      <c r="D9" s="2">
        <v>3</v>
      </c>
      <c r="E9" s="2">
        <v>116</v>
      </c>
      <c r="F9" s="2">
        <f t="shared" ref="F9:F31" si="7">LN(E9)</f>
        <v>4.7535901911063645</v>
      </c>
      <c r="G9" s="2">
        <v>28</v>
      </c>
      <c r="H9" s="2">
        <v>92</v>
      </c>
      <c r="I9" s="2">
        <f t="shared" si="1"/>
        <v>4.5217885770490405</v>
      </c>
      <c r="L9" s="2">
        <v>3</v>
      </c>
      <c r="M9" s="2">
        <f t="shared" si="2"/>
        <v>-0.23180161405732402</v>
      </c>
      <c r="N9" s="2">
        <f t="shared" si="3"/>
        <v>-0.24362208265775021</v>
      </c>
      <c r="O9" s="2">
        <f t="shared" si="4"/>
        <v>-0.22555029134477422</v>
      </c>
      <c r="P9" s="2">
        <f t="shared" si="5"/>
        <v>-0.2357223335210703</v>
      </c>
      <c r="Q9" s="2">
        <f t="shared" si="6"/>
        <v>-0.24686007793152598</v>
      </c>
    </row>
    <row r="10" spans="2:17" x14ac:dyDescent="0.4">
      <c r="B10" s="2">
        <v>4</v>
      </c>
      <c r="C10">
        <f t="shared" si="0"/>
        <v>4744.9321283632498</v>
      </c>
      <c r="D10" s="2">
        <v>4</v>
      </c>
      <c r="E10" s="2">
        <v>115</v>
      </c>
      <c r="F10" s="2">
        <f t="shared" si="7"/>
        <v>4.7449321283632502</v>
      </c>
      <c r="G10" s="2">
        <v>29</v>
      </c>
      <c r="H10" s="2">
        <v>91</v>
      </c>
      <c r="I10" s="2">
        <f t="shared" si="1"/>
        <v>4.5108595065168497</v>
      </c>
      <c r="L10" s="2">
        <v>4</v>
      </c>
      <c r="M10" s="2">
        <f t="shared" si="2"/>
        <v>-0.23407262184640043</v>
      </c>
      <c r="N10" s="2">
        <f t="shared" si="3"/>
        <v>-0.24613306953890923</v>
      </c>
      <c r="O10" s="2">
        <f t="shared" si="4"/>
        <v>-0.23767165187711914</v>
      </c>
      <c r="P10" s="2">
        <f t="shared" si="5"/>
        <v>-0.23841102344499809</v>
      </c>
      <c r="Q10" s="2">
        <f t="shared" si="6"/>
        <v>-0.24981179839637058</v>
      </c>
    </row>
    <row r="11" spans="2:17" x14ac:dyDescent="0.4">
      <c r="B11" s="2">
        <v>5</v>
      </c>
      <c r="C11">
        <f t="shared" si="0"/>
        <v>4736.1984483944952</v>
      </c>
      <c r="D11" s="2">
        <v>5</v>
      </c>
      <c r="E11" s="2">
        <v>114</v>
      </c>
      <c r="F11" s="2">
        <f t="shared" si="7"/>
        <v>4.7361984483944957</v>
      </c>
      <c r="G11" s="2">
        <v>30</v>
      </c>
      <c r="H11" s="2">
        <v>90</v>
      </c>
      <c r="I11" s="2">
        <f t="shared" si="1"/>
        <v>4.499809670330265</v>
      </c>
      <c r="L11" s="2">
        <v>5</v>
      </c>
      <c r="M11" s="2">
        <f t="shared" si="2"/>
        <v>-0.23638877806423064</v>
      </c>
      <c r="N11" s="2">
        <f t="shared" si="3"/>
        <v>-0.24869662573882678</v>
      </c>
      <c r="O11" s="2">
        <f t="shared" si="4"/>
        <v>-0.23052365861183155</v>
      </c>
      <c r="P11" s="2">
        <f t="shared" si="5"/>
        <v>-0.22825865198098061</v>
      </c>
      <c r="Q11" s="2">
        <f t="shared" si="6"/>
        <v>-0.23922968906583364</v>
      </c>
    </row>
    <row r="12" spans="2:17" x14ac:dyDescent="0.4">
      <c r="B12" s="2">
        <v>6</v>
      </c>
      <c r="C12">
        <f t="shared" si="0"/>
        <v>4727.387818712341</v>
      </c>
      <c r="D12" s="2">
        <v>6</v>
      </c>
      <c r="E12" s="2">
        <v>113</v>
      </c>
      <c r="F12" s="2">
        <f t="shared" si="7"/>
        <v>4.7273878187123408</v>
      </c>
      <c r="G12" s="2">
        <v>31</v>
      </c>
      <c r="H12" s="2">
        <v>89</v>
      </c>
      <c r="I12" s="2">
        <f>LN(H12)</f>
        <v>4.4886363697321396</v>
      </c>
    </row>
    <row r="13" spans="2:17" x14ac:dyDescent="0.4">
      <c r="B13" s="2">
        <v>7</v>
      </c>
      <c r="C13">
        <f t="shared" si="0"/>
        <v>4718.4988712950944</v>
      </c>
      <c r="D13" s="2">
        <v>7</v>
      </c>
      <c r="E13" s="2">
        <v>112</v>
      </c>
      <c r="F13" s="2">
        <f t="shared" si="7"/>
        <v>4.7184988712950942</v>
      </c>
      <c r="G13" s="2">
        <v>32</v>
      </c>
      <c r="H13" s="2">
        <v>88</v>
      </c>
      <c r="I13" s="2">
        <f t="shared" si="1"/>
        <v>4.4773368144782069</v>
      </c>
    </row>
    <row r="14" spans="2:17" x14ac:dyDescent="0.4">
      <c r="B14" s="2">
        <v>8</v>
      </c>
      <c r="C14">
        <f t="shared" si="0"/>
        <v>4709.5302013123337</v>
      </c>
      <c r="D14" s="2">
        <v>8</v>
      </c>
      <c r="E14" s="2">
        <v>111</v>
      </c>
      <c r="F14" s="2">
        <f t="shared" si="7"/>
        <v>4.7095302013123339</v>
      </c>
      <c r="G14" s="2">
        <v>33</v>
      </c>
      <c r="H14" s="2">
        <v>87</v>
      </c>
      <c r="I14" s="2">
        <f t="shared" si="1"/>
        <v>4.4659081186545837</v>
      </c>
    </row>
    <row r="15" spans="2:17" x14ac:dyDescent="0.4">
      <c r="B15" s="2">
        <v>9</v>
      </c>
      <c r="C15">
        <f t="shared" si="0"/>
        <v>4700.4803657924167</v>
      </c>
      <c r="D15" s="2">
        <v>9</v>
      </c>
      <c r="E15" s="2">
        <v>110</v>
      </c>
      <c r="F15" s="2">
        <f t="shared" si="7"/>
        <v>4.7004803657924166</v>
      </c>
      <c r="G15" s="2">
        <v>34</v>
      </c>
      <c r="H15" s="2">
        <v>86</v>
      </c>
      <c r="I15" s="2">
        <f t="shared" si="1"/>
        <v>4.4543472962535073</v>
      </c>
    </row>
    <row r="16" spans="2:17" x14ac:dyDescent="0.4">
      <c r="B16" s="2">
        <v>10</v>
      </c>
      <c r="C16">
        <f t="shared" si="0"/>
        <v>4691.3478822291436</v>
      </c>
      <c r="D16" s="2">
        <v>10</v>
      </c>
      <c r="E16" s="2">
        <v>109</v>
      </c>
      <c r="F16" s="2">
        <f t="shared" si="7"/>
        <v>4.6913478822291435</v>
      </c>
      <c r="G16" s="2">
        <v>35</v>
      </c>
      <c r="H16" s="2">
        <v>85</v>
      </c>
      <c r="I16" s="2">
        <f t="shared" si="1"/>
        <v>4.4426512564903167</v>
      </c>
    </row>
    <row r="17" spans="2:20" x14ac:dyDescent="0.4">
      <c r="B17" s="2">
        <v>11</v>
      </c>
      <c r="C17">
        <f t="shared" si="0"/>
        <v>4663.4390941120673</v>
      </c>
      <c r="D17" s="2">
        <v>11</v>
      </c>
      <c r="E17" s="2">
        <v>106</v>
      </c>
      <c r="F17" s="2">
        <f t="shared" si="7"/>
        <v>4.6634390941120669</v>
      </c>
      <c r="G17" s="2">
        <v>36</v>
      </c>
      <c r="H17" s="2">
        <v>84</v>
      </c>
      <c r="I17" s="2">
        <f t="shared" si="1"/>
        <v>4.4308167988433134</v>
      </c>
      <c r="T17">
        <f>SUM(M7:Q11)</f>
        <v>-5.9516832812409426</v>
      </c>
    </row>
    <row r="18" spans="2:20" x14ac:dyDescent="0.4">
      <c r="B18" s="2">
        <v>12</v>
      </c>
      <c r="C18">
        <f t="shared" si="0"/>
        <v>4653.960350157523</v>
      </c>
      <c r="D18" s="2">
        <v>12</v>
      </c>
      <c r="E18" s="2">
        <v>105</v>
      </c>
      <c r="F18" s="2">
        <f t="shared" si="7"/>
        <v>4.6539603501575231</v>
      </c>
      <c r="G18" s="2">
        <v>37</v>
      </c>
      <c r="H18" s="2">
        <v>84</v>
      </c>
      <c r="I18" s="2">
        <f t="shared" si="1"/>
        <v>4.4308167988433134</v>
      </c>
      <c r="Q18">
        <f>STDEVPA(M7:Q11)</f>
        <v>7.5759094602936405E-3</v>
      </c>
    </row>
    <row r="19" spans="2:20" x14ac:dyDescent="0.4">
      <c r="B19" s="2">
        <v>13</v>
      </c>
      <c r="C19">
        <f t="shared" si="0"/>
        <v>4644.3908991413728</v>
      </c>
      <c r="D19" s="2">
        <v>13</v>
      </c>
      <c r="E19" s="2">
        <v>104</v>
      </c>
      <c r="F19" s="2">
        <f t="shared" si="7"/>
        <v>4.6443908991413725</v>
      </c>
      <c r="G19" s="2">
        <v>38</v>
      </c>
      <c r="H19" s="2">
        <v>83</v>
      </c>
      <c r="I19" s="2">
        <f t="shared" si="1"/>
        <v>4.4188406077965983</v>
      </c>
      <c r="Q19">
        <f>Q18/25</f>
        <v>3.0303637841174564E-4</v>
      </c>
      <c r="T19">
        <f>T17/625</f>
        <v>-9.5226932499855085E-3</v>
      </c>
    </row>
    <row r="20" spans="2:20" x14ac:dyDescent="0.4">
      <c r="B20" s="2">
        <v>14</v>
      </c>
      <c r="C20">
        <f t="shared" si="0"/>
        <v>4644.3908991413728</v>
      </c>
      <c r="D20" s="2">
        <v>14</v>
      </c>
      <c r="E20" s="2">
        <v>104</v>
      </c>
      <c r="F20" s="2">
        <f t="shared" si="7"/>
        <v>4.6443908991413725</v>
      </c>
      <c r="G20" s="2">
        <v>39</v>
      </c>
      <c r="H20" s="2">
        <v>82</v>
      </c>
      <c r="I20" s="2">
        <f t="shared" si="1"/>
        <v>4.4067192472642533</v>
      </c>
      <c r="M20">
        <f>(M7-R33)^2</f>
        <v>2.0817965220348297E-4</v>
      </c>
    </row>
    <row r="21" spans="2:20" x14ac:dyDescent="0.4">
      <c r="B21" s="2">
        <v>15</v>
      </c>
      <c r="C21">
        <f t="shared" si="0"/>
        <v>4624.9728132842711</v>
      </c>
      <c r="D21" s="2">
        <v>15</v>
      </c>
      <c r="E21" s="2">
        <v>102</v>
      </c>
      <c r="F21" s="2">
        <f t="shared" si="7"/>
        <v>4.6249728132842707</v>
      </c>
      <c r="G21" s="2">
        <v>40</v>
      </c>
      <c r="H21" s="2">
        <v>81</v>
      </c>
      <c r="I21" s="2">
        <f t="shared" si="1"/>
        <v>4.3944491546724391</v>
      </c>
    </row>
    <row r="22" spans="2:20" x14ac:dyDescent="0.4">
      <c r="B22" s="2">
        <v>16</v>
      </c>
      <c r="C22">
        <f t="shared" si="0"/>
        <v>4624.9728132842711</v>
      </c>
      <c r="D22" s="2">
        <v>16</v>
      </c>
      <c r="E22" s="2">
        <v>102</v>
      </c>
      <c r="F22" s="2">
        <f t="shared" si="7"/>
        <v>4.6249728132842707</v>
      </c>
      <c r="G22" s="2">
        <v>41</v>
      </c>
      <c r="H22" s="2">
        <v>80</v>
      </c>
      <c r="I22" s="2">
        <f t="shared" si="1"/>
        <v>4.3820266346738812</v>
      </c>
    </row>
    <row r="23" spans="2:20" x14ac:dyDescent="0.4">
      <c r="B23" s="2">
        <v>17</v>
      </c>
      <c r="C23">
        <f t="shared" si="0"/>
        <v>4615.1205168412598</v>
      </c>
      <c r="D23" s="2">
        <v>17</v>
      </c>
      <c r="E23" s="2">
        <v>101</v>
      </c>
      <c r="F23" s="2">
        <f t="shared" si="7"/>
        <v>4.6151205168412597</v>
      </c>
      <c r="G23" s="2">
        <v>42</v>
      </c>
      <c r="H23" s="2">
        <v>80</v>
      </c>
      <c r="I23" s="2">
        <f t="shared" si="1"/>
        <v>4.3820266346738812</v>
      </c>
    </row>
    <row r="24" spans="2:20" x14ac:dyDescent="0.4">
      <c r="B24" s="2">
        <v>18</v>
      </c>
      <c r="C24">
        <f t="shared" si="0"/>
        <v>4605.1701859880914</v>
      </c>
      <c r="D24" s="2">
        <v>18</v>
      </c>
      <c r="E24" s="2">
        <v>100</v>
      </c>
      <c r="F24" s="2">
        <f t="shared" si="7"/>
        <v>4.6051701859880918</v>
      </c>
      <c r="G24" s="2">
        <v>43</v>
      </c>
      <c r="H24" s="2">
        <v>79</v>
      </c>
      <c r="I24" s="2">
        <f t="shared" si="1"/>
        <v>4.3694478524670215</v>
      </c>
    </row>
    <row r="25" spans="2:20" x14ac:dyDescent="0.4">
      <c r="B25" s="2">
        <v>19</v>
      </c>
      <c r="C25">
        <f t="shared" si="0"/>
        <v>4595.1198501345898</v>
      </c>
      <c r="D25" s="2">
        <v>19</v>
      </c>
      <c r="E25" s="2">
        <v>99</v>
      </c>
      <c r="F25" s="2">
        <f t="shared" si="7"/>
        <v>4.5951198501345898</v>
      </c>
      <c r="G25" s="2">
        <v>44</v>
      </c>
      <c r="H25" s="2">
        <v>78</v>
      </c>
      <c r="I25" s="2">
        <f t="shared" si="1"/>
        <v>4.3567088266895917</v>
      </c>
    </row>
    <row r="26" spans="2:20" x14ac:dyDescent="0.4">
      <c r="B26" s="2">
        <v>20</v>
      </c>
      <c r="C26">
        <f t="shared" si="0"/>
        <v>4584.9674786705727</v>
      </c>
      <c r="D26" s="2">
        <v>20</v>
      </c>
      <c r="E26" s="2">
        <v>98</v>
      </c>
      <c r="F26" s="2">
        <f t="shared" si="7"/>
        <v>4.5849674786705723</v>
      </c>
      <c r="G26" s="2">
        <v>45</v>
      </c>
      <c r="H26" s="2">
        <v>78</v>
      </c>
      <c r="I26" s="2">
        <f t="shared" si="1"/>
        <v>4.3567088266895917</v>
      </c>
    </row>
    <row r="27" spans="2:20" x14ac:dyDescent="0.4">
      <c r="B27" s="2">
        <v>21</v>
      </c>
      <c r="C27">
        <f t="shared" si="0"/>
        <v>4584.9674786705727</v>
      </c>
      <c r="D27" s="2">
        <v>21</v>
      </c>
      <c r="E27" s="2">
        <v>98</v>
      </c>
      <c r="F27" s="2">
        <f t="shared" si="7"/>
        <v>4.5849674786705723</v>
      </c>
      <c r="G27" s="2">
        <v>46</v>
      </c>
      <c r="H27" s="2">
        <v>77</v>
      </c>
      <c r="I27" s="2">
        <f t="shared" si="1"/>
        <v>4.3438054218536841</v>
      </c>
    </row>
    <row r="28" spans="2:20" x14ac:dyDescent="0.4">
      <c r="B28" s="2">
        <v>22</v>
      </c>
      <c r="C28">
        <f t="shared" si="0"/>
        <v>4574.7109785033826</v>
      </c>
      <c r="D28" s="2">
        <v>22</v>
      </c>
      <c r="E28" s="2">
        <v>97</v>
      </c>
      <c r="F28" s="2">
        <f t="shared" si="7"/>
        <v>4.5747109785033828</v>
      </c>
      <c r="G28" s="2">
        <v>47</v>
      </c>
      <c r="H28" s="2">
        <v>76</v>
      </c>
      <c r="I28" s="2">
        <f t="shared" si="1"/>
        <v>4.3307333402863311</v>
      </c>
    </row>
    <row r="29" spans="2:20" x14ac:dyDescent="0.4">
      <c r="B29" s="2">
        <v>23</v>
      </c>
      <c r="C29">
        <f t="shared" si="0"/>
        <v>4564.3481914678359</v>
      </c>
      <c r="D29" s="2">
        <v>23</v>
      </c>
      <c r="E29" s="2">
        <v>96</v>
      </c>
      <c r="F29" s="2">
        <f t="shared" si="7"/>
        <v>4.5643481914678361</v>
      </c>
      <c r="G29" s="2">
        <v>48</v>
      </c>
      <c r="H29" s="2">
        <v>75</v>
      </c>
      <c r="I29" s="2">
        <f t="shared" si="1"/>
        <v>4.3174881135363101</v>
      </c>
    </row>
    <row r="30" spans="2:20" x14ac:dyDescent="0.4">
      <c r="B30" s="2">
        <v>24</v>
      </c>
      <c r="C30">
        <f t="shared" si="0"/>
        <v>4553.8768916005411</v>
      </c>
      <c r="D30" s="2">
        <v>24</v>
      </c>
      <c r="E30" s="2">
        <v>95</v>
      </c>
      <c r="F30" s="2">
        <f t="shared" si="7"/>
        <v>4.5538768916005408</v>
      </c>
      <c r="G30" s="2">
        <v>49</v>
      </c>
      <c r="H30" s="2">
        <v>74</v>
      </c>
      <c r="I30" s="2">
        <f t="shared" si="1"/>
        <v>4.3040650932041702</v>
      </c>
    </row>
    <row r="31" spans="2:20" x14ac:dyDescent="0.4">
      <c r="B31" s="2">
        <v>25</v>
      </c>
      <c r="C31">
        <f t="shared" si="0"/>
        <v>4543.2947822700035</v>
      </c>
      <c r="D31" s="2">
        <v>25</v>
      </c>
      <c r="E31" s="2">
        <v>94</v>
      </c>
      <c r="F31" s="2">
        <f t="shared" si="7"/>
        <v>4.5432947822700038</v>
      </c>
      <c r="G31" s="2">
        <v>50</v>
      </c>
      <c r="H31" s="2">
        <v>74</v>
      </c>
      <c r="I31" s="2">
        <f t="shared" si="1"/>
        <v>4.3040650932041702</v>
      </c>
    </row>
    <row r="32" spans="2:20" x14ac:dyDescent="0.4">
      <c r="B32" s="2">
        <v>26</v>
      </c>
      <c r="C32">
        <f t="shared" si="0"/>
        <v>4543.2947822700035</v>
      </c>
      <c r="D32" s="2">
        <v>26</v>
      </c>
      <c r="F32">
        <v>4.5432947822700038</v>
      </c>
    </row>
    <row r="33" spans="2:21" x14ac:dyDescent="0.4">
      <c r="B33" s="2">
        <v>27</v>
      </c>
      <c r="C33">
        <f t="shared" si="0"/>
        <v>4532.5994931532559</v>
      </c>
      <c r="D33" s="2">
        <v>27</v>
      </c>
      <c r="F33">
        <v>4.5325994931532563</v>
      </c>
      <c r="R33">
        <f>SUM(M7:Q11)/25</f>
        <v>-0.23806733124963769</v>
      </c>
    </row>
    <row r="34" spans="2:21" x14ac:dyDescent="0.4">
      <c r="B34" s="2">
        <v>28</v>
      </c>
      <c r="C34">
        <f t="shared" si="0"/>
        <v>4521.7885770490402</v>
      </c>
      <c r="D34" s="2">
        <v>28</v>
      </c>
      <c r="F34">
        <v>4.5217885770490405</v>
      </c>
    </row>
    <row r="35" spans="2:21" x14ac:dyDescent="0.4">
      <c r="B35" s="2">
        <v>29</v>
      </c>
      <c r="C35">
        <f t="shared" si="0"/>
        <v>4510.8595065168502</v>
      </c>
      <c r="D35" s="2">
        <v>29</v>
      </c>
      <c r="F35">
        <v>4.5108595065168497</v>
      </c>
    </row>
    <row r="36" spans="2:21" x14ac:dyDescent="0.4">
      <c r="B36" s="2">
        <v>30</v>
      </c>
      <c r="C36">
        <f t="shared" si="0"/>
        <v>4499.8096703302654</v>
      </c>
      <c r="D36" s="2">
        <v>30</v>
      </c>
      <c r="F36">
        <v>4.499809670330265</v>
      </c>
    </row>
    <row r="37" spans="2:21" x14ac:dyDescent="0.4">
      <c r="B37" s="2">
        <v>31</v>
      </c>
      <c r="C37">
        <f t="shared" si="0"/>
        <v>4488.6363697321394</v>
      </c>
      <c r="D37" s="2">
        <v>31</v>
      </c>
      <c r="F37">
        <v>4.4886363697321396</v>
      </c>
    </row>
    <row r="38" spans="2:21" x14ac:dyDescent="0.4">
      <c r="B38" s="2">
        <v>32</v>
      </c>
      <c r="C38">
        <f t="shared" si="0"/>
        <v>4477.3368144782071</v>
      </c>
      <c r="D38" s="2">
        <v>32</v>
      </c>
      <c r="F38">
        <v>4.4773368144782069</v>
      </c>
    </row>
    <row r="39" spans="2:21" x14ac:dyDescent="0.4">
      <c r="B39" s="2">
        <v>33</v>
      </c>
      <c r="C39">
        <f t="shared" si="0"/>
        <v>4465.9081186545836</v>
      </c>
      <c r="D39" s="2">
        <v>33</v>
      </c>
      <c r="F39">
        <v>4.4659081186545837</v>
      </c>
    </row>
    <row r="40" spans="2:21" x14ac:dyDescent="0.4">
      <c r="B40" s="2">
        <v>34</v>
      </c>
      <c r="C40">
        <f t="shared" si="0"/>
        <v>4454.347296253507</v>
      </c>
      <c r="D40" s="2">
        <v>34</v>
      </c>
      <c r="F40">
        <v>4.4543472962535073</v>
      </c>
    </row>
    <row r="41" spans="2:21" x14ac:dyDescent="0.4">
      <c r="B41" s="2">
        <v>35</v>
      </c>
      <c r="C41">
        <f t="shared" si="0"/>
        <v>4442.6512564903169</v>
      </c>
      <c r="D41" s="2">
        <v>35</v>
      </c>
      <c r="F41">
        <v>4.4426512564903167</v>
      </c>
      <c r="M41" s="4"/>
      <c r="N41" s="5"/>
      <c r="O41" s="5"/>
      <c r="P41" s="5"/>
      <c r="Q41" s="5"/>
      <c r="R41" s="5"/>
      <c r="S41" s="5"/>
      <c r="T41" s="5"/>
    </row>
    <row r="42" spans="2:21" x14ac:dyDescent="0.4">
      <c r="B42" s="2">
        <v>36</v>
      </c>
      <c r="C42">
        <f t="shared" si="0"/>
        <v>4430.8167988433133</v>
      </c>
      <c r="D42" s="2">
        <v>36</v>
      </c>
      <c r="F42">
        <v>4.4308167988433134</v>
      </c>
      <c r="M42" s="4"/>
      <c r="N42" s="5"/>
      <c r="O42" s="5"/>
      <c r="P42" s="5"/>
      <c r="Q42" s="5"/>
      <c r="R42" s="5"/>
      <c r="S42" s="5"/>
      <c r="T42" s="5"/>
    </row>
    <row r="43" spans="2:21" x14ac:dyDescent="0.4">
      <c r="B43" s="2">
        <v>37</v>
      </c>
      <c r="C43">
        <f t="shared" si="0"/>
        <v>4430.8167988433133</v>
      </c>
      <c r="D43" s="2">
        <v>37</v>
      </c>
      <c r="F43">
        <v>4.4308167988433134</v>
      </c>
      <c r="M43" s="4"/>
      <c r="N43" s="5"/>
      <c r="O43" s="5"/>
      <c r="P43" s="5"/>
      <c r="Q43" s="2">
        <v>-0.25249576332673751</v>
      </c>
      <c r="R43">
        <v>-0.23807</v>
      </c>
      <c r="S43">
        <f>Q43-R43</f>
        <v>-1.4425763326737506E-2</v>
      </c>
      <c r="T43">
        <f>S43^2</f>
        <v>2.0810264755904476E-4</v>
      </c>
      <c r="U43">
        <f>SUM(T43:T67)</f>
        <v>1.4348602818198793E-3</v>
      </c>
    </row>
    <row r="44" spans="2:21" x14ac:dyDescent="0.4">
      <c r="B44" s="2">
        <v>38</v>
      </c>
      <c r="C44">
        <f t="shared" si="0"/>
        <v>4418.8406077965983</v>
      </c>
      <c r="D44" s="2">
        <v>38</v>
      </c>
      <c r="F44">
        <v>4.4188406077965983</v>
      </c>
      <c r="M44" s="4"/>
      <c r="N44" s="5"/>
      <c r="O44" s="5"/>
      <c r="P44" s="5"/>
      <c r="Q44" s="2">
        <v>-0.22957444164450003</v>
      </c>
      <c r="R44">
        <v>-0.23807</v>
      </c>
      <c r="S44">
        <f t="shared" ref="S44:S67" si="8">Q44-R44</f>
        <v>8.495558355499977E-3</v>
      </c>
      <c r="T44">
        <f t="shared" ref="T44:T67" si="9">S44^2</f>
        <v>7.2174511771705475E-5</v>
      </c>
    </row>
    <row r="45" spans="2:21" x14ac:dyDescent="0.4">
      <c r="B45" s="2">
        <v>39</v>
      </c>
      <c r="C45">
        <f t="shared" si="0"/>
        <v>4406.7192472642537</v>
      </c>
      <c r="D45" s="2">
        <v>39</v>
      </c>
      <c r="F45">
        <v>4.4067192472642533</v>
      </c>
      <c r="M45" s="4"/>
      <c r="N45" s="5"/>
      <c r="O45" s="5"/>
      <c r="P45" s="5"/>
      <c r="Q45" s="2">
        <v>-0.23180161405732402</v>
      </c>
      <c r="R45">
        <v>-0.23807</v>
      </c>
      <c r="S45">
        <f t="shared" si="8"/>
        <v>6.2683859426759803E-3</v>
      </c>
      <c r="T45">
        <f t="shared" si="9"/>
        <v>3.9292662326337841E-5</v>
      </c>
    </row>
    <row r="46" spans="2:21" x14ac:dyDescent="0.4">
      <c r="B46" s="2">
        <v>40</v>
      </c>
      <c r="C46">
        <f t="shared" si="0"/>
        <v>4394.4491546724394</v>
      </c>
      <c r="D46" s="2">
        <v>40</v>
      </c>
      <c r="F46">
        <v>4.3944491546724391</v>
      </c>
      <c r="M46" s="5"/>
      <c r="N46" s="5"/>
      <c r="O46" s="5"/>
      <c r="P46" s="5"/>
      <c r="Q46" s="2">
        <v>-0.23407262184640043</v>
      </c>
      <c r="R46">
        <v>-0.23807</v>
      </c>
      <c r="S46">
        <f t="shared" si="8"/>
        <v>3.9973781535995734E-3</v>
      </c>
      <c r="T46">
        <f t="shared" si="9"/>
        <v>1.5979032102875135E-5</v>
      </c>
    </row>
    <row r="47" spans="2:21" x14ac:dyDescent="0.4">
      <c r="B47" s="2">
        <v>41</v>
      </c>
      <c r="C47">
        <f t="shared" si="0"/>
        <v>4382.0266346738808</v>
      </c>
      <c r="D47" s="2">
        <v>41</v>
      </c>
      <c r="F47">
        <v>4.3820266346738812</v>
      </c>
      <c r="M47" s="5"/>
      <c r="N47" s="5"/>
      <c r="O47" s="5"/>
      <c r="P47" s="5"/>
      <c r="Q47" s="2">
        <v>-0.23638877806423064</v>
      </c>
      <c r="R47">
        <v>-0.23807</v>
      </c>
      <c r="S47">
        <f t="shared" si="8"/>
        <v>1.6812219357693614E-3</v>
      </c>
      <c r="T47">
        <f t="shared" si="9"/>
        <v>2.8265071973120788E-6</v>
      </c>
    </row>
    <row r="48" spans="2:21" x14ac:dyDescent="0.4">
      <c r="B48" s="2">
        <v>42</v>
      </c>
      <c r="C48">
        <f t="shared" si="0"/>
        <v>4382.0266346738808</v>
      </c>
      <c r="D48" s="2">
        <v>42</v>
      </c>
      <c r="F48">
        <v>4.3820266346738812</v>
      </c>
      <c r="M48" s="5"/>
      <c r="N48" s="5"/>
      <c r="O48" s="5"/>
      <c r="P48" s="5"/>
      <c r="Q48" s="2">
        <v>-0.23875144898020118</v>
      </c>
      <c r="R48">
        <v>-0.23807</v>
      </c>
      <c r="S48">
        <f t="shared" si="8"/>
        <v>-6.8144898020117139E-4</v>
      </c>
      <c r="T48">
        <f t="shared" si="9"/>
        <v>4.6437271261721651E-7</v>
      </c>
    </row>
    <row r="49" spans="2:20" x14ac:dyDescent="0.4">
      <c r="B49" s="2">
        <v>43</v>
      </c>
      <c r="C49">
        <f t="shared" si="0"/>
        <v>4369.4478524670212</v>
      </c>
      <c r="D49" s="2">
        <v>43</v>
      </c>
      <c r="F49">
        <v>4.3694478524670215</v>
      </c>
      <c r="M49" s="5"/>
      <c r="N49" s="5"/>
      <c r="O49" s="5"/>
      <c r="P49" s="5"/>
      <c r="Q49" s="2">
        <v>-0.24116205681688729</v>
      </c>
      <c r="R49">
        <v>-0.23807</v>
      </c>
      <c r="S49">
        <f t="shared" si="8"/>
        <v>-3.0920568168872897E-3</v>
      </c>
      <c r="T49">
        <f t="shared" si="9"/>
        <v>9.5608153588591583E-6</v>
      </c>
    </row>
    <row r="50" spans="2:20" x14ac:dyDescent="0.4">
      <c r="B50" s="2">
        <v>44</v>
      </c>
      <c r="C50">
        <f t="shared" si="0"/>
        <v>4356.7088266895917</v>
      </c>
      <c r="D50" s="2">
        <v>44</v>
      </c>
      <c r="F50">
        <v>4.3567088266895917</v>
      </c>
      <c r="M50" s="5"/>
      <c r="N50" s="5"/>
      <c r="O50" s="5"/>
      <c r="P50" s="5"/>
      <c r="Q50" s="2">
        <v>-0.24362208265775021</v>
      </c>
      <c r="R50">
        <v>-0.23807</v>
      </c>
      <c r="S50">
        <f t="shared" si="8"/>
        <v>-5.5520826577502014E-3</v>
      </c>
      <c r="T50">
        <f t="shared" si="9"/>
        <v>3.0825621838490541E-5</v>
      </c>
    </row>
    <row r="51" spans="2:20" x14ac:dyDescent="0.4">
      <c r="B51" s="2">
        <v>45</v>
      </c>
      <c r="C51">
        <f t="shared" si="0"/>
        <v>4356.7088266895917</v>
      </c>
      <c r="D51" s="2">
        <v>45</v>
      </c>
      <c r="E51" s="2">
        <v>3</v>
      </c>
      <c r="F51" s="2">
        <v>4.3567088266895917</v>
      </c>
      <c r="G51" s="2">
        <v>5</v>
      </c>
      <c r="M51" s="5"/>
      <c r="N51" s="5"/>
      <c r="O51" s="5"/>
      <c r="P51" s="5"/>
      <c r="Q51" s="2">
        <v>-0.24613306953890923</v>
      </c>
      <c r="R51">
        <v>-0.23807</v>
      </c>
      <c r="S51">
        <f t="shared" si="8"/>
        <v>-8.0630695389092288E-3</v>
      </c>
      <c r="T51">
        <f t="shared" si="9"/>
        <v>6.5013090389285882E-5</v>
      </c>
    </row>
    <row r="52" spans="2:20" x14ac:dyDescent="0.4">
      <c r="B52" s="2">
        <v>46</v>
      </c>
      <c r="C52">
        <f t="shared" si="0"/>
        <v>4343.8054218536845</v>
      </c>
      <c r="D52" s="2">
        <v>46</v>
      </c>
      <c r="E52" s="2">
        <v>15.432</v>
      </c>
      <c r="F52" s="2">
        <v>4.3438054218536841</v>
      </c>
      <c r="G52" s="2">
        <v>15.445</v>
      </c>
      <c r="J52">
        <f>SUM(C52:G52)</f>
        <v>4425.0262272755381</v>
      </c>
      <c r="K52">
        <f>J52/50</f>
        <v>88.500524545510757</v>
      </c>
      <c r="M52" s="5"/>
      <c r="N52" s="5"/>
      <c r="O52" s="5"/>
      <c r="P52" s="5"/>
      <c r="Q52" s="2">
        <v>-0.24869662573882678</v>
      </c>
      <c r="R52">
        <v>-0.23807</v>
      </c>
      <c r="S52">
        <f t="shared" si="8"/>
        <v>-1.0626625738826778E-2</v>
      </c>
      <c r="T52">
        <f t="shared" si="9"/>
        <v>1.1292517459309577E-4</v>
      </c>
    </row>
    <row r="53" spans="2:20" x14ac:dyDescent="0.4">
      <c r="B53" s="2">
        <v>47</v>
      </c>
      <c r="C53">
        <f t="shared" si="0"/>
        <v>4330.7333402863314</v>
      </c>
      <c r="D53" s="2">
        <v>47</v>
      </c>
      <c r="F53">
        <v>4.3307333402863311</v>
      </c>
      <c r="Q53" s="2">
        <v>-0.23262229526875355</v>
      </c>
      <c r="R53">
        <v>-0.23807</v>
      </c>
      <c r="S53">
        <f t="shared" si="8"/>
        <v>5.4477047312464499E-3</v>
      </c>
      <c r="T53">
        <f t="shared" si="9"/>
        <v>2.9677486838844954E-5</v>
      </c>
    </row>
    <row r="54" spans="2:20" x14ac:dyDescent="0.4">
      <c r="B54" s="2">
        <v>48</v>
      </c>
      <c r="C54">
        <f t="shared" si="0"/>
        <v>4317.4881135363103</v>
      </c>
      <c r="D54" s="2">
        <v>48</v>
      </c>
      <c r="F54">
        <v>4.3174881135363101</v>
      </c>
      <c r="Q54" s="2">
        <v>-0.22314355131420971</v>
      </c>
      <c r="R54">
        <v>-0.23807</v>
      </c>
      <c r="S54">
        <f t="shared" si="8"/>
        <v>1.4926448685790294E-2</v>
      </c>
      <c r="T54">
        <f t="shared" si="9"/>
        <v>2.2279887036953081E-4</v>
      </c>
    </row>
    <row r="55" spans="2:20" x14ac:dyDescent="0.4">
      <c r="B55" s="2">
        <v>49</v>
      </c>
      <c r="C55">
        <f t="shared" si="0"/>
        <v>4304.0650932041699</v>
      </c>
      <c r="D55" s="2">
        <v>49</v>
      </c>
      <c r="F55">
        <v>4.3040650932041702</v>
      </c>
      <c r="Q55" s="2">
        <v>-0.22555029134477422</v>
      </c>
      <c r="R55">
        <v>-0.23807</v>
      </c>
      <c r="S55">
        <f t="shared" si="8"/>
        <v>1.2519708655225781E-2</v>
      </c>
      <c r="T55">
        <f t="shared" si="9"/>
        <v>1.5674310481173534E-4</v>
      </c>
    </row>
    <row r="56" spans="2:20" x14ac:dyDescent="0.4">
      <c r="B56" s="2">
        <v>50</v>
      </c>
      <c r="C56">
        <f t="shared" si="0"/>
        <v>4304.0650932041699</v>
      </c>
      <c r="D56" s="2">
        <v>50</v>
      </c>
      <c r="F56">
        <v>4.3040650932041702</v>
      </c>
      <c r="Q56" s="2">
        <v>-0.23767165187711914</v>
      </c>
      <c r="R56">
        <v>-0.23807</v>
      </c>
      <c r="S56">
        <f t="shared" si="8"/>
        <v>3.9834812288086496E-4</v>
      </c>
      <c r="T56">
        <f t="shared" si="9"/>
        <v>1.586812270027087E-7</v>
      </c>
    </row>
    <row r="57" spans="2:20" x14ac:dyDescent="0.4">
      <c r="Q57" s="2">
        <v>-0.23052365861183155</v>
      </c>
      <c r="R57">
        <v>-0.23807</v>
      </c>
      <c r="S57">
        <f t="shared" si="8"/>
        <v>7.5463413881684538E-3</v>
      </c>
      <c r="T57">
        <f t="shared" si="9"/>
        <v>5.6947268346784188E-5</v>
      </c>
    </row>
    <row r="58" spans="2:20" x14ac:dyDescent="0.4">
      <c r="Q58" s="2">
        <v>-0.24294617861038947</v>
      </c>
      <c r="R58">
        <v>-0.23807</v>
      </c>
      <c r="S58">
        <f t="shared" si="8"/>
        <v>-4.87617861038947E-3</v>
      </c>
      <c r="T58">
        <f t="shared" si="9"/>
        <v>2.3777117840419781E-5</v>
      </c>
    </row>
    <row r="59" spans="2:20" x14ac:dyDescent="0.4">
      <c r="Q59" s="2">
        <v>-0.23309388216737847</v>
      </c>
      <c r="R59">
        <v>-0.23807</v>
      </c>
      <c r="S59">
        <f t="shared" si="8"/>
        <v>4.9761178326215294E-3</v>
      </c>
      <c r="T59">
        <f t="shared" si="9"/>
        <v>2.4761748684133988E-5</v>
      </c>
    </row>
    <row r="60" spans="2:20" x14ac:dyDescent="0.4">
      <c r="Q60" s="2">
        <v>-0.2357223335210703</v>
      </c>
      <c r="R60">
        <v>-0.23807</v>
      </c>
      <c r="S60">
        <f t="shared" si="8"/>
        <v>2.3476664789296997E-3</v>
      </c>
      <c r="T60">
        <f t="shared" si="9"/>
        <v>5.5115378962901739E-6</v>
      </c>
    </row>
    <row r="61" spans="2:20" x14ac:dyDescent="0.4">
      <c r="Q61" s="2">
        <v>-0.23841102344499809</v>
      </c>
      <c r="R61">
        <v>-0.23807</v>
      </c>
      <c r="S61">
        <f t="shared" si="8"/>
        <v>-3.4102344499808979E-4</v>
      </c>
      <c r="T61">
        <f t="shared" si="9"/>
        <v>1.1629699003836517E-7</v>
      </c>
    </row>
    <row r="62" spans="2:20" x14ac:dyDescent="0.4">
      <c r="Q62" s="2">
        <v>-0.22825865198098061</v>
      </c>
      <c r="R62">
        <v>-0.23807</v>
      </c>
      <c r="S62">
        <f t="shared" si="8"/>
        <v>9.8113480190193947E-3</v>
      </c>
      <c r="T62">
        <f t="shared" si="9"/>
        <v>9.6262549950315804E-5</v>
      </c>
    </row>
    <row r="63" spans="2:20" x14ac:dyDescent="0.4">
      <c r="Q63" s="2">
        <v>-0.24116205681688818</v>
      </c>
      <c r="R63">
        <v>-0.23807</v>
      </c>
      <c r="S63">
        <f t="shared" si="8"/>
        <v>-3.0920568168881779E-3</v>
      </c>
      <c r="T63">
        <f t="shared" si="9"/>
        <v>9.5608153588646504E-6</v>
      </c>
    </row>
    <row r="64" spans="2:20" x14ac:dyDescent="0.4">
      <c r="Q64" s="2">
        <v>-0.24397763821705176</v>
      </c>
      <c r="R64">
        <v>-0.23807</v>
      </c>
      <c r="S64">
        <f t="shared" si="8"/>
        <v>-5.9076382170517583E-3</v>
      </c>
      <c r="T64">
        <f t="shared" si="9"/>
        <v>3.4900189303570481E-5</v>
      </c>
    </row>
    <row r="65" spans="17:20" x14ac:dyDescent="0.4">
      <c r="Q65" s="2">
        <v>-0.24686007793152598</v>
      </c>
      <c r="R65">
        <v>-0.23807</v>
      </c>
      <c r="S65">
        <f t="shared" si="8"/>
        <v>-8.7900779315259747E-3</v>
      </c>
      <c r="T65">
        <f t="shared" si="9"/>
        <v>7.7265470042299963E-5</v>
      </c>
    </row>
    <row r="66" spans="17:20" x14ac:dyDescent="0.4">
      <c r="Q66" s="2">
        <v>-0.24981179839637058</v>
      </c>
      <c r="R66">
        <v>-0.23807</v>
      </c>
      <c r="S66">
        <f t="shared" si="8"/>
        <v>-1.1741798396370573E-2</v>
      </c>
      <c r="T66">
        <f t="shared" si="9"/>
        <v>1.3786982958101057E-4</v>
      </c>
    </row>
    <row r="67" spans="17:20" x14ac:dyDescent="0.4">
      <c r="Q67" s="2">
        <v>-0.23922968906583364</v>
      </c>
      <c r="R67">
        <v>-0.23807</v>
      </c>
      <c r="S67">
        <f t="shared" si="8"/>
        <v>-1.1596890658336356E-3</v>
      </c>
      <c r="T67">
        <f t="shared" si="9"/>
        <v>1.3448787294140905E-6</v>
      </c>
    </row>
    <row r="86" spans="7:21" ht="15.4" x14ac:dyDescent="0.5">
      <c r="G86" s="2" t="s">
        <v>2</v>
      </c>
      <c r="H86" s="2" t="s">
        <v>1</v>
      </c>
      <c r="I86" s="2" t="s">
        <v>3</v>
      </c>
      <c r="J86" s="2" t="s">
        <v>10</v>
      </c>
      <c r="M86" s="2" t="s">
        <v>2</v>
      </c>
      <c r="N86" s="2" t="s">
        <v>1</v>
      </c>
      <c r="O86" s="2" t="s">
        <v>3</v>
      </c>
      <c r="P86" s="2" t="s">
        <v>10</v>
      </c>
    </row>
    <row r="87" spans="7:21" x14ac:dyDescent="0.4">
      <c r="G87" s="2">
        <v>1</v>
      </c>
      <c r="H87" s="2">
        <v>132</v>
      </c>
      <c r="I87" s="2">
        <f>LN(H87)</f>
        <v>4.8828019225863706</v>
      </c>
      <c r="J87" s="6">
        <v>1.54</v>
      </c>
      <c r="M87" s="2">
        <v>1</v>
      </c>
      <c r="N87" s="2">
        <v>126</v>
      </c>
      <c r="O87" s="2">
        <f>LN(N87)</f>
        <v>4.836281906951478</v>
      </c>
      <c r="P87" s="6">
        <v>1.5429999999999999</v>
      </c>
    </row>
    <row r="88" spans="7:21" x14ac:dyDescent="0.4">
      <c r="G88" s="2">
        <v>2</v>
      </c>
      <c r="H88" s="2">
        <v>117</v>
      </c>
      <c r="I88" s="2">
        <f t="shared" ref="I88:I98" si="10">LN(H88)</f>
        <v>4.7621739347977563</v>
      </c>
      <c r="J88" s="6">
        <v>1.5409999999999999</v>
      </c>
      <c r="M88" s="2">
        <v>2</v>
      </c>
      <c r="N88" s="1">
        <v>109</v>
      </c>
      <c r="O88" s="2">
        <f t="shared" ref="O88:O98" si="11">LN(N88)</f>
        <v>4.6913478822291435</v>
      </c>
      <c r="P88" s="6">
        <v>1.546</v>
      </c>
    </row>
    <row r="89" spans="7:21" x14ac:dyDescent="0.4">
      <c r="G89" s="2">
        <v>3</v>
      </c>
      <c r="H89" s="2">
        <v>104</v>
      </c>
      <c r="I89" s="2">
        <f t="shared" si="10"/>
        <v>4.6443908991413725</v>
      </c>
      <c r="J89" s="6">
        <v>1.5409999999999999</v>
      </c>
      <c r="M89" s="2">
        <v>3</v>
      </c>
      <c r="N89" s="2">
        <v>72</v>
      </c>
      <c r="O89" s="2">
        <f t="shared" si="11"/>
        <v>4.2766661190160553</v>
      </c>
      <c r="P89" s="6">
        <v>1.5489999999999999</v>
      </c>
    </row>
    <row r="90" spans="7:21" x14ac:dyDescent="0.4">
      <c r="G90" s="2">
        <v>4</v>
      </c>
      <c r="H90" s="2">
        <v>92</v>
      </c>
      <c r="I90" s="2">
        <f t="shared" si="10"/>
        <v>4.5217885770490405</v>
      </c>
      <c r="J90" s="6">
        <v>1.542</v>
      </c>
      <c r="M90" s="2">
        <v>4</v>
      </c>
      <c r="N90" s="2">
        <v>60</v>
      </c>
      <c r="O90" s="2">
        <f t="shared" si="11"/>
        <v>4.0943445622221004</v>
      </c>
      <c r="P90" s="6">
        <v>1.55</v>
      </c>
      <c r="S90">
        <v>4.8828019225863706</v>
      </c>
      <c r="T90">
        <v>4.1588830833596715</v>
      </c>
      <c r="U90">
        <f>T90-S90</f>
        <v>-0.72391883922669908</v>
      </c>
    </row>
    <row r="91" spans="7:21" x14ac:dyDescent="0.4">
      <c r="G91" s="2">
        <v>5</v>
      </c>
      <c r="H91" s="2">
        <v>82</v>
      </c>
      <c r="I91" s="2">
        <f t="shared" si="10"/>
        <v>4.4067192472642533</v>
      </c>
      <c r="J91" s="6">
        <v>1.5429999999999999</v>
      </c>
      <c r="M91" s="2">
        <v>5</v>
      </c>
      <c r="N91" s="2">
        <v>51</v>
      </c>
      <c r="O91" s="2">
        <f t="shared" si="11"/>
        <v>3.9318256327243257</v>
      </c>
      <c r="P91" s="6">
        <v>1.5509999999999999</v>
      </c>
      <c r="S91">
        <v>4.7621739347977563</v>
      </c>
      <c r="T91">
        <v>4.0253516907351496</v>
      </c>
      <c r="U91">
        <f t="shared" ref="U91:U95" si="12">T91-S91</f>
        <v>-0.73682224406260666</v>
      </c>
    </row>
    <row r="92" spans="7:21" x14ac:dyDescent="0.4">
      <c r="G92" s="2">
        <v>6</v>
      </c>
      <c r="H92" s="2">
        <v>72</v>
      </c>
      <c r="I92" s="2">
        <f t="shared" si="10"/>
        <v>4.2766661190160553</v>
      </c>
      <c r="J92" s="6">
        <v>1.544</v>
      </c>
      <c r="M92" s="2">
        <v>6</v>
      </c>
      <c r="N92" s="2">
        <v>42</v>
      </c>
      <c r="O92" s="2">
        <f t="shared" si="11"/>
        <v>3.7376696182833684</v>
      </c>
      <c r="P92" s="6">
        <v>1.5509999999999999</v>
      </c>
      <c r="S92">
        <v>4.6443908991413725</v>
      </c>
      <c r="T92">
        <v>3.912023005428146</v>
      </c>
      <c r="U92">
        <f t="shared" si="12"/>
        <v>-0.73236789371322653</v>
      </c>
    </row>
    <row r="93" spans="7:21" x14ac:dyDescent="0.4">
      <c r="G93" s="2">
        <v>7</v>
      </c>
      <c r="H93" s="2">
        <v>64</v>
      </c>
      <c r="I93" s="2">
        <f t="shared" si="10"/>
        <v>4.1588830833596715</v>
      </c>
      <c r="J93" s="6">
        <v>1.544</v>
      </c>
      <c r="M93" s="2">
        <v>7</v>
      </c>
      <c r="N93" s="2">
        <v>36</v>
      </c>
      <c r="O93" s="2">
        <f t="shared" si="11"/>
        <v>3.5835189384561099</v>
      </c>
      <c r="P93" s="6">
        <v>1.5509999999999999</v>
      </c>
      <c r="S93">
        <v>4.5217885770490405</v>
      </c>
      <c r="T93">
        <v>3.784189633918261</v>
      </c>
      <c r="U93">
        <f t="shared" si="12"/>
        <v>-0.73759894313077945</v>
      </c>
    </row>
    <row r="94" spans="7:21" x14ac:dyDescent="0.4">
      <c r="G94" s="2">
        <v>8</v>
      </c>
      <c r="H94" s="2">
        <v>56</v>
      </c>
      <c r="I94" s="2">
        <f t="shared" si="10"/>
        <v>4.0253516907351496</v>
      </c>
      <c r="J94" s="6">
        <v>1.5449999999999999</v>
      </c>
      <c r="M94" s="2">
        <v>8</v>
      </c>
      <c r="N94" s="2">
        <v>30</v>
      </c>
      <c r="O94" s="2">
        <f t="shared" si="11"/>
        <v>3.4011973816621555</v>
      </c>
      <c r="P94" s="6">
        <v>1.552</v>
      </c>
      <c r="S94">
        <v>4.4067192472642533</v>
      </c>
      <c r="T94">
        <v>3.6375861597263857</v>
      </c>
      <c r="U94">
        <f t="shared" si="12"/>
        <v>-0.76913308753786769</v>
      </c>
    </row>
    <row r="95" spans="7:21" x14ac:dyDescent="0.4">
      <c r="G95" s="2">
        <v>9</v>
      </c>
      <c r="H95" s="2">
        <v>50</v>
      </c>
      <c r="I95" s="2">
        <f t="shared" si="10"/>
        <v>3.912023005428146</v>
      </c>
      <c r="J95" s="6">
        <v>1.544</v>
      </c>
      <c r="M95" s="2">
        <v>9</v>
      </c>
      <c r="N95" s="2">
        <v>25</v>
      </c>
      <c r="O95" s="2">
        <f t="shared" si="11"/>
        <v>3.2188758248682006</v>
      </c>
      <c r="P95" s="6">
        <v>1.554</v>
      </c>
      <c r="S95">
        <v>4.2766661190160553</v>
      </c>
      <c r="T95">
        <v>3.5263605246161616</v>
      </c>
      <c r="U95">
        <f t="shared" si="12"/>
        <v>-0.75030559439989375</v>
      </c>
    </row>
    <row r="96" spans="7:21" x14ac:dyDescent="0.4">
      <c r="G96" s="2">
        <v>10</v>
      </c>
      <c r="H96" s="2">
        <v>44</v>
      </c>
      <c r="I96" s="2">
        <f t="shared" si="10"/>
        <v>3.784189633918261</v>
      </c>
      <c r="J96" s="6">
        <v>1.5449999999999999</v>
      </c>
      <c r="M96" s="2">
        <v>10</v>
      </c>
      <c r="N96" s="2">
        <v>21</v>
      </c>
      <c r="O96" s="2">
        <f t="shared" si="11"/>
        <v>3.044522437723423</v>
      </c>
      <c r="P96" s="6">
        <v>1.556</v>
      </c>
    </row>
    <row r="97" spans="7:18" x14ac:dyDescent="0.4">
      <c r="G97" s="2">
        <v>11</v>
      </c>
      <c r="H97" s="2">
        <v>38</v>
      </c>
      <c r="I97" s="2">
        <f t="shared" si="10"/>
        <v>3.6375861597263857</v>
      </c>
      <c r="J97" s="6">
        <v>1.5449999999999999</v>
      </c>
      <c r="M97" s="2">
        <v>11</v>
      </c>
      <c r="N97" s="2">
        <v>18</v>
      </c>
      <c r="O97" s="2">
        <f t="shared" si="11"/>
        <v>2.8903717578961645</v>
      </c>
      <c r="P97" s="6">
        <v>1.5629999999999999</v>
      </c>
    </row>
    <row r="98" spans="7:18" x14ac:dyDescent="0.4">
      <c r="G98" s="2">
        <v>12</v>
      </c>
      <c r="H98" s="2">
        <v>34</v>
      </c>
      <c r="I98" s="2">
        <f t="shared" si="10"/>
        <v>3.5263605246161616</v>
      </c>
      <c r="J98" s="6">
        <v>1.544</v>
      </c>
      <c r="M98" s="2">
        <v>12</v>
      </c>
      <c r="N98" s="2">
        <v>15</v>
      </c>
      <c r="O98" s="2">
        <f t="shared" si="11"/>
        <v>2.7080502011022101</v>
      </c>
      <c r="P98" s="6">
        <v>1.5640000000000001</v>
      </c>
    </row>
    <row r="112" spans="7:18" x14ac:dyDescent="0.4">
      <c r="R112">
        <f>SUM(P87:P98)/12</f>
        <v>1.5525</v>
      </c>
    </row>
    <row r="113" spans="9:13" x14ac:dyDescent="0.4">
      <c r="I113">
        <f>SUM(J87:J98)/12</f>
        <v>1.5431666666666668</v>
      </c>
    </row>
    <row r="125" spans="9:13" x14ac:dyDescent="0.4">
      <c r="L125" s="2" t="s">
        <v>11</v>
      </c>
      <c r="M125" s="2" t="s">
        <v>12</v>
      </c>
    </row>
    <row r="126" spans="9:13" x14ac:dyDescent="0.4">
      <c r="L126" s="2">
        <v>2</v>
      </c>
      <c r="M126" s="2">
        <v>12.443</v>
      </c>
    </row>
    <row r="127" spans="9:13" x14ac:dyDescent="0.4">
      <c r="L127" s="2">
        <v>3</v>
      </c>
      <c r="M127" s="2">
        <v>8.1739999999999995</v>
      </c>
    </row>
    <row r="129" spans="40:66" ht="15.4" x14ac:dyDescent="0.5">
      <c r="BG129" s="2" t="s">
        <v>2</v>
      </c>
      <c r="BH129" s="2" t="s">
        <v>0</v>
      </c>
      <c r="BI129" s="2" t="s">
        <v>15</v>
      </c>
      <c r="BJ129" s="2" t="s">
        <v>13</v>
      </c>
      <c r="BK129" s="2" t="s">
        <v>16</v>
      </c>
      <c r="BL129" s="2" t="s">
        <v>17</v>
      </c>
      <c r="BM129" s="2" t="s">
        <v>18</v>
      </c>
      <c r="BN129" s="2" t="s">
        <v>14</v>
      </c>
    </row>
    <row r="130" spans="40:66" x14ac:dyDescent="0.4">
      <c r="BG130" s="2">
        <v>1</v>
      </c>
      <c r="BH130" s="2">
        <v>56</v>
      </c>
      <c r="BI130" s="6">
        <v>1.462</v>
      </c>
      <c r="BJ130" s="2">
        <f>6.28/BI130</f>
        <v>4.2954856361149112</v>
      </c>
      <c r="BK130" s="2">
        <f>BJ130/4.073</f>
        <v>1.0546245116903783</v>
      </c>
      <c r="BL130" s="8">
        <v>152.5</v>
      </c>
      <c r="BM130" s="8">
        <v>155</v>
      </c>
      <c r="BN130" s="8">
        <f>(BL130+BM130)/2</f>
        <v>153.75</v>
      </c>
    </row>
    <row r="131" spans="40:66" x14ac:dyDescent="0.4">
      <c r="BG131" s="2">
        <v>2</v>
      </c>
      <c r="BH131" s="2">
        <v>72</v>
      </c>
      <c r="BI131" s="6">
        <v>1.4710000000000001</v>
      </c>
      <c r="BJ131" s="2">
        <f t="shared" ref="BJ131:BJ141" si="13">6.28/BI131</f>
        <v>4.2692046227056419</v>
      </c>
      <c r="BK131" s="2">
        <f t="shared" ref="BK131:BK141" si="14">BJ131/4.073</f>
        <v>1.0481720163775206</v>
      </c>
      <c r="BL131" s="8">
        <v>146.5</v>
      </c>
      <c r="BM131" s="8">
        <v>148.5</v>
      </c>
      <c r="BN131" s="8">
        <f t="shared" ref="BN131:BN141" si="15">(BL131+BM131)/2</f>
        <v>147.5</v>
      </c>
    </row>
    <row r="132" spans="40:66" x14ac:dyDescent="0.4">
      <c r="BG132" s="2">
        <v>3</v>
      </c>
      <c r="BH132" s="2">
        <v>101</v>
      </c>
      <c r="BI132" s="6">
        <v>1.4830000000000001</v>
      </c>
      <c r="BJ132" s="2">
        <f t="shared" si="13"/>
        <v>4.2346594740391099</v>
      </c>
      <c r="BK132" s="2">
        <f t="shared" si="14"/>
        <v>1.0396905165821531</v>
      </c>
      <c r="BL132" s="8">
        <v>132.5</v>
      </c>
      <c r="BM132" s="8">
        <v>135.5</v>
      </c>
      <c r="BN132" s="8">
        <f t="shared" si="15"/>
        <v>134</v>
      </c>
    </row>
    <row r="133" spans="40:66" x14ac:dyDescent="0.4">
      <c r="BG133" s="2">
        <v>4</v>
      </c>
      <c r="BH133" s="2">
        <v>140</v>
      </c>
      <c r="BI133" s="6">
        <v>1.4950000000000001</v>
      </c>
      <c r="BJ133" s="2">
        <f t="shared" si="13"/>
        <v>4.2006688963210701</v>
      </c>
      <c r="BK133" s="2">
        <f t="shared" si="14"/>
        <v>1.031345174643032</v>
      </c>
      <c r="BL133" s="8">
        <v>109.5</v>
      </c>
      <c r="BM133" s="8">
        <v>110</v>
      </c>
      <c r="BN133" s="8">
        <f t="shared" si="15"/>
        <v>109.75</v>
      </c>
    </row>
    <row r="134" spans="40:66" x14ac:dyDescent="0.4">
      <c r="BG134" s="2">
        <v>5</v>
      </c>
      <c r="BH134" s="2">
        <v>143</v>
      </c>
      <c r="BI134" s="6">
        <v>1.5009999999999999</v>
      </c>
      <c r="BJ134" s="2">
        <f t="shared" si="13"/>
        <v>4.1838774150566298</v>
      </c>
      <c r="BK134" s="2">
        <f t="shared" si="14"/>
        <v>1.0272225423659782</v>
      </c>
      <c r="BL134" s="8">
        <v>93.5</v>
      </c>
      <c r="BM134" s="8">
        <v>93.5</v>
      </c>
      <c r="BN134" s="8">
        <f t="shared" si="15"/>
        <v>93.5</v>
      </c>
    </row>
    <row r="135" spans="40:66" x14ac:dyDescent="0.4">
      <c r="BG135" s="2">
        <v>6</v>
      </c>
      <c r="BH135" s="2">
        <v>147</v>
      </c>
      <c r="BI135" s="6">
        <v>1.5029999999999999</v>
      </c>
      <c r="BJ135" s="2">
        <f t="shared" si="13"/>
        <v>4.1783100465735199</v>
      </c>
      <c r="BK135" s="2">
        <f t="shared" si="14"/>
        <v>1.0258556461020181</v>
      </c>
      <c r="BL135" s="8">
        <v>90.5</v>
      </c>
      <c r="BM135" s="8">
        <v>89.5</v>
      </c>
      <c r="BN135" s="8">
        <f t="shared" si="15"/>
        <v>90</v>
      </c>
    </row>
    <row r="136" spans="40:66" x14ac:dyDescent="0.4">
      <c r="BG136" s="2">
        <v>7</v>
      </c>
      <c r="BH136" s="2">
        <v>143</v>
      </c>
      <c r="BI136" s="6">
        <v>1.5069999999999999</v>
      </c>
      <c r="BJ136" s="2">
        <f t="shared" si="13"/>
        <v>4.1672196416721965</v>
      </c>
      <c r="BK136" s="2">
        <f t="shared" si="14"/>
        <v>1.0231327379504533</v>
      </c>
      <c r="BL136" s="8">
        <v>74.5</v>
      </c>
      <c r="BM136" s="8">
        <v>75</v>
      </c>
      <c r="BN136" s="8">
        <f t="shared" si="15"/>
        <v>74.75</v>
      </c>
    </row>
    <row r="137" spans="40:66" x14ac:dyDescent="0.4">
      <c r="BG137" s="2">
        <v>8</v>
      </c>
      <c r="BH137" s="2">
        <v>121</v>
      </c>
      <c r="BI137" s="6">
        <v>1.518</v>
      </c>
      <c r="BJ137" s="2">
        <f t="shared" si="13"/>
        <v>4.1370223978919629</v>
      </c>
      <c r="BK137" s="2">
        <f t="shared" si="14"/>
        <v>1.0157187326029862</v>
      </c>
      <c r="BL137" s="8">
        <v>53.5</v>
      </c>
      <c r="BM137" s="8">
        <v>55</v>
      </c>
      <c r="BN137" s="8">
        <f t="shared" si="15"/>
        <v>54.25</v>
      </c>
    </row>
    <row r="138" spans="40:66" x14ac:dyDescent="0.4">
      <c r="BG138" s="2">
        <v>9</v>
      </c>
      <c r="BH138" s="2">
        <v>100</v>
      </c>
      <c r="BI138" s="6">
        <v>1.532</v>
      </c>
      <c r="BJ138" s="2">
        <f t="shared" si="13"/>
        <v>4.0992167101827679</v>
      </c>
      <c r="BK138" s="2">
        <f t="shared" si="14"/>
        <v>1.0064367076314185</v>
      </c>
      <c r="BL138" s="8">
        <v>42</v>
      </c>
      <c r="BM138" s="8">
        <v>39</v>
      </c>
      <c r="BN138" s="8">
        <f t="shared" si="15"/>
        <v>40.5</v>
      </c>
    </row>
    <row r="139" spans="40:66" x14ac:dyDescent="0.4">
      <c r="BG139" s="2">
        <v>10</v>
      </c>
      <c r="BH139" s="2">
        <v>75</v>
      </c>
      <c r="BI139" s="6">
        <v>1.5429999999999999</v>
      </c>
      <c r="BJ139" s="2">
        <f t="shared" si="13"/>
        <v>4.0699935191186007</v>
      </c>
      <c r="BK139" s="2">
        <f t="shared" si="14"/>
        <v>0.99926185099891984</v>
      </c>
      <c r="BL139" s="8">
        <v>32</v>
      </c>
      <c r="BM139" s="8">
        <v>30</v>
      </c>
      <c r="BN139" s="8">
        <f t="shared" si="15"/>
        <v>31</v>
      </c>
    </row>
    <row r="140" spans="40:66" x14ac:dyDescent="0.4">
      <c r="BG140" s="2">
        <v>11</v>
      </c>
      <c r="BH140" s="2">
        <v>68</v>
      </c>
      <c r="BI140" s="6">
        <v>1.552</v>
      </c>
      <c r="BJ140" s="2">
        <f t="shared" si="13"/>
        <v>4.0463917525773194</v>
      </c>
      <c r="BK140" s="2">
        <f t="shared" si="14"/>
        <v>0.99346716242998256</v>
      </c>
      <c r="BL140" s="8">
        <v>25</v>
      </c>
      <c r="BM140" s="8">
        <v>26</v>
      </c>
      <c r="BN140" s="8">
        <f t="shared" si="15"/>
        <v>25.5</v>
      </c>
    </row>
    <row r="141" spans="40:66" x14ac:dyDescent="0.4">
      <c r="BG141" s="2">
        <v>12</v>
      </c>
      <c r="BH141" s="2">
        <v>59</v>
      </c>
      <c r="BI141" s="6">
        <v>1.56</v>
      </c>
      <c r="BJ141" s="2">
        <f t="shared" si="13"/>
        <v>4.0256410256410255</v>
      </c>
      <c r="BK141" s="2">
        <f t="shared" si="14"/>
        <v>0.98837245903290571</v>
      </c>
      <c r="BL141" s="8">
        <v>20</v>
      </c>
      <c r="BM141" s="8">
        <v>23</v>
      </c>
      <c r="BN141" s="8">
        <f t="shared" si="15"/>
        <v>21.5</v>
      </c>
    </row>
    <row r="144" spans="40:66" x14ac:dyDescent="0.4">
      <c r="AN144">
        <v>1.0546245116903783</v>
      </c>
      <c r="AO144" s="2">
        <v>56</v>
      </c>
    </row>
    <row r="145" spans="40:60" x14ac:dyDescent="0.4">
      <c r="AN145">
        <v>1.0481720163775206</v>
      </c>
      <c r="AO145" s="2">
        <v>72</v>
      </c>
    </row>
    <row r="146" spans="40:60" x14ac:dyDescent="0.4">
      <c r="AN146">
        <v>1.0396905165821531</v>
      </c>
      <c r="AO146" s="2">
        <v>101</v>
      </c>
      <c r="BC146" s="2"/>
      <c r="BD146">
        <v>1.0730616584988106</v>
      </c>
      <c r="BE146" s="2">
        <v>40</v>
      </c>
      <c r="BH146" s="7"/>
    </row>
    <row r="147" spans="40:60" x14ac:dyDescent="0.4">
      <c r="AN147">
        <v>1.031345174643032</v>
      </c>
      <c r="AO147" s="2">
        <v>140</v>
      </c>
      <c r="BC147" s="2"/>
      <c r="BD147">
        <v>1.0619915588581765</v>
      </c>
      <c r="BE147" s="2">
        <v>46</v>
      </c>
      <c r="BH147" s="7"/>
    </row>
    <row r="148" spans="40:60" x14ac:dyDescent="0.4">
      <c r="AN148">
        <v>1.0272225423659782</v>
      </c>
      <c r="AO148" s="2">
        <v>143</v>
      </c>
      <c r="BC148" s="2"/>
      <c r="BD148">
        <v>1.0576272099861566</v>
      </c>
      <c r="BE148" s="2">
        <v>60</v>
      </c>
      <c r="BH148" s="7"/>
    </row>
    <row r="149" spans="40:60" x14ac:dyDescent="0.4">
      <c r="AN149">
        <v>1.0258556461020181</v>
      </c>
      <c r="AO149" s="2">
        <v>147</v>
      </c>
      <c r="BC149" s="2"/>
      <c r="BD149">
        <v>1.0461624163819705</v>
      </c>
      <c r="BE149" s="2">
        <v>71</v>
      </c>
      <c r="BH149" s="7"/>
    </row>
    <row r="150" spans="40:60" x14ac:dyDescent="0.4">
      <c r="AN150">
        <v>1.0231327379504533</v>
      </c>
      <c r="AO150" s="2">
        <v>143</v>
      </c>
      <c r="BC150" s="2"/>
      <c r="BD150">
        <v>1.0370286948151701</v>
      </c>
      <c r="BE150" s="2">
        <v>97</v>
      </c>
      <c r="BH150" s="7"/>
    </row>
    <row r="151" spans="40:60" x14ac:dyDescent="0.4">
      <c r="AN151">
        <v>1.0157187326029862</v>
      </c>
      <c r="AO151" s="2">
        <v>121</v>
      </c>
      <c r="BC151" s="2"/>
      <c r="BD151">
        <v>1.0260038050364044</v>
      </c>
      <c r="BE151" s="2">
        <v>114</v>
      </c>
      <c r="BH151" s="7"/>
    </row>
    <row r="152" spans="40:60" x14ac:dyDescent="0.4">
      <c r="AN152">
        <v>1.0064367076314185</v>
      </c>
      <c r="AO152" s="2">
        <v>100</v>
      </c>
      <c r="BC152" s="2"/>
      <c r="BD152">
        <v>1.0246421543329718</v>
      </c>
      <c r="BE152" s="2">
        <v>114</v>
      </c>
      <c r="BH152" s="7"/>
    </row>
    <row r="153" spans="40:60" x14ac:dyDescent="0.4">
      <c r="AN153">
        <v>0.99926185099891984</v>
      </c>
      <c r="AO153" s="2">
        <v>75</v>
      </c>
      <c r="BC153" s="2"/>
      <c r="BD153">
        <v>1.0239626834083477</v>
      </c>
      <c r="BE153" s="2">
        <v>113</v>
      </c>
      <c r="BH153" s="7"/>
    </row>
    <row r="154" spans="40:60" x14ac:dyDescent="0.4">
      <c r="AN154">
        <v>0.99346716242998256</v>
      </c>
      <c r="AO154" s="2">
        <v>68</v>
      </c>
      <c r="BC154" s="2"/>
      <c r="BD154">
        <v>1.0178877564797553</v>
      </c>
      <c r="BE154" s="2">
        <v>103</v>
      </c>
      <c r="BH154" s="7"/>
    </row>
    <row r="155" spans="40:60" x14ac:dyDescent="0.4">
      <c r="AN155">
        <v>0.98837245903290571</v>
      </c>
      <c r="AO155" s="2">
        <v>59</v>
      </c>
      <c r="BC155" s="2"/>
      <c r="BD155">
        <v>1.007921492545554</v>
      </c>
      <c r="BE155" s="2">
        <v>84</v>
      </c>
      <c r="BH155" s="7"/>
    </row>
    <row r="156" spans="40:60" x14ac:dyDescent="0.4">
      <c r="BC156" s="2"/>
      <c r="BD156">
        <v>1.0007360509266292</v>
      </c>
      <c r="BE156" s="2">
        <v>72</v>
      </c>
      <c r="BH156" s="7"/>
    </row>
    <row r="157" spans="40:60" x14ac:dyDescent="0.4">
      <c r="BC157" s="2"/>
      <c r="BD157">
        <v>0.99493281351790486</v>
      </c>
      <c r="BE157" s="2">
        <v>62</v>
      </c>
      <c r="BH157" s="7"/>
    </row>
    <row r="162" spans="40:66" x14ac:dyDescent="0.4">
      <c r="AN162">
        <v>1.0546245116903783</v>
      </c>
      <c r="AO162" s="7">
        <v>153.75</v>
      </c>
    </row>
    <row r="163" spans="40:66" x14ac:dyDescent="0.4">
      <c r="AN163">
        <v>1.0481720163775206</v>
      </c>
      <c r="AO163" s="7">
        <v>147.5</v>
      </c>
    </row>
    <row r="164" spans="40:66" x14ac:dyDescent="0.4">
      <c r="AN164">
        <v>1.0396905165821531</v>
      </c>
      <c r="AO164" s="7">
        <v>134</v>
      </c>
    </row>
    <row r="165" spans="40:66" x14ac:dyDescent="0.4">
      <c r="AN165">
        <v>1.031345174643032</v>
      </c>
      <c r="AO165" s="7">
        <v>109.75</v>
      </c>
    </row>
    <row r="166" spans="40:66" x14ac:dyDescent="0.4">
      <c r="AN166">
        <v>1.0272225423659782</v>
      </c>
      <c r="AO166" s="7">
        <v>93.5</v>
      </c>
    </row>
    <row r="167" spans="40:66" x14ac:dyDescent="0.4">
      <c r="AN167">
        <v>1.0258556461020181</v>
      </c>
      <c r="AO167" s="7">
        <v>90</v>
      </c>
      <c r="AQ167" s="2"/>
    </row>
    <row r="168" spans="40:66" ht="15.4" x14ac:dyDescent="0.5">
      <c r="AN168">
        <v>1.0231327379504533</v>
      </c>
      <c r="AO168" s="7">
        <v>74.75</v>
      </c>
      <c r="AQ168" s="2"/>
      <c r="BG168" s="2" t="s">
        <v>2</v>
      </c>
      <c r="BH168" s="2" t="s">
        <v>0</v>
      </c>
      <c r="BI168" s="2" t="s">
        <v>15</v>
      </c>
      <c r="BJ168" s="2" t="s">
        <v>13</v>
      </c>
      <c r="BK168" s="2" t="s">
        <v>16</v>
      </c>
      <c r="BL168" s="2" t="s">
        <v>17</v>
      </c>
      <c r="BM168" s="2" t="s">
        <v>18</v>
      </c>
      <c r="BN168" s="2" t="s">
        <v>14</v>
      </c>
    </row>
    <row r="169" spans="40:66" x14ac:dyDescent="0.4">
      <c r="AN169">
        <v>1.0157187326029862</v>
      </c>
      <c r="AO169" s="7">
        <v>54.25</v>
      </c>
      <c r="AQ169" s="2"/>
      <c r="BG169" s="2">
        <v>1</v>
      </c>
      <c r="BH169" s="2">
        <v>40</v>
      </c>
      <c r="BI169" s="6">
        <v>1.4390000000000001</v>
      </c>
      <c r="BJ169" s="2">
        <f>6.28/BI169</f>
        <v>4.3641417651146632</v>
      </c>
      <c r="BK169" s="2">
        <f>BJ169/4.067</f>
        <v>1.0730616584988106</v>
      </c>
      <c r="BL169" s="8">
        <v>155</v>
      </c>
      <c r="BM169" s="8">
        <v>159</v>
      </c>
      <c r="BN169" s="8">
        <f>(BL169+BM169)/2</f>
        <v>157</v>
      </c>
    </row>
    <row r="170" spans="40:66" x14ac:dyDescent="0.4">
      <c r="AN170">
        <v>1.0064367076314185</v>
      </c>
      <c r="AO170" s="7">
        <v>40.5</v>
      </c>
      <c r="AQ170" s="2"/>
      <c r="BG170" s="2">
        <v>2</v>
      </c>
      <c r="BH170" s="2">
        <v>46</v>
      </c>
      <c r="BI170" s="6">
        <v>1.454</v>
      </c>
      <c r="BJ170" s="2">
        <f t="shared" ref="BJ170:BJ180" si="16">6.28/BI170</f>
        <v>4.319119669876204</v>
      </c>
      <c r="BK170" s="2">
        <f t="shared" ref="BK170:BK180" si="17">BJ170/4.067</f>
        <v>1.0619915588581765</v>
      </c>
      <c r="BL170" s="8">
        <v>151</v>
      </c>
      <c r="BM170" s="8">
        <v>154</v>
      </c>
      <c r="BN170" s="8">
        <f t="shared" ref="BN170:BN180" si="18">(BL170+BM170)/2</f>
        <v>152.5</v>
      </c>
    </row>
    <row r="171" spans="40:66" x14ac:dyDescent="0.4">
      <c r="AN171">
        <v>0.99926185099891984</v>
      </c>
      <c r="AO171" s="7">
        <v>31</v>
      </c>
      <c r="AQ171" s="2"/>
      <c r="BG171" s="2">
        <v>3</v>
      </c>
      <c r="BH171" s="2">
        <v>60</v>
      </c>
      <c r="BI171" s="6">
        <v>1.46</v>
      </c>
      <c r="BJ171" s="2">
        <f t="shared" si="16"/>
        <v>4.3013698630136989</v>
      </c>
      <c r="BK171" s="2">
        <f t="shared" si="17"/>
        <v>1.0576272099861566</v>
      </c>
      <c r="BL171" s="8">
        <v>146</v>
      </c>
      <c r="BM171" s="8">
        <v>149</v>
      </c>
      <c r="BN171" s="8">
        <f t="shared" si="18"/>
        <v>147.5</v>
      </c>
    </row>
    <row r="172" spans="40:66" x14ac:dyDescent="0.4">
      <c r="AN172">
        <v>0.99346716242998256</v>
      </c>
      <c r="AO172" s="7">
        <v>25.5</v>
      </c>
      <c r="AQ172" s="2"/>
      <c r="BG172" s="2">
        <v>4</v>
      </c>
      <c r="BH172" s="2">
        <v>71</v>
      </c>
      <c r="BI172" s="6">
        <v>1.476</v>
      </c>
      <c r="BJ172" s="2">
        <f t="shared" si="16"/>
        <v>4.2547425474254741</v>
      </c>
      <c r="BK172" s="2">
        <f t="shared" si="17"/>
        <v>1.0461624163819705</v>
      </c>
      <c r="BL172" s="8">
        <v>135</v>
      </c>
      <c r="BM172" s="8">
        <v>138</v>
      </c>
      <c r="BN172" s="8">
        <f t="shared" si="18"/>
        <v>136.5</v>
      </c>
    </row>
    <row r="173" spans="40:66" x14ac:dyDescent="0.4">
      <c r="AN173">
        <v>0.98837245903290571</v>
      </c>
      <c r="AO173" s="7">
        <v>21.5</v>
      </c>
      <c r="AQ173" s="2"/>
      <c r="BG173" s="2">
        <v>5</v>
      </c>
      <c r="BH173" s="2">
        <v>97</v>
      </c>
      <c r="BI173" s="6">
        <v>1.4890000000000001</v>
      </c>
      <c r="BJ173" s="2">
        <f t="shared" si="16"/>
        <v>4.2175957018132975</v>
      </c>
      <c r="BK173" s="2">
        <f t="shared" si="17"/>
        <v>1.0370286948151701</v>
      </c>
      <c r="BL173" s="8">
        <v>118</v>
      </c>
      <c r="BM173" s="8">
        <v>122</v>
      </c>
      <c r="BN173" s="8">
        <f t="shared" si="18"/>
        <v>120</v>
      </c>
    </row>
    <row r="174" spans="40:66" x14ac:dyDescent="0.4">
      <c r="AQ174" s="2"/>
      <c r="BG174" s="2">
        <v>6</v>
      </c>
      <c r="BH174" s="2">
        <v>114</v>
      </c>
      <c r="BI174" s="6">
        <v>1.5049999999999999</v>
      </c>
      <c r="BJ174" s="2">
        <f t="shared" si="16"/>
        <v>4.1727574750830572</v>
      </c>
      <c r="BK174" s="2">
        <f t="shared" si="17"/>
        <v>1.0260038050364044</v>
      </c>
      <c r="BL174" s="8">
        <v>89</v>
      </c>
      <c r="BM174" s="8">
        <v>91</v>
      </c>
      <c r="BN174" s="8">
        <f t="shared" si="18"/>
        <v>90</v>
      </c>
    </row>
    <row r="175" spans="40:66" x14ac:dyDescent="0.4">
      <c r="AQ175" s="2"/>
      <c r="BG175" s="2">
        <v>7</v>
      </c>
      <c r="BH175" s="2">
        <v>114</v>
      </c>
      <c r="BI175" s="6">
        <v>1.5069999999999999</v>
      </c>
      <c r="BJ175" s="2">
        <f t="shared" si="16"/>
        <v>4.1672196416721965</v>
      </c>
      <c r="BK175" s="2">
        <f t="shared" si="17"/>
        <v>1.0246421543329718</v>
      </c>
      <c r="BL175" s="8">
        <v>84.5</v>
      </c>
      <c r="BM175" s="8">
        <v>85</v>
      </c>
      <c r="BN175" s="8">
        <f t="shared" si="18"/>
        <v>84.75</v>
      </c>
    </row>
    <row r="176" spans="40:66" x14ac:dyDescent="0.4">
      <c r="AQ176" s="2"/>
      <c r="BG176" s="2">
        <v>8</v>
      </c>
      <c r="BH176" s="2">
        <v>113</v>
      </c>
      <c r="BI176" s="6">
        <v>1.508</v>
      </c>
      <c r="BJ176" s="2">
        <f t="shared" si="16"/>
        <v>4.1644562334217508</v>
      </c>
      <c r="BK176" s="2">
        <f t="shared" si="17"/>
        <v>1.0239626834083477</v>
      </c>
      <c r="BL176" s="8">
        <v>81</v>
      </c>
      <c r="BM176" s="8">
        <v>83</v>
      </c>
      <c r="BN176" s="8">
        <f t="shared" si="18"/>
        <v>82</v>
      </c>
    </row>
    <row r="177" spans="43:66" x14ac:dyDescent="0.4">
      <c r="AQ177" s="2"/>
      <c r="BG177" s="2">
        <v>9</v>
      </c>
      <c r="BH177" s="2">
        <v>103</v>
      </c>
      <c r="BI177" s="6">
        <v>1.5169999999999999</v>
      </c>
      <c r="BJ177" s="2">
        <f t="shared" si="16"/>
        <v>4.1397495056031648</v>
      </c>
      <c r="BK177" s="2">
        <f t="shared" si="17"/>
        <v>1.0178877564797553</v>
      </c>
      <c r="BL177" s="8">
        <v>61</v>
      </c>
      <c r="BM177" s="8">
        <v>63</v>
      </c>
      <c r="BN177" s="8">
        <f t="shared" si="18"/>
        <v>62</v>
      </c>
    </row>
    <row r="178" spans="43:66" x14ac:dyDescent="0.4">
      <c r="AQ178" s="2"/>
      <c r="BG178" s="2">
        <v>10</v>
      </c>
      <c r="BH178" s="2">
        <v>84</v>
      </c>
      <c r="BI178" s="6">
        <v>1.532</v>
      </c>
      <c r="BJ178" s="2">
        <f t="shared" si="16"/>
        <v>4.0992167101827679</v>
      </c>
      <c r="BK178" s="2">
        <f t="shared" si="17"/>
        <v>1.007921492545554</v>
      </c>
      <c r="BL178" s="8">
        <v>45</v>
      </c>
      <c r="BM178" s="8">
        <v>47</v>
      </c>
      <c r="BN178" s="8">
        <f t="shared" si="18"/>
        <v>46</v>
      </c>
    </row>
    <row r="179" spans="43:66" x14ac:dyDescent="0.4">
      <c r="BG179" s="2">
        <v>11</v>
      </c>
      <c r="BH179" s="2">
        <v>72</v>
      </c>
      <c r="BI179" s="6">
        <v>1.5429999999999999</v>
      </c>
      <c r="BJ179" s="2">
        <f t="shared" si="16"/>
        <v>4.0699935191186007</v>
      </c>
      <c r="BK179" s="2">
        <f t="shared" si="17"/>
        <v>1.0007360509266292</v>
      </c>
      <c r="BL179" s="8">
        <v>34</v>
      </c>
      <c r="BM179" s="8">
        <v>37</v>
      </c>
      <c r="BN179" s="8">
        <f t="shared" si="18"/>
        <v>35.5</v>
      </c>
    </row>
    <row r="180" spans="43:66" x14ac:dyDescent="0.4">
      <c r="BG180" s="2">
        <v>12</v>
      </c>
      <c r="BH180" s="2">
        <v>62</v>
      </c>
      <c r="BI180" s="6">
        <v>1.552</v>
      </c>
      <c r="BJ180" s="2">
        <f t="shared" si="16"/>
        <v>4.0463917525773194</v>
      </c>
      <c r="BK180" s="2">
        <f t="shared" si="17"/>
        <v>0.99493281351790486</v>
      </c>
      <c r="BL180" s="8">
        <v>28</v>
      </c>
      <c r="BM180" s="8">
        <v>31</v>
      </c>
      <c r="BN180" s="8">
        <f t="shared" si="18"/>
        <v>29.5</v>
      </c>
    </row>
    <row r="181" spans="43:66" x14ac:dyDescent="0.4">
      <c r="AU181">
        <v>1.0730616584988106</v>
      </c>
      <c r="AV181" s="7">
        <v>157</v>
      </c>
      <c r="BK181" s="9"/>
    </row>
    <row r="182" spans="43:66" x14ac:dyDescent="0.4">
      <c r="AU182">
        <v>1.0619915588581765</v>
      </c>
      <c r="AV182" s="7">
        <v>152.5</v>
      </c>
    </row>
    <row r="183" spans="43:66" x14ac:dyDescent="0.4">
      <c r="AU183">
        <v>1.0576272099861566</v>
      </c>
      <c r="AV183" s="7">
        <v>147.5</v>
      </c>
    </row>
    <row r="184" spans="43:66" x14ac:dyDescent="0.4">
      <c r="AU184">
        <v>1.0461624163819705</v>
      </c>
      <c r="AV184" s="7">
        <v>136.5</v>
      </c>
    </row>
    <row r="185" spans="43:66" x14ac:dyDescent="0.4">
      <c r="AU185">
        <v>1.0370286948151701</v>
      </c>
      <c r="AV185" s="7">
        <v>120</v>
      </c>
    </row>
    <row r="186" spans="43:66" x14ac:dyDescent="0.4">
      <c r="AU186">
        <v>1.0260038050364044</v>
      </c>
      <c r="AV186" s="7">
        <v>90</v>
      </c>
      <c r="BE186" s="2"/>
      <c r="BI186" s="7"/>
    </row>
    <row r="187" spans="43:66" x14ac:dyDescent="0.4">
      <c r="AU187">
        <v>1.0246421543329718</v>
      </c>
      <c r="AV187" s="7">
        <v>84.75</v>
      </c>
      <c r="BE187" s="2"/>
      <c r="BI187" s="7"/>
    </row>
    <row r="188" spans="43:66" x14ac:dyDescent="0.4">
      <c r="AU188">
        <v>1.0239626834083477</v>
      </c>
      <c r="AV188" s="7">
        <v>82</v>
      </c>
      <c r="BE188" s="2"/>
      <c r="BI188" s="7"/>
    </row>
    <row r="189" spans="43:66" x14ac:dyDescent="0.4">
      <c r="AU189">
        <v>1.0178877564797553</v>
      </c>
      <c r="AV189" s="7">
        <v>62</v>
      </c>
      <c r="BE189" s="2"/>
      <c r="BI189" s="7"/>
    </row>
    <row r="190" spans="43:66" x14ac:dyDescent="0.4">
      <c r="AU190">
        <v>1.007921492545554</v>
      </c>
      <c r="AV190" s="7">
        <v>46</v>
      </c>
      <c r="BE190" s="2"/>
      <c r="BI190" s="7"/>
    </row>
    <row r="191" spans="43:66" x14ac:dyDescent="0.4">
      <c r="AU191">
        <v>1.0007360509266292</v>
      </c>
      <c r="AV191" s="7">
        <v>35.5</v>
      </c>
      <c r="BE191" s="2"/>
      <c r="BI191" s="7"/>
    </row>
    <row r="192" spans="43:66" x14ac:dyDescent="0.4">
      <c r="AU192">
        <v>0.99493281351790486</v>
      </c>
      <c r="AV192" s="7">
        <v>29.5</v>
      </c>
      <c r="BE192" s="2"/>
      <c r="BI192" s="7"/>
    </row>
    <row r="193" spans="57:61" x14ac:dyDescent="0.4">
      <c r="BE193" s="2"/>
      <c r="BI193" s="7"/>
    </row>
    <row r="194" spans="57:61" x14ac:dyDescent="0.4">
      <c r="BE194" s="2"/>
      <c r="BI194" s="7"/>
    </row>
    <row r="195" spans="57:61" x14ac:dyDescent="0.4">
      <c r="BE195" s="2"/>
      <c r="BI195" s="7"/>
    </row>
    <row r="196" spans="57:61" x14ac:dyDescent="0.4">
      <c r="BE196" s="2"/>
      <c r="BI196" s="7"/>
    </row>
    <row r="197" spans="57:61" x14ac:dyDescent="0.4">
      <c r="BE197" s="2"/>
      <c r="BI197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2022-11-15T13:07:19Z</dcterms:modified>
</cp:coreProperties>
</file>