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01b0879c1679a6e9/Documentos/Excel/"/>
    </mc:Choice>
  </mc:AlternateContent>
  <xr:revisionPtr revIDLastSave="255" documentId="13_ncr:1_{6F2FA176-95DD-4C62-A4A2-F53F7CDE7322}" xr6:coauthVersionLast="47" xr6:coauthVersionMax="47" xr10:uidLastSave="{C264B7ED-4904-4C02-9303-0F91EAFC034A}"/>
  <bookViews>
    <workbookView xWindow="390" yWindow="390" windowWidth="28800" windowHeight="11370" activeTab="3" xr2:uid="{F6D97A53-F63B-4272-A181-44B26E0B790F}"/>
  </bookViews>
  <sheets>
    <sheet name="Produtos" sheetId="17" r:id="rId1"/>
    <sheet name="Vendas" sheetId="16" r:id="rId2"/>
    <sheet name="Dados para Gráficos" sheetId="19" r:id="rId3"/>
    <sheet name="Dashboard" sheetId="18" r:id="rId4"/>
  </sheets>
  <definedNames>
    <definedName name="_xlnm._FilterDatabase" localSheetId="1" hidden="1">Vendas!$B$2:$F$61</definedName>
    <definedName name="Int_Nome_Produtos">#REF!</definedName>
    <definedName name="Int_Quantidad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9" l="1"/>
  <c r="C4" i="19"/>
  <c r="C3" i="19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D2" i="19"/>
  <c r="N3" i="19"/>
  <c r="N4" i="19"/>
  <c r="N2" i="19"/>
  <c r="L4" i="19" l="1"/>
  <c r="M4" i="19" s="1"/>
  <c r="L2" i="19"/>
  <c r="M2" i="19" s="1"/>
  <c r="L3" i="19"/>
  <c r="M3" i="19" s="1"/>
  <c r="D4" i="19"/>
  <c r="D3" i="19"/>
  <c r="B3" i="19" s="1"/>
  <c r="BK4" i="18"/>
  <c r="AQ4" i="18"/>
  <c r="W4" i="18"/>
  <c r="B4" i="19" l="1"/>
  <c r="B2" i="19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A21" i="16" l="1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3" i="16"/>
  <c r="H6" i="19" l="1"/>
  <c r="H7" i="19"/>
  <c r="I3" i="19"/>
  <c r="I4" i="19"/>
  <c r="I5" i="19"/>
  <c r="H2" i="19"/>
  <c r="I6" i="19"/>
  <c r="I2" i="19"/>
  <c r="H4" i="19"/>
  <c r="I7" i="19"/>
  <c r="H3" i="19"/>
  <c r="H5" i="19"/>
</calcChain>
</file>

<file path=xl/sharedStrings.xml><?xml version="1.0" encoding="utf-8"?>
<sst xmlns="http://schemas.openxmlformats.org/spreadsheetml/2006/main" count="377" uniqueCount="103">
  <si>
    <t>Produtos</t>
  </si>
  <si>
    <t>Tamanho</t>
  </si>
  <si>
    <t>P</t>
  </si>
  <si>
    <t>M</t>
  </si>
  <si>
    <t>G</t>
  </si>
  <si>
    <t>Bermuda</t>
  </si>
  <si>
    <t>Boné</t>
  </si>
  <si>
    <t>Cinto</t>
  </si>
  <si>
    <t>Único</t>
  </si>
  <si>
    <t>Camiseta Lisa</t>
  </si>
  <si>
    <t>Categoria</t>
  </si>
  <si>
    <t>Preço Unitário</t>
  </si>
  <si>
    <t>Vestuário</t>
  </si>
  <si>
    <t>Acessórios</t>
  </si>
  <si>
    <t>Calçado</t>
  </si>
  <si>
    <t>Meteora</t>
  </si>
  <si>
    <t>Qtd</t>
  </si>
  <si>
    <t>Total</t>
  </si>
  <si>
    <t xml:space="preserve">Camiseta Lisa </t>
  </si>
  <si>
    <t>Camiseta Estampada</t>
  </si>
  <si>
    <t>Óculos redondo</t>
  </si>
  <si>
    <t>Óculos quadrado</t>
  </si>
  <si>
    <t>Jaqueta jeans</t>
  </si>
  <si>
    <t>Jaqueta couro</t>
  </si>
  <si>
    <t>Calça jeans</t>
  </si>
  <si>
    <t>Vestido longo</t>
  </si>
  <si>
    <t>Vestido curto</t>
  </si>
  <si>
    <t>Calça legging</t>
  </si>
  <si>
    <t>Tênis Nika</t>
  </si>
  <si>
    <t>Tênis Atitas</t>
  </si>
  <si>
    <t>Bolsa de couro</t>
  </si>
  <si>
    <t>Bolsa coringa</t>
  </si>
  <si>
    <t>Código</t>
  </si>
  <si>
    <t>Mês</t>
  </si>
  <si>
    <t>PR001</t>
  </si>
  <si>
    <t>PR002</t>
  </si>
  <si>
    <t>PR003</t>
  </si>
  <si>
    <t>PR004</t>
  </si>
  <si>
    <t>PR005</t>
  </si>
  <si>
    <t>PR006</t>
  </si>
  <si>
    <t>PR007</t>
  </si>
  <si>
    <t>PR008</t>
  </si>
  <si>
    <t>PR009</t>
  </si>
  <si>
    <t>PR010</t>
  </si>
  <si>
    <t>PR011</t>
  </si>
  <si>
    <t>PR012</t>
  </si>
  <si>
    <t>PR013</t>
  </si>
  <si>
    <t>PR014</t>
  </si>
  <si>
    <t>PR015</t>
  </si>
  <si>
    <t>PR016</t>
  </si>
  <si>
    <t>PR017</t>
  </si>
  <si>
    <t>PR018</t>
  </si>
  <si>
    <t>PR019</t>
  </si>
  <si>
    <t>PR020</t>
  </si>
  <si>
    <t>PR021</t>
  </si>
  <si>
    <t>PR022</t>
  </si>
  <si>
    <t>PR023</t>
  </si>
  <si>
    <t>PR024</t>
  </si>
  <si>
    <t>PR025</t>
  </si>
  <si>
    <t>PR026</t>
  </si>
  <si>
    <t>PR027</t>
  </si>
  <si>
    <t>PR028</t>
  </si>
  <si>
    <t>PR029</t>
  </si>
  <si>
    <t>PR030</t>
  </si>
  <si>
    <t>PR031</t>
  </si>
  <si>
    <t>PR032</t>
  </si>
  <si>
    <t>PR033</t>
  </si>
  <si>
    <t>PR034</t>
  </si>
  <si>
    <t>PR035</t>
  </si>
  <si>
    <t>PR036</t>
  </si>
  <si>
    <t>PR037</t>
  </si>
  <si>
    <t>PR038</t>
  </si>
  <si>
    <t>PR039</t>
  </si>
  <si>
    <t>Calçados</t>
  </si>
  <si>
    <t>Clara</t>
  </si>
  <si>
    <t>João</t>
  </si>
  <si>
    <t>Vendedor</t>
  </si>
  <si>
    <t>Sarah</t>
  </si>
  <si>
    <t>Situação</t>
  </si>
  <si>
    <t>Data</t>
  </si>
  <si>
    <t>Estoque</t>
  </si>
  <si>
    <t>Total de Produtos</t>
  </si>
  <si>
    <t>Produtos Vendidos</t>
  </si>
  <si>
    <t>Total de Vendas</t>
  </si>
  <si>
    <t>Vendas Mensais</t>
  </si>
  <si>
    <t>Vendas por Categoria</t>
  </si>
  <si>
    <t>Ranking Vendedores</t>
  </si>
  <si>
    <t>Vendedores</t>
  </si>
  <si>
    <t>Totais</t>
  </si>
  <si>
    <t>Meses</t>
  </si>
  <si>
    <t>N. Mês</t>
  </si>
  <si>
    <t>Jan</t>
  </si>
  <si>
    <t>Fev</t>
  </si>
  <si>
    <t>Mar</t>
  </si>
  <si>
    <t>Abr</t>
  </si>
  <si>
    <t>Mai</t>
  </si>
  <si>
    <t>Jun</t>
  </si>
  <si>
    <t>% Categoria</t>
  </si>
  <si>
    <t>% Restante</t>
  </si>
  <si>
    <t>#EE6471</t>
  </si>
  <si>
    <t>#9353FF</t>
  </si>
  <si>
    <t>Valor Unitário</t>
  </si>
  <si>
    <t>% Vendedor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</si>
</sst>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\ * #,##0.00_-;\-&quot;$&quot;\ * #,##0.00_-;_-&quot;$&quot;\ * &quot;-&quot;??_-;_-@_-"/>
    <numFmt numFmtId="165" formatCode="_-[$R$-416]\ * #,##0.00_-;\-[$R$-416]\ * #,##0.00_-;_-[$R$-416]\ * &quot;-&quot;??_-;_-@_-"/>
  </numFmts>
  <fonts count="1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Montserrat"/>
    </font>
    <font>
      <b/>
      <sz val="16"/>
      <color rgb="FFDAFF01"/>
      <name val="Montserrat"/>
    </font>
    <font>
      <sz val="16"/>
      <color theme="1"/>
      <name val="Montserrat"/>
    </font>
    <font>
      <b/>
      <sz val="26"/>
      <color theme="1"/>
      <name val="Montserrat"/>
    </font>
    <font>
      <b/>
      <sz val="24"/>
      <color theme="1"/>
      <name val="Montserrat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DAFF0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/>
      </patternFill>
    </fill>
    <fill>
      <patternFill patternType="solid">
        <fgColor theme="1"/>
        <bgColor theme="1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4" fillId="5" borderId="0" applyNumberFormat="0" applyBorder="0" applyAlignment="0" applyProtection="0"/>
    <xf numFmtId="0" fontId="5" fillId="3" borderId="0" applyNumberFormat="0" applyBorder="0" applyAlignment="0" applyProtection="0">
      <alignment horizontal="center"/>
    </xf>
    <xf numFmtId="0" fontId="2" fillId="4" borderId="7" applyNumberFormat="0" applyBorder="0" applyAlignment="0" applyProtection="0">
      <alignment horizontal="center"/>
    </xf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165" fontId="0" fillId="0" borderId="1" xfId="0" applyNumberFormat="1" applyBorder="1"/>
    <xf numFmtId="165" fontId="0" fillId="0" borderId="5" xfId="0" applyNumberFormat="1" applyBorder="1"/>
    <xf numFmtId="0" fontId="6" fillId="0" borderId="0" xfId="0" applyFont="1" applyAlignment="1">
      <alignment horizontal="center"/>
    </xf>
    <xf numFmtId="165" fontId="0" fillId="0" borderId="0" xfId="0" applyNumberFormat="1"/>
    <xf numFmtId="14" fontId="0" fillId="0" borderId="0" xfId="0" applyNumberFormat="1" applyAlignment="1">
      <alignment horizontal="center"/>
    </xf>
    <xf numFmtId="0" fontId="3" fillId="6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2" fillId="2" borderId="0" xfId="3" applyFill="1" applyBorder="1" applyAlignment="1">
      <alignment horizontal="center"/>
    </xf>
    <xf numFmtId="0" fontId="8" fillId="0" borderId="0" xfId="0" applyFont="1"/>
    <xf numFmtId="0" fontId="10" fillId="0" borderId="0" xfId="0" applyFont="1"/>
    <xf numFmtId="165" fontId="0" fillId="0" borderId="3" xfId="0" applyNumberFormat="1" applyBorder="1"/>
    <xf numFmtId="165" fontId="0" fillId="0" borderId="6" xfId="0" applyNumberFormat="1" applyBorder="1"/>
    <xf numFmtId="0" fontId="0" fillId="0" borderId="3" xfId="0" applyBorder="1"/>
    <xf numFmtId="0" fontId="0" fillId="0" borderId="6" xfId="0" applyBorder="1"/>
    <xf numFmtId="0" fontId="13" fillId="0" borderId="16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18" xfId="0" applyFont="1" applyBorder="1" applyAlignment="1">
      <alignment horizontal="center"/>
    </xf>
    <xf numFmtId="0" fontId="13" fillId="0" borderId="19" xfId="0" applyFont="1" applyBorder="1" applyAlignment="1">
      <alignment horizontal="center"/>
    </xf>
    <xf numFmtId="9" fontId="0" fillId="0" borderId="20" xfId="5" applyFont="1" applyBorder="1" applyAlignment="1">
      <alignment horizontal="center"/>
    </xf>
    <xf numFmtId="9" fontId="0" fillId="0" borderId="21" xfId="5" applyFont="1" applyBorder="1" applyAlignment="1">
      <alignment horizontal="center"/>
    </xf>
    <xf numFmtId="9" fontId="0" fillId="0" borderId="1" xfId="5" applyFont="1" applyBorder="1" applyAlignment="1">
      <alignment horizontal="center"/>
    </xf>
    <xf numFmtId="9" fontId="0" fillId="0" borderId="5" xfId="5" applyFont="1" applyBorder="1" applyAlignment="1">
      <alignment horizontal="center"/>
    </xf>
    <xf numFmtId="9" fontId="0" fillId="0" borderId="0" xfId="5" applyFont="1"/>
    <xf numFmtId="0" fontId="0" fillId="0" borderId="0" xfId="5" applyNumberFormat="1" applyFont="1"/>
    <xf numFmtId="0" fontId="0" fillId="0" borderId="0" xfId="5" applyNumberFormat="1" applyFont="1" applyBorder="1" applyAlignment="1">
      <alignment horizontal="center"/>
    </xf>
    <xf numFmtId="9" fontId="0" fillId="0" borderId="1" xfId="5" applyFont="1" applyBorder="1"/>
    <xf numFmtId="0" fontId="13" fillId="0" borderId="1" xfId="0" applyFont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165" fontId="12" fillId="0" borderId="8" xfId="4" applyNumberFormat="1" applyFont="1" applyBorder="1" applyAlignment="1">
      <alignment horizontal="center"/>
    </xf>
    <xf numFmtId="165" fontId="12" fillId="0" borderId="9" xfId="4" applyNumberFormat="1" applyFont="1" applyBorder="1" applyAlignment="1">
      <alignment horizontal="center"/>
    </xf>
    <xf numFmtId="165" fontId="12" fillId="0" borderId="10" xfId="4" applyNumberFormat="1" applyFont="1" applyBorder="1" applyAlignment="1">
      <alignment horizontal="center"/>
    </xf>
    <xf numFmtId="165" fontId="12" fillId="0" borderId="11" xfId="4" applyNumberFormat="1" applyFont="1" applyBorder="1" applyAlignment="1">
      <alignment horizontal="center"/>
    </xf>
    <xf numFmtId="165" fontId="12" fillId="0" borderId="0" xfId="4" applyNumberFormat="1" applyFont="1" applyBorder="1" applyAlignment="1">
      <alignment horizontal="center"/>
    </xf>
    <xf numFmtId="165" fontId="12" fillId="0" borderId="12" xfId="4" applyNumberFormat="1" applyFont="1" applyBorder="1" applyAlignment="1">
      <alignment horizontal="center"/>
    </xf>
    <xf numFmtId="165" fontId="12" fillId="0" borderId="13" xfId="4" applyNumberFormat="1" applyFont="1" applyBorder="1" applyAlignment="1">
      <alignment horizontal="center"/>
    </xf>
    <xf numFmtId="165" fontId="12" fillId="0" borderId="14" xfId="4" applyNumberFormat="1" applyFont="1" applyBorder="1" applyAlignment="1">
      <alignment horizontal="center"/>
    </xf>
    <xf numFmtId="165" fontId="12" fillId="0" borderId="15" xfId="4" applyNumberFormat="1" applyFont="1" applyBorder="1" applyAlignment="1">
      <alignment horizontal="center"/>
    </xf>
  </cellXfs>
  <cellStyles count="6">
    <cellStyle name="Cabeçalho Meteora" xfId="3" xr:uid="{43DBFFA1-791E-423B-B2A6-377CC2810274}"/>
    <cellStyle name="Ênfase4" xfId="1" builtinId="41" customBuiltin="1"/>
    <cellStyle name="Moeda" xfId="4" builtinId="4"/>
    <cellStyle name="Normal" xfId="0" builtinId="0"/>
    <cellStyle name="Porcentagem" xfId="5" builtinId="5"/>
    <cellStyle name="Título Meteora" xfId="2" xr:uid="{52F1EA3C-B23E-4AE6-AE73-27AD9F7C9021}"/>
  </cellStyles>
  <dxfs count="18"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7" tint="0.59996337778862885"/>
        </patternFill>
      </fill>
    </dxf>
    <dxf>
      <alignment horizontal="center" vertical="bottom" textRotation="0" wrapText="0" indent="0" justifyLastLine="0" shrinkToFit="0" readingOrder="0"/>
    </dxf>
    <dxf>
      <numFmt numFmtId="165" formatCode="_-[$R$-416]\ * #,##0.00_-;\-[$R$-416]\ * #,##0.00_-;_-[$R$-416]\ * &quot;-&quot;??_-;_-@_-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bgColor theme="1"/>
        </patternFill>
      </fill>
      <alignment horizontal="center" vertical="bottom" textRotation="0" wrapText="0" indent="0" justifyLastLine="0" shrinkToFit="0" readingOrder="0"/>
    </dxf>
    <dxf>
      <numFmt numFmtId="165" formatCode="_-[$R$-416]\ * #,##0.00_-;\-[$R$-416]\ * #,##0.00_-;_-[$R$-416]\ * &quot;-&quot;??_-;_-@_-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353FF"/>
      <color rgb="FFEE6471"/>
      <color rgb="FFF87F46"/>
      <color rgb="FF000000"/>
      <color rgb="FFCCCCCC"/>
      <color rgb="FFDAFF01"/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DAFF01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'Dados para Gráficos'!$A$2:$A$4</c:f>
              <c:strCache>
                <c:ptCount val="3"/>
                <c:pt idx="0">
                  <c:v>Clara</c:v>
                </c:pt>
                <c:pt idx="1">
                  <c:v>João</c:v>
                </c:pt>
                <c:pt idx="2">
                  <c:v>Sarah</c:v>
                </c:pt>
              </c:strCache>
            </c:strRef>
          </c:cat>
          <c:val>
            <c:numRef>
              <c:f>'Dados para Gráficos'!$D$2:$D$4</c:f>
              <c:numCache>
                <c:formatCode>_-[$R$-416]\ * #,##0.00_-;\-[$R$-416]\ * #,##0.00_-;_-[$R$-416]\ * "-"??_-;_-@_-</c:formatCode>
                <c:ptCount val="3"/>
                <c:pt idx="0">
                  <c:v>6780.4999999999991</c:v>
                </c:pt>
                <c:pt idx="1">
                  <c:v>5075.2</c:v>
                </c:pt>
                <c:pt idx="2">
                  <c:v>5881.7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D-40A7-AA9E-C0A6A532685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4417823"/>
        <c:axId val="204416863"/>
      </c:barChart>
      <c:catAx>
        <c:axId val="204417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16863"/>
        <c:crosses val="autoZero"/>
        <c:auto val="1"/>
        <c:lblAlgn val="ctr"/>
        <c:lblOffset val="100"/>
        <c:noMultiLvlLbl val="0"/>
      </c:catAx>
      <c:valAx>
        <c:axId val="204416863"/>
        <c:scaling>
          <c:orientation val="minMax"/>
        </c:scaling>
        <c:delete val="1"/>
        <c:axPos val="b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20441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CCCCC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'Dados para Gráficos'!$G$2:$G$7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'Dados para Gráficos'!$H$2:$H$7</c:f>
              <c:numCache>
                <c:formatCode>_-[$R$-416]\ * #,##0.00_-;\-[$R$-416]\ * #,##0.00_-;_-[$R$-416]\ * "-"??_-;_-@_-</c:formatCode>
                <c:ptCount val="6"/>
                <c:pt idx="0">
                  <c:v>2241.4</c:v>
                </c:pt>
                <c:pt idx="1">
                  <c:v>2595.6999999999998</c:v>
                </c:pt>
                <c:pt idx="2">
                  <c:v>3443.6</c:v>
                </c:pt>
                <c:pt idx="3">
                  <c:v>4054.6</c:v>
                </c:pt>
                <c:pt idx="4">
                  <c:v>1919.1</c:v>
                </c:pt>
                <c:pt idx="5">
                  <c:v>3483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29-4792-A1F4-585FD4B07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347871"/>
        <c:axId val="580365151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'Dados para Gráficos'!$G$2:$G$7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'Dados para Gráficos'!$I$2:$I$7</c:f>
              <c:numCache>
                <c:formatCode>General</c:formatCode>
                <c:ptCount val="6"/>
                <c:pt idx="0">
                  <c:v>14</c:v>
                </c:pt>
                <c:pt idx="1">
                  <c:v>15</c:v>
                </c:pt>
                <c:pt idx="2">
                  <c:v>26</c:v>
                </c:pt>
                <c:pt idx="3">
                  <c:v>28</c:v>
                </c:pt>
                <c:pt idx="4">
                  <c:v>17</c:v>
                </c:pt>
                <c:pt idx="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29-4792-A1F4-585FD4B07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377631"/>
        <c:axId val="580369951"/>
      </c:lineChart>
      <c:catAx>
        <c:axId val="58034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365151"/>
        <c:crosses val="autoZero"/>
        <c:auto val="1"/>
        <c:lblAlgn val="ctr"/>
        <c:lblOffset val="100"/>
        <c:noMultiLvlLbl val="0"/>
      </c:catAx>
      <c:valAx>
        <c:axId val="58036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347871"/>
        <c:crosses val="autoZero"/>
        <c:crossBetween val="between"/>
      </c:valAx>
      <c:valAx>
        <c:axId val="58036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377631"/>
        <c:crosses val="max"/>
        <c:crossBetween val="between"/>
      </c:valAx>
      <c:catAx>
        <c:axId val="5803776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03699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9353FF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'Dados para Gráficos'!$K$4</c:f>
              <c:strCache>
                <c:ptCount val="1"/>
                <c:pt idx="0">
                  <c:v>Vestuário</c:v>
                </c:pt>
              </c:strCache>
            </c:strRef>
          </c:tx>
          <c:spPr>
            <a:solidFill>
              <a:srgbClr val="9353FF"/>
            </a:solidFill>
          </c:spPr>
          <c:dPt>
            <c:idx val="0"/>
            <c:bubble3D val="0"/>
            <c:spPr>
              <a:solidFill>
                <a:srgbClr val="9353FF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B34-4D65-8373-F981821696BA}"/>
              </c:ext>
            </c:extLst>
          </c:dPt>
          <c:dPt>
            <c:idx val="1"/>
            <c:bubble3D val="0"/>
            <c:spPr>
              <a:solidFill>
                <a:srgbClr val="9353FF">
                  <a:alpha val="30196"/>
                </a:srgbClr>
              </a:solidFill>
              <a:ln>
                <a:solidFill>
                  <a:srgbClr val="000000">
                    <a:alpha val="30196"/>
                  </a:srgbClr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B34-4D65-8373-F981821696BA}"/>
              </c:ext>
            </c:extLst>
          </c:dPt>
          <c:dLbls>
            <c:delete val="1"/>
          </c:dLbls>
          <c:val>
            <c:numRef>
              <c:f>'Dados para Gráficos'!$L$4:$M$4</c:f>
              <c:numCache>
                <c:formatCode>0%</c:formatCode>
                <c:ptCount val="2"/>
                <c:pt idx="0">
                  <c:v>0.53142512431359734</c:v>
                </c:pt>
                <c:pt idx="1">
                  <c:v>0.46857487568640266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34-4D65-8373-F981821696B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EE647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'Dados para Gráficos'!$K$3</c:f>
              <c:strCache>
                <c:ptCount val="1"/>
                <c:pt idx="0">
                  <c:v>Calçados</c:v>
                </c:pt>
              </c:strCache>
            </c:strRef>
          </c:tx>
          <c:dPt>
            <c:idx val="0"/>
            <c:bubble3D val="0"/>
            <c:spPr>
              <a:solidFill>
                <a:srgbClr val="EE647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8F1-4C7A-9985-D9CE5420DA61}"/>
              </c:ext>
            </c:extLst>
          </c:dPt>
          <c:dPt>
            <c:idx val="1"/>
            <c:bubble3D val="0"/>
            <c:spPr>
              <a:solidFill>
                <a:srgbClr val="EE6471">
                  <a:alpha val="30196"/>
                </a:srgb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8F1-4C7A-9985-D9CE5420DA61}"/>
              </c:ext>
            </c:extLst>
          </c:dPt>
          <c:dLbls>
            <c:delete val="1"/>
          </c:dLbls>
          <c:val>
            <c:numRef>
              <c:f>'Dados para Gráficos'!$L$3:$M$3</c:f>
              <c:numCache>
                <c:formatCode>0%</c:formatCode>
                <c:ptCount val="2"/>
                <c:pt idx="0">
                  <c:v>0.32123648336283778</c:v>
                </c:pt>
                <c:pt idx="1">
                  <c:v>0.67876351663716217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F1-4C7A-9985-D9CE5420DA6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F87F46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'Dados para Gráficos'!$K$2</c:f>
              <c:strCache>
                <c:ptCount val="1"/>
                <c:pt idx="0">
                  <c:v>Acessórios</c:v>
                </c:pt>
              </c:strCache>
            </c:strRef>
          </c:tx>
          <c:dPt>
            <c:idx val="0"/>
            <c:bubble3D val="0"/>
            <c:spPr>
              <a:solidFill>
                <a:srgbClr val="F87F4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B9F-4BCC-B042-1783BC3686BF}"/>
              </c:ext>
            </c:extLst>
          </c:dPt>
          <c:dPt>
            <c:idx val="1"/>
            <c:bubble3D val="0"/>
            <c:spPr>
              <a:solidFill>
                <a:srgbClr val="F87F46">
                  <a:alpha val="30196"/>
                </a:srgb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B9F-4BCC-B042-1783BC3686BF}"/>
              </c:ext>
            </c:extLst>
          </c:dPt>
          <c:dLbls>
            <c:delete val="1"/>
          </c:dLbls>
          <c:val>
            <c:numRef>
              <c:f>'Dados para Gráficos'!$L$2:$M$2</c:f>
              <c:numCache>
                <c:formatCode>0%</c:formatCode>
                <c:ptCount val="2"/>
                <c:pt idx="0">
                  <c:v>0.14733839232356488</c:v>
                </c:pt>
                <c:pt idx="1">
                  <c:v>0.85266160767643506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9F-4BCC-B042-1783BC3686B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</xdr:rowOff>
    </xdr:from>
    <xdr:to>
      <xdr:col>22</xdr:col>
      <xdr:colOff>9525</xdr:colOff>
      <xdr:row>5</xdr:row>
      <xdr:rowOff>49990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A577B8C-A23D-DB82-E232-44F2916044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7651"/>
          <a:ext cx="2943225" cy="421464"/>
        </a:xfrm>
        <a:prstGeom prst="rect">
          <a:avLst/>
        </a:prstGeom>
      </xdr:spPr>
    </xdr:pic>
    <xdr:clientData/>
  </xdr:twoCellAnchor>
  <xdr:twoCellAnchor>
    <xdr:from>
      <xdr:col>41</xdr:col>
      <xdr:colOff>128336</xdr:colOff>
      <xdr:row>27</xdr:row>
      <xdr:rowOff>5514</xdr:rowOff>
    </xdr:from>
    <xdr:to>
      <xdr:col>80</xdr:col>
      <xdr:colOff>0</xdr:colOff>
      <xdr:row>45</xdr:row>
      <xdr:rowOff>114300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D7228540-EF04-6148-8E56-6F7527403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6349</xdr:colOff>
      <xdr:row>10</xdr:row>
      <xdr:rowOff>9525</xdr:rowOff>
    </xdr:from>
    <xdr:to>
      <xdr:col>79</xdr:col>
      <xdr:colOff>123824</xdr:colOff>
      <xdr:row>23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D0A8B6F-605C-EE3B-4CE0-F628988AE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121627</xdr:colOff>
      <xdr:row>27</xdr:row>
      <xdr:rowOff>38101</xdr:rowOff>
    </xdr:from>
    <xdr:to>
      <xdr:col>39</xdr:col>
      <xdr:colOff>116077</xdr:colOff>
      <xdr:row>45</xdr:row>
      <xdr:rowOff>84451</xdr:rowOff>
    </xdr:to>
    <xdr:graphicFrame macro="">
      <xdr:nvGraphicFramePr>
        <xdr:cNvPr id="6" name="Gráfico 6">
          <a:extLst>
            <a:ext uri="{FF2B5EF4-FFF2-40B4-BE49-F238E27FC236}">
              <a16:creationId xmlns:a16="http://schemas.microsoft.com/office/drawing/2014/main" id="{FAA2BC60-09DA-0489-5D93-D10AFD9B0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59348</xdr:colOff>
      <xdr:row>27</xdr:row>
      <xdr:rowOff>38101</xdr:rowOff>
    </xdr:from>
    <xdr:to>
      <xdr:col>27</xdr:col>
      <xdr:colOff>53798</xdr:colOff>
      <xdr:row>45</xdr:row>
      <xdr:rowOff>84451</xdr:rowOff>
    </xdr:to>
    <xdr:graphicFrame macro="">
      <xdr:nvGraphicFramePr>
        <xdr:cNvPr id="7" name="Gráfico 5">
          <a:extLst>
            <a:ext uri="{FF2B5EF4-FFF2-40B4-BE49-F238E27FC236}">
              <a16:creationId xmlns:a16="http://schemas.microsoft.com/office/drawing/2014/main" id="{19B77F70-21E8-DD20-80BC-2B8831C257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130419</xdr:colOff>
      <xdr:row>27</xdr:row>
      <xdr:rowOff>38101</xdr:rowOff>
    </xdr:from>
    <xdr:to>
      <xdr:col>14</xdr:col>
      <xdr:colOff>124869</xdr:colOff>
      <xdr:row>45</xdr:row>
      <xdr:rowOff>84451</xdr:rowOff>
    </xdr:to>
    <xdr:graphicFrame macro="">
      <xdr:nvGraphicFramePr>
        <xdr:cNvPr id="8" name="Gráfico 4">
          <a:extLst>
            <a:ext uri="{FF2B5EF4-FFF2-40B4-BE49-F238E27FC236}">
              <a16:creationId xmlns:a16="http://schemas.microsoft.com/office/drawing/2014/main" id="{75907919-6F5F-2FF9-EBE8-0A2A4520D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0.32705</cdr:x>
      <cdr:y>0.47446</cdr:y>
    </cdr:from>
    <cdr:to>
      <cdr:x>0.77354</cdr:x>
      <cdr:y>0.70472</cdr:y>
    </cdr:to>
    <cdr:sp macro="" textlink="'Dados para Gráficos'!$L$4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494C6851-C4B3-9079-FE6D-CC9713BB2694}"/>
            </a:ext>
          </a:extLst>
        </cdr:cNvPr>
        <cdr:cNvSpPr txBox="1"/>
      </cdr:nvSpPr>
      <cdr:spPr>
        <a:xfrm xmlns:a="http://schemas.openxmlformats.org/drawingml/2006/main">
          <a:off x="565150" y="1079500"/>
          <a:ext cx="771525" cy="523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/>
          <a:fld id="{ED8AAD20-9AF5-4F29-8C26-10DE4FA31AB2}" type="TxLink">
            <a:rPr lang="en-US" sz="2400" b="0" i="0" u="none" strike="noStrike">
              <a:solidFill>
                <a:srgbClr val="9353FF"/>
              </a:solidFill>
              <a:latin typeface="Calibri"/>
              <a:ea typeface="+mn-ea"/>
              <a:cs typeface="Calibri"/>
            </a:rPr>
            <a:pPr marL="0" indent="0"/>
            <a:t>53%</a:t>
          </a:fld>
          <a:endParaRPr lang="en-US" sz="2400" b="0" i="0" u="none" strike="noStrike">
            <a:solidFill>
              <a:srgbClr val="9353FF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0.31052</cdr:x>
      <cdr:y>0.47028</cdr:y>
    </cdr:from>
    <cdr:to>
      <cdr:x>0.757</cdr:x>
      <cdr:y>0.70053</cdr:y>
    </cdr:to>
    <cdr:sp macro="" textlink="'Dados para Gráficos'!$L$3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494C6851-C4B3-9079-FE6D-CC9713BB2694}"/>
            </a:ext>
          </a:extLst>
        </cdr:cNvPr>
        <cdr:cNvSpPr txBox="1"/>
      </cdr:nvSpPr>
      <cdr:spPr>
        <a:xfrm xmlns:a="http://schemas.openxmlformats.org/drawingml/2006/main">
          <a:off x="536575" y="1069975"/>
          <a:ext cx="771525" cy="523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/>
          <a:fld id="{41D6AE09-E7F2-47CF-9312-81FA7B408323}" type="TxLink">
            <a:rPr lang="en-US" sz="2400" b="0" i="0" u="none" strike="noStrike">
              <a:solidFill>
                <a:srgbClr val="EE6471"/>
              </a:solidFill>
              <a:latin typeface="Calibri"/>
              <a:ea typeface="+mn-ea"/>
              <a:cs typeface="Calibri"/>
            </a:rPr>
            <a:pPr marL="0" indent="0"/>
            <a:t>32%</a:t>
          </a:fld>
          <a:endParaRPr lang="en-US" sz="2400" b="0" i="0" u="none" strike="noStrike">
            <a:solidFill>
              <a:srgbClr val="EE6471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0.26628</cdr:x>
      <cdr:y>0.43958</cdr:y>
    </cdr:from>
    <cdr:to>
      <cdr:x>0.72379</cdr:x>
      <cdr:y>0.72844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3C95AECD-64C4-CD4F-2833-461F3AF9F3D1}"/>
            </a:ext>
          </a:extLst>
        </cdr:cNvPr>
        <cdr:cNvSpPr txBox="1"/>
      </cdr:nvSpPr>
      <cdr:spPr>
        <a:xfrm xmlns:a="http://schemas.openxmlformats.org/drawingml/2006/main">
          <a:off x="460131" y="1000124"/>
          <a:ext cx="790575" cy="657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0.30486</cdr:x>
      <cdr:y>0.48563</cdr:y>
    </cdr:from>
    <cdr:to>
      <cdr:x>0.75135</cdr:x>
      <cdr:y>0.71588</cdr:y>
    </cdr:to>
    <cdr:sp macro="" textlink="'Dados para Gráficos'!$L$2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EB98588B-BF46-9DE7-59B2-A9ADA6DE1FBF}"/>
            </a:ext>
          </a:extLst>
        </cdr:cNvPr>
        <cdr:cNvSpPr txBox="1"/>
      </cdr:nvSpPr>
      <cdr:spPr>
        <a:xfrm xmlns:a="http://schemas.openxmlformats.org/drawingml/2006/main">
          <a:off x="526806" y="1104899"/>
          <a:ext cx="771525" cy="523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indent="0"/>
          <a:fld id="{3AAC945F-4837-4B5D-9256-C068C9A6A98C}" type="TxLink">
            <a:rPr lang="en-US" sz="2400" b="0" i="0" u="none" strike="noStrike">
              <a:solidFill>
                <a:srgbClr val="F87F46"/>
              </a:solidFill>
              <a:latin typeface="Calibri"/>
              <a:ea typeface="+mn-ea"/>
              <a:cs typeface="Calibri"/>
            </a:rPr>
            <a:pPr marL="0" indent="0"/>
            <a:t>15%</a:t>
          </a:fld>
          <a:endParaRPr lang="en-US" sz="2400" b="0" i="0" u="none" strike="noStrike">
            <a:solidFill>
              <a:srgbClr val="F87F46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AC111B-A369-4C0B-9503-7C5B9442DAEA}" name="TB_Produtos" displayName="TB_Produtos" ref="A3:G42" totalsRowShown="0" headerRowDxfId="17">
  <autoFilter ref="A3:G42" xr:uid="{40AC111B-A369-4C0B-9503-7C5B9442DAEA}"/>
  <tableColumns count="7">
    <tableColumn id="1" xr3:uid="{2F8ED5FF-48A1-488E-9DF1-FE060F71A415}" name="Código"/>
    <tableColumn id="2" xr3:uid="{E100D4E2-C3A0-43FF-A1D9-90A4BC2A9918}" name="Produtos"/>
    <tableColumn id="3" xr3:uid="{2EF7FEE0-6B6F-4534-86A0-46B6555B7BEF}" name="Tamanho" dataDxfId="16"/>
    <tableColumn id="4" xr3:uid="{4435A4B8-E7F0-4D66-A4F8-6A9FEAA36D5A}" name="Categoria"/>
    <tableColumn id="6" xr3:uid="{15F9CACC-A558-4A20-80CF-C2ADA2603221}" name="Estoque" dataDxfId="15"/>
    <tableColumn id="7" xr3:uid="{C06402EC-66EA-46B3-9ABB-8B45CF566C4A}" name="Situação" dataDxfId="14">
      <calculatedColumnFormula>TB_Produtos[[#This Row],[Estoque]]</calculatedColumnFormula>
    </tableColumn>
    <tableColumn id="5" xr3:uid="{CA8AD0DE-58EC-4839-85FB-1DD75DA28087}" name="Preço Unitário" dataDxfId="13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739091-30BD-4C30-BDDA-7504C0C4B6E2}" name="TB_Vendas" displayName="TB_Vendas" ref="A2:I61" totalsRowShown="0" headerRowDxfId="12" dataDxfId="11" headerRowCellStyle="Cabeçalho Meteora">
  <autoFilter ref="A2:I61" xr:uid="{AD739091-30BD-4C30-BDDA-7504C0C4B6E2}"/>
  <tableColumns count="9">
    <tableColumn id="7" xr3:uid="{5E8DE7C3-CDB6-4314-A5CC-C44D3C21973F}" name="Mês" dataDxfId="10">
      <calculatedColumnFormula>MONTH(TB_Vendas[[#This Row],[Data]])</calculatedColumnFormula>
    </tableColumn>
    <tableColumn id="1" xr3:uid="{43632F1F-6978-4CE7-BB13-7CCE587D6821}" name="Data" dataDxfId="9"/>
    <tableColumn id="2" xr3:uid="{49DF5362-33BE-4541-BD47-0B512249381E}" name="Código" dataDxfId="8"/>
    <tableColumn id="3" xr3:uid="{B3C718A1-FEFF-4C65-9CA1-DF94EF755918}" name="Tamanho" dataDxfId="7">
      <calculatedColumnFormula>_xlfn.XLOOKUP(C3,TB_Produtos[Código],TB_Produtos[Tamanho])</calculatedColumnFormula>
    </tableColumn>
    <tableColumn id="4" xr3:uid="{1F3EAF93-84E7-4086-BE54-3AB7D71B21A8}" name="Categoria" dataDxfId="6"/>
    <tableColumn id="5" xr3:uid="{7DC2ADED-AF8A-4BC8-A38E-FEF676FE49C9}" name="Qtd" dataDxfId="5"/>
    <tableColumn id="9" xr3:uid="{4E02C63B-BFF0-4AD4-A368-0830AE641210}" name="Valor Unitário" dataDxfId="4">
      <calculatedColumnFormula>_xlfn.XLOOKUP(TB_Vendas[[#This Row],[Código]],TB_Produtos[Código],TB_Produtos[Preço Unitário])</calculatedColumnFormula>
    </tableColumn>
    <tableColumn id="6" xr3:uid="{9459B662-6A4F-4486-82B1-12F67B8F842E}" name="Total" dataDxfId="3">
      <calculatedColumnFormula>TB_Vendas[[#This Row],[Valor Unitário]]*TB_Vendas[[#This Row],[Qtd]]</calculatedColumnFormula>
    </tableColumn>
    <tableColumn id="8" xr3:uid="{192FEBCA-1287-48A6-9BE6-69528F71C305}" name="Vendedor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Loja Meteor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0000"/>
      </a:accent1>
      <a:accent2>
        <a:srgbClr val="DAFF01"/>
      </a:accent2>
      <a:accent3>
        <a:srgbClr val="CCCCCC"/>
      </a:accent3>
      <a:accent4>
        <a:srgbClr val="F87F46"/>
      </a:accent4>
      <a:accent5>
        <a:srgbClr val="EE6471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DA2D8-DE9E-4ACF-B5A7-8907124C5CF1}">
  <dimension ref="A1:G42"/>
  <sheetViews>
    <sheetView topLeftCell="A33" zoomScale="150" zoomScaleNormal="150" workbookViewId="0">
      <selection activeCell="D7" sqref="D7"/>
    </sheetView>
  </sheetViews>
  <sheetFormatPr defaultRowHeight="15" x14ac:dyDescent="0.25"/>
  <cols>
    <col min="1" max="1" width="11" bestFit="1" customWidth="1"/>
    <col min="2" max="2" width="15.5703125" customWidth="1"/>
    <col min="3" max="3" width="11.85546875" style="1" customWidth="1"/>
    <col min="4" max="4" width="14" bestFit="1" customWidth="1"/>
    <col min="5" max="5" width="12.28515625" customWidth="1"/>
    <col min="6" max="6" width="13.140625" customWidth="1"/>
    <col min="7" max="7" width="21.7109375" customWidth="1"/>
  </cols>
  <sheetData>
    <row r="1" spans="1:7" ht="21" x14ac:dyDescent="0.35">
      <c r="A1" s="35" t="s">
        <v>15</v>
      </c>
      <c r="B1" s="35"/>
      <c r="C1" s="35"/>
      <c r="D1" s="35"/>
      <c r="E1" s="35"/>
      <c r="F1" s="35"/>
      <c r="G1" s="35"/>
    </row>
    <row r="2" spans="1:7" ht="4.5" customHeight="1" x14ac:dyDescent="0.35">
      <c r="A2" s="2"/>
      <c r="B2" s="2"/>
      <c r="C2" s="2"/>
      <c r="D2" s="2"/>
      <c r="E2" s="2"/>
      <c r="F2" s="2"/>
      <c r="G2" s="2"/>
    </row>
    <row r="3" spans="1:7" s="1" customFormat="1" ht="18.75" x14ac:dyDescent="0.3">
      <c r="A3" s="9" t="s">
        <v>32</v>
      </c>
      <c r="B3" s="9" t="s">
        <v>0</v>
      </c>
      <c r="C3" s="9" t="s">
        <v>1</v>
      </c>
      <c r="D3" s="9" t="s">
        <v>10</v>
      </c>
      <c r="E3" s="9" t="s">
        <v>80</v>
      </c>
      <c r="F3" s="9" t="s">
        <v>78</v>
      </c>
      <c r="G3" s="9" t="s">
        <v>11</v>
      </c>
    </row>
    <row r="4" spans="1:7" x14ac:dyDescent="0.25">
      <c r="A4" t="s">
        <v>34</v>
      </c>
      <c r="B4" t="s">
        <v>5</v>
      </c>
      <c r="C4" s="1" t="s">
        <v>2</v>
      </c>
      <c r="D4" t="s">
        <v>12</v>
      </c>
      <c r="E4" s="1">
        <v>12</v>
      </c>
      <c r="F4" s="1">
        <f>TB_Produtos[[#This Row],[Estoque]]</f>
        <v>12</v>
      </c>
      <c r="G4" s="10">
        <v>65.900000000000006</v>
      </c>
    </row>
    <row r="5" spans="1:7" x14ac:dyDescent="0.25">
      <c r="A5" t="s">
        <v>35</v>
      </c>
      <c r="B5" t="s">
        <v>5</v>
      </c>
      <c r="C5" s="1" t="s">
        <v>3</v>
      </c>
      <c r="D5" t="s">
        <v>12</v>
      </c>
      <c r="E5" s="1">
        <v>15</v>
      </c>
      <c r="F5" s="1">
        <f>TB_Produtos[[#This Row],[Estoque]]</f>
        <v>15</v>
      </c>
      <c r="G5" s="10">
        <v>69.900000000000006</v>
      </c>
    </row>
    <row r="6" spans="1:7" x14ac:dyDescent="0.25">
      <c r="A6" t="s">
        <v>36</v>
      </c>
      <c r="B6" t="s">
        <v>5</v>
      </c>
      <c r="C6" s="1" t="s">
        <v>4</v>
      </c>
      <c r="D6" t="s">
        <v>12</v>
      </c>
      <c r="E6" s="1">
        <v>5</v>
      </c>
      <c r="F6" s="1">
        <f>TB_Produtos[[#This Row],[Estoque]]</f>
        <v>5</v>
      </c>
      <c r="G6" s="10">
        <v>70.900000000000006</v>
      </c>
    </row>
    <row r="7" spans="1:7" x14ac:dyDescent="0.25">
      <c r="A7" t="s">
        <v>37</v>
      </c>
      <c r="B7" t="s">
        <v>31</v>
      </c>
      <c r="C7" s="1" t="s">
        <v>8</v>
      </c>
      <c r="D7" t="s">
        <v>13</v>
      </c>
      <c r="E7" s="1">
        <v>2</v>
      </c>
      <c r="F7" s="1">
        <f>TB_Produtos[[#This Row],[Estoque]]</f>
        <v>2</v>
      </c>
      <c r="G7" s="10">
        <v>145</v>
      </c>
    </row>
    <row r="8" spans="1:7" x14ac:dyDescent="0.25">
      <c r="A8" t="s">
        <v>38</v>
      </c>
      <c r="B8" t="s">
        <v>30</v>
      </c>
      <c r="C8" s="1" t="s">
        <v>8</v>
      </c>
      <c r="D8" t="s">
        <v>13</v>
      </c>
      <c r="E8" s="1">
        <v>1</v>
      </c>
      <c r="F8" s="1">
        <f>TB_Produtos[[#This Row],[Estoque]]</f>
        <v>1</v>
      </c>
      <c r="G8" s="10">
        <v>259.89999999999998</v>
      </c>
    </row>
    <row r="9" spans="1:7" x14ac:dyDescent="0.25">
      <c r="A9" t="s">
        <v>39</v>
      </c>
      <c r="B9" t="s">
        <v>6</v>
      </c>
      <c r="C9" s="1" t="s">
        <v>8</v>
      </c>
      <c r="D9" t="s">
        <v>13</v>
      </c>
      <c r="E9" s="1">
        <v>11</v>
      </c>
      <c r="F9" s="1">
        <f>TB_Produtos[[#This Row],[Estoque]]</f>
        <v>11</v>
      </c>
      <c r="G9" s="10">
        <v>39.9</v>
      </c>
    </row>
    <row r="10" spans="1:7" x14ac:dyDescent="0.25">
      <c r="A10" t="s">
        <v>40</v>
      </c>
      <c r="B10" t="s">
        <v>24</v>
      </c>
      <c r="C10" s="1" t="s">
        <v>2</v>
      </c>
      <c r="D10" t="s">
        <v>12</v>
      </c>
      <c r="E10" s="1">
        <v>6</v>
      </c>
      <c r="F10" s="1">
        <f>TB_Produtos[[#This Row],[Estoque]]</f>
        <v>6</v>
      </c>
      <c r="G10" s="10">
        <v>85.9</v>
      </c>
    </row>
    <row r="11" spans="1:7" x14ac:dyDescent="0.25">
      <c r="A11" t="s">
        <v>41</v>
      </c>
      <c r="B11" t="s">
        <v>24</v>
      </c>
      <c r="C11" s="1" t="s">
        <v>3</v>
      </c>
      <c r="D11" t="s">
        <v>12</v>
      </c>
      <c r="E11" s="1">
        <v>5</v>
      </c>
      <c r="F11" s="1">
        <f>TB_Produtos[[#This Row],[Estoque]]</f>
        <v>5</v>
      </c>
      <c r="G11" s="10">
        <v>89.9</v>
      </c>
    </row>
    <row r="12" spans="1:7" x14ac:dyDescent="0.25">
      <c r="A12" t="s">
        <v>42</v>
      </c>
      <c r="B12" t="s">
        <v>24</v>
      </c>
      <c r="C12" s="1" t="s">
        <v>4</v>
      </c>
      <c r="D12" t="s">
        <v>12</v>
      </c>
      <c r="E12" s="1">
        <v>8</v>
      </c>
      <c r="F12" s="1">
        <f>TB_Produtos[[#This Row],[Estoque]]</f>
        <v>8</v>
      </c>
      <c r="G12" s="10">
        <v>92.9</v>
      </c>
    </row>
    <row r="13" spans="1:7" x14ac:dyDescent="0.25">
      <c r="A13" t="s">
        <v>43</v>
      </c>
      <c r="B13" t="s">
        <v>27</v>
      </c>
      <c r="C13" s="1" t="s">
        <v>2</v>
      </c>
      <c r="D13" t="s">
        <v>12</v>
      </c>
      <c r="E13" s="1">
        <v>2</v>
      </c>
      <c r="F13" s="1">
        <f>TB_Produtos[[#This Row],[Estoque]]</f>
        <v>2</v>
      </c>
      <c r="G13" s="10">
        <v>44.9</v>
      </c>
    </row>
    <row r="14" spans="1:7" x14ac:dyDescent="0.25">
      <c r="A14" t="s">
        <v>44</v>
      </c>
      <c r="B14" t="s">
        <v>27</v>
      </c>
      <c r="C14" s="1" t="s">
        <v>3</v>
      </c>
      <c r="D14" t="s">
        <v>12</v>
      </c>
      <c r="E14" s="1">
        <v>3</v>
      </c>
      <c r="F14" s="1">
        <f>TB_Produtos[[#This Row],[Estoque]]</f>
        <v>3</v>
      </c>
      <c r="G14" s="10">
        <v>46.9</v>
      </c>
    </row>
    <row r="15" spans="1:7" x14ac:dyDescent="0.25">
      <c r="A15" t="s">
        <v>45</v>
      </c>
      <c r="B15" t="s">
        <v>27</v>
      </c>
      <c r="C15" s="1" t="s">
        <v>4</v>
      </c>
      <c r="D15" t="s">
        <v>12</v>
      </c>
      <c r="E15" s="1">
        <v>5</v>
      </c>
      <c r="F15" s="1">
        <f>TB_Produtos[[#This Row],[Estoque]]</f>
        <v>5</v>
      </c>
      <c r="G15" s="10">
        <v>48.9</v>
      </c>
    </row>
    <row r="16" spans="1:7" x14ac:dyDescent="0.25">
      <c r="A16" t="s">
        <v>46</v>
      </c>
      <c r="B16" t="s">
        <v>19</v>
      </c>
      <c r="C16" s="1" t="s">
        <v>2</v>
      </c>
      <c r="D16" t="s">
        <v>12</v>
      </c>
      <c r="E16" s="1">
        <v>6</v>
      </c>
      <c r="F16" s="1">
        <f>TB_Produtos[[#This Row],[Estoque]]</f>
        <v>6</v>
      </c>
      <c r="G16" s="10">
        <v>39.9</v>
      </c>
    </row>
    <row r="17" spans="1:7" x14ac:dyDescent="0.25">
      <c r="A17" t="s">
        <v>47</v>
      </c>
      <c r="B17" t="s">
        <v>19</v>
      </c>
      <c r="C17" s="1" t="s">
        <v>3</v>
      </c>
      <c r="D17" t="s">
        <v>12</v>
      </c>
      <c r="E17" s="1">
        <v>10</v>
      </c>
      <c r="F17" s="1">
        <f>TB_Produtos[[#This Row],[Estoque]]</f>
        <v>10</v>
      </c>
      <c r="G17" s="10">
        <v>39.9</v>
      </c>
    </row>
    <row r="18" spans="1:7" x14ac:dyDescent="0.25">
      <c r="A18" t="s">
        <v>48</v>
      </c>
      <c r="B18" t="s">
        <v>19</v>
      </c>
      <c r="C18" s="1" t="s">
        <v>4</v>
      </c>
      <c r="D18" t="s">
        <v>12</v>
      </c>
      <c r="E18" s="1">
        <v>12</v>
      </c>
      <c r="F18" s="1">
        <f>TB_Produtos[[#This Row],[Estoque]]</f>
        <v>12</v>
      </c>
      <c r="G18" s="10">
        <v>42.5</v>
      </c>
    </row>
    <row r="19" spans="1:7" x14ac:dyDescent="0.25">
      <c r="A19" t="s">
        <v>49</v>
      </c>
      <c r="B19" t="s">
        <v>9</v>
      </c>
      <c r="C19" s="1" t="s">
        <v>2</v>
      </c>
      <c r="D19" t="s">
        <v>12</v>
      </c>
      <c r="E19" s="1">
        <v>6</v>
      </c>
      <c r="F19" s="1">
        <f>TB_Produtos[[#This Row],[Estoque]]</f>
        <v>6</v>
      </c>
      <c r="G19" s="10">
        <v>25.9</v>
      </c>
    </row>
    <row r="20" spans="1:7" x14ac:dyDescent="0.25">
      <c r="A20" t="s">
        <v>50</v>
      </c>
      <c r="B20" t="s">
        <v>18</v>
      </c>
      <c r="C20" s="1" t="s">
        <v>3</v>
      </c>
      <c r="D20" t="s">
        <v>12</v>
      </c>
      <c r="E20" s="1">
        <v>10</v>
      </c>
      <c r="F20" s="1">
        <f>TB_Produtos[[#This Row],[Estoque]]</f>
        <v>10</v>
      </c>
      <c r="G20" s="10">
        <v>29.9</v>
      </c>
    </row>
    <row r="21" spans="1:7" x14ac:dyDescent="0.25">
      <c r="A21" t="s">
        <v>51</v>
      </c>
      <c r="B21" t="s">
        <v>18</v>
      </c>
      <c r="C21" s="1" t="s">
        <v>4</v>
      </c>
      <c r="D21" t="s">
        <v>12</v>
      </c>
      <c r="E21" s="1">
        <v>12</v>
      </c>
      <c r="F21" s="1">
        <f>TB_Produtos[[#This Row],[Estoque]]</f>
        <v>12</v>
      </c>
      <c r="G21" s="10">
        <v>32.9</v>
      </c>
    </row>
    <row r="22" spans="1:7" x14ac:dyDescent="0.25">
      <c r="A22" t="s">
        <v>52</v>
      </c>
      <c r="B22" t="s">
        <v>7</v>
      </c>
      <c r="C22" s="1" t="s">
        <v>8</v>
      </c>
      <c r="D22" t="s">
        <v>13</v>
      </c>
      <c r="E22" s="1">
        <v>21</v>
      </c>
      <c r="F22" s="1">
        <f>TB_Produtos[[#This Row],[Estoque]]</f>
        <v>21</v>
      </c>
      <c r="G22" s="10">
        <v>49.9</v>
      </c>
    </row>
    <row r="23" spans="1:7" x14ac:dyDescent="0.25">
      <c r="A23" t="s">
        <v>53</v>
      </c>
      <c r="B23" t="s">
        <v>23</v>
      </c>
      <c r="C23" s="1" t="s">
        <v>2</v>
      </c>
      <c r="D23" t="s">
        <v>12</v>
      </c>
      <c r="E23" s="1">
        <v>5</v>
      </c>
      <c r="F23" s="1">
        <f>TB_Produtos[[#This Row],[Estoque]]</f>
        <v>5</v>
      </c>
      <c r="G23" s="10">
        <v>299.89999999999998</v>
      </c>
    </row>
    <row r="24" spans="1:7" x14ac:dyDescent="0.25">
      <c r="A24" t="s">
        <v>54</v>
      </c>
      <c r="B24" t="s">
        <v>23</v>
      </c>
      <c r="C24" s="1" t="s">
        <v>3</v>
      </c>
      <c r="D24" t="s">
        <v>12</v>
      </c>
      <c r="E24" s="1">
        <v>5</v>
      </c>
      <c r="F24" s="1">
        <f>TB_Produtos[[#This Row],[Estoque]]</f>
        <v>5</v>
      </c>
      <c r="G24" s="10">
        <v>302.89999999999998</v>
      </c>
    </row>
    <row r="25" spans="1:7" x14ac:dyDescent="0.25">
      <c r="A25" t="s">
        <v>55</v>
      </c>
      <c r="B25" t="s">
        <v>23</v>
      </c>
      <c r="C25" s="1" t="s">
        <v>4</v>
      </c>
      <c r="D25" t="s">
        <v>12</v>
      </c>
      <c r="E25" s="1">
        <v>5</v>
      </c>
      <c r="F25" s="1">
        <f>TB_Produtos[[#This Row],[Estoque]]</f>
        <v>5</v>
      </c>
      <c r="G25" s="10">
        <v>300</v>
      </c>
    </row>
    <row r="26" spans="1:7" x14ac:dyDescent="0.25">
      <c r="A26" t="s">
        <v>56</v>
      </c>
      <c r="B26" t="s">
        <v>22</v>
      </c>
      <c r="C26" s="1" t="s">
        <v>2</v>
      </c>
      <c r="D26" t="s">
        <v>12</v>
      </c>
      <c r="E26" s="1">
        <v>5</v>
      </c>
      <c r="F26" s="1">
        <f>TB_Produtos[[#This Row],[Estoque]]</f>
        <v>5</v>
      </c>
      <c r="G26" s="10">
        <v>249.9</v>
      </c>
    </row>
    <row r="27" spans="1:7" x14ac:dyDescent="0.25">
      <c r="A27" t="s">
        <v>57</v>
      </c>
      <c r="B27" t="s">
        <v>22</v>
      </c>
      <c r="C27" s="1" t="s">
        <v>3</v>
      </c>
      <c r="D27" t="s">
        <v>12</v>
      </c>
      <c r="E27" s="1">
        <v>5</v>
      </c>
      <c r="F27" s="1">
        <f>TB_Produtos[[#This Row],[Estoque]]</f>
        <v>5</v>
      </c>
      <c r="G27" s="10">
        <v>259.89999999999998</v>
      </c>
    </row>
    <row r="28" spans="1:7" x14ac:dyDescent="0.25">
      <c r="A28" t="s">
        <v>58</v>
      </c>
      <c r="B28" t="s">
        <v>22</v>
      </c>
      <c r="C28" s="1" t="s">
        <v>4</v>
      </c>
      <c r="D28" t="s">
        <v>12</v>
      </c>
      <c r="E28" s="1">
        <v>5</v>
      </c>
      <c r="F28" s="1">
        <f>TB_Produtos[[#This Row],[Estoque]]</f>
        <v>5</v>
      </c>
      <c r="G28" s="10">
        <v>299.89999999999998</v>
      </c>
    </row>
    <row r="29" spans="1:7" x14ac:dyDescent="0.25">
      <c r="A29" t="s">
        <v>59</v>
      </c>
      <c r="B29" t="s">
        <v>21</v>
      </c>
      <c r="C29" s="1" t="s">
        <v>8</v>
      </c>
      <c r="D29" t="s">
        <v>13</v>
      </c>
      <c r="E29" s="1">
        <v>3</v>
      </c>
      <c r="F29" s="1">
        <f>TB_Produtos[[#This Row],[Estoque]]</f>
        <v>3</v>
      </c>
      <c r="G29" s="10">
        <v>349.9</v>
      </c>
    </row>
    <row r="30" spans="1:7" x14ac:dyDescent="0.25">
      <c r="A30" t="s">
        <v>60</v>
      </c>
      <c r="B30" t="s">
        <v>20</v>
      </c>
      <c r="C30" s="1" t="s">
        <v>8</v>
      </c>
      <c r="D30" t="s">
        <v>13</v>
      </c>
      <c r="E30" s="1">
        <v>3</v>
      </c>
      <c r="F30" s="1">
        <f>TB_Produtos[[#This Row],[Estoque]]</f>
        <v>3</v>
      </c>
      <c r="G30" s="10">
        <v>399.9</v>
      </c>
    </row>
    <row r="31" spans="1:7" x14ac:dyDescent="0.25">
      <c r="A31" t="s">
        <v>61</v>
      </c>
      <c r="B31" t="s">
        <v>29</v>
      </c>
      <c r="C31" s="1">
        <v>36</v>
      </c>
      <c r="D31" t="s">
        <v>14</v>
      </c>
      <c r="E31" s="1">
        <v>5</v>
      </c>
      <c r="F31" s="1">
        <f>TB_Produtos[[#This Row],[Estoque]]</f>
        <v>5</v>
      </c>
      <c r="G31" s="10">
        <v>249.9</v>
      </c>
    </row>
    <row r="32" spans="1:7" x14ac:dyDescent="0.25">
      <c r="A32" t="s">
        <v>62</v>
      </c>
      <c r="B32" t="s">
        <v>29</v>
      </c>
      <c r="C32" s="1">
        <v>37</v>
      </c>
      <c r="D32" t="s">
        <v>14</v>
      </c>
      <c r="E32" s="1">
        <v>3</v>
      </c>
      <c r="F32" s="1">
        <f>TB_Produtos[[#This Row],[Estoque]]</f>
        <v>3</v>
      </c>
      <c r="G32" s="10">
        <v>255</v>
      </c>
    </row>
    <row r="33" spans="1:7" x14ac:dyDescent="0.25">
      <c r="A33" t="s">
        <v>63</v>
      </c>
      <c r="B33" t="s">
        <v>29</v>
      </c>
      <c r="C33" s="1">
        <v>38</v>
      </c>
      <c r="D33" t="s">
        <v>14</v>
      </c>
      <c r="E33" s="1">
        <v>5</v>
      </c>
      <c r="F33" s="1">
        <f>TB_Produtos[[#This Row],[Estoque]]</f>
        <v>5</v>
      </c>
      <c r="G33" s="10">
        <v>259.89999999999998</v>
      </c>
    </row>
    <row r="34" spans="1:7" x14ac:dyDescent="0.25">
      <c r="A34" t="s">
        <v>64</v>
      </c>
      <c r="B34" t="s">
        <v>28</v>
      </c>
      <c r="C34" s="1">
        <v>36</v>
      </c>
      <c r="D34" t="s">
        <v>14</v>
      </c>
      <c r="E34" s="1">
        <v>5</v>
      </c>
      <c r="F34" s="1">
        <f>TB_Produtos[[#This Row],[Estoque]]</f>
        <v>5</v>
      </c>
      <c r="G34" s="10">
        <v>199.9</v>
      </c>
    </row>
    <row r="35" spans="1:7" x14ac:dyDescent="0.25">
      <c r="A35" t="s">
        <v>65</v>
      </c>
      <c r="B35" t="s">
        <v>28</v>
      </c>
      <c r="C35" s="1">
        <v>37</v>
      </c>
      <c r="D35" t="s">
        <v>14</v>
      </c>
      <c r="E35" s="1">
        <v>5</v>
      </c>
      <c r="F35" s="1">
        <f>TB_Produtos[[#This Row],[Estoque]]</f>
        <v>5</v>
      </c>
      <c r="G35" s="10">
        <v>249.9</v>
      </c>
    </row>
    <row r="36" spans="1:7" x14ac:dyDescent="0.25">
      <c r="A36" t="s">
        <v>66</v>
      </c>
      <c r="B36" t="s">
        <v>28</v>
      </c>
      <c r="C36" s="1">
        <v>38</v>
      </c>
      <c r="D36" t="s">
        <v>14</v>
      </c>
      <c r="E36" s="1">
        <v>5</v>
      </c>
      <c r="F36" s="1">
        <f>TB_Produtos[[#This Row],[Estoque]]</f>
        <v>5</v>
      </c>
      <c r="G36" s="10">
        <v>259.89999999999998</v>
      </c>
    </row>
    <row r="37" spans="1:7" x14ac:dyDescent="0.25">
      <c r="A37" t="s">
        <v>67</v>
      </c>
      <c r="B37" t="s">
        <v>26</v>
      </c>
      <c r="C37" s="1" t="s">
        <v>2</v>
      </c>
      <c r="D37" t="s">
        <v>12</v>
      </c>
      <c r="E37" s="1">
        <v>3</v>
      </c>
      <c r="F37" s="1">
        <f>TB_Produtos[[#This Row],[Estoque]]</f>
        <v>3</v>
      </c>
      <c r="G37" s="10">
        <v>89.9</v>
      </c>
    </row>
    <row r="38" spans="1:7" x14ac:dyDescent="0.25">
      <c r="A38" t="s">
        <v>68</v>
      </c>
      <c r="B38" t="s">
        <v>26</v>
      </c>
      <c r="C38" s="1" t="s">
        <v>3</v>
      </c>
      <c r="D38" t="s">
        <v>12</v>
      </c>
      <c r="E38" s="1">
        <v>3</v>
      </c>
      <c r="F38" s="1">
        <f>TB_Produtos[[#This Row],[Estoque]]</f>
        <v>3</v>
      </c>
      <c r="G38" s="10">
        <v>91.4</v>
      </c>
    </row>
    <row r="39" spans="1:7" x14ac:dyDescent="0.25">
      <c r="A39" t="s">
        <v>69</v>
      </c>
      <c r="B39" t="s">
        <v>26</v>
      </c>
      <c r="C39" s="1" t="s">
        <v>4</v>
      </c>
      <c r="D39" t="s">
        <v>12</v>
      </c>
      <c r="E39" s="1">
        <v>3</v>
      </c>
      <c r="F39" s="1">
        <f>TB_Produtos[[#This Row],[Estoque]]</f>
        <v>3</v>
      </c>
      <c r="G39" s="10">
        <v>93.5</v>
      </c>
    </row>
    <row r="40" spans="1:7" x14ac:dyDescent="0.25">
      <c r="A40" t="s">
        <v>70</v>
      </c>
      <c r="B40" t="s">
        <v>25</v>
      </c>
      <c r="C40" s="1" t="s">
        <v>2</v>
      </c>
      <c r="D40" t="s">
        <v>12</v>
      </c>
      <c r="E40" s="1">
        <v>2</v>
      </c>
      <c r="F40" s="1">
        <f>TB_Produtos[[#This Row],[Estoque]]</f>
        <v>2</v>
      </c>
      <c r="G40" s="10">
        <v>140</v>
      </c>
    </row>
    <row r="41" spans="1:7" x14ac:dyDescent="0.25">
      <c r="A41" t="s">
        <v>71</v>
      </c>
      <c r="B41" t="s">
        <v>25</v>
      </c>
      <c r="C41" s="1" t="s">
        <v>3</v>
      </c>
      <c r="D41" t="s">
        <v>12</v>
      </c>
      <c r="E41" s="1">
        <v>2</v>
      </c>
      <c r="F41" s="1">
        <f>TB_Produtos[[#This Row],[Estoque]]</f>
        <v>2</v>
      </c>
      <c r="G41" s="10">
        <v>142.9</v>
      </c>
    </row>
    <row r="42" spans="1:7" x14ac:dyDescent="0.25">
      <c r="A42" t="s">
        <v>72</v>
      </c>
      <c r="B42" t="s">
        <v>25</v>
      </c>
      <c r="C42" s="1" t="s">
        <v>4</v>
      </c>
      <c r="D42" t="s">
        <v>12</v>
      </c>
      <c r="E42" s="1">
        <v>2</v>
      </c>
      <c r="F42" s="1">
        <f>TB_Produtos[[#This Row],[Estoque]]</f>
        <v>2</v>
      </c>
      <c r="G42" s="10">
        <v>146</v>
      </c>
    </row>
  </sheetData>
  <mergeCells count="1">
    <mergeCell ref="A1:G1"/>
  </mergeCells>
  <conditionalFormatting sqref="F4:F42">
    <cfRule type="iconSet" priority="2">
      <iconSet iconSet="3Symbols" showValue="0">
        <cfvo type="percent" val="0"/>
        <cfvo type="num" val="3"/>
        <cfvo type="num" val="10" gte="0"/>
      </iconSet>
    </cfRule>
    <cfRule type="cellIs" dxfId="1" priority="4" operator="lessThan">
      <formula>3</formula>
    </cfRule>
  </conditionalFormatting>
  <conditionalFormatting sqref="G4:G42">
    <cfRule type="dataBar" priority="1">
      <dataBar>
        <cfvo type="min"/>
        <cfvo type="max"/>
        <color rgb="FFDAFF01"/>
      </dataBar>
      <extLst>
        <ext xmlns:x14="http://schemas.microsoft.com/office/spreadsheetml/2009/9/main" uri="{B025F937-C7B1-47D3-B67F-A62EFF666E3E}">
          <x14:id>{A1112C66-BE92-4E9F-AED5-6B218E4041B0}</x14:id>
        </ext>
      </extLst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112C66-BE92-4E9F-AED5-6B218E4041B0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G4:G42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34D44-0E29-4A7F-B47B-66AF094D5F9D}">
  <dimension ref="A1:I61"/>
  <sheetViews>
    <sheetView topLeftCell="A37" zoomScale="140" zoomScaleNormal="140" workbookViewId="0">
      <selection activeCell="H3" sqref="H3:H61"/>
    </sheetView>
  </sheetViews>
  <sheetFormatPr defaultRowHeight="15" x14ac:dyDescent="0.25"/>
  <cols>
    <col min="1" max="1" width="8.85546875" style="1" customWidth="1"/>
    <col min="2" max="2" width="11.5703125" style="1" bestFit="1" customWidth="1"/>
    <col min="3" max="3" width="13.5703125" style="1" bestFit="1" customWidth="1"/>
    <col min="4" max="4" width="14.7109375" style="1" customWidth="1"/>
    <col min="5" max="5" width="15.85546875" style="1" customWidth="1"/>
    <col min="6" max="6" width="8.5703125" customWidth="1"/>
    <col min="7" max="7" width="21.85546875" bestFit="1" customWidth="1"/>
    <col min="8" max="8" width="14.85546875" customWidth="1"/>
    <col min="9" max="9" width="17" bestFit="1" customWidth="1"/>
  </cols>
  <sheetData>
    <row r="1" spans="1:9" ht="21" x14ac:dyDescent="0.35">
      <c r="A1" s="35" t="s">
        <v>15</v>
      </c>
      <c r="B1" s="35"/>
      <c r="C1" s="35"/>
      <c r="D1" s="35"/>
      <c r="E1" s="35"/>
      <c r="F1" s="35"/>
      <c r="G1" s="35"/>
      <c r="H1" s="35"/>
      <c r="I1" s="35"/>
    </row>
    <row r="2" spans="1:9" ht="18.75" x14ac:dyDescent="0.3">
      <c r="A2" s="14" t="s">
        <v>33</v>
      </c>
      <c r="B2" s="14" t="s">
        <v>79</v>
      </c>
      <c r="C2" s="14" t="s">
        <v>32</v>
      </c>
      <c r="D2" s="14" t="s">
        <v>1</v>
      </c>
      <c r="E2" s="14" t="s">
        <v>10</v>
      </c>
      <c r="F2" s="14" t="s">
        <v>16</v>
      </c>
      <c r="G2" s="14" t="s">
        <v>101</v>
      </c>
      <c r="H2" s="12" t="s">
        <v>17</v>
      </c>
      <c r="I2" s="14" t="s">
        <v>76</v>
      </c>
    </row>
    <row r="3" spans="1:9" x14ac:dyDescent="0.25">
      <c r="A3" s="13">
        <f>MONTH(TB_Vendas[[#This Row],[Data]])</f>
        <v>1</v>
      </c>
      <c r="B3" s="11">
        <v>44931</v>
      </c>
      <c r="C3" s="1" t="s">
        <v>60</v>
      </c>
      <c r="D3" s="1" t="str">
        <f>_xlfn.XLOOKUP(C3,TB_Produtos[Código],TB_Produtos[Tamanho])</f>
        <v>Único</v>
      </c>
      <c r="E3" s="1" t="s">
        <v>13</v>
      </c>
      <c r="F3" s="1">
        <v>1</v>
      </c>
      <c r="G3" s="1">
        <f>_xlfn.XLOOKUP(TB_Vendas[[#This Row],[Código]],TB_Produtos[Código],TB_Produtos[Preço Unitário])</f>
        <v>399.9</v>
      </c>
      <c r="H3" s="10">
        <f>TB_Vendas[[#This Row],[Valor Unitário]]*TB_Vendas[[#This Row],[Qtd]]</f>
        <v>399.9</v>
      </c>
      <c r="I3" s="1" t="s">
        <v>75</v>
      </c>
    </row>
    <row r="4" spans="1:9" x14ac:dyDescent="0.25">
      <c r="A4" s="13">
        <f>MONTH(TB_Vendas[[#This Row],[Data]])</f>
        <v>1</v>
      </c>
      <c r="B4" s="11">
        <v>44932</v>
      </c>
      <c r="C4" s="1" t="s">
        <v>64</v>
      </c>
      <c r="D4" s="1">
        <f>_xlfn.XLOOKUP(C4,TB_Produtos[Código],TB_Produtos[Tamanho])</f>
        <v>36</v>
      </c>
      <c r="E4" s="1" t="s">
        <v>73</v>
      </c>
      <c r="F4" s="1">
        <v>1</v>
      </c>
      <c r="G4" s="1">
        <f>_xlfn.XLOOKUP(TB_Vendas[[#This Row],[Código]],TB_Produtos[Código],TB_Produtos[Preço Unitário])</f>
        <v>199.9</v>
      </c>
      <c r="H4" s="10">
        <f>TB_Vendas[[#This Row],[Valor Unitário]]*TB_Vendas[[#This Row],[Qtd]]</f>
        <v>199.9</v>
      </c>
      <c r="I4" s="1" t="s">
        <v>74</v>
      </c>
    </row>
    <row r="5" spans="1:9" x14ac:dyDescent="0.25">
      <c r="A5" s="13">
        <f>MONTH(TB_Vendas[[#This Row],[Data]])</f>
        <v>1</v>
      </c>
      <c r="B5" s="11">
        <v>44933</v>
      </c>
      <c r="C5" s="1" t="s">
        <v>65</v>
      </c>
      <c r="D5" s="1">
        <f>_xlfn.XLOOKUP(C5,TB_Produtos[Código],TB_Produtos[Tamanho])</f>
        <v>37</v>
      </c>
      <c r="E5" s="1" t="s">
        <v>73</v>
      </c>
      <c r="F5" s="1">
        <v>2</v>
      </c>
      <c r="G5" s="1">
        <f>_xlfn.XLOOKUP(TB_Vendas[[#This Row],[Código]],TB_Produtos[Código],TB_Produtos[Preço Unitário])</f>
        <v>249.9</v>
      </c>
      <c r="H5" s="10">
        <f>TB_Vendas[[#This Row],[Valor Unitário]]*TB_Vendas[[#This Row],[Qtd]]</f>
        <v>499.8</v>
      </c>
      <c r="I5" s="1" t="s">
        <v>77</v>
      </c>
    </row>
    <row r="6" spans="1:9" x14ac:dyDescent="0.25">
      <c r="A6" s="13">
        <f>MONTH(TB_Vendas[[#This Row],[Data]])</f>
        <v>1</v>
      </c>
      <c r="B6" s="11">
        <v>44938</v>
      </c>
      <c r="C6" s="1" t="s">
        <v>44</v>
      </c>
      <c r="D6" s="1" t="str">
        <f>_xlfn.XLOOKUP(C6,TB_Produtos[Código],TB_Produtos[Tamanho])</f>
        <v>M</v>
      </c>
      <c r="E6" s="1" t="s">
        <v>12</v>
      </c>
      <c r="F6" s="1">
        <v>1</v>
      </c>
      <c r="G6" s="1">
        <f>_xlfn.XLOOKUP(TB_Vendas[[#This Row],[Código]],TB_Produtos[Código],TB_Produtos[Preço Unitário])</f>
        <v>46.9</v>
      </c>
      <c r="H6" s="10">
        <f>TB_Vendas[[#This Row],[Valor Unitário]]*TB_Vendas[[#This Row],[Qtd]]</f>
        <v>46.9</v>
      </c>
      <c r="I6" s="1" t="s">
        <v>77</v>
      </c>
    </row>
    <row r="7" spans="1:9" x14ac:dyDescent="0.25">
      <c r="A7" s="13">
        <f>MONTH(TB_Vendas[[#This Row],[Data]])</f>
        <v>1</v>
      </c>
      <c r="B7" s="11">
        <v>44939</v>
      </c>
      <c r="C7" s="1" t="s">
        <v>71</v>
      </c>
      <c r="D7" s="1" t="str">
        <f>_xlfn.XLOOKUP(C7,TB_Produtos[Código],TB_Produtos[Tamanho])</f>
        <v>M</v>
      </c>
      <c r="E7" s="1" t="s">
        <v>12</v>
      </c>
      <c r="F7" s="1">
        <v>1</v>
      </c>
      <c r="G7" s="1">
        <f>_xlfn.XLOOKUP(TB_Vendas[[#This Row],[Código]],TB_Produtos[Código],TB_Produtos[Preço Unitário])</f>
        <v>142.9</v>
      </c>
      <c r="H7" s="10">
        <f>TB_Vendas[[#This Row],[Valor Unitário]]*TB_Vendas[[#This Row],[Qtd]]</f>
        <v>142.9</v>
      </c>
      <c r="I7" s="1" t="s">
        <v>74</v>
      </c>
    </row>
    <row r="8" spans="1:9" x14ac:dyDescent="0.25">
      <c r="A8" s="13">
        <f>MONTH(TB_Vendas[[#This Row],[Data]])</f>
        <v>1</v>
      </c>
      <c r="B8" s="11">
        <v>44943</v>
      </c>
      <c r="C8" s="1" t="s">
        <v>64</v>
      </c>
      <c r="D8" s="1">
        <f>_xlfn.XLOOKUP(C8,TB_Produtos[Código],TB_Produtos[Tamanho])</f>
        <v>36</v>
      </c>
      <c r="E8" s="1" t="s">
        <v>73</v>
      </c>
      <c r="F8" s="1">
        <v>1</v>
      </c>
      <c r="G8" s="1">
        <f>_xlfn.XLOOKUP(TB_Vendas[[#This Row],[Código]],TB_Produtos[Código],TB_Produtos[Preço Unitário])</f>
        <v>199.9</v>
      </c>
      <c r="H8" s="10">
        <f>TB_Vendas[[#This Row],[Valor Unitário]]*TB_Vendas[[#This Row],[Qtd]]</f>
        <v>199.9</v>
      </c>
      <c r="I8" s="1" t="s">
        <v>74</v>
      </c>
    </row>
    <row r="9" spans="1:9" x14ac:dyDescent="0.25">
      <c r="A9" s="13">
        <f>MONTH(TB_Vendas[[#This Row],[Data]])</f>
        <v>1</v>
      </c>
      <c r="B9" s="11">
        <v>44949</v>
      </c>
      <c r="C9" s="1" t="s">
        <v>59</v>
      </c>
      <c r="D9" s="1" t="str">
        <f>_xlfn.XLOOKUP(C9,TB_Produtos[Código],TB_Produtos[Tamanho])</f>
        <v>Único</v>
      </c>
      <c r="E9" s="1" t="s">
        <v>13</v>
      </c>
      <c r="F9" s="1">
        <v>1</v>
      </c>
      <c r="G9" s="1">
        <f>_xlfn.XLOOKUP(TB_Vendas[[#This Row],[Código]],TB_Produtos[Código],TB_Produtos[Preço Unitário])</f>
        <v>349.9</v>
      </c>
      <c r="H9" s="10">
        <f>TB_Vendas[[#This Row],[Valor Unitário]]*TB_Vendas[[#This Row],[Qtd]]</f>
        <v>349.9</v>
      </c>
      <c r="I9" s="1" t="s">
        <v>75</v>
      </c>
    </row>
    <row r="10" spans="1:9" x14ac:dyDescent="0.25">
      <c r="A10" s="13">
        <f>MONTH(TB_Vendas[[#This Row],[Data]])</f>
        <v>1</v>
      </c>
      <c r="B10" s="11">
        <v>44952</v>
      </c>
      <c r="C10" s="1" t="s">
        <v>47</v>
      </c>
      <c r="D10" s="1" t="str">
        <f>_xlfn.XLOOKUP(C10,TB_Produtos[Código],TB_Produtos[Tamanho])</f>
        <v>M</v>
      </c>
      <c r="E10" s="1" t="s">
        <v>12</v>
      </c>
      <c r="F10" s="1">
        <v>2</v>
      </c>
      <c r="G10" s="1">
        <f>_xlfn.XLOOKUP(TB_Vendas[[#This Row],[Código]],TB_Produtos[Código],TB_Produtos[Preço Unitário])</f>
        <v>39.9</v>
      </c>
      <c r="H10" s="10">
        <f>TB_Vendas[[#This Row],[Valor Unitário]]*TB_Vendas[[#This Row],[Qtd]]</f>
        <v>79.8</v>
      </c>
      <c r="I10" s="1" t="s">
        <v>74</v>
      </c>
    </row>
    <row r="11" spans="1:9" x14ac:dyDescent="0.25">
      <c r="A11" s="13">
        <f>MONTH(TB_Vendas[[#This Row],[Data]])</f>
        <v>1</v>
      </c>
      <c r="B11" s="11">
        <v>44954</v>
      </c>
      <c r="C11" s="1" t="s">
        <v>48</v>
      </c>
      <c r="D11" s="1" t="str">
        <f>_xlfn.XLOOKUP(C11,TB_Produtos[Código],TB_Produtos[Tamanho])</f>
        <v>G</v>
      </c>
      <c r="E11" s="1" t="s">
        <v>12</v>
      </c>
      <c r="F11" s="1">
        <v>2</v>
      </c>
      <c r="G11" s="1">
        <f>_xlfn.XLOOKUP(TB_Vendas[[#This Row],[Código]],TB_Produtos[Código],TB_Produtos[Preço Unitário])</f>
        <v>42.5</v>
      </c>
      <c r="H11" s="10">
        <f>TB_Vendas[[#This Row],[Valor Unitário]]*TB_Vendas[[#This Row],[Qtd]]</f>
        <v>85</v>
      </c>
      <c r="I11" s="1" t="s">
        <v>74</v>
      </c>
    </row>
    <row r="12" spans="1:9" x14ac:dyDescent="0.25">
      <c r="A12" s="13">
        <f>MONTH(TB_Vendas[[#This Row],[Data]])</f>
        <v>1</v>
      </c>
      <c r="B12" s="11">
        <v>44955</v>
      </c>
      <c r="C12" s="1" t="s">
        <v>68</v>
      </c>
      <c r="D12" s="1" t="str">
        <f>_xlfn.XLOOKUP(C12,TB_Produtos[Código],TB_Produtos[Tamanho])</f>
        <v>M</v>
      </c>
      <c r="E12" s="1" t="s">
        <v>12</v>
      </c>
      <c r="F12" s="1">
        <v>1</v>
      </c>
      <c r="G12" s="1">
        <f>_xlfn.XLOOKUP(TB_Vendas[[#This Row],[Código]],TB_Produtos[Código],TB_Produtos[Preço Unitário])</f>
        <v>91.4</v>
      </c>
      <c r="H12" s="10">
        <f>TB_Vendas[[#This Row],[Valor Unitário]]*TB_Vendas[[#This Row],[Qtd]]</f>
        <v>91.4</v>
      </c>
      <c r="I12" s="1" t="s">
        <v>77</v>
      </c>
    </row>
    <row r="13" spans="1:9" x14ac:dyDescent="0.25">
      <c r="A13" s="13">
        <f>MONTH(TB_Vendas[[#This Row],[Data]])</f>
        <v>1</v>
      </c>
      <c r="B13" s="11">
        <v>44956</v>
      </c>
      <c r="C13" s="1" t="s">
        <v>72</v>
      </c>
      <c r="D13" s="1" t="str">
        <f>_xlfn.XLOOKUP(C13,TB_Produtos[Código],TB_Produtos[Tamanho])</f>
        <v>G</v>
      </c>
      <c r="E13" s="1" t="s">
        <v>12</v>
      </c>
      <c r="F13" s="1">
        <v>1</v>
      </c>
      <c r="G13" s="1">
        <f>_xlfn.XLOOKUP(TB_Vendas[[#This Row],[Código]],TB_Produtos[Código],TB_Produtos[Preço Unitário])</f>
        <v>146</v>
      </c>
      <c r="H13" s="10">
        <f>TB_Vendas[[#This Row],[Valor Unitário]]*TB_Vendas[[#This Row],[Qtd]]</f>
        <v>146</v>
      </c>
      <c r="I13" s="1" t="s">
        <v>75</v>
      </c>
    </row>
    <row r="14" spans="1:9" x14ac:dyDescent="0.25">
      <c r="A14" s="13">
        <f>MONTH(TB_Vendas[[#This Row],[Data]])</f>
        <v>2</v>
      </c>
      <c r="B14" s="11">
        <v>44960</v>
      </c>
      <c r="C14" s="1" t="s">
        <v>38</v>
      </c>
      <c r="D14" s="1" t="str">
        <f>_xlfn.XLOOKUP(C14,TB_Produtos[Código],TB_Produtos[Tamanho])</f>
        <v>Único</v>
      </c>
      <c r="E14" s="1" t="s">
        <v>13</v>
      </c>
      <c r="F14" s="1">
        <v>1</v>
      </c>
      <c r="G14" s="1">
        <f>_xlfn.XLOOKUP(TB_Vendas[[#This Row],[Código]],TB_Produtos[Código],TB_Produtos[Preço Unitário])</f>
        <v>259.89999999999998</v>
      </c>
      <c r="H14" s="10">
        <f>TB_Vendas[[#This Row],[Valor Unitário]]*TB_Vendas[[#This Row],[Qtd]]</f>
        <v>259.89999999999998</v>
      </c>
      <c r="I14" s="1" t="s">
        <v>77</v>
      </c>
    </row>
    <row r="15" spans="1:9" x14ac:dyDescent="0.25">
      <c r="A15" s="13">
        <f>MONTH(TB_Vendas[[#This Row],[Data]])</f>
        <v>2</v>
      </c>
      <c r="B15" s="11">
        <v>44962</v>
      </c>
      <c r="C15" s="1" t="s">
        <v>53</v>
      </c>
      <c r="D15" s="1" t="str">
        <f>_xlfn.XLOOKUP(C15,TB_Produtos[Código],TB_Produtos[Tamanho])</f>
        <v>P</v>
      </c>
      <c r="E15" s="1" t="s">
        <v>12</v>
      </c>
      <c r="F15" s="1">
        <v>2</v>
      </c>
      <c r="G15" s="1">
        <f>_xlfn.XLOOKUP(TB_Vendas[[#This Row],[Código]],TB_Produtos[Código],TB_Produtos[Preço Unitário])</f>
        <v>299.89999999999998</v>
      </c>
      <c r="H15" s="10">
        <f>TB_Vendas[[#This Row],[Valor Unitário]]*TB_Vendas[[#This Row],[Qtd]]</f>
        <v>599.79999999999995</v>
      </c>
      <c r="I15" s="1" t="s">
        <v>75</v>
      </c>
    </row>
    <row r="16" spans="1:9" x14ac:dyDescent="0.25">
      <c r="A16" s="13">
        <f>MONTH(TB_Vendas[[#This Row],[Data]])</f>
        <v>2</v>
      </c>
      <c r="B16" s="11">
        <v>44975</v>
      </c>
      <c r="C16" s="1" t="s">
        <v>65</v>
      </c>
      <c r="D16" s="1">
        <f>_xlfn.XLOOKUP(C16,TB_Produtos[Código],TB_Produtos[Tamanho])</f>
        <v>37</v>
      </c>
      <c r="E16" s="1" t="s">
        <v>73</v>
      </c>
      <c r="F16" s="1">
        <v>1</v>
      </c>
      <c r="G16" s="1">
        <f>_xlfn.XLOOKUP(TB_Vendas[[#This Row],[Código]],TB_Produtos[Código],TB_Produtos[Preço Unitário])</f>
        <v>249.9</v>
      </c>
      <c r="H16" s="10">
        <f>TB_Vendas[[#This Row],[Valor Unitário]]*TB_Vendas[[#This Row],[Qtd]]</f>
        <v>249.9</v>
      </c>
      <c r="I16" s="1" t="s">
        <v>74</v>
      </c>
    </row>
    <row r="17" spans="1:9" x14ac:dyDescent="0.25">
      <c r="A17" s="13">
        <f>MONTH(TB_Vendas[[#This Row],[Data]])</f>
        <v>2</v>
      </c>
      <c r="B17" s="11">
        <v>44978</v>
      </c>
      <c r="C17" s="1" t="s">
        <v>69</v>
      </c>
      <c r="D17" s="1" t="str">
        <f>_xlfn.XLOOKUP(C17,TB_Produtos[Código],TB_Produtos[Tamanho])</f>
        <v>G</v>
      </c>
      <c r="E17" s="1" t="s">
        <v>12</v>
      </c>
      <c r="F17" s="1">
        <v>2</v>
      </c>
      <c r="G17" s="1">
        <f>_xlfn.XLOOKUP(TB_Vendas[[#This Row],[Código]],TB_Produtos[Código],TB_Produtos[Preço Unitário])</f>
        <v>93.5</v>
      </c>
      <c r="H17" s="10">
        <f>TB_Vendas[[#This Row],[Valor Unitário]]*TB_Vendas[[#This Row],[Qtd]]</f>
        <v>187</v>
      </c>
      <c r="I17" s="1" t="s">
        <v>77</v>
      </c>
    </row>
    <row r="18" spans="1:9" x14ac:dyDescent="0.25">
      <c r="A18" s="13">
        <f>MONTH(TB_Vendas[[#This Row],[Data]])</f>
        <v>2</v>
      </c>
      <c r="B18" s="11">
        <v>44981</v>
      </c>
      <c r="C18" s="1" t="s">
        <v>63</v>
      </c>
      <c r="D18" s="1">
        <f>_xlfn.XLOOKUP(C18,TB_Produtos[Código],TB_Produtos[Tamanho])</f>
        <v>38</v>
      </c>
      <c r="E18" s="1" t="s">
        <v>73</v>
      </c>
      <c r="F18" s="1">
        <v>4</v>
      </c>
      <c r="G18" s="1">
        <f>_xlfn.XLOOKUP(TB_Vendas[[#This Row],[Código]],TB_Produtos[Código],TB_Produtos[Preço Unitário])</f>
        <v>259.89999999999998</v>
      </c>
      <c r="H18" s="10">
        <f>TB_Vendas[[#This Row],[Valor Unitário]]*TB_Vendas[[#This Row],[Qtd]]</f>
        <v>1039.5999999999999</v>
      </c>
      <c r="I18" s="1" t="s">
        <v>75</v>
      </c>
    </row>
    <row r="19" spans="1:9" x14ac:dyDescent="0.25">
      <c r="A19" s="13">
        <f>MONTH(TB_Vendas[[#This Row],[Data]])</f>
        <v>2</v>
      </c>
      <c r="B19" s="11">
        <v>44982</v>
      </c>
      <c r="C19" s="1" t="s">
        <v>46</v>
      </c>
      <c r="D19" s="1" t="str">
        <f>_xlfn.XLOOKUP(C19,TB_Produtos[Código],TB_Produtos[Tamanho])</f>
        <v>P</v>
      </c>
      <c r="E19" s="1" t="s">
        <v>12</v>
      </c>
      <c r="F19" s="1">
        <v>3</v>
      </c>
      <c r="G19" s="1">
        <f>_xlfn.XLOOKUP(TB_Vendas[[#This Row],[Código]],TB_Produtos[Código],TB_Produtos[Preço Unitário])</f>
        <v>39.9</v>
      </c>
      <c r="H19" s="10">
        <f>TB_Vendas[[#This Row],[Valor Unitário]]*TB_Vendas[[#This Row],[Qtd]]</f>
        <v>119.69999999999999</v>
      </c>
      <c r="I19" s="1" t="s">
        <v>75</v>
      </c>
    </row>
    <row r="20" spans="1:9" x14ac:dyDescent="0.25">
      <c r="A20" s="13">
        <f>MONTH(TB_Vendas[[#This Row],[Data]])</f>
        <v>2</v>
      </c>
      <c r="B20" s="11">
        <v>44983</v>
      </c>
      <c r="C20" s="1" t="s">
        <v>35</v>
      </c>
      <c r="D20" s="1" t="str">
        <f>_xlfn.XLOOKUP(C20,TB_Produtos[Código],TB_Produtos[Tamanho])</f>
        <v>M</v>
      </c>
      <c r="E20" s="1" t="s">
        <v>12</v>
      </c>
      <c r="F20" s="1">
        <v>2</v>
      </c>
      <c r="G20" s="1">
        <f>_xlfn.XLOOKUP(TB_Vendas[[#This Row],[Código]],TB_Produtos[Código],TB_Produtos[Preço Unitário])</f>
        <v>69.900000000000006</v>
      </c>
      <c r="H20" s="10">
        <f>TB_Vendas[[#This Row],[Valor Unitário]]*TB_Vendas[[#This Row],[Qtd]]</f>
        <v>139.80000000000001</v>
      </c>
      <c r="I20" s="1" t="s">
        <v>74</v>
      </c>
    </row>
    <row r="21" spans="1:9" x14ac:dyDescent="0.25">
      <c r="A21" s="13">
        <f>MONTH(TB_Vendas[[#This Row],[Data]])</f>
        <v>3</v>
      </c>
      <c r="B21" s="11">
        <v>44986</v>
      </c>
      <c r="C21" s="1" t="s">
        <v>50</v>
      </c>
      <c r="D21" s="1" t="str">
        <f>_xlfn.XLOOKUP(C21,TB_Produtos[Código],TB_Produtos[Tamanho])</f>
        <v>M</v>
      </c>
      <c r="E21" s="1" t="s">
        <v>12</v>
      </c>
      <c r="F21" s="1">
        <v>3</v>
      </c>
      <c r="G21" s="1">
        <f>_xlfn.XLOOKUP(TB_Vendas[[#This Row],[Código]],TB_Produtos[Código],TB_Produtos[Preço Unitário])</f>
        <v>29.9</v>
      </c>
      <c r="H21" s="10">
        <f>TB_Vendas[[#This Row],[Valor Unitário]]*TB_Vendas[[#This Row],[Qtd]]</f>
        <v>89.699999999999989</v>
      </c>
      <c r="I21" s="1" t="s">
        <v>77</v>
      </c>
    </row>
    <row r="22" spans="1:9" x14ac:dyDescent="0.25">
      <c r="A22" s="13">
        <f>MONTH(TB_Vendas[[#This Row],[Data]])</f>
        <v>3</v>
      </c>
      <c r="B22" s="11">
        <v>44986</v>
      </c>
      <c r="C22" s="1" t="s">
        <v>65</v>
      </c>
      <c r="D22" s="1">
        <f>_xlfn.XLOOKUP(C22,TB_Produtos[Código],TB_Produtos[Tamanho])</f>
        <v>37</v>
      </c>
      <c r="E22" s="1" t="s">
        <v>73</v>
      </c>
      <c r="F22" s="1">
        <v>1</v>
      </c>
      <c r="G22" s="1">
        <f>_xlfn.XLOOKUP(TB_Vendas[[#This Row],[Código]],TB_Produtos[Código],TB_Produtos[Preço Unitário])</f>
        <v>249.9</v>
      </c>
      <c r="H22" s="10">
        <f>TB_Vendas[[#This Row],[Valor Unitário]]*TB_Vendas[[#This Row],[Qtd]]</f>
        <v>249.9</v>
      </c>
      <c r="I22" s="1" t="s">
        <v>74</v>
      </c>
    </row>
    <row r="23" spans="1:9" x14ac:dyDescent="0.25">
      <c r="A23" s="13">
        <f>MONTH(TB_Vendas[[#This Row],[Data]])</f>
        <v>3</v>
      </c>
      <c r="B23" s="11">
        <v>44987</v>
      </c>
      <c r="C23" s="1" t="s">
        <v>38</v>
      </c>
      <c r="D23" s="1" t="str">
        <f>_xlfn.XLOOKUP(C23,TB_Produtos[Código],TB_Produtos[Tamanho])</f>
        <v>Único</v>
      </c>
      <c r="E23" s="1" t="s">
        <v>13</v>
      </c>
      <c r="F23" s="1">
        <v>4</v>
      </c>
      <c r="G23" s="1">
        <f>_xlfn.XLOOKUP(TB_Vendas[[#This Row],[Código]],TB_Produtos[Código],TB_Produtos[Preço Unitário])</f>
        <v>259.89999999999998</v>
      </c>
      <c r="H23" s="10">
        <f>TB_Vendas[[#This Row],[Valor Unitário]]*TB_Vendas[[#This Row],[Qtd]]</f>
        <v>1039.5999999999999</v>
      </c>
      <c r="I23" s="1" t="s">
        <v>74</v>
      </c>
    </row>
    <row r="24" spans="1:9" x14ac:dyDescent="0.25">
      <c r="A24" s="13">
        <f>MONTH(TB_Vendas[[#This Row],[Data]])</f>
        <v>3</v>
      </c>
      <c r="B24" s="11">
        <v>44988</v>
      </c>
      <c r="C24" s="1" t="s">
        <v>45</v>
      </c>
      <c r="D24" s="1" t="str">
        <f>_xlfn.XLOOKUP(C24,TB_Produtos[Código],TB_Produtos[Tamanho])</f>
        <v>G</v>
      </c>
      <c r="E24" s="1" t="s">
        <v>12</v>
      </c>
      <c r="F24" s="1">
        <v>2</v>
      </c>
      <c r="G24" s="1">
        <f>_xlfn.XLOOKUP(TB_Vendas[[#This Row],[Código]],TB_Produtos[Código],TB_Produtos[Preço Unitário])</f>
        <v>48.9</v>
      </c>
      <c r="H24" s="10">
        <f>TB_Vendas[[#This Row],[Valor Unitário]]*TB_Vendas[[#This Row],[Qtd]]</f>
        <v>97.8</v>
      </c>
      <c r="I24" s="1" t="s">
        <v>77</v>
      </c>
    </row>
    <row r="25" spans="1:9" x14ac:dyDescent="0.25">
      <c r="A25" s="13">
        <f>MONTH(TB_Vendas[[#This Row],[Data]])</f>
        <v>3</v>
      </c>
      <c r="B25" s="11">
        <v>44989</v>
      </c>
      <c r="C25" s="1" t="s">
        <v>47</v>
      </c>
      <c r="D25" s="1" t="str">
        <f>_xlfn.XLOOKUP(C25,TB_Produtos[Código],TB_Produtos[Tamanho])</f>
        <v>M</v>
      </c>
      <c r="E25" s="1" t="s">
        <v>12</v>
      </c>
      <c r="F25" s="1">
        <v>3</v>
      </c>
      <c r="G25" s="1">
        <f>_xlfn.XLOOKUP(TB_Vendas[[#This Row],[Código]],TB_Produtos[Código],TB_Produtos[Preço Unitário])</f>
        <v>39.9</v>
      </c>
      <c r="H25" s="10">
        <f>TB_Vendas[[#This Row],[Valor Unitário]]*TB_Vendas[[#This Row],[Qtd]]</f>
        <v>119.69999999999999</v>
      </c>
      <c r="I25" s="1" t="s">
        <v>74</v>
      </c>
    </row>
    <row r="26" spans="1:9" x14ac:dyDescent="0.25">
      <c r="A26" s="13">
        <f>MONTH(TB_Vendas[[#This Row],[Data]])</f>
        <v>3</v>
      </c>
      <c r="B26" s="11">
        <v>44994</v>
      </c>
      <c r="C26" s="1" t="s">
        <v>57</v>
      </c>
      <c r="D26" s="1" t="str">
        <f>_xlfn.XLOOKUP(C26,TB_Produtos[Código],TB_Produtos[Tamanho])</f>
        <v>M</v>
      </c>
      <c r="E26" s="1" t="s">
        <v>12</v>
      </c>
      <c r="F26" s="1">
        <v>2</v>
      </c>
      <c r="G26" s="1">
        <f>_xlfn.XLOOKUP(TB_Vendas[[#This Row],[Código]],TB_Produtos[Código],TB_Produtos[Preço Unitário])</f>
        <v>259.89999999999998</v>
      </c>
      <c r="H26" s="10">
        <f>TB_Vendas[[#This Row],[Valor Unitário]]*TB_Vendas[[#This Row],[Qtd]]</f>
        <v>519.79999999999995</v>
      </c>
      <c r="I26" s="1" t="s">
        <v>77</v>
      </c>
    </row>
    <row r="27" spans="1:9" x14ac:dyDescent="0.25">
      <c r="A27" s="13">
        <f>MONTH(TB_Vendas[[#This Row],[Data]])</f>
        <v>3</v>
      </c>
      <c r="B27" s="11">
        <v>44999</v>
      </c>
      <c r="C27" s="1" t="s">
        <v>65</v>
      </c>
      <c r="D27" s="1">
        <f>_xlfn.XLOOKUP(C27,TB_Produtos[Código],TB_Produtos[Tamanho])</f>
        <v>37</v>
      </c>
      <c r="E27" s="1" t="s">
        <v>73</v>
      </c>
      <c r="F27" s="1">
        <v>1</v>
      </c>
      <c r="G27" s="1">
        <f>_xlfn.XLOOKUP(TB_Vendas[[#This Row],[Código]],TB_Produtos[Código],TB_Produtos[Preço Unitário])</f>
        <v>249.9</v>
      </c>
      <c r="H27" s="10">
        <f>TB_Vendas[[#This Row],[Valor Unitário]]*TB_Vendas[[#This Row],[Qtd]]</f>
        <v>249.9</v>
      </c>
      <c r="I27" s="1" t="s">
        <v>77</v>
      </c>
    </row>
    <row r="28" spans="1:9" x14ac:dyDescent="0.25">
      <c r="A28" s="13">
        <f>MONTH(TB_Vendas[[#This Row],[Data]])</f>
        <v>3</v>
      </c>
      <c r="B28" s="11">
        <v>45004</v>
      </c>
      <c r="C28" s="1" t="s">
        <v>36</v>
      </c>
      <c r="D28" s="1" t="str">
        <f>_xlfn.XLOOKUP(C28,TB_Produtos[Código],TB_Produtos[Tamanho])</f>
        <v>G</v>
      </c>
      <c r="E28" s="1" t="s">
        <v>12</v>
      </c>
      <c r="F28" s="1">
        <v>5</v>
      </c>
      <c r="G28" s="1">
        <f>_xlfn.XLOOKUP(TB_Vendas[[#This Row],[Código]],TB_Produtos[Código],TB_Produtos[Preço Unitário])</f>
        <v>70.900000000000006</v>
      </c>
      <c r="H28" s="10">
        <f>TB_Vendas[[#This Row],[Valor Unitário]]*TB_Vendas[[#This Row],[Qtd]]</f>
        <v>354.5</v>
      </c>
      <c r="I28" s="1" t="s">
        <v>77</v>
      </c>
    </row>
    <row r="29" spans="1:9" x14ac:dyDescent="0.25">
      <c r="A29" s="13">
        <f>MONTH(TB_Vendas[[#This Row],[Data]])</f>
        <v>3</v>
      </c>
      <c r="B29" s="11">
        <v>45006</v>
      </c>
      <c r="C29" s="1" t="s">
        <v>62</v>
      </c>
      <c r="D29" s="1">
        <f>_xlfn.XLOOKUP(C29,TB_Produtos[Código],TB_Produtos[Tamanho])</f>
        <v>37</v>
      </c>
      <c r="E29" s="1" t="s">
        <v>73</v>
      </c>
      <c r="F29" s="1">
        <v>2</v>
      </c>
      <c r="G29" s="1">
        <f>_xlfn.XLOOKUP(TB_Vendas[[#This Row],[Código]],TB_Produtos[Código],TB_Produtos[Preço Unitário])</f>
        <v>255</v>
      </c>
      <c r="H29" s="10">
        <f>TB_Vendas[[#This Row],[Valor Unitário]]*TB_Vendas[[#This Row],[Qtd]]</f>
        <v>510</v>
      </c>
      <c r="I29" s="1" t="s">
        <v>75</v>
      </c>
    </row>
    <row r="30" spans="1:9" x14ac:dyDescent="0.25">
      <c r="A30" s="13">
        <f>MONTH(TB_Vendas[[#This Row],[Data]])</f>
        <v>3</v>
      </c>
      <c r="B30" s="11">
        <v>45010</v>
      </c>
      <c r="C30" s="1" t="s">
        <v>36</v>
      </c>
      <c r="D30" s="1" t="str">
        <f>_xlfn.XLOOKUP(C30,TB_Produtos[Código],TB_Produtos[Tamanho])</f>
        <v>G</v>
      </c>
      <c r="E30" s="1" t="s">
        <v>12</v>
      </c>
      <c r="F30" s="1">
        <v>3</v>
      </c>
      <c r="G30" s="1">
        <f>_xlfn.XLOOKUP(TB_Vendas[[#This Row],[Código]],TB_Produtos[Código],TB_Produtos[Preço Unitário])</f>
        <v>70.900000000000006</v>
      </c>
      <c r="H30" s="10">
        <f>TB_Vendas[[#This Row],[Valor Unitário]]*TB_Vendas[[#This Row],[Qtd]]</f>
        <v>212.70000000000002</v>
      </c>
      <c r="I30" s="1" t="s">
        <v>74</v>
      </c>
    </row>
    <row r="31" spans="1:9" x14ac:dyDescent="0.25">
      <c r="A31" s="13">
        <f>MONTH(TB_Vendas[[#This Row],[Data]])</f>
        <v>4</v>
      </c>
      <c r="B31" s="11">
        <v>45018</v>
      </c>
      <c r="C31" s="1" t="s">
        <v>55</v>
      </c>
      <c r="D31" s="1" t="str">
        <f>_xlfn.XLOOKUP(C31,TB_Produtos[Código],TB_Produtos[Tamanho])</f>
        <v>G</v>
      </c>
      <c r="E31" s="1" t="s">
        <v>12</v>
      </c>
      <c r="F31" s="1">
        <v>1</v>
      </c>
      <c r="G31" s="1">
        <f>_xlfn.XLOOKUP(TB_Vendas[[#This Row],[Código]],TB_Produtos[Código],TB_Produtos[Preço Unitário])</f>
        <v>300</v>
      </c>
      <c r="H31" s="10">
        <f>TB_Vendas[[#This Row],[Valor Unitário]]*TB_Vendas[[#This Row],[Qtd]]</f>
        <v>300</v>
      </c>
      <c r="I31" s="1" t="s">
        <v>77</v>
      </c>
    </row>
    <row r="32" spans="1:9" x14ac:dyDescent="0.25">
      <c r="A32" s="13">
        <f>MONTH(TB_Vendas[[#This Row],[Data]])</f>
        <v>4</v>
      </c>
      <c r="B32" s="11">
        <v>45020</v>
      </c>
      <c r="C32" s="1" t="s">
        <v>61</v>
      </c>
      <c r="D32" s="1">
        <f>_xlfn.XLOOKUP(C32,TB_Produtos[Código],TB_Produtos[Tamanho])</f>
        <v>36</v>
      </c>
      <c r="E32" s="1" t="s">
        <v>73</v>
      </c>
      <c r="F32" s="1">
        <v>4</v>
      </c>
      <c r="G32" s="1">
        <f>_xlfn.XLOOKUP(TB_Vendas[[#This Row],[Código]],TB_Produtos[Código],TB_Produtos[Preço Unitário])</f>
        <v>249.9</v>
      </c>
      <c r="H32" s="10">
        <f>TB_Vendas[[#This Row],[Valor Unitário]]*TB_Vendas[[#This Row],[Qtd]]</f>
        <v>999.6</v>
      </c>
      <c r="I32" s="1" t="s">
        <v>77</v>
      </c>
    </row>
    <row r="33" spans="1:9" x14ac:dyDescent="0.25">
      <c r="A33" s="13">
        <f>MONTH(TB_Vendas[[#This Row],[Data]])</f>
        <v>4</v>
      </c>
      <c r="B33" s="11">
        <v>45024</v>
      </c>
      <c r="C33" s="1" t="s">
        <v>71</v>
      </c>
      <c r="D33" s="1" t="str">
        <f>_xlfn.XLOOKUP(C33,TB_Produtos[Código],TB_Produtos[Tamanho])</f>
        <v>M</v>
      </c>
      <c r="E33" s="1" t="s">
        <v>12</v>
      </c>
      <c r="F33" s="1">
        <v>3</v>
      </c>
      <c r="G33" s="1">
        <f>_xlfn.XLOOKUP(TB_Vendas[[#This Row],[Código]],TB_Produtos[Código],TB_Produtos[Preço Unitário])</f>
        <v>142.9</v>
      </c>
      <c r="H33" s="10">
        <f>TB_Vendas[[#This Row],[Valor Unitário]]*TB_Vendas[[#This Row],[Qtd]]</f>
        <v>428.70000000000005</v>
      </c>
      <c r="I33" s="1" t="s">
        <v>74</v>
      </c>
    </row>
    <row r="34" spans="1:9" x14ac:dyDescent="0.25">
      <c r="A34" s="13">
        <f>MONTH(TB_Vendas[[#This Row],[Data]])</f>
        <v>4</v>
      </c>
      <c r="B34" s="11">
        <v>45027</v>
      </c>
      <c r="C34" s="1" t="s">
        <v>34</v>
      </c>
      <c r="D34" s="1" t="str">
        <f>_xlfn.XLOOKUP(C34,TB_Produtos[Código],TB_Produtos[Tamanho])</f>
        <v>P</v>
      </c>
      <c r="E34" s="1" t="s">
        <v>12</v>
      </c>
      <c r="F34" s="1">
        <v>2</v>
      </c>
      <c r="G34" s="1">
        <f>_xlfn.XLOOKUP(TB_Vendas[[#This Row],[Código]],TB_Produtos[Código],TB_Produtos[Preço Unitário])</f>
        <v>65.900000000000006</v>
      </c>
      <c r="H34" s="10">
        <f>TB_Vendas[[#This Row],[Valor Unitário]]*TB_Vendas[[#This Row],[Qtd]]</f>
        <v>131.80000000000001</v>
      </c>
      <c r="I34" s="1" t="s">
        <v>75</v>
      </c>
    </row>
    <row r="35" spans="1:9" x14ac:dyDescent="0.25">
      <c r="A35" s="13">
        <f>MONTH(TB_Vendas[[#This Row],[Data]])</f>
        <v>4</v>
      </c>
      <c r="B35" s="11">
        <v>45028</v>
      </c>
      <c r="C35" s="1" t="s">
        <v>42</v>
      </c>
      <c r="D35" s="1" t="str">
        <f>_xlfn.XLOOKUP(C35,TB_Produtos[Código],TB_Produtos[Tamanho])</f>
        <v>G</v>
      </c>
      <c r="E35" s="1" t="s">
        <v>12</v>
      </c>
      <c r="F35" s="1">
        <v>1</v>
      </c>
      <c r="G35" s="1">
        <f>_xlfn.XLOOKUP(TB_Vendas[[#This Row],[Código]],TB_Produtos[Código],TB_Produtos[Preço Unitário])</f>
        <v>92.9</v>
      </c>
      <c r="H35" s="10">
        <f>TB_Vendas[[#This Row],[Valor Unitário]]*TB_Vendas[[#This Row],[Qtd]]</f>
        <v>92.9</v>
      </c>
      <c r="I35" s="1" t="s">
        <v>77</v>
      </c>
    </row>
    <row r="36" spans="1:9" x14ac:dyDescent="0.25">
      <c r="A36" s="13">
        <f>MONTH(TB_Vendas[[#This Row],[Data]])</f>
        <v>4</v>
      </c>
      <c r="B36" s="11">
        <v>45029</v>
      </c>
      <c r="C36" s="1" t="s">
        <v>46</v>
      </c>
      <c r="D36" s="1" t="str">
        <f>_xlfn.XLOOKUP(C36,TB_Produtos[Código],TB_Produtos[Tamanho])</f>
        <v>P</v>
      </c>
      <c r="E36" s="1" t="s">
        <v>12</v>
      </c>
      <c r="F36" s="1">
        <v>3</v>
      </c>
      <c r="G36" s="1">
        <f>_xlfn.XLOOKUP(TB_Vendas[[#This Row],[Código]],TB_Produtos[Código],TB_Produtos[Preço Unitário])</f>
        <v>39.9</v>
      </c>
      <c r="H36" s="10">
        <f>TB_Vendas[[#This Row],[Valor Unitário]]*TB_Vendas[[#This Row],[Qtd]]</f>
        <v>119.69999999999999</v>
      </c>
      <c r="I36" s="1" t="s">
        <v>77</v>
      </c>
    </row>
    <row r="37" spans="1:9" x14ac:dyDescent="0.25">
      <c r="A37" s="13">
        <f>MONTH(TB_Vendas[[#This Row],[Data]])</f>
        <v>4</v>
      </c>
      <c r="B37" s="11">
        <v>45031</v>
      </c>
      <c r="C37" s="1" t="s">
        <v>54</v>
      </c>
      <c r="D37" s="1" t="str">
        <f>_xlfn.XLOOKUP(C37,TB_Produtos[Código],TB_Produtos[Tamanho])</f>
        <v>M</v>
      </c>
      <c r="E37" s="1" t="s">
        <v>12</v>
      </c>
      <c r="F37" s="1">
        <v>4</v>
      </c>
      <c r="G37" s="1">
        <f>_xlfn.XLOOKUP(TB_Vendas[[#This Row],[Código]],TB_Produtos[Código],TB_Produtos[Preço Unitário])</f>
        <v>302.89999999999998</v>
      </c>
      <c r="H37" s="10">
        <f>TB_Vendas[[#This Row],[Valor Unitário]]*TB_Vendas[[#This Row],[Qtd]]</f>
        <v>1211.5999999999999</v>
      </c>
      <c r="I37" s="1" t="s">
        <v>74</v>
      </c>
    </row>
    <row r="38" spans="1:9" x14ac:dyDescent="0.25">
      <c r="A38" s="13">
        <f>MONTH(TB_Vendas[[#This Row],[Data]])</f>
        <v>4</v>
      </c>
      <c r="B38" s="11">
        <v>45038</v>
      </c>
      <c r="C38" s="1" t="s">
        <v>35</v>
      </c>
      <c r="D38" s="1" t="str">
        <f>_xlfn.XLOOKUP(C38,TB_Produtos[Código],TB_Produtos[Tamanho])</f>
        <v>M</v>
      </c>
      <c r="E38" s="1" t="s">
        <v>12</v>
      </c>
      <c r="F38" s="1">
        <v>2</v>
      </c>
      <c r="G38" s="1">
        <f>_xlfn.XLOOKUP(TB_Vendas[[#This Row],[Código]],TB_Produtos[Código],TB_Produtos[Preço Unitário])</f>
        <v>69.900000000000006</v>
      </c>
      <c r="H38" s="10">
        <f>TB_Vendas[[#This Row],[Valor Unitário]]*TB_Vendas[[#This Row],[Qtd]]</f>
        <v>139.80000000000001</v>
      </c>
      <c r="I38" s="1" t="s">
        <v>74</v>
      </c>
    </row>
    <row r="39" spans="1:9" x14ac:dyDescent="0.25">
      <c r="A39" s="13">
        <f>MONTH(TB_Vendas[[#This Row],[Data]])</f>
        <v>4</v>
      </c>
      <c r="B39" s="11">
        <v>45039</v>
      </c>
      <c r="C39" s="1" t="s">
        <v>72</v>
      </c>
      <c r="D39" s="1" t="str">
        <f>_xlfn.XLOOKUP(C39,TB_Produtos[Código],TB_Produtos[Tamanho])</f>
        <v>G</v>
      </c>
      <c r="E39" s="1" t="s">
        <v>12</v>
      </c>
      <c r="F39" s="1">
        <v>3</v>
      </c>
      <c r="G39" s="1">
        <f>_xlfn.XLOOKUP(TB_Vendas[[#This Row],[Código]],TB_Produtos[Código],TB_Produtos[Preço Unitário])</f>
        <v>146</v>
      </c>
      <c r="H39" s="10">
        <f>TB_Vendas[[#This Row],[Valor Unitário]]*TB_Vendas[[#This Row],[Qtd]]</f>
        <v>438</v>
      </c>
      <c r="I39" s="1" t="s">
        <v>77</v>
      </c>
    </row>
    <row r="40" spans="1:9" x14ac:dyDescent="0.25">
      <c r="A40" s="13">
        <f>MONTH(TB_Vendas[[#This Row],[Data]])</f>
        <v>4</v>
      </c>
      <c r="B40" s="11">
        <v>45042</v>
      </c>
      <c r="C40" s="1" t="s">
        <v>51</v>
      </c>
      <c r="D40" s="1" t="str">
        <f>_xlfn.XLOOKUP(C40,TB_Produtos[Código],TB_Produtos[Tamanho])</f>
        <v>G</v>
      </c>
      <c r="E40" s="1" t="s">
        <v>12</v>
      </c>
      <c r="F40" s="1">
        <v>1</v>
      </c>
      <c r="G40" s="1">
        <f>_xlfn.XLOOKUP(TB_Vendas[[#This Row],[Código]],TB_Produtos[Código],TB_Produtos[Preço Unitário])</f>
        <v>32.9</v>
      </c>
      <c r="H40" s="10">
        <f>TB_Vendas[[#This Row],[Valor Unitário]]*TB_Vendas[[#This Row],[Qtd]]</f>
        <v>32.9</v>
      </c>
      <c r="I40" s="1" t="s">
        <v>75</v>
      </c>
    </row>
    <row r="41" spans="1:9" x14ac:dyDescent="0.25">
      <c r="A41" s="13">
        <f>MONTH(TB_Vendas[[#This Row],[Data]])</f>
        <v>4</v>
      </c>
      <c r="B41" s="11">
        <v>45043</v>
      </c>
      <c r="C41" s="1" t="s">
        <v>47</v>
      </c>
      <c r="D41" s="1" t="str">
        <f>_xlfn.XLOOKUP(C41,TB_Produtos[Código],TB_Produtos[Tamanho])</f>
        <v>M</v>
      </c>
      <c r="E41" s="1" t="s">
        <v>12</v>
      </c>
      <c r="F41" s="1">
        <v>4</v>
      </c>
      <c r="G41" s="1">
        <f>_xlfn.XLOOKUP(TB_Vendas[[#This Row],[Código]],TB_Produtos[Código],TB_Produtos[Preço Unitário])</f>
        <v>39.9</v>
      </c>
      <c r="H41" s="10">
        <f>TB_Vendas[[#This Row],[Valor Unitário]]*TB_Vendas[[#This Row],[Qtd]]</f>
        <v>159.6</v>
      </c>
      <c r="I41" s="1" t="s">
        <v>75</v>
      </c>
    </row>
    <row r="42" spans="1:9" x14ac:dyDescent="0.25">
      <c r="A42" s="13">
        <f>MONTH(TB_Vendas[[#This Row],[Data]])</f>
        <v>5</v>
      </c>
      <c r="B42" s="11">
        <v>45054</v>
      </c>
      <c r="C42" s="1" t="s">
        <v>58</v>
      </c>
      <c r="D42" s="1" t="str">
        <f>_xlfn.XLOOKUP(C42,TB_Produtos[Código],TB_Produtos[Tamanho])</f>
        <v>G</v>
      </c>
      <c r="E42" s="1" t="s">
        <v>12</v>
      </c>
      <c r="F42" s="1">
        <v>2</v>
      </c>
      <c r="G42" s="1">
        <f>_xlfn.XLOOKUP(TB_Vendas[[#This Row],[Código]],TB_Produtos[Código],TB_Produtos[Preço Unitário])</f>
        <v>299.89999999999998</v>
      </c>
      <c r="H42" s="10">
        <f>TB_Vendas[[#This Row],[Valor Unitário]]*TB_Vendas[[#This Row],[Qtd]]</f>
        <v>599.79999999999995</v>
      </c>
      <c r="I42" s="1" t="s">
        <v>74</v>
      </c>
    </row>
    <row r="43" spans="1:9" x14ac:dyDescent="0.25">
      <c r="A43" s="13">
        <f>MONTH(TB_Vendas[[#This Row],[Data]])</f>
        <v>5</v>
      </c>
      <c r="B43" s="11">
        <v>45055</v>
      </c>
      <c r="C43" s="1" t="s">
        <v>48</v>
      </c>
      <c r="D43" s="1" t="str">
        <f>_xlfn.XLOOKUP(C43,TB_Produtos[Código],TB_Produtos[Tamanho])</f>
        <v>G</v>
      </c>
      <c r="E43" s="1" t="s">
        <v>12</v>
      </c>
      <c r="F43" s="1">
        <v>3</v>
      </c>
      <c r="G43" s="1">
        <f>_xlfn.XLOOKUP(TB_Vendas[[#This Row],[Código]],TB_Produtos[Código],TB_Produtos[Preço Unitário])</f>
        <v>42.5</v>
      </c>
      <c r="H43" s="10">
        <f>TB_Vendas[[#This Row],[Valor Unitário]]*TB_Vendas[[#This Row],[Qtd]]</f>
        <v>127.5</v>
      </c>
      <c r="I43" s="1" t="s">
        <v>74</v>
      </c>
    </row>
    <row r="44" spans="1:9" x14ac:dyDescent="0.25">
      <c r="A44" s="13">
        <f>MONTH(TB_Vendas[[#This Row],[Data]])</f>
        <v>5</v>
      </c>
      <c r="B44" s="11">
        <v>45056</v>
      </c>
      <c r="C44" s="1" t="s">
        <v>65</v>
      </c>
      <c r="D44" s="1">
        <f>_xlfn.XLOOKUP(C44,TB_Produtos[Código],TB_Produtos[Tamanho])</f>
        <v>37</v>
      </c>
      <c r="E44" s="1" t="s">
        <v>73</v>
      </c>
      <c r="F44" s="1">
        <v>1</v>
      </c>
      <c r="G44" s="1">
        <f>_xlfn.XLOOKUP(TB_Vendas[[#This Row],[Código]],TB_Produtos[Código],TB_Produtos[Preço Unitário])</f>
        <v>249.9</v>
      </c>
      <c r="H44" s="10">
        <f>TB_Vendas[[#This Row],[Valor Unitário]]*TB_Vendas[[#This Row],[Qtd]]</f>
        <v>249.9</v>
      </c>
      <c r="I44" s="1" t="s">
        <v>77</v>
      </c>
    </row>
    <row r="45" spans="1:9" x14ac:dyDescent="0.25">
      <c r="A45" s="13">
        <f>MONTH(TB_Vendas[[#This Row],[Data]])</f>
        <v>5</v>
      </c>
      <c r="B45" s="11">
        <v>45057</v>
      </c>
      <c r="C45" s="1" t="s">
        <v>65</v>
      </c>
      <c r="D45" s="1">
        <f>_xlfn.XLOOKUP(C45,TB_Produtos[Código],TB_Produtos[Tamanho])</f>
        <v>37</v>
      </c>
      <c r="E45" s="1" t="s">
        <v>73</v>
      </c>
      <c r="F45" s="1">
        <v>2</v>
      </c>
      <c r="G45" s="1">
        <f>_xlfn.XLOOKUP(TB_Vendas[[#This Row],[Código]],TB_Produtos[Código],TB_Produtos[Preço Unitário])</f>
        <v>249.9</v>
      </c>
      <c r="H45" s="10">
        <f>TB_Vendas[[#This Row],[Valor Unitário]]*TB_Vendas[[#This Row],[Qtd]]</f>
        <v>499.8</v>
      </c>
      <c r="I45" s="1" t="s">
        <v>75</v>
      </c>
    </row>
    <row r="46" spans="1:9" x14ac:dyDescent="0.25">
      <c r="A46" s="13">
        <f>MONTH(TB_Vendas[[#This Row],[Data]])</f>
        <v>5</v>
      </c>
      <c r="B46" s="11">
        <v>45058</v>
      </c>
      <c r="C46" s="1" t="s">
        <v>45</v>
      </c>
      <c r="D46" s="1" t="str">
        <f>_xlfn.XLOOKUP(C46,TB_Produtos[Código],TB_Produtos[Tamanho])</f>
        <v>G</v>
      </c>
      <c r="E46" s="1" t="s">
        <v>12</v>
      </c>
      <c r="F46" s="1">
        <v>3</v>
      </c>
      <c r="G46" s="1">
        <f>_xlfn.XLOOKUP(TB_Vendas[[#This Row],[Código]],TB_Produtos[Código],TB_Produtos[Preço Unitário])</f>
        <v>48.9</v>
      </c>
      <c r="H46" s="10">
        <f>TB_Vendas[[#This Row],[Valor Unitário]]*TB_Vendas[[#This Row],[Qtd]]</f>
        <v>146.69999999999999</v>
      </c>
      <c r="I46" s="1" t="s">
        <v>74</v>
      </c>
    </row>
    <row r="47" spans="1:9" x14ac:dyDescent="0.25">
      <c r="A47" s="13">
        <f>MONTH(TB_Vendas[[#This Row],[Data]])</f>
        <v>5</v>
      </c>
      <c r="B47" s="11">
        <v>45061</v>
      </c>
      <c r="C47" s="1" t="s">
        <v>52</v>
      </c>
      <c r="D47" s="1" t="str">
        <f>_xlfn.XLOOKUP(C47,TB_Produtos[Código],TB_Produtos[Tamanho])</f>
        <v>Único</v>
      </c>
      <c r="E47" s="1" t="s">
        <v>13</v>
      </c>
      <c r="F47" s="1">
        <v>2</v>
      </c>
      <c r="G47" s="1">
        <f>_xlfn.XLOOKUP(TB_Vendas[[#This Row],[Código]],TB_Produtos[Código],TB_Produtos[Preço Unitário])</f>
        <v>49.9</v>
      </c>
      <c r="H47" s="10">
        <f>TB_Vendas[[#This Row],[Valor Unitário]]*TB_Vendas[[#This Row],[Qtd]]</f>
        <v>99.8</v>
      </c>
      <c r="I47" s="1" t="s">
        <v>75</v>
      </c>
    </row>
    <row r="48" spans="1:9" x14ac:dyDescent="0.25">
      <c r="A48" s="13">
        <f>MONTH(TB_Vendas[[#This Row],[Data]])</f>
        <v>5</v>
      </c>
      <c r="B48" s="11">
        <v>45064</v>
      </c>
      <c r="C48" s="1" t="s">
        <v>45</v>
      </c>
      <c r="D48" s="1" t="str">
        <f>_xlfn.XLOOKUP(C48,TB_Produtos[Código],TB_Produtos[Tamanho])</f>
        <v>G</v>
      </c>
      <c r="E48" s="1" t="s">
        <v>12</v>
      </c>
      <c r="F48" s="1">
        <v>4</v>
      </c>
      <c r="G48" s="1">
        <f>_xlfn.XLOOKUP(TB_Vendas[[#This Row],[Código]],TB_Produtos[Código],TB_Produtos[Preço Unitário])</f>
        <v>48.9</v>
      </c>
      <c r="H48" s="10">
        <f>TB_Vendas[[#This Row],[Valor Unitário]]*TB_Vendas[[#This Row],[Qtd]]</f>
        <v>195.6</v>
      </c>
      <c r="I48" s="1" t="s">
        <v>77</v>
      </c>
    </row>
    <row r="49" spans="1:9" x14ac:dyDescent="0.25">
      <c r="A49" s="13">
        <f>MONTH(TB_Vendas[[#This Row],[Data]])</f>
        <v>6</v>
      </c>
      <c r="B49" s="11">
        <v>45084</v>
      </c>
      <c r="C49" s="1" t="s">
        <v>61</v>
      </c>
      <c r="D49" s="1">
        <f>_xlfn.XLOOKUP(C49,TB_Produtos[Código],TB_Produtos[Tamanho])</f>
        <v>36</v>
      </c>
      <c r="E49" s="1" t="s">
        <v>73</v>
      </c>
      <c r="F49" s="1">
        <v>3</v>
      </c>
      <c r="G49" s="1">
        <f>_xlfn.XLOOKUP(TB_Vendas[[#This Row],[Código]],TB_Produtos[Código],TB_Produtos[Preço Unitário])</f>
        <v>249.9</v>
      </c>
      <c r="H49" s="10">
        <f>TB_Vendas[[#This Row],[Valor Unitário]]*TB_Vendas[[#This Row],[Qtd]]</f>
        <v>749.7</v>
      </c>
      <c r="I49" s="1" t="s">
        <v>74</v>
      </c>
    </row>
    <row r="50" spans="1:9" x14ac:dyDescent="0.25">
      <c r="A50" s="13">
        <f>MONTH(TB_Vendas[[#This Row],[Data]])</f>
        <v>6</v>
      </c>
      <c r="B50" s="11">
        <v>45084</v>
      </c>
      <c r="C50" s="1" t="s">
        <v>55</v>
      </c>
      <c r="D50" s="1" t="str">
        <f>_xlfn.XLOOKUP(C50,TB_Produtos[Código],TB_Produtos[Tamanho])</f>
        <v>G</v>
      </c>
      <c r="E50" s="1" t="s">
        <v>12</v>
      </c>
      <c r="F50" s="1">
        <v>2</v>
      </c>
      <c r="G50" s="1">
        <f>_xlfn.XLOOKUP(TB_Vendas[[#This Row],[Código]],TB_Produtos[Código],TB_Produtos[Preço Unitário])</f>
        <v>300</v>
      </c>
      <c r="H50" s="10">
        <f>TB_Vendas[[#This Row],[Valor Unitário]]*TB_Vendas[[#This Row],[Qtd]]</f>
        <v>600</v>
      </c>
      <c r="I50" s="1" t="s">
        <v>77</v>
      </c>
    </row>
    <row r="51" spans="1:9" x14ac:dyDescent="0.25">
      <c r="A51" s="13">
        <f>MONTH(TB_Vendas[[#This Row],[Data]])</f>
        <v>6</v>
      </c>
      <c r="B51" s="11">
        <v>45086</v>
      </c>
      <c r="C51" s="1" t="s">
        <v>52</v>
      </c>
      <c r="D51" s="1" t="str">
        <f>_xlfn.XLOOKUP(C51,TB_Produtos[Código],TB_Produtos[Tamanho])</f>
        <v>Único</v>
      </c>
      <c r="E51" s="1" t="s">
        <v>13</v>
      </c>
      <c r="F51" s="1">
        <v>2</v>
      </c>
      <c r="G51" s="1">
        <f>_xlfn.XLOOKUP(TB_Vendas[[#This Row],[Código]],TB_Produtos[Código],TB_Produtos[Preço Unitário])</f>
        <v>49.9</v>
      </c>
      <c r="H51" s="10">
        <f>TB_Vendas[[#This Row],[Valor Unitário]]*TB_Vendas[[#This Row],[Qtd]]</f>
        <v>99.8</v>
      </c>
      <c r="I51" s="1" t="s">
        <v>77</v>
      </c>
    </row>
    <row r="52" spans="1:9" x14ac:dyDescent="0.25">
      <c r="A52" s="13">
        <f>MONTH(TB_Vendas[[#This Row],[Data]])</f>
        <v>6</v>
      </c>
      <c r="B52" s="11">
        <v>45086</v>
      </c>
      <c r="C52" s="1" t="s">
        <v>69</v>
      </c>
      <c r="D52" s="1" t="str">
        <f>_xlfn.XLOOKUP(C52,TB_Produtos[Código],TB_Produtos[Tamanho])</f>
        <v>G</v>
      </c>
      <c r="E52" s="1" t="s">
        <v>12</v>
      </c>
      <c r="F52" s="1">
        <v>2</v>
      </c>
      <c r="G52" s="1">
        <f>_xlfn.XLOOKUP(TB_Vendas[[#This Row],[Código]],TB_Produtos[Código],TB_Produtos[Preço Unitário])</f>
        <v>93.5</v>
      </c>
      <c r="H52" s="10">
        <f>TB_Vendas[[#This Row],[Valor Unitário]]*TB_Vendas[[#This Row],[Qtd]]</f>
        <v>187</v>
      </c>
      <c r="I52" s="1" t="s">
        <v>75</v>
      </c>
    </row>
    <row r="53" spans="1:9" x14ac:dyDescent="0.25">
      <c r="A53" s="13">
        <f>MONTH(TB_Vendas[[#This Row],[Data]])</f>
        <v>6</v>
      </c>
      <c r="B53" s="11">
        <v>45088</v>
      </c>
      <c r="C53" s="1" t="s">
        <v>37</v>
      </c>
      <c r="D53" s="1" t="str">
        <f>_xlfn.XLOOKUP(C53,TB_Produtos[Código],TB_Produtos[Tamanho])</f>
        <v>Único</v>
      </c>
      <c r="E53" s="1" t="s">
        <v>13</v>
      </c>
      <c r="F53" s="1">
        <v>1</v>
      </c>
      <c r="G53" s="1">
        <f>_xlfn.XLOOKUP(TB_Vendas[[#This Row],[Código]],TB_Produtos[Código],TB_Produtos[Preço Unitário])</f>
        <v>145</v>
      </c>
      <c r="H53" s="10">
        <f>TB_Vendas[[#This Row],[Valor Unitário]]*TB_Vendas[[#This Row],[Qtd]]</f>
        <v>145</v>
      </c>
      <c r="I53" s="1" t="s">
        <v>74</v>
      </c>
    </row>
    <row r="54" spans="1:9" x14ac:dyDescent="0.25">
      <c r="A54" s="13">
        <f>MONTH(TB_Vendas[[#This Row],[Data]])</f>
        <v>6</v>
      </c>
      <c r="B54" s="11">
        <v>45090</v>
      </c>
      <c r="C54" s="1" t="s">
        <v>54</v>
      </c>
      <c r="D54" s="1" t="str">
        <f>_xlfn.XLOOKUP(C54,TB_Produtos[Código],TB_Produtos[Tamanho])</f>
        <v>M</v>
      </c>
      <c r="E54" s="1" t="s">
        <v>12</v>
      </c>
      <c r="F54" s="1">
        <v>1</v>
      </c>
      <c r="G54" s="1">
        <f>_xlfn.XLOOKUP(TB_Vendas[[#This Row],[Código]],TB_Produtos[Código],TB_Produtos[Preço Unitário])</f>
        <v>302.89999999999998</v>
      </c>
      <c r="H54" s="10">
        <f>TB_Vendas[[#This Row],[Valor Unitário]]*TB_Vendas[[#This Row],[Qtd]]</f>
        <v>302.89999999999998</v>
      </c>
      <c r="I54" s="1" t="s">
        <v>74</v>
      </c>
    </row>
    <row r="55" spans="1:9" x14ac:dyDescent="0.25">
      <c r="A55" s="13">
        <f>MONTH(TB_Vendas[[#This Row],[Data]])</f>
        <v>6</v>
      </c>
      <c r="B55" s="11">
        <v>45093</v>
      </c>
      <c r="C55" s="1" t="s">
        <v>35</v>
      </c>
      <c r="D55" s="1" t="str">
        <f>_xlfn.XLOOKUP(C55,TB_Produtos[Código],TB_Produtos[Tamanho])</f>
        <v>M</v>
      </c>
      <c r="E55" s="1" t="s">
        <v>12</v>
      </c>
      <c r="F55" s="1">
        <v>3</v>
      </c>
      <c r="G55" s="1">
        <f>_xlfn.XLOOKUP(TB_Vendas[[#This Row],[Código]],TB_Produtos[Código],TB_Produtos[Preço Unitário])</f>
        <v>69.900000000000006</v>
      </c>
      <c r="H55" s="10">
        <f>TB_Vendas[[#This Row],[Valor Unitário]]*TB_Vendas[[#This Row],[Qtd]]</f>
        <v>209.70000000000002</v>
      </c>
      <c r="I55" s="1" t="s">
        <v>74</v>
      </c>
    </row>
    <row r="56" spans="1:9" x14ac:dyDescent="0.25">
      <c r="A56" s="13">
        <f>MONTH(TB_Vendas[[#This Row],[Data]])</f>
        <v>6</v>
      </c>
      <c r="B56" s="11">
        <v>45093</v>
      </c>
      <c r="C56" s="1" t="s">
        <v>48</v>
      </c>
      <c r="D56" s="1" t="str">
        <f>_xlfn.XLOOKUP(C56,TB_Produtos[Código],TB_Produtos[Tamanho])</f>
        <v>G</v>
      </c>
      <c r="E56" s="1" t="s">
        <v>12</v>
      </c>
      <c r="F56" s="1">
        <v>4</v>
      </c>
      <c r="G56" s="1">
        <f>_xlfn.XLOOKUP(TB_Vendas[[#This Row],[Código]],TB_Produtos[Código],TB_Produtos[Preço Unitário])</f>
        <v>42.5</v>
      </c>
      <c r="H56" s="10">
        <f>TB_Vendas[[#This Row],[Valor Unitário]]*TB_Vendas[[#This Row],[Qtd]]</f>
        <v>170</v>
      </c>
      <c r="I56" s="1" t="s">
        <v>77</v>
      </c>
    </row>
    <row r="57" spans="1:9" x14ac:dyDescent="0.25">
      <c r="A57" s="13">
        <f>MONTH(TB_Vendas[[#This Row],[Data]])</f>
        <v>6</v>
      </c>
      <c r="B57" s="11">
        <v>45094</v>
      </c>
      <c r="C57" s="1" t="s">
        <v>52</v>
      </c>
      <c r="D57" s="1" t="str">
        <f>_xlfn.XLOOKUP(C57,TB_Produtos[Código],TB_Produtos[Tamanho])</f>
        <v>Único</v>
      </c>
      <c r="E57" s="1" t="s">
        <v>13</v>
      </c>
      <c r="F57" s="1">
        <v>2</v>
      </c>
      <c r="G57" s="1">
        <f>_xlfn.XLOOKUP(TB_Vendas[[#This Row],[Código]],TB_Produtos[Código],TB_Produtos[Preço Unitário])</f>
        <v>49.9</v>
      </c>
      <c r="H57" s="10">
        <f>TB_Vendas[[#This Row],[Valor Unitário]]*TB_Vendas[[#This Row],[Qtd]]</f>
        <v>99.8</v>
      </c>
      <c r="I57" s="1" t="s">
        <v>77</v>
      </c>
    </row>
    <row r="58" spans="1:9" x14ac:dyDescent="0.25">
      <c r="A58" s="13">
        <f>MONTH(TB_Vendas[[#This Row],[Data]])</f>
        <v>6</v>
      </c>
      <c r="B58" s="11">
        <v>45097</v>
      </c>
      <c r="C58" s="1" t="s">
        <v>35</v>
      </c>
      <c r="D58" s="1" t="str">
        <f>_xlfn.XLOOKUP(C58,TB_Produtos[Código],TB_Produtos[Tamanho])</f>
        <v>M</v>
      </c>
      <c r="E58" s="1" t="s">
        <v>12</v>
      </c>
      <c r="F58" s="1">
        <v>1</v>
      </c>
      <c r="G58" s="1">
        <f>_xlfn.XLOOKUP(TB_Vendas[[#This Row],[Código]],TB_Produtos[Código],TB_Produtos[Preço Unitário])</f>
        <v>69.900000000000006</v>
      </c>
      <c r="H58" s="10">
        <f>TB_Vendas[[#This Row],[Valor Unitário]]*TB_Vendas[[#This Row],[Qtd]]</f>
        <v>69.900000000000006</v>
      </c>
      <c r="I58" s="1" t="s">
        <v>75</v>
      </c>
    </row>
    <row r="59" spans="1:9" x14ac:dyDescent="0.25">
      <c r="A59" s="13">
        <f>MONTH(TB_Vendas[[#This Row],[Data]])</f>
        <v>6</v>
      </c>
      <c r="B59" s="11">
        <v>45105</v>
      </c>
      <c r="C59" s="1" t="s">
        <v>41</v>
      </c>
      <c r="D59" s="1" t="str">
        <f>_xlfn.XLOOKUP(C59,TB_Produtos[Código],TB_Produtos[Tamanho])</f>
        <v>M</v>
      </c>
      <c r="E59" s="1" t="s">
        <v>12</v>
      </c>
      <c r="F59" s="1">
        <v>5</v>
      </c>
      <c r="G59" s="1">
        <f>_xlfn.XLOOKUP(TB_Vendas[[#This Row],[Código]],TB_Produtos[Código],TB_Produtos[Preço Unitário])</f>
        <v>89.9</v>
      </c>
      <c r="H59" s="10">
        <f>TB_Vendas[[#This Row],[Valor Unitário]]*TB_Vendas[[#This Row],[Qtd]]</f>
        <v>449.5</v>
      </c>
      <c r="I59" s="1" t="s">
        <v>75</v>
      </c>
    </row>
    <row r="60" spans="1:9" x14ac:dyDescent="0.25">
      <c r="A60" s="13">
        <f>MONTH(TB_Vendas[[#This Row],[Data]])</f>
        <v>6</v>
      </c>
      <c r="B60" s="11">
        <v>45105</v>
      </c>
      <c r="C60" s="1" t="s">
        <v>70</v>
      </c>
      <c r="D60" s="1" t="str">
        <f>_xlfn.XLOOKUP(C60,TB_Produtos[Código],TB_Produtos[Tamanho])</f>
        <v>P</v>
      </c>
      <c r="E60" s="1" t="s">
        <v>12</v>
      </c>
      <c r="F60" s="1">
        <v>2</v>
      </c>
      <c r="G60" s="1">
        <f>_xlfn.XLOOKUP(TB_Vendas[[#This Row],[Código]],TB_Produtos[Código],TB_Produtos[Preço Unitário])</f>
        <v>140</v>
      </c>
      <c r="H60" s="10">
        <f>TB_Vendas[[#This Row],[Valor Unitário]]*TB_Vendas[[#This Row],[Qtd]]</f>
        <v>280</v>
      </c>
      <c r="I60" s="1" t="s">
        <v>75</v>
      </c>
    </row>
    <row r="61" spans="1:9" x14ac:dyDescent="0.25">
      <c r="A61" s="13">
        <f>MONTH(TB_Vendas[[#This Row],[Data]])</f>
        <v>6</v>
      </c>
      <c r="B61" s="11">
        <v>45106</v>
      </c>
      <c r="C61" s="1" t="s">
        <v>39</v>
      </c>
      <c r="D61" s="1" t="str">
        <f>_xlfn.XLOOKUP(C61,TB_Produtos[Código],TB_Produtos[Tamanho])</f>
        <v>Único</v>
      </c>
      <c r="E61" s="1" t="s">
        <v>13</v>
      </c>
      <c r="F61" s="1">
        <v>3</v>
      </c>
      <c r="G61" s="1">
        <f>_xlfn.XLOOKUP(TB_Vendas[[#This Row],[Código]],TB_Produtos[Código],TB_Produtos[Preço Unitário])</f>
        <v>39.9</v>
      </c>
      <c r="H61" s="10">
        <f>TB_Vendas[[#This Row],[Valor Unitário]]*TB_Vendas[[#This Row],[Qtd]]</f>
        <v>119.69999999999999</v>
      </c>
      <c r="I61" s="1" t="s">
        <v>77</v>
      </c>
    </row>
  </sheetData>
  <mergeCells count="1">
    <mergeCell ref="A1:I1"/>
  </mergeCells>
  <conditionalFormatting sqref="F2:G2">
    <cfRule type="cellIs" dxfId="0" priority="2" operator="equal">
      <formula>0</formula>
    </cfRule>
  </conditionalFormatting>
  <conditionalFormatting sqref="I3:I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C8038-61C9-4400-BEE1-D854E2F5FA67}">
  <dimension ref="A1:N10"/>
  <sheetViews>
    <sheetView topLeftCell="D1" zoomScale="130" zoomScaleNormal="130" workbookViewId="0">
      <selection activeCell="K2" sqref="K2:M2"/>
    </sheetView>
  </sheetViews>
  <sheetFormatPr defaultRowHeight="15" x14ac:dyDescent="0.25"/>
  <cols>
    <col min="1" max="3" width="17.140625" customWidth="1"/>
    <col min="4" max="4" width="20.85546875" customWidth="1"/>
    <col min="5" max="5" width="1.42578125" customWidth="1"/>
    <col min="8" max="8" width="13.5703125" customWidth="1"/>
    <col min="10" max="10" width="1.5703125" customWidth="1"/>
    <col min="11" max="14" width="15.42578125" customWidth="1"/>
  </cols>
  <sheetData>
    <row r="1" spans="1:14" s="23" customFormat="1" x14ac:dyDescent="0.25">
      <c r="A1" s="34" t="s">
        <v>87</v>
      </c>
      <c r="B1" s="34" t="s">
        <v>102</v>
      </c>
      <c r="C1" s="34" t="s">
        <v>98</v>
      </c>
      <c r="D1" s="34" t="s">
        <v>88</v>
      </c>
      <c r="F1" s="21" t="s">
        <v>90</v>
      </c>
      <c r="G1" s="24" t="s">
        <v>89</v>
      </c>
      <c r="H1" s="24" t="s">
        <v>17</v>
      </c>
      <c r="I1" s="22" t="s">
        <v>16</v>
      </c>
      <c r="K1" s="21" t="s">
        <v>10</v>
      </c>
      <c r="L1" s="24" t="s">
        <v>97</v>
      </c>
      <c r="M1" s="25" t="s">
        <v>98</v>
      </c>
      <c r="N1" s="22" t="s">
        <v>17</v>
      </c>
    </row>
    <row r="2" spans="1:14" x14ac:dyDescent="0.25">
      <c r="A2" s="3" t="s">
        <v>74</v>
      </c>
      <c r="B2" s="33">
        <f>D2/SUM($D$2:$D$4)</f>
        <v>0.38227135882372837</v>
      </c>
      <c r="C2" s="33">
        <f>1-B2</f>
        <v>0.61772864117627169</v>
      </c>
      <c r="D2" s="7">
        <f>SUMIF(TB_Vendas[Vendedor],A2,TB_Vendas[Total])</f>
        <v>6780.4999999999991</v>
      </c>
      <c r="F2" s="4">
        <v>1</v>
      </c>
      <c r="G2" s="3" t="s">
        <v>91</v>
      </c>
      <c r="H2" s="7">
        <f>SUMIF(TB_Vendas[Mês],F2,TB_Vendas[Total])</f>
        <v>2241.4</v>
      </c>
      <c r="I2" s="19">
        <f>SUMIF(TB_Vendas[Mês],F2,TB_Vendas[Qtd])</f>
        <v>14</v>
      </c>
      <c r="K2" s="4" t="s">
        <v>13</v>
      </c>
      <c r="L2" s="28">
        <f>N2/SUM($N$2:$N$4)</f>
        <v>0.14733839232356488</v>
      </c>
      <c r="M2" s="26">
        <f>1-L2</f>
        <v>0.85266160767643506</v>
      </c>
      <c r="N2" s="17">
        <f>SUMIF(TB_Vendas[Categoria],K2,TB_Vendas[Total])</f>
        <v>2613.4</v>
      </c>
    </row>
    <row r="3" spans="1:14" x14ac:dyDescent="0.25">
      <c r="A3" s="3" t="s">
        <v>75</v>
      </c>
      <c r="B3" s="33">
        <f t="shared" ref="B3:B4" si="0">D3/SUM($D$2:$D$4)</f>
        <v>0.28612987247285399</v>
      </c>
      <c r="C3" s="33">
        <f>1-B3</f>
        <v>0.71387012752714596</v>
      </c>
      <c r="D3" s="7">
        <f>SUMIF(TB_Vendas[Vendedor],A3,TB_Vendas[Total])</f>
        <v>5075.2</v>
      </c>
      <c r="F3" s="4">
        <v>2</v>
      </c>
      <c r="G3" s="3" t="s">
        <v>92</v>
      </c>
      <c r="H3" s="7">
        <f>SUMIF(TB_Vendas[Mês],F3,TB_Vendas[Total])</f>
        <v>2595.6999999999998</v>
      </c>
      <c r="I3" s="19">
        <f>SUMIF(TB_Vendas[Mês],F3,TB_Vendas[Qtd])</f>
        <v>15</v>
      </c>
      <c r="K3" s="4" t="s">
        <v>73</v>
      </c>
      <c r="L3" s="28">
        <f t="shared" ref="L3:L4" si="1">N3/SUM($N$2:$N$4)</f>
        <v>0.32123648336283778</v>
      </c>
      <c r="M3" s="26">
        <f t="shared" ref="M3:M4" si="2">1-L3</f>
        <v>0.67876351663716217</v>
      </c>
      <c r="N3" s="17">
        <f>SUMIF(TB_Vendas[Categoria],K3,TB_Vendas[Total])</f>
        <v>5697.9</v>
      </c>
    </row>
    <row r="4" spans="1:14" ht="15.75" thickBot="1" x14ac:dyDescent="0.3">
      <c r="A4" s="3" t="s">
        <v>77</v>
      </c>
      <c r="B4" s="33">
        <f t="shared" si="0"/>
        <v>0.33159876870341765</v>
      </c>
      <c r="C4" s="33">
        <f>1-B4</f>
        <v>0.66840123129658235</v>
      </c>
      <c r="D4" s="7">
        <f>SUMIF(TB_Vendas[Vendedor],A4,TB_Vendas[Total])</f>
        <v>5881.7</v>
      </c>
      <c r="F4" s="4">
        <v>3</v>
      </c>
      <c r="G4" s="3" t="s">
        <v>93</v>
      </c>
      <c r="H4" s="7">
        <f>SUMIF(TB_Vendas[Mês],F4,TB_Vendas[Total])</f>
        <v>3443.6</v>
      </c>
      <c r="I4" s="19">
        <f>SUMIF(TB_Vendas[Mês],F4,TB_Vendas[Qtd])</f>
        <v>26</v>
      </c>
      <c r="K4" s="5" t="s">
        <v>12</v>
      </c>
      <c r="L4" s="29">
        <f t="shared" si="1"/>
        <v>0.53142512431359734</v>
      </c>
      <c r="M4" s="27">
        <f t="shared" si="2"/>
        <v>0.46857487568640266</v>
      </c>
      <c r="N4" s="18">
        <f>SUMIF(TB_Vendas[Categoria],K4,TB_Vendas[Total])</f>
        <v>9426.1000000000022</v>
      </c>
    </row>
    <row r="5" spans="1:14" x14ac:dyDescent="0.25">
      <c r="F5" s="4">
        <v>4</v>
      </c>
      <c r="G5" s="3" t="s">
        <v>94</v>
      </c>
      <c r="H5" s="7">
        <f>SUMIF(TB_Vendas[Mês],F5,TB_Vendas[Total])</f>
        <v>4054.6</v>
      </c>
      <c r="I5" s="19">
        <f>SUMIF(TB_Vendas[Mês],F5,TB_Vendas[Qtd])</f>
        <v>28</v>
      </c>
    </row>
    <row r="6" spans="1:14" x14ac:dyDescent="0.25">
      <c r="F6" s="4">
        <v>5</v>
      </c>
      <c r="G6" s="3" t="s">
        <v>95</v>
      </c>
      <c r="H6" s="7">
        <f>SUMIF(TB_Vendas[Mês],F6,TB_Vendas[Total])</f>
        <v>1919.1</v>
      </c>
      <c r="I6" s="19">
        <f>SUMIF(TB_Vendas[Mês],F6,TB_Vendas[Qtd])</f>
        <v>17</v>
      </c>
      <c r="L6" s="30"/>
    </row>
    <row r="7" spans="1:14" ht="15.75" thickBot="1" x14ac:dyDescent="0.3">
      <c r="F7" s="5">
        <v>6</v>
      </c>
      <c r="G7" s="6" t="s">
        <v>96</v>
      </c>
      <c r="H7" s="8">
        <f>SUMIF(TB_Vendas[Mês],F7,TB_Vendas[Total])</f>
        <v>3483</v>
      </c>
      <c r="I7" s="20">
        <f>SUMIF(TB_Vendas[Mês],F7,TB_Vendas[Qtd])</f>
        <v>31</v>
      </c>
      <c r="M7" s="32"/>
    </row>
    <row r="8" spans="1:14" x14ac:dyDescent="0.25">
      <c r="L8" s="31"/>
    </row>
    <row r="10" spans="1:14" x14ac:dyDescent="0.25">
      <c r="L10" s="10"/>
    </row>
  </sheetData>
  <phoneticPr fontId="14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66AFB-3F48-47D7-9498-011A1BD0AB45}">
  <dimension ref="C1:CB51"/>
  <sheetViews>
    <sheetView tabSelected="1" workbookViewId="0">
      <selection activeCell="W4" sqref="W4:AN7"/>
    </sheetView>
  </sheetViews>
  <sheetFormatPr defaultColWidth="2" defaultRowHeight="9.75" customHeight="1" x14ac:dyDescent="0.35"/>
  <cols>
    <col min="1" max="16384" width="2" style="15"/>
  </cols>
  <sheetData>
    <row r="1" spans="3:80" ht="9.75" customHeight="1" thickBot="1" x14ac:dyDescent="0.4"/>
    <row r="2" spans="3:80" ht="9.75" customHeight="1" x14ac:dyDescent="0.35">
      <c r="W2" s="37" t="s">
        <v>81</v>
      </c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9"/>
      <c r="AQ2" s="37" t="s">
        <v>82</v>
      </c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9"/>
      <c r="BK2" s="37" t="s">
        <v>83</v>
      </c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9"/>
    </row>
    <row r="3" spans="3:80" ht="9.75" customHeight="1" thickBot="1" x14ac:dyDescent="0.4">
      <c r="W3" s="40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2"/>
      <c r="AQ3" s="40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2"/>
      <c r="BK3" s="40"/>
      <c r="BL3" s="41"/>
      <c r="BM3" s="41"/>
      <c r="BN3" s="41"/>
      <c r="BO3" s="41"/>
      <c r="BP3" s="41"/>
      <c r="BQ3" s="41"/>
      <c r="BR3" s="41"/>
      <c r="BS3" s="41"/>
      <c r="BT3" s="41"/>
      <c r="BU3" s="41"/>
      <c r="BV3" s="41"/>
      <c r="BW3" s="41"/>
      <c r="BX3" s="41"/>
      <c r="BY3" s="41"/>
      <c r="BZ3" s="41"/>
      <c r="CA3" s="41"/>
      <c r="CB3" s="42"/>
    </row>
    <row r="4" spans="3:80" ht="9.75" customHeight="1" x14ac:dyDescent="0.35">
      <c r="W4" s="43">
        <f>COUNTA(TB_Produtos[Código])</f>
        <v>39</v>
      </c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5"/>
      <c r="AQ4" s="43">
        <f>SUM(TB_Vendas[Qtd])</f>
        <v>131</v>
      </c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5"/>
      <c r="BK4" s="60">
        <f>SUM(TB_Vendas[Total])</f>
        <v>17737.399999999998</v>
      </c>
      <c r="BL4" s="61"/>
      <c r="BM4" s="61"/>
      <c r="BN4" s="61"/>
      <c r="BO4" s="61"/>
      <c r="BP4" s="61"/>
      <c r="BQ4" s="61"/>
      <c r="BR4" s="61"/>
      <c r="BS4" s="61"/>
      <c r="BT4" s="61"/>
      <c r="BU4" s="61"/>
      <c r="BV4" s="61"/>
      <c r="BW4" s="61"/>
      <c r="BX4" s="61"/>
      <c r="BY4" s="61"/>
      <c r="BZ4" s="61"/>
      <c r="CA4" s="61"/>
      <c r="CB4" s="62"/>
    </row>
    <row r="5" spans="3:80" ht="9.75" customHeight="1" x14ac:dyDescent="0.35">
      <c r="W5" s="46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8"/>
      <c r="AQ5" s="46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8"/>
      <c r="BK5" s="63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  <c r="BX5" s="64"/>
      <c r="BY5" s="64"/>
      <c r="BZ5" s="64"/>
      <c r="CA5" s="64"/>
      <c r="CB5" s="65"/>
    </row>
    <row r="6" spans="3:80" ht="9.75" customHeight="1" x14ac:dyDescent="0.35">
      <c r="W6" s="46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8"/>
      <c r="AQ6" s="46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8"/>
      <c r="BK6" s="63"/>
      <c r="BL6" s="64"/>
      <c r="BM6" s="64"/>
      <c r="BN6" s="64"/>
      <c r="BO6" s="64"/>
      <c r="BP6" s="64"/>
      <c r="BQ6" s="64"/>
      <c r="BR6" s="64"/>
      <c r="BS6" s="64"/>
      <c r="BT6" s="64"/>
      <c r="BU6" s="64"/>
      <c r="BV6" s="64"/>
      <c r="BW6" s="64"/>
      <c r="BX6" s="64"/>
      <c r="BY6" s="64"/>
      <c r="BZ6" s="64"/>
      <c r="CA6" s="64"/>
      <c r="CB6" s="65"/>
    </row>
    <row r="7" spans="3:80" ht="9.75" customHeight="1" thickBot="1" x14ac:dyDescent="0.4">
      <c r="W7" s="49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1"/>
      <c r="AQ7" s="49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0"/>
      <c r="BG7" s="50"/>
      <c r="BH7" s="51"/>
      <c r="BK7" s="66"/>
      <c r="BL7" s="67"/>
      <c r="BM7" s="67"/>
      <c r="BN7" s="67"/>
      <c r="BO7" s="67"/>
      <c r="BP7" s="67"/>
      <c r="BQ7" s="67"/>
      <c r="BR7" s="67"/>
      <c r="BS7" s="67"/>
      <c r="BT7" s="67"/>
      <c r="BU7" s="67"/>
      <c r="BV7" s="67"/>
      <c r="BW7" s="67"/>
      <c r="BX7" s="67"/>
      <c r="BY7" s="67"/>
      <c r="BZ7" s="67"/>
      <c r="CA7" s="67"/>
      <c r="CB7" s="68"/>
    </row>
    <row r="8" spans="3:80" ht="9.75" customHeight="1" thickBot="1" x14ac:dyDescent="0.4"/>
    <row r="9" spans="3:80" ht="9.75" customHeight="1" x14ac:dyDescent="0.35">
      <c r="C9" s="37" t="s">
        <v>84</v>
      </c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9"/>
    </row>
    <row r="10" spans="3:80" ht="9.75" customHeight="1" thickBot="1" x14ac:dyDescent="0.4">
      <c r="C10" s="40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2"/>
    </row>
    <row r="11" spans="3:80" ht="9.75" customHeight="1" x14ac:dyDescent="0.35">
      <c r="C11" s="52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3"/>
      <c r="BS11" s="53"/>
      <c r="BT11" s="53"/>
      <c r="BU11" s="53"/>
      <c r="BV11" s="53"/>
      <c r="BW11" s="53"/>
      <c r="BX11" s="53"/>
      <c r="BY11" s="53"/>
      <c r="BZ11" s="53"/>
      <c r="CA11" s="53"/>
      <c r="CB11" s="54"/>
    </row>
    <row r="12" spans="3:80" ht="9.75" customHeight="1" x14ac:dyDescent="0.35">
      <c r="C12" s="55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56"/>
    </row>
    <row r="13" spans="3:80" ht="9.75" customHeight="1" x14ac:dyDescent="0.35">
      <c r="C13" s="55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56"/>
    </row>
    <row r="14" spans="3:80" ht="9.75" customHeight="1" x14ac:dyDescent="0.35">
      <c r="C14" s="55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56"/>
    </row>
    <row r="15" spans="3:80" ht="9.75" customHeight="1" x14ac:dyDescent="0.35">
      <c r="C15" s="55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56"/>
    </row>
    <row r="16" spans="3:80" ht="9.75" customHeight="1" x14ac:dyDescent="0.35">
      <c r="C16" s="55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56"/>
    </row>
    <row r="17" spans="3:80" ht="9.75" customHeight="1" x14ac:dyDescent="0.35">
      <c r="C17" s="55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56"/>
    </row>
    <row r="18" spans="3:80" ht="9.75" customHeight="1" x14ac:dyDescent="0.35">
      <c r="C18" s="55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56"/>
    </row>
    <row r="19" spans="3:80" ht="9.75" customHeight="1" x14ac:dyDescent="0.35">
      <c r="C19" s="55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56"/>
    </row>
    <row r="20" spans="3:80" ht="9.75" customHeight="1" x14ac:dyDescent="0.35">
      <c r="C20" s="55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56"/>
    </row>
    <row r="21" spans="3:80" ht="9.75" customHeight="1" x14ac:dyDescent="0.35">
      <c r="C21" s="55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56"/>
    </row>
    <row r="22" spans="3:80" ht="9.75" customHeight="1" x14ac:dyDescent="0.35">
      <c r="C22" s="55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56"/>
    </row>
    <row r="23" spans="3:80" ht="9.75" customHeight="1" x14ac:dyDescent="0.35">
      <c r="C23" s="55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56"/>
    </row>
    <row r="24" spans="3:80" ht="9.75" customHeight="1" thickBot="1" x14ac:dyDescent="0.4">
      <c r="C24" s="57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58"/>
      <c r="BK24" s="58"/>
      <c r="BL24" s="58"/>
      <c r="BM24" s="58"/>
      <c r="BN24" s="58"/>
      <c r="BO24" s="58"/>
      <c r="BP24" s="58"/>
      <c r="BQ24" s="58"/>
      <c r="BR24" s="58"/>
      <c r="BS24" s="58"/>
      <c r="BT24" s="58"/>
      <c r="BU24" s="58"/>
      <c r="BV24" s="58"/>
      <c r="BW24" s="58"/>
      <c r="BX24" s="58"/>
      <c r="BY24" s="58"/>
      <c r="BZ24" s="58"/>
      <c r="CA24" s="58"/>
      <c r="CB24" s="59"/>
    </row>
    <row r="25" spans="3:80" ht="9.75" customHeight="1" thickBot="1" x14ac:dyDescent="0.4"/>
    <row r="26" spans="3:80" ht="9.75" customHeight="1" x14ac:dyDescent="0.45">
      <c r="C26" s="37" t="s">
        <v>85</v>
      </c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9"/>
      <c r="AO26" s="16"/>
      <c r="AP26" s="16"/>
      <c r="AQ26" s="37" t="s">
        <v>86</v>
      </c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9"/>
    </row>
    <row r="27" spans="3:80" ht="9.75" customHeight="1" thickBot="1" x14ac:dyDescent="0.5">
      <c r="C27" s="40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2"/>
      <c r="AO27" s="16"/>
      <c r="AP27" s="16"/>
      <c r="AQ27" s="40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1"/>
      <c r="BX27" s="41"/>
      <c r="BY27" s="41"/>
      <c r="BZ27" s="41"/>
      <c r="CA27" s="41"/>
      <c r="CB27" s="42"/>
    </row>
    <row r="28" spans="3:80" ht="9.75" customHeight="1" x14ac:dyDescent="0.35">
      <c r="C28" s="52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4"/>
      <c r="AQ28" s="52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  <c r="BM28" s="53"/>
      <c r="BN28" s="53"/>
      <c r="BO28" s="53"/>
      <c r="BP28" s="53"/>
      <c r="BQ28" s="53"/>
      <c r="BR28" s="53"/>
      <c r="BS28" s="53"/>
      <c r="BT28" s="53"/>
      <c r="BU28" s="53"/>
      <c r="BV28" s="53"/>
      <c r="BW28" s="53"/>
      <c r="BX28" s="53"/>
      <c r="BY28" s="53"/>
      <c r="BZ28" s="53"/>
      <c r="CA28" s="53"/>
      <c r="CB28" s="54"/>
    </row>
    <row r="29" spans="3:80" ht="9.75" customHeight="1" x14ac:dyDescent="0.35">
      <c r="C29" s="55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56"/>
      <c r="AQ29" s="55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56"/>
    </row>
    <row r="30" spans="3:80" ht="9.75" customHeight="1" x14ac:dyDescent="0.35">
      <c r="C30" s="55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56"/>
      <c r="AQ30" s="55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56"/>
    </row>
    <row r="31" spans="3:80" ht="9.75" customHeight="1" x14ac:dyDescent="0.35">
      <c r="C31" s="55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56"/>
      <c r="AQ31" s="55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56"/>
    </row>
    <row r="32" spans="3:80" ht="9.75" customHeight="1" x14ac:dyDescent="0.35">
      <c r="C32" s="55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56"/>
      <c r="AQ32" s="55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56"/>
    </row>
    <row r="33" spans="3:80" ht="9.75" customHeight="1" x14ac:dyDescent="0.35">
      <c r="C33" s="55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56"/>
      <c r="AQ33" s="55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56"/>
    </row>
    <row r="34" spans="3:80" ht="9.75" customHeight="1" x14ac:dyDescent="0.35">
      <c r="C34" s="55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56"/>
      <c r="AQ34" s="55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56"/>
    </row>
    <row r="35" spans="3:80" ht="9.75" customHeight="1" x14ac:dyDescent="0.35">
      <c r="C35" s="55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56"/>
      <c r="AQ35" s="55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56"/>
    </row>
    <row r="36" spans="3:80" ht="9.75" customHeight="1" x14ac:dyDescent="0.35">
      <c r="C36" s="55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56"/>
      <c r="AQ36" s="55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56"/>
    </row>
    <row r="37" spans="3:80" ht="9.75" customHeight="1" x14ac:dyDescent="0.35">
      <c r="C37" s="55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56"/>
      <c r="AQ37" s="55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56"/>
    </row>
    <row r="38" spans="3:80" ht="9.75" customHeight="1" x14ac:dyDescent="0.35">
      <c r="C38" s="55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56"/>
      <c r="AQ38" s="55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56"/>
    </row>
    <row r="39" spans="3:80" ht="9.75" customHeight="1" x14ac:dyDescent="0.35">
      <c r="C39" s="55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56"/>
      <c r="AQ39" s="55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56"/>
    </row>
    <row r="40" spans="3:80" ht="9.75" customHeight="1" x14ac:dyDescent="0.35">
      <c r="C40" s="55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56"/>
      <c r="AQ40" s="55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56"/>
    </row>
    <row r="41" spans="3:80" ht="9.75" customHeight="1" x14ac:dyDescent="0.35">
      <c r="C41" s="55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56"/>
      <c r="AQ41" s="55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56"/>
    </row>
    <row r="42" spans="3:80" ht="9.75" customHeight="1" x14ac:dyDescent="0.35">
      <c r="C42" s="55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56"/>
      <c r="AQ42" s="55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56"/>
    </row>
    <row r="43" spans="3:80" ht="9.75" customHeight="1" x14ac:dyDescent="0.35">
      <c r="C43" s="55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56"/>
      <c r="AQ43" s="55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56"/>
    </row>
    <row r="44" spans="3:80" ht="9.75" customHeight="1" x14ac:dyDescent="0.35">
      <c r="C44" s="55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56"/>
      <c r="AQ44" s="55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56"/>
    </row>
    <row r="45" spans="3:80" ht="9.75" customHeight="1" x14ac:dyDescent="0.35">
      <c r="C45" s="55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56"/>
      <c r="AQ45" s="55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56"/>
    </row>
    <row r="46" spans="3:80" ht="9.75" customHeight="1" thickBot="1" x14ac:dyDescent="0.4">
      <c r="C46" s="57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8"/>
      <c r="AN46" s="59"/>
      <c r="AQ46" s="57"/>
      <c r="AR46" s="58"/>
      <c r="AS46" s="58"/>
      <c r="AT46" s="58"/>
      <c r="AU46" s="58"/>
      <c r="AV46" s="58"/>
      <c r="AW46" s="58"/>
      <c r="AX46" s="58"/>
      <c r="AY46" s="58"/>
      <c r="AZ46" s="58"/>
      <c r="BA46" s="58"/>
      <c r="BB46" s="58"/>
      <c r="BC46" s="58"/>
      <c r="BD46" s="58"/>
      <c r="BE46" s="58"/>
      <c r="BF46" s="58"/>
      <c r="BG46" s="58"/>
      <c r="BH46" s="58"/>
      <c r="BI46" s="58"/>
      <c r="BJ46" s="58"/>
      <c r="BK46" s="58"/>
      <c r="BL46" s="58"/>
      <c r="BM46" s="58"/>
      <c r="BN46" s="58"/>
      <c r="BO46" s="58"/>
      <c r="BP46" s="58"/>
      <c r="BQ46" s="58"/>
      <c r="BR46" s="58"/>
      <c r="BS46" s="58"/>
      <c r="BT46" s="58"/>
      <c r="BU46" s="58"/>
      <c r="BV46" s="58"/>
      <c r="BW46" s="58"/>
      <c r="BX46" s="58"/>
      <c r="BY46" s="58"/>
      <c r="BZ46" s="58"/>
      <c r="CA46" s="58"/>
      <c r="CB46" s="59"/>
    </row>
    <row r="49" spans="18:37" ht="9.75" customHeight="1" x14ac:dyDescent="0.35">
      <c r="R49" s="36" t="s">
        <v>99</v>
      </c>
      <c r="S49" s="36"/>
      <c r="T49" s="36"/>
      <c r="U49" s="36"/>
      <c r="V49" s="36"/>
      <c r="W49" s="36"/>
      <c r="X49" s="36"/>
      <c r="AD49" s="36" t="s">
        <v>100</v>
      </c>
      <c r="AE49" s="36"/>
      <c r="AF49" s="36"/>
      <c r="AG49" s="36"/>
      <c r="AH49" s="36"/>
      <c r="AI49" s="36"/>
      <c r="AJ49" s="36"/>
      <c r="AK49" s="36"/>
    </row>
    <row r="50" spans="18:37" ht="9.75" customHeight="1" x14ac:dyDescent="0.35">
      <c r="R50" s="36"/>
      <c r="S50" s="36"/>
      <c r="T50" s="36"/>
      <c r="U50" s="36"/>
      <c r="V50" s="36"/>
      <c r="W50" s="36"/>
      <c r="X50" s="36"/>
      <c r="AD50" s="36"/>
      <c r="AE50" s="36"/>
      <c r="AF50" s="36"/>
      <c r="AG50" s="36"/>
      <c r="AH50" s="36"/>
      <c r="AI50" s="36"/>
      <c r="AJ50" s="36"/>
      <c r="AK50" s="36"/>
    </row>
    <row r="51" spans="18:37" ht="9.75" customHeight="1" x14ac:dyDescent="0.35">
      <c r="R51" s="36"/>
      <c r="S51" s="36"/>
      <c r="T51" s="36"/>
      <c r="U51" s="36"/>
      <c r="V51" s="36"/>
      <c r="W51" s="36"/>
      <c r="X51" s="36"/>
      <c r="AD51" s="36"/>
      <c r="AE51" s="36"/>
      <c r="AF51" s="36"/>
      <c r="AG51" s="36"/>
      <c r="AH51" s="36"/>
      <c r="AI51" s="36"/>
      <c r="AJ51" s="36"/>
      <c r="AK51" s="36"/>
    </row>
  </sheetData>
  <mergeCells count="14">
    <mergeCell ref="R49:X51"/>
    <mergeCell ref="AD49:AK51"/>
    <mergeCell ref="W2:AN3"/>
    <mergeCell ref="W4:AN7"/>
    <mergeCell ref="AQ2:BH3"/>
    <mergeCell ref="AQ4:BH7"/>
    <mergeCell ref="C28:AN46"/>
    <mergeCell ref="AQ28:CB46"/>
    <mergeCell ref="BK2:CB3"/>
    <mergeCell ref="BK4:CB7"/>
    <mergeCell ref="C9:CB10"/>
    <mergeCell ref="C11:CB24"/>
    <mergeCell ref="C26:AN27"/>
    <mergeCell ref="AQ26:CB27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Produtos</vt:lpstr>
      <vt:lpstr>Vendas</vt:lpstr>
      <vt:lpstr>Dados para Gráficos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Resolve Testes</dc:creator>
  <cp:lastModifiedBy>joao marcos</cp:lastModifiedBy>
  <cp:lastPrinted>2023-06-07T14:57:58Z</cp:lastPrinted>
  <dcterms:created xsi:type="dcterms:W3CDTF">2023-06-02T17:54:12Z</dcterms:created>
  <dcterms:modified xsi:type="dcterms:W3CDTF">2024-05-30T20:32:04Z</dcterms:modified>
</cp:coreProperties>
</file>